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50" windowWidth="20115" windowHeight="7065"/>
  </bookViews>
  <sheets>
    <sheet name="Összesítő" sheetId="98" r:id="rId1"/>
    <sheet name="Szár össz" sheetId="69" r:id="rId2"/>
    <sheet name="Szár össz cofog" sheetId="39" r:id="rId3"/>
    <sheet name="Normatíva" sheetId="85" r:id="rId4"/>
    <sheet name="Bevételek" sheetId="68" r:id="rId5"/>
    <sheet name="Kiadások" sheetId="66" r:id="rId6"/>
    <sheet name="Igazgatás" sheetId="78" r:id="rId7"/>
    <sheet name="Községgazd" sheetId="83" r:id="rId8"/>
    <sheet name="Vagyongazd" sheetId="84" r:id="rId9"/>
    <sheet name="Közfoglalkoztatás" sheetId="86" r:id="rId10"/>
    <sheet name="Közút" sheetId="81" r:id="rId11"/>
    <sheet name="Környezetvédelem" sheetId="87" r:id="rId12"/>
    <sheet name="Egészségügy" sheetId="88" r:id="rId13"/>
    <sheet name="Sport" sheetId="82" r:id="rId14"/>
    <sheet name="Közművelődés" sheetId="80" r:id="rId15"/>
    <sheet name="Támogatás" sheetId="79" r:id="rId16"/>
    <sheet name="Hivatal össz" sheetId="89" r:id="rId17"/>
    <sheet name="Hivatal be" sheetId="90" r:id="rId18"/>
    <sheet name="Hivatal ki" sheetId="92" r:id="rId19"/>
    <sheet name="Óvoda össz" sheetId="93" r:id="rId20"/>
    <sheet name="Óvoda be" sheetId="94" r:id="rId21"/>
    <sheet name="Óvoda ki" sheetId="95" r:id="rId22"/>
    <sheet name="Óvoda" sheetId="96" r:id="rId23"/>
    <sheet name="Étkeztetés" sheetId="97" r:id="rId24"/>
  </sheets>
  <definedNames>
    <definedName name="_xlnm.Print_Area" localSheetId="4">Bevételek!$B$1:$AE$278</definedName>
    <definedName name="_xlnm.Print_Area" localSheetId="12">Egészségügy!$B$1:$W$296</definedName>
    <definedName name="_xlnm.Print_Area" localSheetId="23">Étkeztetés!$B$1:$T$262</definedName>
    <definedName name="_xlnm.Print_Area" localSheetId="17">'Hivatal be'!$B$1:$T$259</definedName>
    <definedName name="_xlnm.Print_Area" localSheetId="18">'Hivatal ki'!$B$1:$R$271</definedName>
    <definedName name="_xlnm.Print_Area" localSheetId="6">Igazgatás!$B$1:$T$295</definedName>
    <definedName name="_xlnm.Print_Area" localSheetId="5">Kiadások!$B$1:$T$255</definedName>
    <definedName name="_xlnm.Print_Area" localSheetId="11">Környezetvédelem!$B$1:$W$259</definedName>
    <definedName name="_xlnm.Print_Area" localSheetId="9">Közfoglalkoztatás!$B$1:$T$255</definedName>
    <definedName name="_xlnm.Print_Area" localSheetId="14">Közművelődés!$B$1:$V$277</definedName>
    <definedName name="_xlnm.Print_Area" localSheetId="10">Közút!$B$1:$T$255</definedName>
    <definedName name="_xlnm.Print_Area" localSheetId="7">Községgazd!$B$1:$W$264</definedName>
    <definedName name="_xlnm.Print_Area" localSheetId="22">Óvoda!$B$1:$U$269</definedName>
    <definedName name="_xlnm.Print_Area" localSheetId="20">'Óvoda be'!$B$1:$V$257</definedName>
    <definedName name="_xlnm.Print_Area" localSheetId="21">'Óvoda ki'!$B$1:$R$255</definedName>
    <definedName name="_xlnm.Print_Area" localSheetId="13">Sport!$B$1:$T$262</definedName>
    <definedName name="_xlnm.Print_Area" localSheetId="15">Támogatás!$B$1:$Z$270</definedName>
    <definedName name="_xlnm.Print_Area" localSheetId="8">Vagyongazd!$B$1:$T$260</definedName>
  </definedNames>
  <calcPr calcId="145621"/>
</workbook>
</file>

<file path=xl/calcChain.xml><?xml version="1.0" encoding="utf-8"?>
<calcChain xmlns="http://schemas.openxmlformats.org/spreadsheetml/2006/main">
  <c r="V240" i="94" l="1"/>
  <c r="I25" i="78"/>
  <c r="L21" i="88"/>
  <c r="K8" i="80"/>
  <c r="I8" i="82"/>
  <c r="L20" i="88"/>
  <c r="L19" i="88"/>
  <c r="L18" i="88"/>
  <c r="L8" i="83"/>
  <c r="I12" i="78"/>
  <c r="I11" i="78"/>
  <c r="I8" i="78"/>
  <c r="F242" i="94"/>
  <c r="G242" i="94" s="1"/>
  <c r="J22" i="96"/>
  <c r="J15" i="96"/>
  <c r="R7" i="92"/>
  <c r="G67" i="92"/>
  <c r="G15" i="92"/>
  <c r="G13" i="92"/>
  <c r="Q74" i="79"/>
  <c r="R87" i="78"/>
  <c r="F68" i="78" l="1"/>
  <c r="H68" i="78" s="1"/>
  <c r="P19" i="96"/>
  <c r="P30" i="96"/>
  <c r="P33" i="96"/>
  <c r="J61" i="82" l="1"/>
  <c r="L7" i="39"/>
  <c r="T58" i="68" l="1"/>
  <c r="I7" i="39"/>
  <c r="N25" i="83"/>
  <c r="J178" i="80"/>
  <c r="J175" i="80"/>
  <c r="I178" i="80"/>
  <c r="I175" i="80"/>
  <c r="I61" i="82"/>
  <c r="I47" i="82"/>
  <c r="L61" i="83"/>
  <c r="L35" i="83"/>
  <c r="G73" i="80"/>
  <c r="G70" i="80"/>
  <c r="G84" i="78"/>
  <c r="G83" i="78"/>
  <c r="T37" i="78"/>
  <c r="T34" i="78"/>
  <c r="M7" i="39" l="1"/>
  <c r="X7" i="39"/>
  <c r="Z139" i="79"/>
  <c r="Y139" i="79"/>
  <c r="X139" i="79"/>
  <c r="W139" i="79"/>
  <c r="V139" i="79"/>
  <c r="U139" i="79"/>
  <c r="T139" i="79"/>
  <c r="S139" i="79"/>
  <c r="R139" i="79"/>
  <c r="Q139" i="79"/>
  <c r="P139" i="79"/>
  <c r="O139" i="79"/>
  <c r="N139" i="79"/>
  <c r="M139" i="79"/>
  <c r="L139" i="79"/>
  <c r="J139" i="79"/>
  <c r="I139" i="79"/>
  <c r="F139" i="79"/>
  <c r="V73" i="80"/>
  <c r="S73" i="80"/>
  <c r="F73" i="80" s="1"/>
  <c r="L150" i="87"/>
  <c r="L56" i="87"/>
  <c r="L48" i="87"/>
  <c r="J155" i="83"/>
  <c r="I155" i="83"/>
  <c r="G12" i="78"/>
  <c r="G11" i="78"/>
  <c r="R42" i="83" l="1"/>
  <c r="T171" i="78"/>
  <c r="S171" i="78"/>
  <c r="R171" i="78"/>
  <c r="Q171" i="78"/>
  <c r="P171" i="78"/>
  <c r="O171" i="78"/>
  <c r="N171" i="78"/>
  <c r="M171" i="78"/>
  <c r="L171" i="78"/>
  <c r="K171" i="78"/>
  <c r="J171" i="78"/>
  <c r="I171" i="78"/>
  <c r="G171" i="78"/>
  <c r="F148" i="78"/>
  <c r="H148" i="78" s="1"/>
  <c r="T86" i="78"/>
  <c r="S86" i="78"/>
  <c r="R86" i="78"/>
  <c r="Q86" i="78"/>
  <c r="P86" i="78"/>
  <c r="O86" i="78"/>
  <c r="N86" i="78"/>
  <c r="M86" i="78"/>
  <c r="L86" i="78"/>
  <c r="K86" i="78"/>
  <c r="J86" i="78"/>
  <c r="G86" i="78"/>
  <c r="I88" i="78"/>
  <c r="I86" i="78" s="1"/>
  <c r="G145" i="79"/>
  <c r="H145" i="79" s="1"/>
  <c r="K145" i="79" s="1"/>
  <c r="F66" i="78"/>
  <c r="H66" i="78" s="1"/>
  <c r="F56" i="87"/>
  <c r="H56" i="87" s="1"/>
  <c r="J56" i="87" s="1"/>
  <c r="J54" i="87" s="1"/>
  <c r="F55" i="87"/>
  <c r="H55" i="87" s="1"/>
  <c r="I55" i="87" s="1"/>
  <c r="I54" i="87" s="1"/>
  <c r="W54" i="87"/>
  <c r="V54" i="87"/>
  <c r="U54" i="87"/>
  <c r="T54" i="87"/>
  <c r="S54" i="87"/>
  <c r="R54" i="87"/>
  <c r="Q54" i="87"/>
  <c r="P54" i="87"/>
  <c r="O54" i="87"/>
  <c r="N54" i="87"/>
  <c r="M54" i="87"/>
  <c r="L54" i="87"/>
  <c r="K54" i="87"/>
  <c r="F48" i="78"/>
  <c r="H48" i="78" s="1"/>
  <c r="F47" i="78"/>
  <c r="H47" i="78" s="1"/>
  <c r="L47" i="83"/>
  <c r="I57" i="78"/>
  <c r="W47" i="83"/>
  <c r="U47" i="83"/>
  <c r="R47" i="83"/>
  <c r="P47" i="83"/>
  <c r="N47" i="83"/>
  <c r="V47" i="83"/>
  <c r="T47" i="83"/>
  <c r="S47" i="83"/>
  <c r="Q47" i="83"/>
  <c r="O47" i="83"/>
  <c r="M47" i="83"/>
  <c r="T195" i="78"/>
  <c r="S195" i="78"/>
  <c r="R195" i="78"/>
  <c r="Q195" i="78"/>
  <c r="P195" i="78"/>
  <c r="O195" i="78"/>
  <c r="N195" i="78"/>
  <c r="M195" i="78"/>
  <c r="L195" i="78"/>
  <c r="K195" i="78"/>
  <c r="J195" i="78"/>
  <c r="I195" i="78"/>
  <c r="G195" i="78"/>
  <c r="T190" i="78"/>
  <c r="S190" i="78"/>
  <c r="R190" i="78"/>
  <c r="Q190" i="78"/>
  <c r="P190" i="78"/>
  <c r="O190" i="78"/>
  <c r="N190" i="78"/>
  <c r="M190" i="78"/>
  <c r="L190" i="78"/>
  <c r="K190" i="78"/>
  <c r="J190" i="78"/>
  <c r="I190" i="78"/>
  <c r="G190" i="78"/>
  <c r="F196" i="78"/>
  <c r="H196" i="78" s="1"/>
  <c r="F191" i="78"/>
  <c r="H191" i="78" s="1"/>
  <c r="I54" i="78"/>
  <c r="S181" i="78"/>
  <c r="R181" i="78"/>
  <c r="Q181" i="78"/>
  <c r="P181" i="78"/>
  <c r="O181" i="78"/>
  <c r="N181" i="78"/>
  <c r="M181" i="78"/>
  <c r="L181" i="78"/>
  <c r="K181" i="78"/>
  <c r="J181" i="78"/>
  <c r="I181" i="78"/>
  <c r="G181" i="78"/>
  <c r="F182" i="78"/>
  <c r="H182" i="78" s="1"/>
  <c r="F88" i="78"/>
  <c r="H88" i="78" s="1"/>
  <c r="F87" i="78"/>
  <c r="H87" i="78" s="1"/>
  <c r="G29" i="78"/>
  <c r="I30" i="78"/>
  <c r="I29" i="78" s="1"/>
  <c r="T30" i="78"/>
  <c r="T29" i="78" s="1"/>
  <c r="S30" i="78"/>
  <c r="S29" i="78" s="1"/>
  <c r="R30" i="78"/>
  <c r="R29" i="78" s="1"/>
  <c r="Q30" i="78"/>
  <c r="Q29" i="78" s="1"/>
  <c r="P30" i="78"/>
  <c r="P29" i="78" s="1"/>
  <c r="O30" i="78"/>
  <c r="O29" i="78" s="1"/>
  <c r="N30" i="78"/>
  <c r="N29" i="78" s="1"/>
  <c r="M30" i="78"/>
  <c r="M29" i="78" s="1"/>
  <c r="L30" i="78"/>
  <c r="L29" i="78" s="1"/>
  <c r="T10" i="78"/>
  <c r="S10" i="78"/>
  <c r="R10" i="78"/>
  <c r="Q10" i="78"/>
  <c r="P10" i="78"/>
  <c r="O10" i="78"/>
  <c r="N10" i="78"/>
  <c r="M10" i="78"/>
  <c r="L10" i="78"/>
  <c r="K10" i="78"/>
  <c r="J10" i="78"/>
  <c r="I10" i="78"/>
  <c r="T7" i="78"/>
  <c r="S7" i="78"/>
  <c r="R7" i="78"/>
  <c r="Q7" i="78"/>
  <c r="P7" i="78"/>
  <c r="O7" i="78"/>
  <c r="N7" i="78"/>
  <c r="M7" i="78"/>
  <c r="L7" i="78"/>
  <c r="G7" i="78"/>
  <c r="K8" i="78"/>
  <c r="K9" i="78"/>
  <c r="K31" i="78" s="1"/>
  <c r="F31" i="78" s="1"/>
  <c r="H31" i="78" s="1"/>
  <c r="I7" i="78"/>
  <c r="J8" i="78"/>
  <c r="J30" i="78" s="1"/>
  <c r="J29" i="78" s="1"/>
  <c r="H12" i="78"/>
  <c r="F9" i="78"/>
  <c r="H9" i="78" s="1"/>
  <c r="F43" i="78"/>
  <c r="H43" i="78" s="1"/>
  <c r="F42" i="78"/>
  <c r="H42" i="78" s="1"/>
  <c r="T41" i="78"/>
  <c r="S41" i="78"/>
  <c r="R41" i="78"/>
  <c r="Q41" i="78"/>
  <c r="P41" i="78"/>
  <c r="O41" i="78"/>
  <c r="N41" i="78"/>
  <c r="M41" i="78"/>
  <c r="L41" i="78"/>
  <c r="K41" i="78"/>
  <c r="J41" i="78"/>
  <c r="I41" i="78"/>
  <c r="G41" i="78"/>
  <c r="F41" i="78"/>
  <c r="F150" i="68"/>
  <c r="G150" i="68" s="1"/>
  <c r="F149" i="68"/>
  <c r="G149" i="68" s="1"/>
  <c r="F86" i="78" l="1"/>
  <c r="H54" i="87"/>
  <c r="F190" i="78"/>
  <c r="F195" i="78"/>
  <c r="F8" i="78"/>
  <c r="J7" i="78"/>
  <c r="K7" i="78"/>
  <c r="F10" i="78"/>
  <c r="K30" i="78"/>
  <c r="K29" i="78" s="1"/>
  <c r="F76" i="78"/>
  <c r="H76" i="78" s="1"/>
  <c r="S37" i="78"/>
  <c r="R37" i="78"/>
  <c r="Q37" i="78"/>
  <c r="P37" i="78"/>
  <c r="O37" i="78"/>
  <c r="N37" i="78"/>
  <c r="M37" i="78"/>
  <c r="L37" i="78"/>
  <c r="K37" i="78"/>
  <c r="S34" i="78"/>
  <c r="R34" i="78"/>
  <c r="Q34" i="78"/>
  <c r="P34" i="78"/>
  <c r="O34" i="78"/>
  <c r="N34" i="78"/>
  <c r="M34" i="78"/>
  <c r="L34" i="78"/>
  <c r="K34" i="78"/>
  <c r="J37" i="78"/>
  <c r="J34" i="78"/>
  <c r="T25" i="78"/>
  <c r="S25" i="78"/>
  <c r="R25" i="78"/>
  <c r="Q25" i="78"/>
  <c r="P25" i="78"/>
  <c r="O25" i="78"/>
  <c r="N25" i="78"/>
  <c r="M25" i="78"/>
  <c r="L25" i="78"/>
  <c r="K25" i="78"/>
  <c r="J25" i="78"/>
  <c r="W10" i="88"/>
  <c r="V10" i="88"/>
  <c r="V34" i="88" s="1"/>
  <c r="U10" i="88"/>
  <c r="T10" i="88"/>
  <c r="T34" i="88" s="1"/>
  <c r="S10" i="88"/>
  <c r="R10" i="88"/>
  <c r="R34" i="88" s="1"/>
  <c r="Q10" i="88"/>
  <c r="P10" i="88"/>
  <c r="P34" i="88" s="1"/>
  <c r="O10" i="88"/>
  <c r="N10" i="88"/>
  <c r="N34" i="88" s="1"/>
  <c r="M10" i="88"/>
  <c r="M34" i="88" s="1"/>
  <c r="W34" i="88"/>
  <c r="U34" i="88"/>
  <c r="S34" i="88"/>
  <c r="Q34" i="88"/>
  <c r="O34" i="88"/>
  <c r="V32" i="88"/>
  <c r="T32" i="88"/>
  <c r="R32" i="88"/>
  <c r="P32" i="88"/>
  <c r="N32" i="88"/>
  <c r="W8" i="88"/>
  <c r="W32" i="88" s="1"/>
  <c r="V8" i="88"/>
  <c r="U8" i="88"/>
  <c r="U32" i="88" s="1"/>
  <c r="T8" i="88"/>
  <c r="S8" i="88"/>
  <c r="S32" i="88" s="1"/>
  <c r="R8" i="88"/>
  <c r="Q8" i="88"/>
  <c r="Q32" i="88" s="1"/>
  <c r="P8" i="88"/>
  <c r="O8" i="88"/>
  <c r="O32" i="88" s="1"/>
  <c r="N8" i="88"/>
  <c r="W9" i="88"/>
  <c r="W33" i="88" s="1"/>
  <c r="V9" i="88"/>
  <c r="V33" i="88" s="1"/>
  <c r="U9" i="88"/>
  <c r="U33" i="88" s="1"/>
  <c r="T9" i="88"/>
  <c r="T33" i="88" s="1"/>
  <c r="S9" i="88"/>
  <c r="S33" i="88" s="1"/>
  <c r="R9" i="88"/>
  <c r="R33" i="88" s="1"/>
  <c r="Q9" i="88"/>
  <c r="Q33" i="88" s="1"/>
  <c r="P9" i="88"/>
  <c r="P33" i="88" s="1"/>
  <c r="O9" i="88"/>
  <c r="O33" i="88" s="1"/>
  <c r="N9" i="88"/>
  <c r="N33" i="88" s="1"/>
  <c r="M9" i="88"/>
  <c r="M33" i="88" s="1"/>
  <c r="M8" i="88"/>
  <c r="M32" i="88" s="1"/>
  <c r="T143" i="68"/>
  <c r="V141" i="68"/>
  <c r="AE139" i="68"/>
  <c r="AD139" i="68"/>
  <c r="AC139" i="68"/>
  <c r="AB139" i="68"/>
  <c r="AA139" i="68"/>
  <c r="Z139" i="68"/>
  <c r="Y139" i="68"/>
  <c r="X139" i="68"/>
  <c r="W139" i="68"/>
  <c r="V139" i="68"/>
  <c r="U139" i="68"/>
  <c r="T139" i="68"/>
  <c r="F57" i="68"/>
  <c r="G57" i="68" s="1"/>
  <c r="Y56" i="68"/>
  <c r="V56" i="68"/>
  <c r="F34" i="78" l="1"/>
  <c r="F37" i="78"/>
  <c r="H8" i="78"/>
  <c r="F7" i="78"/>
  <c r="F30" i="78"/>
  <c r="H30" i="78" s="1"/>
  <c r="F20" i="88"/>
  <c r="H20" i="88" s="1"/>
  <c r="K20" i="88" s="1"/>
  <c r="K11" i="88" s="1"/>
  <c r="F19" i="88"/>
  <c r="H19" i="88" s="1"/>
  <c r="J19" i="88" s="1"/>
  <c r="J11" i="88" s="1"/>
  <c r="F18" i="88"/>
  <c r="H18" i="88" s="1"/>
  <c r="I18" i="88" s="1"/>
  <c r="I11" i="88" s="1"/>
  <c r="W11" i="88"/>
  <c r="V11" i="88"/>
  <c r="U11" i="88"/>
  <c r="T11" i="88"/>
  <c r="S11" i="88"/>
  <c r="R11" i="88"/>
  <c r="Q11" i="88"/>
  <c r="P11" i="88"/>
  <c r="O11" i="88"/>
  <c r="N11" i="88"/>
  <c r="M11" i="88"/>
  <c r="L11" i="88"/>
  <c r="G11" i="88"/>
  <c r="F156" i="68"/>
  <c r="P156" i="68" s="1"/>
  <c r="T132" i="68"/>
  <c r="T119" i="68"/>
  <c r="T115" i="68"/>
  <c r="T111" i="68"/>
  <c r="T108" i="68"/>
  <c r="F172" i="78"/>
  <c r="F138" i="79"/>
  <c r="H138" i="79" s="1"/>
  <c r="L138" i="79" s="1"/>
  <c r="L137" i="79" s="1"/>
  <c r="Z137" i="79"/>
  <c r="Y137" i="79"/>
  <c r="X137" i="79"/>
  <c r="W137" i="79"/>
  <c r="V137" i="79"/>
  <c r="U137" i="79"/>
  <c r="T137" i="79"/>
  <c r="S137" i="79"/>
  <c r="R137" i="79"/>
  <c r="Q137" i="79"/>
  <c r="P137" i="79"/>
  <c r="O137" i="79"/>
  <c r="N137" i="79"/>
  <c r="M137" i="79"/>
  <c r="K137" i="79"/>
  <c r="J137" i="79"/>
  <c r="I137" i="79"/>
  <c r="G137" i="79"/>
  <c r="M262" i="79"/>
  <c r="M259" i="79"/>
  <c r="M251" i="79"/>
  <c r="M248" i="79"/>
  <c r="M238" i="79"/>
  <c r="M234" i="79"/>
  <c r="M221" i="79"/>
  <c r="M207" i="79"/>
  <c r="M204" i="79"/>
  <c r="M193" i="79"/>
  <c r="M182" i="79"/>
  <c r="M171" i="79"/>
  <c r="M164" i="79"/>
  <c r="M156" i="79"/>
  <c r="M154" i="79" s="1"/>
  <c r="M135" i="79"/>
  <c r="M120" i="79"/>
  <c r="M117" i="79"/>
  <c r="M106" i="79"/>
  <c r="M95" i="79"/>
  <c r="M84" i="79"/>
  <c r="M79" i="79"/>
  <c r="M76" i="79"/>
  <c r="M70" i="79"/>
  <c r="M66" i="79"/>
  <c r="M53" i="79"/>
  <c r="M50" i="79"/>
  <c r="M45" i="79"/>
  <c r="M40" i="79" s="1"/>
  <c r="M37" i="79"/>
  <c r="M33" i="79"/>
  <c r="M24" i="79"/>
  <c r="M20" i="79"/>
  <c r="M6" i="79"/>
  <c r="F240" i="94"/>
  <c r="G240" i="94" s="1"/>
  <c r="Z251" i="79"/>
  <c r="Y251" i="79"/>
  <c r="X251" i="79"/>
  <c r="W251" i="79"/>
  <c r="V251" i="79"/>
  <c r="U251" i="79"/>
  <c r="T251" i="79"/>
  <c r="S251" i="79"/>
  <c r="R251" i="79"/>
  <c r="Q251" i="79"/>
  <c r="P251" i="79"/>
  <c r="O251" i="79"/>
  <c r="N251" i="79"/>
  <c r="L251" i="79"/>
  <c r="K251" i="79"/>
  <c r="I251" i="79"/>
  <c r="G251" i="79"/>
  <c r="Z248" i="79"/>
  <c r="Y248" i="79"/>
  <c r="Y247" i="79" s="1"/>
  <c r="X248" i="79"/>
  <c r="X247" i="79" s="1"/>
  <c r="W248" i="79"/>
  <c r="W247" i="79" s="1"/>
  <c r="V248" i="79"/>
  <c r="U248" i="79"/>
  <c r="U247" i="79" s="1"/>
  <c r="T248" i="79"/>
  <c r="T247" i="79" s="1"/>
  <c r="S248" i="79"/>
  <c r="S247" i="79" s="1"/>
  <c r="R248" i="79"/>
  <c r="Q248" i="79"/>
  <c r="Q247" i="79" s="1"/>
  <c r="P248" i="79"/>
  <c r="P247" i="79" s="1"/>
  <c r="O248" i="79"/>
  <c r="O247" i="79" s="1"/>
  <c r="N248" i="79"/>
  <c r="L248" i="79"/>
  <c r="L247" i="79" s="1"/>
  <c r="K248" i="79"/>
  <c r="K247" i="79" s="1"/>
  <c r="I248" i="79"/>
  <c r="I247" i="79" s="1"/>
  <c r="G248" i="79"/>
  <c r="F254" i="79"/>
  <c r="H254" i="79" s="1"/>
  <c r="J254" i="79" s="1"/>
  <c r="M7" i="92"/>
  <c r="Q7" i="92"/>
  <c r="P7" i="92"/>
  <c r="O7" i="92"/>
  <c r="N7" i="92"/>
  <c r="L7" i="92"/>
  <c r="K7" i="92"/>
  <c r="J7" i="92"/>
  <c r="I7" i="92"/>
  <c r="J19" i="92"/>
  <c r="I19" i="92"/>
  <c r="H19" i="92"/>
  <c r="H7" i="92"/>
  <c r="G247" i="79" l="1"/>
  <c r="N247" i="79"/>
  <c r="R247" i="79"/>
  <c r="V247" i="79"/>
  <c r="Z247" i="79"/>
  <c r="M169" i="79"/>
  <c r="M10" i="85" s="1"/>
  <c r="M32" i="79"/>
  <c r="F11" i="88"/>
  <c r="X9" i="39"/>
  <c r="M5" i="79"/>
  <c r="M247" i="79"/>
  <c r="M233" i="79" s="1"/>
  <c r="M232" i="79" s="1"/>
  <c r="H172" i="78"/>
  <c r="F171" i="78"/>
  <c r="M75" i="79"/>
  <c r="F29" i="78"/>
  <c r="F137" i="79"/>
  <c r="N70" i="92"/>
  <c r="M70" i="92"/>
  <c r="I70" i="92"/>
  <c r="H70" i="92"/>
  <c r="G70" i="92"/>
  <c r="H52" i="92"/>
  <c r="I28" i="92"/>
  <c r="P28" i="92"/>
  <c r="R25" i="92"/>
  <c r="Q25" i="92"/>
  <c r="P25" i="92"/>
  <c r="O25" i="92"/>
  <c r="N25" i="92"/>
  <c r="M25" i="92"/>
  <c r="L25" i="92"/>
  <c r="K25" i="92"/>
  <c r="J25" i="92"/>
  <c r="I25" i="92"/>
  <c r="H25" i="92"/>
  <c r="O16" i="92"/>
  <c r="I14" i="92"/>
  <c r="R13" i="92"/>
  <c r="R31" i="92" s="1"/>
  <c r="Q13" i="92"/>
  <c r="Q31" i="92" s="1"/>
  <c r="P13" i="92"/>
  <c r="P31" i="92" s="1"/>
  <c r="O13" i="92"/>
  <c r="O28" i="92" s="1"/>
  <c r="N13" i="92"/>
  <c r="N28" i="92" s="1"/>
  <c r="M13" i="92"/>
  <c r="M31" i="92" s="1"/>
  <c r="L13" i="92"/>
  <c r="L31" i="92" s="1"/>
  <c r="K13" i="92"/>
  <c r="K31" i="92" s="1"/>
  <c r="J13" i="92"/>
  <c r="J31" i="92" s="1"/>
  <c r="I13" i="92"/>
  <c r="I31" i="92" s="1"/>
  <c r="H13" i="92"/>
  <c r="H28" i="92" s="1"/>
  <c r="H31" i="92" l="1"/>
  <c r="M28" i="92"/>
  <c r="R28" i="92"/>
  <c r="O31" i="92"/>
  <c r="J28" i="92"/>
  <c r="N31" i="92"/>
  <c r="K28" i="92"/>
  <c r="L28" i="92"/>
  <c r="Q28" i="92"/>
  <c r="M11" i="85"/>
  <c r="X10" i="39"/>
  <c r="F61" i="97"/>
  <c r="H61" i="97" s="1"/>
  <c r="H59" i="97" s="1"/>
  <c r="F60" i="97"/>
  <c r="G60" i="97" s="1"/>
  <c r="G59" i="97" s="1"/>
  <c r="T59" i="97"/>
  <c r="S59" i="97"/>
  <c r="R59" i="97"/>
  <c r="Q59" i="97"/>
  <c r="P59" i="97"/>
  <c r="O59" i="97"/>
  <c r="N59" i="97"/>
  <c r="M59" i="97"/>
  <c r="L59" i="97"/>
  <c r="K59" i="97"/>
  <c r="J59" i="97"/>
  <c r="I59" i="97"/>
  <c r="F59" i="97"/>
  <c r="T36" i="97"/>
  <c r="T35" i="97" s="1"/>
  <c r="S36" i="97"/>
  <c r="S35" i="97" s="1"/>
  <c r="R36" i="97"/>
  <c r="R35" i="97" s="1"/>
  <c r="Q36" i="97"/>
  <c r="Q35" i="97" s="1"/>
  <c r="P36" i="97"/>
  <c r="P35" i="97" s="1"/>
  <c r="O36" i="97"/>
  <c r="O35" i="97" s="1"/>
  <c r="N36" i="97"/>
  <c r="N35" i="97" s="1"/>
  <c r="M36" i="97"/>
  <c r="M35" i="97" s="1"/>
  <c r="L36" i="97"/>
  <c r="L35" i="97" s="1"/>
  <c r="K36" i="97"/>
  <c r="J36" i="97"/>
  <c r="J35" i="97" s="1"/>
  <c r="I36" i="97"/>
  <c r="I35" i="97" s="1"/>
  <c r="F38" i="97"/>
  <c r="H38" i="97" s="1"/>
  <c r="F37" i="97"/>
  <c r="T43" i="97"/>
  <c r="S43" i="97"/>
  <c r="R43" i="97"/>
  <c r="Q43" i="97"/>
  <c r="P43" i="97"/>
  <c r="O43" i="97"/>
  <c r="N43" i="97"/>
  <c r="M43" i="97"/>
  <c r="L43" i="97"/>
  <c r="K43" i="97"/>
  <c r="J43" i="97"/>
  <c r="I43" i="97"/>
  <c r="K39" i="97"/>
  <c r="F39" i="97" s="1"/>
  <c r="G39" i="97" s="1"/>
  <c r="S31" i="97"/>
  <c r="S28" i="97"/>
  <c r="U27" i="96"/>
  <c r="T27" i="96"/>
  <c r="S27" i="96"/>
  <c r="R27" i="96"/>
  <c r="Q27" i="96"/>
  <c r="P27" i="96"/>
  <c r="O27" i="96"/>
  <c r="N27" i="96"/>
  <c r="M27" i="96"/>
  <c r="L27" i="96"/>
  <c r="K27" i="96"/>
  <c r="J26" i="96"/>
  <c r="J27" i="96"/>
  <c r="F27" i="96" s="1"/>
  <c r="H27" i="96" s="1"/>
  <c r="H25" i="96" s="1"/>
  <c r="U26" i="96"/>
  <c r="T26" i="96"/>
  <c r="S26" i="96"/>
  <c r="R26" i="96"/>
  <c r="R25" i="96" s="1"/>
  <c r="O26" i="96"/>
  <c r="N26" i="96"/>
  <c r="N25" i="96" s="1"/>
  <c r="M26" i="96"/>
  <c r="L26" i="96"/>
  <c r="K26" i="96"/>
  <c r="S25" i="96"/>
  <c r="Q25" i="96"/>
  <c r="P25" i="96"/>
  <c r="O25" i="96"/>
  <c r="M25" i="96"/>
  <c r="L25" i="96"/>
  <c r="I25" i="96"/>
  <c r="S33" i="96"/>
  <c r="S30" i="96"/>
  <c r="U33" i="96"/>
  <c r="T33" i="96"/>
  <c r="R33" i="96"/>
  <c r="Q33" i="96"/>
  <c r="O33" i="96"/>
  <c r="N33" i="96"/>
  <c r="M33" i="96"/>
  <c r="L33" i="96"/>
  <c r="K33" i="96"/>
  <c r="J33" i="96"/>
  <c r="U30" i="96"/>
  <c r="T30" i="96"/>
  <c r="R30" i="96"/>
  <c r="Q30" i="96"/>
  <c r="O30" i="96"/>
  <c r="N30" i="96"/>
  <c r="M30" i="96"/>
  <c r="L30" i="96"/>
  <c r="K30" i="96"/>
  <c r="J30" i="96"/>
  <c r="J19" i="96"/>
  <c r="U19" i="96"/>
  <c r="T19" i="96"/>
  <c r="S19" i="96"/>
  <c r="R19" i="96"/>
  <c r="Q19" i="96"/>
  <c r="O19" i="96"/>
  <c r="N19" i="96"/>
  <c r="M19" i="96"/>
  <c r="L19" i="96"/>
  <c r="K19" i="96"/>
  <c r="U15" i="96"/>
  <c r="T15" i="96"/>
  <c r="S15" i="96"/>
  <c r="R15" i="96"/>
  <c r="Q15" i="96"/>
  <c r="P15" i="96"/>
  <c r="O15" i="96"/>
  <c r="N15" i="96"/>
  <c r="M15" i="96"/>
  <c r="L15" i="96"/>
  <c r="K15" i="96"/>
  <c r="S14" i="96"/>
  <c r="K35" i="97" l="1"/>
  <c r="T25" i="96"/>
  <c r="U25" i="96"/>
  <c r="H36" i="97"/>
  <c r="G37" i="97"/>
  <c r="G36" i="97" s="1"/>
  <c r="F36" i="97"/>
  <c r="H39" i="97"/>
  <c r="K25" i="96"/>
  <c r="F26" i="96"/>
  <c r="F25" i="96" s="1"/>
  <c r="J25" i="96"/>
  <c r="G26" i="96" l="1"/>
  <c r="G25" i="96" s="1"/>
  <c r="L60" i="83"/>
  <c r="F63" i="83"/>
  <c r="H63" i="83" s="1"/>
  <c r="J63" i="83" s="1"/>
  <c r="J60" i="83" s="1"/>
  <c r="F62" i="83"/>
  <c r="H62" i="83" s="1"/>
  <c r="I62" i="83" s="1"/>
  <c r="I60" i="83" s="1"/>
  <c r="W60" i="83"/>
  <c r="V60" i="83"/>
  <c r="U60" i="83"/>
  <c r="T60" i="83"/>
  <c r="S60" i="83"/>
  <c r="R60" i="83"/>
  <c r="Q60" i="83"/>
  <c r="P60" i="83"/>
  <c r="O60" i="83"/>
  <c r="N60" i="83"/>
  <c r="M60" i="83"/>
  <c r="G60" i="83"/>
  <c r="W53" i="83"/>
  <c r="V53" i="83"/>
  <c r="U53" i="83"/>
  <c r="T53" i="83"/>
  <c r="S53" i="83"/>
  <c r="R53" i="83"/>
  <c r="Q53" i="83"/>
  <c r="P53" i="83"/>
  <c r="O53" i="83"/>
  <c r="N53" i="83"/>
  <c r="M53" i="83"/>
  <c r="L53" i="83"/>
  <c r="J53" i="83"/>
  <c r="G53" i="83"/>
  <c r="F55" i="83"/>
  <c r="H55" i="83" s="1"/>
  <c r="I55" i="83" s="1"/>
  <c r="I53" i="83" s="1"/>
  <c r="F54" i="83"/>
  <c r="H54" i="83" s="1"/>
  <c r="K54" i="83" s="1"/>
  <c r="K53" i="83" s="1"/>
  <c r="F61" i="83" l="1"/>
  <c r="F53" i="83"/>
  <c r="W148" i="87"/>
  <c r="V148" i="87"/>
  <c r="U148" i="87"/>
  <c r="T148" i="87"/>
  <c r="S148" i="87"/>
  <c r="R148" i="87"/>
  <c r="Q148" i="87"/>
  <c r="P148" i="87"/>
  <c r="O148" i="87"/>
  <c r="N148" i="87"/>
  <c r="M148" i="87"/>
  <c r="L148" i="87"/>
  <c r="I148" i="87"/>
  <c r="G148" i="87"/>
  <c r="F150" i="87"/>
  <c r="H150" i="87" s="1"/>
  <c r="J150" i="87" s="1"/>
  <c r="J148" i="87" s="1"/>
  <c r="F149" i="87"/>
  <c r="H149" i="87" s="1"/>
  <c r="K149" i="87" s="1"/>
  <c r="K148" i="87" s="1"/>
  <c r="F90" i="88"/>
  <c r="F64" i="88"/>
  <c r="H64" i="88" s="1"/>
  <c r="J64" i="88" s="1"/>
  <c r="J62" i="88" s="1"/>
  <c r="F61" i="88"/>
  <c r="H61" i="88" s="1"/>
  <c r="K61" i="88" s="1"/>
  <c r="K58" i="88" s="1"/>
  <c r="L44" i="88"/>
  <c r="W96" i="88"/>
  <c r="V96" i="88"/>
  <c r="U96" i="88"/>
  <c r="T96" i="88"/>
  <c r="S96" i="88"/>
  <c r="R96" i="88"/>
  <c r="Q96" i="88"/>
  <c r="P96" i="88"/>
  <c r="O96" i="88"/>
  <c r="N96" i="88"/>
  <c r="M96" i="88"/>
  <c r="L96" i="88"/>
  <c r="G96" i="88"/>
  <c r="W89" i="88"/>
  <c r="V89" i="88"/>
  <c r="U89" i="88"/>
  <c r="T89" i="88"/>
  <c r="S89" i="88"/>
  <c r="R89" i="88"/>
  <c r="Q89" i="88"/>
  <c r="P89" i="88"/>
  <c r="O89" i="88"/>
  <c r="N89" i="88"/>
  <c r="M89" i="88"/>
  <c r="G89" i="88"/>
  <c r="F99" i="88"/>
  <c r="H99" i="88" s="1"/>
  <c r="K99" i="88" s="1"/>
  <c r="K96" i="88" s="1"/>
  <c r="F98" i="88"/>
  <c r="H98" i="88" s="1"/>
  <c r="J98" i="88" s="1"/>
  <c r="J96" i="88" s="1"/>
  <c r="F97" i="88"/>
  <c r="H97" i="88" s="1"/>
  <c r="I97" i="88" s="1"/>
  <c r="I96" i="88" s="1"/>
  <c r="F92" i="88"/>
  <c r="H92" i="88" s="1"/>
  <c r="K92" i="88" s="1"/>
  <c r="K89" i="88" s="1"/>
  <c r="F91" i="88"/>
  <c r="H91" i="88" s="1"/>
  <c r="J91" i="88" s="1"/>
  <c r="J89" i="88" s="1"/>
  <c r="W81" i="88"/>
  <c r="V81" i="88"/>
  <c r="U81" i="88"/>
  <c r="U76" i="88" s="1"/>
  <c r="T81" i="88"/>
  <c r="S81" i="88"/>
  <c r="R81" i="88"/>
  <c r="Q81" i="88"/>
  <c r="Q76" i="88" s="1"/>
  <c r="P81" i="88"/>
  <c r="O81" i="88"/>
  <c r="N81" i="88"/>
  <c r="M81" i="88"/>
  <c r="M76" i="88" s="1"/>
  <c r="L81" i="88"/>
  <c r="G81" i="88"/>
  <c r="G76" i="88" s="1"/>
  <c r="W77" i="88"/>
  <c r="V77" i="88"/>
  <c r="V76" i="88" s="1"/>
  <c r="U77" i="88"/>
  <c r="T77" i="88"/>
  <c r="S77" i="88"/>
  <c r="R77" i="88"/>
  <c r="R76" i="88" s="1"/>
  <c r="Q77" i="88"/>
  <c r="P77" i="88"/>
  <c r="O77" i="88"/>
  <c r="N77" i="88"/>
  <c r="N76" i="88" s="1"/>
  <c r="M77" i="88"/>
  <c r="L77" i="88"/>
  <c r="G77" i="88"/>
  <c r="W68" i="88"/>
  <c r="V68" i="88"/>
  <c r="U68" i="88"/>
  <c r="T68" i="88"/>
  <c r="S68" i="88"/>
  <c r="R68" i="88"/>
  <c r="Q68" i="88"/>
  <c r="P68" i="88"/>
  <c r="O68" i="88"/>
  <c r="N68" i="88"/>
  <c r="M68" i="88"/>
  <c r="L68" i="88"/>
  <c r="G68" i="88"/>
  <c r="F84" i="88"/>
  <c r="H84" i="88" s="1"/>
  <c r="K84" i="88" s="1"/>
  <c r="K81" i="88" s="1"/>
  <c r="F83" i="88"/>
  <c r="H83" i="88" s="1"/>
  <c r="J83" i="88" s="1"/>
  <c r="J81" i="88" s="1"/>
  <c r="F82" i="88"/>
  <c r="H82" i="88" s="1"/>
  <c r="I82" i="88" s="1"/>
  <c r="I81" i="88" s="1"/>
  <c r="F80" i="88"/>
  <c r="H80" i="88" s="1"/>
  <c r="K80" i="88" s="1"/>
  <c r="K77" i="88" s="1"/>
  <c r="F79" i="88"/>
  <c r="H79" i="88" s="1"/>
  <c r="J79" i="88" s="1"/>
  <c r="J77" i="88" s="1"/>
  <c r="F78" i="88"/>
  <c r="H78" i="88" s="1"/>
  <c r="I78" i="88" s="1"/>
  <c r="I77" i="88" s="1"/>
  <c r="F75" i="88"/>
  <c r="H75" i="88" s="1"/>
  <c r="F74" i="88"/>
  <c r="H74" i="88" s="1"/>
  <c r="F73" i="88"/>
  <c r="H73" i="88" s="1"/>
  <c r="F71" i="88"/>
  <c r="H71" i="88" s="1"/>
  <c r="K71" i="88" s="1"/>
  <c r="K68" i="88" s="1"/>
  <c r="F70" i="88"/>
  <c r="H70" i="88" s="1"/>
  <c r="J70" i="88" s="1"/>
  <c r="J68" i="88" s="1"/>
  <c r="F69" i="88"/>
  <c r="H69" i="88" s="1"/>
  <c r="I69" i="88" s="1"/>
  <c r="I68" i="88" s="1"/>
  <c r="W62" i="88"/>
  <c r="V62" i="88"/>
  <c r="U62" i="88"/>
  <c r="T62" i="88"/>
  <c r="S62" i="88"/>
  <c r="R62" i="88"/>
  <c r="Q62" i="88"/>
  <c r="P62" i="88"/>
  <c r="O62" i="88"/>
  <c r="N62" i="88"/>
  <c r="M62" i="88"/>
  <c r="L62" i="88"/>
  <c r="G62" i="88"/>
  <c r="W58" i="88"/>
  <c r="V58" i="88"/>
  <c r="U58" i="88"/>
  <c r="T58" i="88"/>
  <c r="S58" i="88"/>
  <c r="R58" i="88"/>
  <c r="Q58" i="88"/>
  <c r="P58" i="88"/>
  <c r="O58" i="88"/>
  <c r="N58" i="88"/>
  <c r="M58" i="88"/>
  <c r="G58" i="88"/>
  <c r="W54" i="88"/>
  <c r="W53" i="88" s="1"/>
  <c r="V54" i="88"/>
  <c r="U54" i="88"/>
  <c r="T54" i="88"/>
  <c r="S54" i="88"/>
  <c r="S53" i="88" s="1"/>
  <c r="R54" i="88"/>
  <c r="Q54" i="88"/>
  <c r="P54" i="88"/>
  <c r="O54" i="88"/>
  <c r="N54" i="88"/>
  <c r="M54" i="88"/>
  <c r="L54" i="88"/>
  <c r="G54" i="88"/>
  <c r="O53" i="88"/>
  <c r="F63" i="88"/>
  <c r="H63" i="88" s="1"/>
  <c r="I63" i="88" s="1"/>
  <c r="I62" i="88" s="1"/>
  <c r="F60" i="88"/>
  <c r="H60" i="88" s="1"/>
  <c r="J60" i="88" s="1"/>
  <c r="J58" i="88" s="1"/>
  <c r="F59" i="88"/>
  <c r="F57" i="88"/>
  <c r="H57" i="88" s="1"/>
  <c r="K57" i="88" s="1"/>
  <c r="K54" i="88" s="1"/>
  <c r="F56" i="88"/>
  <c r="H56" i="88" s="1"/>
  <c r="J56" i="88" s="1"/>
  <c r="J54" i="88" s="1"/>
  <c r="F55" i="88"/>
  <c r="H55" i="88" s="1"/>
  <c r="I55" i="88" s="1"/>
  <c r="I54" i="88" s="1"/>
  <c r="F65" i="88"/>
  <c r="H65" i="88" s="1"/>
  <c r="K65" i="88" s="1"/>
  <c r="K62" i="88" s="1"/>
  <c r="W44" i="88"/>
  <c r="V44" i="88"/>
  <c r="U44" i="88"/>
  <c r="T44" i="88"/>
  <c r="S44" i="88"/>
  <c r="R44" i="88"/>
  <c r="Q44" i="88"/>
  <c r="P44" i="88"/>
  <c r="O44" i="88"/>
  <c r="N44" i="88"/>
  <c r="M44" i="88"/>
  <c r="G44" i="88"/>
  <c r="F46" i="88"/>
  <c r="H46" i="88" s="1"/>
  <c r="J46" i="88" s="1"/>
  <c r="J44" i="88" s="1"/>
  <c r="F45" i="88"/>
  <c r="H45" i="88" s="1"/>
  <c r="I45" i="88" s="1"/>
  <c r="I44" i="88" s="1"/>
  <c r="W31" i="88"/>
  <c r="V31" i="88"/>
  <c r="U31" i="88"/>
  <c r="T31" i="88"/>
  <c r="S31" i="88"/>
  <c r="R31" i="88"/>
  <c r="Q31" i="88"/>
  <c r="P31" i="88"/>
  <c r="O31" i="88"/>
  <c r="N31" i="88"/>
  <c r="M31" i="88"/>
  <c r="L31" i="88"/>
  <c r="G31" i="88"/>
  <c r="W7" i="88"/>
  <c r="V7" i="88"/>
  <c r="U7" i="88"/>
  <c r="T7" i="88"/>
  <c r="S7" i="88"/>
  <c r="R7" i="88"/>
  <c r="Q7" i="88"/>
  <c r="P7" i="88"/>
  <c r="O7" i="88"/>
  <c r="N7" i="88"/>
  <c r="M7" i="88"/>
  <c r="L7" i="88"/>
  <c r="G7" i="88"/>
  <c r="F34" i="88"/>
  <c r="H34" i="88" s="1"/>
  <c r="K34" i="88" s="1"/>
  <c r="K31" i="88" s="1"/>
  <c r="F33" i="88"/>
  <c r="H33" i="88" s="1"/>
  <c r="J33" i="88" s="1"/>
  <c r="J31" i="88" s="1"/>
  <c r="F32" i="88"/>
  <c r="F21" i="88"/>
  <c r="H21" i="88" s="1"/>
  <c r="K21" i="88" s="1"/>
  <c r="F17" i="88"/>
  <c r="H17" i="88" s="1"/>
  <c r="F16" i="88"/>
  <c r="H16" i="88" s="1"/>
  <c r="F15" i="88"/>
  <c r="H15" i="88" s="1"/>
  <c r="F14" i="88"/>
  <c r="H14" i="88" s="1"/>
  <c r="F13" i="88"/>
  <c r="H13" i="88" s="1"/>
  <c r="F12" i="88"/>
  <c r="H12" i="88" s="1"/>
  <c r="F10" i="88"/>
  <c r="H10" i="88" s="1"/>
  <c r="K10" i="88" s="1"/>
  <c r="K7" i="88" s="1"/>
  <c r="F9" i="88"/>
  <c r="H9" i="88" s="1"/>
  <c r="J9" i="88" s="1"/>
  <c r="J7" i="88" s="1"/>
  <c r="F8" i="88"/>
  <c r="H8" i="88" s="1"/>
  <c r="I8" i="88" s="1"/>
  <c r="I7" i="88" s="1"/>
  <c r="R53" i="88" l="1"/>
  <c r="Q53" i="88"/>
  <c r="L76" i="88"/>
  <c r="P76" i="88"/>
  <c r="T76" i="88"/>
  <c r="O76" i="88"/>
  <c r="S76" i="88"/>
  <c r="W76" i="88"/>
  <c r="F148" i="87"/>
  <c r="H61" i="83"/>
  <c r="K61" i="83" s="1"/>
  <c r="K60" i="83" s="1"/>
  <c r="F60" i="83"/>
  <c r="F96" i="88"/>
  <c r="H90" i="88"/>
  <c r="I90" i="88" s="1"/>
  <c r="I89" i="88" s="1"/>
  <c r="F89" i="88"/>
  <c r="L89" i="88"/>
  <c r="L58" i="88"/>
  <c r="V53" i="88"/>
  <c r="N53" i="88"/>
  <c r="M53" i="88"/>
  <c r="U53" i="88"/>
  <c r="F47" i="88"/>
  <c r="H47" i="88" s="1"/>
  <c r="K47" i="88" s="1"/>
  <c r="K44" i="88" s="1"/>
  <c r="J76" i="88"/>
  <c r="K76" i="88"/>
  <c r="F68" i="88"/>
  <c r="F77" i="88"/>
  <c r="F81" i="88"/>
  <c r="H81" i="88" s="1"/>
  <c r="I76" i="88"/>
  <c r="F58" i="88"/>
  <c r="H58" i="88" s="1"/>
  <c r="H59" i="88"/>
  <c r="I59" i="88" s="1"/>
  <c r="I58" i="88" s="1"/>
  <c r="I53" i="88" s="1"/>
  <c r="F54" i="88"/>
  <c r="H54" i="88" s="1"/>
  <c r="F62" i="88"/>
  <c r="H62" i="88" s="1"/>
  <c r="K53" i="88"/>
  <c r="J53" i="88"/>
  <c r="G53" i="88"/>
  <c r="L53" i="88"/>
  <c r="P53" i="88"/>
  <c r="T53" i="88"/>
  <c r="F31" i="88"/>
  <c r="H32" i="88"/>
  <c r="I32" i="88" s="1"/>
  <c r="I31" i="88" s="1"/>
  <c r="F7" i="88"/>
  <c r="H11" i="88"/>
  <c r="F44" i="88" l="1"/>
  <c r="F76" i="88"/>
  <c r="H76" i="88" s="1"/>
  <c r="H77" i="88"/>
  <c r="F53" i="88"/>
  <c r="T52" i="82" l="1"/>
  <c r="S52" i="82"/>
  <c r="R52" i="82"/>
  <c r="Q52" i="82"/>
  <c r="P52" i="82"/>
  <c r="O52" i="82"/>
  <c r="N52" i="82"/>
  <c r="M52" i="82"/>
  <c r="L52" i="82"/>
  <c r="K52" i="82"/>
  <c r="J52" i="82"/>
  <c r="I52" i="82"/>
  <c r="G52" i="82"/>
  <c r="F56" i="82"/>
  <c r="H56" i="82" s="1"/>
  <c r="F55" i="82"/>
  <c r="H55" i="82" s="1"/>
  <c r="F54" i="82"/>
  <c r="H54" i="82" s="1"/>
  <c r="F53" i="82"/>
  <c r="H53" i="82" s="1"/>
  <c r="F42" i="82"/>
  <c r="T41" i="82"/>
  <c r="S41" i="82"/>
  <c r="R41" i="82"/>
  <c r="Q41" i="82"/>
  <c r="P41" i="82"/>
  <c r="O41" i="82"/>
  <c r="N41" i="82"/>
  <c r="M41" i="82"/>
  <c r="L41" i="82"/>
  <c r="K41" i="82"/>
  <c r="J41" i="82"/>
  <c r="I41" i="82"/>
  <c r="G41" i="82"/>
  <c r="F44" i="82"/>
  <c r="H44" i="82" s="1"/>
  <c r="F43" i="82"/>
  <c r="H43" i="82" s="1"/>
  <c r="V78" i="80"/>
  <c r="U78" i="80"/>
  <c r="T78" i="80"/>
  <c r="S78" i="80"/>
  <c r="R78" i="80"/>
  <c r="Q78" i="80"/>
  <c r="P78" i="80"/>
  <c r="O78" i="80"/>
  <c r="N78" i="80"/>
  <c r="M78" i="80"/>
  <c r="L78" i="80"/>
  <c r="K78" i="80"/>
  <c r="G78" i="80"/>
  <c r="F80" i="80"/>
  <c r="H80" i="80" s="1"/>
  <c r="J80" i="80" s="1"/>
  <c r="F79" i="80"/>
  <c r="H79" i="80" s="1"/>
  <c r="J79" i="80" s="1"/>
  <c r="V72" i="80"/>
  <c r="U72" i="80"/>
  <c r="T72" i="80"/>
  <c r="S72" i="80"/>
  <c r="R72" i="80"/>
  <c r="Q72" i="80"/>
  <c r="P72" i="80"/>
  <c r="O72" i="80"/>
  <c r="N72" i="80"/>
  <c r="M72" i="80"/>
  <c r="L72" i="80"/>
  <c r="K72" i="80"/>
  <c r="G72" i="80"/>
  <c r="F74" i="80"/>
  <c r="H74" i="80" s="1"/>
  <c r="J74" i="80" s="1"/>
  <c r="H73" i="80"/>
  <c r="F61" i="80"/>
  <c r="H61" i="80" s="1"/>
  <c r="J61" i="80" s="1"/>
  <c r="V65" i="80"/>
  <c r="U65" i="80"/>
  <c r="T65" i="80"/>
  <c r="S65" i="80"/>
  <c r="R65" i="80"/>
  <c r="Q65" i="80"/>
  <c r="P65" i="80"/>
  <c r="O65" i="80"/>
  <c r="N65" i="80"/>
  <c r="N60" i="80" s="1"/>
  <c r="M65" i="80"/>
  <c r="L65" i="80"/>
  <c r="K65" i="80"/>
  <c r="G65" i="80"/>
  <c r="V62" i="80"/>
  <c r="U62" i="80"/>
  <c r="U60" i="80" s="1"/>
  <c r="T62" i="80"/>
  <c r="S62" i="80"/>
  <c r="R62" i="80"/>
  <c r="R60" i="80" s="1"/>
  <c r="Q62" i="80"/>
  <c r="Q60" i="80" s="1"/>
  <c r="P62" i="80"/>
  <c r="P60" i="80" s="1"/>
  <c r="O62" i="80"/>
  <c r="N62" i="80"/>
  <c r="M62" i="80"/>
  <c r="M60" i="80" s="1"/>
  <c r="L62" i="80"/>
  <c r="L60" i="80" s="1"/>
  <c r="K62" i="80"/>
  <c r="G62" i="80"/>
  <c r="T60" i="80"/>
  <c r="G60" i="80"/>
  <c r="F67" i="80"/>
  <c r="H67" i="80" s="1"/>
  <c r="J67" i="80" s="1"/>
  <c r="F66" i="80"/>
  <c r="H66" i="80" s="1"/>
  <c r="I66" i="80" s="1"/>
  <c r="I65" i="80" s="1"/>
  <c r="F64" i="80"/>
  <c r="H64" i="80" s="1"/>
  <c r="J64" i="80" s="1"/>
  <c r="F63" i="80"/>
  <c r="H63" i="80" s="1"/>
  <c r="J63" i="80" s="1"/>
  <c r="V53" i="80"/>
  <c r="U53" i="80"/>
  <c r="T53" i="80"/>
  <c r="S53" i="80"/>
  <c r="R53" i="80"/>
  <c r="Q53" i="80"/>
  <c r="P53" i="80"/>
  <c r="O53" i="80"/>
  <c r="N53" i="80"/>
  <c r="M53" i="80"/>
  <c r="L53" i="80"/>
  <c r="K53" i="80"/>
  <c r="G53" i="80"/>
  <c r="F55" i="80"/>
  <c r="H55" i="80" s="1"/>
  <c r="J55" i="80" s="1"/>
  <c r="F54" i="80"/>
  <c r="H54" i="80" s="1"/>
  <c r="K42" i="80"/>
  <c r="V48" i="80"/>
  <c r="U48" i="80"/>
  <c r="T48" i="80"/>
  <c r="S48" i="80"/>
  <c r="R48" i="80"/>
  <c r="Q48" i="80"/>
  <c r="P48" i="80"/>
  <c r="O48" i="80"/>
  <c r="N48" i="80"/>
  <c r="M48" i="80"/>
  <c r="L48" i="80"/>
  <c r="K48" i="80"/>
  <c r="G48" i="80"/>
  <c r="V45" i="80"/>
  <c r="U45" i="80"/>
  <c r="T45" i="80"/>
  <c r="S45" i="80"/>
  <c r="R45" i="80"/>
  <c r="Q45" i="80"/>
  <c r="P45" i="80"/>
  <c r="O45" i="80"/>
  <c r="N45" i="80"/>
  <c r="M45" i="80"/>
  <c r="L45" i="80"/>
  <c r="K45" i="80"/>
  <c r="G45" i="80"/>
  <c r="V42" i="80"/>
  <c r="U42" i="80"/>
  <c r="T42" i="80"/>
  <c r="S42" i="80"/>
  <c r="R42" i="80"/>
  <c r="Q42" i="80"/>
  <c r="P42" i="80"/>
  <c r="O42" i="80"/>
  <c r="N42" i="80"/>
  <c r="N41" i="80" s="1"/>
  <c r="M42" i="80"/>
  <c r="M41" i="80" s="1"/>
  <c r="L42" i="80"/>
  <c r="G42" i="80"/>
  <c r="G41" i="80" s="1"/>
  <c r="F50" i="80"/>
  <c r="H50" i="80" s="1"/>
  <c r="J50" i="80" s="1"/>
  <c r="F49" i="80"/>
  <c r="H49" i="80" s="1"/>
  <c r="I49" i="80" s="1"/>
  <c r="I48" i="80" s="1"/>
  <c r="F47" i="80"/>
  <c r="H47" i="80" s="1"/>
  <c r="J47" i="80" s="1"/>
  <c r="F46" i="80"/>
  <c r="F44" i="80"/>
  <c r="F43" i="80"/>
  <c r="H43" i="80" s="1"/>
  <c r="I43" i="80" s="1"/>
  <c r="I42" i="80" s="1"/>
  <c r="F252" i="79"/>
  <c r="F255" i="79"/>
  <c r="H255" i="79" s="1"/>
  <c r="J255" i="79" s="1"/>
  <c r="F253" i="79"/>
  <c r="H253" i="79" s="1"/>
  <c r="J253" i="79" s="1"/>
  <c r="F250" i="79"/>
  <c r="F249" i="79"/>
  <c r="G144" i="79"/>
  <c r="G143" i="79"/>
  <c r="H143" i="79" s="1"/>
  <c r="K143" i="79" s="1"/>
  <c r="G142" i="79"/>
  <c r="H142" i="79" s="1"/>
  <c r="K142" i="79" s="1"/>
  <c r="G141" i="79"/>
  <c r="H141" i="79" s="1"/>
  <c r="K141" i="79" s="1"/>
  <c r="G140" i="79"/>
  <c r="H144" i="79"/>
  <c r="K144" i="79" s="1"/>
  <c r="G139" i="79" l="1"/>
  <c r="V60" i="80"/>
  <c r="K60" i="80"/>
  <c r="H140" i="79"/>
  <c r="K140" i="79" s="1"/>
  <c r="O41" i="80"/>
  <c r="S41" i="80"/>
  <c r="K139" i="79"/>
  <c r="J73" i="80"/>
  <c r="J72" i="80" s="1"/>
  <c r="I73" i="80"/>
  <c r="H249" i="79"/>
  <c r="J249" i="79" s="1"/>
  <c r="F248" i="79"/>
  <c r="H250" i="79"/>
  <c r="J250" i="79" s="1"/>
  <c r="J248" i="79" s="1"/>
  <c r="J78" i="80"/>
  <c r="I79" i="80"/>
  <c r="I78" i="80" s="1"/>
  <c r="F78" i="80"/>
  <c r="H252" i="79"/>
  <c r="J252" i="79" s="1"/>
  <c r="J251" i="79" s="1"/>
  <c r="F251" i="79"/>
  <c r="H251" i="79" s="1"/>
  <c r="F52" i="82"/>
  <c r="F41" i="82"/>
  <c r="H42" i="82"/>
  <c r="F72" i="80"/>
  <c r="I72" i="80"/>
  <c r="I61" i="80"/>
  <c r="O60" i="80"/>
  <c r="S60" i="80"/>
  <c r="J66" i="80"/>
  <c r="J65" i="80" s="1"/>
  <c r="I63" i="80"/>
  <c r="I62" i="80" s="1"/>
  <c r="I60" i="80" s="1"/>
  <c r="J62" i="80"/>
  <c r="F62" i="80"/>
  <c r="H62" i="80" s="1"/>
  <c r="F65" i="80"/>
  <c r="H65" i="80" s="1"/>
  <c r="R41" i="80"/>
  <c r="V41" i="80"/>
  <c r="L41" i="80"/>
  <c r="P41" i="80"/>
  <c r="F53" i="80"/>
  <c r="J54" i="80"/>
  <c r="J53" i="80" s="1"/>
  <c r="H53" i="80"/>
  <c r="I54" i="80"/>
  <c r="I53" i="80" s="1"/>
  <c r="T41" i="80"/>
  <c r="J49" i="80"/>
  <c r="J48" i="80" s="1"/>
  <c r="F48" i="80"/>
  <c r="H48" i="80" s="1"/>
  <c r="U41" i="80"/>
  <c r="F45" i="80"/>
  <c r="H45" i="80" s="1"/>
  <c r="H46" i="80"/>
  <c r="K41" i="80"/>
  <c r="Q41" i="80"/>
  <c r="J43" i="80"/>
  <c r="F42" i="80"/>
  <c r="H44" i="80"/>
  <c r="J44" i="80" s="1"/>
  <c r="J247" i="79" l="1"/>
  <c r="F247" i="79"/>
  <c r="H248" i="79"/>
  <c r="J60" i="80"/>
  <c r="F60" i="80"/>
  <c r="J42" i="80"/>
  <c r="F41" i="80"/>
  <c r="J46" i="80"/>
  <c r="J45" i="80" s="1"/>
  <c r="I46" i="80"/>
  <c r="I45" i="80" s="1"/>
  <c r="I41" i="80" s="1"/>
  <c r="H42" i="80"/>
  <c r="F40" i="97"/>
  <c r="F28" i="97"/>
  <c r="F31" i="97"/>
  <c r="H31" i="97" s="1"/>
  <c r="F30" i="97"/>
  <c r="G30" i="97" s="1"/>
  <c r="F29" i="97"/>
  <c r="G29" i="97" s="1"/>
  <c r="F27" i="97"/>
  <c r="G27" i="97" s="1"/>
  <c r="F26" i="97"/>
  <c r="H26" i="97" s="1"/>
  <c r="F25" i="97"/>
  <c r="H25" i="97" s="1"/>
  <c r="F19" i="97"/>
  <c r="G19" i="97" s="1"/>
  <c r="F18" i="97"/>
  <c r="G18" i="97" s="1"/>
  <c r="F17" i="97"/>
  <c r="H17" i="97" s="1"/>
  <c r="F16" i="97"/>
  <c r="H16" i="97" s="1"/>
  <c r="F15" i="97"/>
  <c r="H15" i="97" s="1"/>
  <c r="F14" i="97"/>
  <c r="G14" i="97" s="1"/>
  <c r="F13" i="97"/>
  <c r="F12" i="97"/>
  <c r="F11" i="97"/>
  <c r="F10" i="97"/>
  <c r="F9" i="97"/>
  <c r="F8" i="97"/>
  <c r="F7" i="97"/>
  <c r="H7" i="97" s="1"/>
  <c r="H18" i="97" l="1"/>
  <c r="H27" i="97"/>
  <c r="H40" i="97"/>
  <c r="H35" i="97" s="1"/>
  <c r="F35" i="97"/>
  <c r="H14" i="97"/>
  <c r="J41" i="80"/>
  <c r="G40" i="97"/>
  <c r="G35" i="97" s="1"/>
  <c r="H29" i="97"/>
  <c r="G15" i="97"/>
  <c r="G7" i="97"/>
  <c r="G16" i="97"/>
  <c r="G25" i="97"/>
  <c r="H30" i="97"/>
  <c r="G26" i="97"/>
  <c r="G17" i="97"/>
  <c r="G31" i="97"/>
  <c r="H28" i="97"/>
  <c r="G28" i="97"/>
  <c r="F241" i="94" l="1"/>
  <c r="G241" i="94" s="1"/>
  <c r="F167" i="96" l="1"/>
  <c r="I167" i="96" s="1"/>
  <c r="F168" i="96"/>
  <c r="F169" i="96"/>
  <c r="F170" i="96"/>
  <c r="I170" i="96" s="1"/>
  <c r="G66" i="96"/>
  <c r="U66" i="96"/>
  <c r="T66" i="96"/>
  <c r="S66" i="96"/>
  <c r="R66" i="96"/>
  <c r="Q66" i="96"/>
  <c r="P66" i="96"/>
  <c r="O66" i="96"/>
  <c r="N66" i="96"/>
  <c r="M66" i="96"/>
  <c r="L66" i="96"/>
  <c r="K66" i="96"/>
  <c r="J66" i="96"/>
  <c r="F67" i="96"/>
  <c r="F68" i="96"/>
  <c r="I68" i="96" s="1"/>
  <c r="I66" i="96" s="1"/>
  <c r="U57" i="96"/>
  <c r="T57" i="96"/>
  <c r="S57" i="96"/>
  <c r="R57" i="96"/>
  <c r="Q57" i="96"/>
  <c r="P57" i="96"/>
  <c r="O57" i="96"/>
  <c r="N57" i="96"/>
  <c r="M57" i="96"/>
  <c r="L57" i="96"/>
  <c r="K57" i="96"/>
  <c r="J57" i="96"/>
  <c r="H57" i="96"/>
  <c r="G57" i="96"/>
  <c r="F61" i="96"/>
  <c r="I61" i="96" s="1"/>
  <c r="F60" i="96"/>
  <c r="I60" i="96" s="1"/>
  <c r="F59" i="96"/>
  <c r="I59" i="96" s="1"/>
  <c r="F58" i="96"/>
  <c r="I58" i="96" s="1"/>
  <c r="U53" i="96"/>
  <c r="T53" i="96"/>
  <c r="S53" i="96"/>
  <c r="R53" i="96"/>
  <c r="Q53" i="96"/>
  <c r="P53" i="96"/>
  <c r="O53" i="96"/>
  <c r="N53" i="96"/>
  <c r="M53" i="96"/>
  <c r="L53" i="96"/>
  <c r="K53" i="96"/>
  <c r="J53" i="96"/>
  <c r="H53" i="96"/>
  <c r="F56" i="96"/>
  <c r="I56" i="96" s="1"/>
  <c r="F55" i="96"/>
  <c r="I55" i="96" s="1"/>
  <c r="F54" i="96"/>
  <c r="G54" i="96" s="1"/>
  <c r="J48" i="96"/>
  <c r="J43" i="96"/>
  <c r="F7" i="96"/>
  <c r="H7" i="96" s="1"/>
  <c r="U43" i="96"/>
  <c r="T43" i="96"/>
  <c r="S43" i="96"/>
  <c r="R43" i="96"/>
  <c r="Q43" i="96"/>
  <c r="P43" i="96"/>
  <c r="O43" i="96"/>
  <c r="N43" i="96"/>
  <c r="M43" i="96"/>
  <c r="L43" i="96"/>
  <c r="K43" i="96"/>
  <c r="H43" i="96"/>
  <c r="G43" i="96"/>
  <c r="F45" i="96"/>
  <c r="I45" i="96" s="1"/>
  <c r="F44" i="96"/>
  <c r="I44" i="96" s="1"/>
  <c r="F66" i="96" l="1"/>
  <c r="H67" i="96"/>
  <c r="H66" i="96" s="1"/>
  <c r="G53" i="96"/>
  <c r="F57" i="96"/>
  <c r="I57" i="96"/>
  <c r="I53" i="96"/>
  <c r="F53" i="96"/>
  <c r="F46" i="96"/>
  <c r="F139" i="94"/>
  <c r="V238" i="94"/>
  <c r="U238" i="94"/>
  <c r="T238" i="94"/>
  <c r="S238" i="94"/>
  <c r="R238" i="94"/>
  <c r="Q238" i="94"/>
  <c r="P238" i="94"/>
  <c r="O238" i="94"/>
  <c r="N238" i="94"/>
  <c r="M238" i="94"/>
  <c r="L238" i="94"/>
  <c r="K238" i="94"/>
  <c r="J238" i="94"/>
  <c r="I238" i="94"/>
  <c r="H238" i="94"/>
  <c r="F140" i="94"/>
  <c r="J140" i="94" s="1"/>
  <c r="J138" i="94" s="1"/>
  <c r="V138" i="94"/>
  <c r="U138" i="94"/>
  <c r="T138" i="94"/>
  <c r="S138" i="94"/>
  <c r="R138" i="94"/>
  <c r="Q138" i="94"/>
  <c r="P138" i="94"/>
  <c r="O138" i="94"/>
  <c r="N138" i="94"/>
  <c r="M138" i="94"/>
  <c r="L138" i="94"/>
  <c r="H138" i="94"/>
  <c r="G138" i="94"/>
  <c r="I249" i="94"/>
  <c r="I246" i="94"/>
  <c r="I233" i="94"/>
  <c r="I226" i="94"/>
  <c r="I225" i="94"/>
  <c r="I221" i="94"/>
  <c r="I207" i="94"/>
  <c r="I197" i="94"/>
  <c r="I193" i="94"/>
  <c r="I181" i="94"/>
  <c r="I171" i="94"/>
  <c r="I163" i="94"/>
  <c r="I159" i="94"/>
  <c r="I153" i="94"/>
  <c r="I149" i="94"/>
  <c r="I143" i="94"/>
  <c r="I130" i="94"/>
  <c r="I125" i="94"/>
  <c r="I121" i="94"/>
  <c r="I106" i="94"/>
  <c r="I102" i="94"/>
  <c r="I96" i="94"/>
  <c r="I90" i="94"/>
  <c r="I85" i="94"/>
  <c r="I73" i="94"/>
  <c r="I62" i="94"/>
  <c r="I51" i="94"/>
  <c r="I37" i="94"/>
  <c r="I26" i="94"/>
  <c r="I15" i="94"/>
  <c r="I6" i="94"/>
  <c r="H249" i="94"/>
  <c r="H246" i="94"/>
  <c r="H233" i="94"/>
  <c r="H226" i="94"/>
  <c r="H225" i="94" s="1"/>
  <c r="H221" i="94"/>
  <c r="H207" i="94"/>
  <c r="H197" i="94"/>
  <c r="H181" i="94"/>
  <c r="H171" i="94"/>
  <c r="H163" i="94"/>
  <c r="H159" i="94"/>
  <c r="H153" i="94"/>
  <c r="H149" i="94"/>
  <c r="H143" i="94"/>
  <c r="H130" i="94"/>
  <c r="H125" i="94"/>
  <c r="H106" i="94"/>
  <c r="H102" i="94"/>
  <c r="H96" i="94"/>
  <c r="H90" i="94"/>
  <c r="H85" i="94"/>
  <c r="H73" i="94"/>
  <c r="H62" i="94"/>
  <c r="H51" i="94"/>
  <c r="H37" i="94"/>
  <c r="H26" i="94"/>
  <c r="H15" i="94"/>
  <c r="H6" i="94"/>
  <c r="F243" i="94"/>
  <c r="G243" i="94" s="1"/>
  <c r="F239" i="94"/>
  <c r="G239" i="94" s="1"/>
  <c r="F124" i="94"/>
  <c r="H124" i="94" s="1"/>
  <c r="H121" i="94" s="1"/>
  <c r="F7" i="94"/>
  <c r="H157" i="94" l="1"/>
  <c r="H193" i="94"/>
  <c r="I48" i="94"/>
  <c r="I220" i="94"/>
  <c r="I219" i="94" s="1"/>
  <c r="H48" i="94"/>
  <c r="H167" i="94"/>
  <c r="I167" i="94"/>
  <c r="I46" i="96"/>
  <c r="I43" i="96" s="1"/>
  <c r="G238" i="94"/>
  <c r="F238" i="94"/>
  <c r="F43" i="96"/>
  <c r="I139" i="94"/>
  <c r="F138" i="94"/>
  <c r="K138" i="94"/>
  <c r="I5" i="94"/>
  <c r="I157" i="94"/>
  <c r="H5" i="94"/>
  <c r="H95" i="94"/>
  <c r="H84" i="94" s="1"/>
  <c r="H220" i="94"/>
  <c r="H219" i="94" s="1"/>
  <c r="I95" i="94"/>
  <c r="I84" i="94" s="1"/>
  <c r="H119" i="94"/>
  <c r="J70" i="92"/>
  <c r="R70" i="92"/>
  <c r="Q70" i="92"/>
  <c r="P70" i="92"/>
  <c r="O70" i="92"/>
  <c r="L70" i="92"/>
  <c r="K70" i="92"/>
  <c r="F65" i="92"/>
  <c r="F61" i="92"/>
  <c r="F60" i="92"/>
  <c r="F64" i="92"/>
  <c r="F63" i="92"/>
  <c r="F62" i="92"/>
  <c r="R59" i="92"/>
  <c r="Q59" i="92"/>
  <c r="P59" i="92"/>
  <c r="O59" i="92"/>
  <c r="N59" i="92"/>
  <c r="M59" i="92"/>
  <c r="L59" i="92"/>
  <c r="K59" i="92"/>
  <c r="J59" i="92"/>
  <c r="I59" i="92"/>
  <c r="H59" i="92"/>
  <c r="R56" i="92"/>
  <c r="Q56" i="92"/>
  <c r="P56" i="92"/>
  <c r="O56" i="92"/>
  <c r="N56" i="92"/>
  <c r="M56" i="92"/>
  <c r="L56" i="92"/>
  <c r="K56" i="92"/>
  <c r="J56" i="92"/>
  <c r="I56" i="92"/>
  <c r="H56" i="92"/>
  <c r="G56" i="92"/>
  <c r="F58" i="92"/>
  <c r="F57" i="92"/>
  <c r="R51" i="92"/>
  <c r="Q51" i="92"/>
  <c r="P51" i="92"/>
  <c r="O51" i="92"/>
  <c r="N51" i="92"/>
  <c r="M51" i="92"/>
  <c r="L51" i="92"/>
  <c r="K51" i="92"/>
  <c r="J51" i="92"/>
  <c r="I51" i="92"/>
  <c r="H51" i="92"/>
  <c r="G51" i="92"/>
  <c r="F54" i="92"/>
  <c r="F53" i="92"/>
  <c r="F52" i="92"/>
  <c r="F43" i="92"/>
  <c r="R42" i="92"/>
  <c r="Q42" i="92"/>
  <c r="P42" i="92"/>
  <c r="O42" i="92"/>
  <c r="N42" i="92"/>
  <c r="M42" i="92"/>
  <c r="L42" i="92"/>
  <c r="K42" i="92"/>
  <c r="J42" i="92"/>
  <c r="I42" i="92"/>
  <c r="H42" i="92"/>
  <c r="G42" i="92"/>
  <c r="F44" i="92"/>
  <c r="I38" i="92"/>
  <c r="G38" i="92"/>
  <c r="R38" i="92"/>
  <c r="Q38" i="92"/>
  <c r="P38" i="92"/>
  <c r="O38" i="92"/>
  <c r="N38" i="92"/>
  <c r="M38" i="92"/>
  <c r="L38" i="92"/>
  <c r="K38" i="92"/>
  <c r="J38" i="92"/>
  <c r="H38" i="92"/>
  <c r="F40" i="92"/>
  <c r="F39" i="92"/>
  <c r="I138" i="94" l="1"/>
  <c r="I119" i="94" s="1"/>
  <c r="I257" i="94" s="1"/>
  <c r="H257" i="94"/>
  <c r="F59" i="92"/>
  <c r="G59" i="92"/>
  <c r="F56" i="92"/>
  <c r="F51" i="92"/>
  <c r="F42" i="92"/>
  <c r="F41" i="92"/>
  <c r="F38" i="92" s="1"/>
  <c r="T243" i="90" l="1"/>
  <c r="S243" i="90"/>
  <c r="R243" i="90"/>
  <c r="Q243" i="90"/>
  <c r="P243" i="90"/>
  <c r="O243" i="90"/>
  <c r="N243" i="90"/>
  <c r="M243" i="90"/>
  <c r="L243" i="90"/>
  <c r="K243" i="90"/>
  <c r="J243" i="90"/>
  <c r="I243" i="90"/>
  <c r="G243" i="90"/>
  <c r="F245" i="90"/>
  <c r="H245" i="90" s="1"/>
  <c r="F244" i="90"/>
  <c r="F243" i="90" l="1"/>
  <c r="H244" i="90"/>
  <c r="H243" i="90" s="1"/>
  <c r="T51" i="84" l="1"/>
  <c r="S51" i="84"/>
  <c r="R51" i="84"/>
  <c r="Q51" i="84"/>
  <c r="P51" i="84"/>
  <c r="O51" i="84"/>
  <c r="N51" i="84"/>
  <c r="M51" i="84"/>
  <c r="L51" i="84"/>
  <c r="K51" i="84"/>
  <c r="J51" i="84"/>
  <c r="I51" i="84"/>
  <c r="G51" i="84"/>
  <c r="F54" i="84"/>
  <c r="H54" i="84" s="1"/>
  <c r="F53" i="84"/>
  <c r="H53" i="84" s="1"/>
  <c r="F52" i="84"/>
  <c r="H52" i="84" s="1"/>
  <c r="T41" i="84"/>
  <c r="S41" i="84"/>
  <c r="R41" i="84"/>
  <c r="Q41" i="84"/>
  <c r="P41" i="84"/>
  <c r="O41" i="84"/>
  <c r="N41" i="84"/>
  <c r="M41" i="84"/>
  <c r="L41" i="84"/>
  <c r="K41" i="84"/>
  <c r="J41" i="84"/>
  <c r="I41" i="84"/>
  <c r="G41" i="84"/>
  <c r="F43" i="84"/>
  <c r="H43" i="84" s="1"/>
  <c r="F42" i="84"/>
  <c r="H42" i="84" s="1"/>
  <c r="G8" i="83"/>
  <c r="W41" i="83"/>
  <c r="V41" i="83"/>
  <c r="U41" i="83"/>
  <c r="T41" i="83"/>
  <c r="S41" i="83"/>
  <c r="R41" i="83"/>
  <c r="Q41" i="83"/>
  <c r="P41" i="83"/>
  <c r="O41" i="83"/>
  <c r="N41" i="83"/>
  <c r="M41" i="83"/>
  <c r="L41" i="83"/>
  <c r="G41" i="83"/>
  <c r="F45" i="83"/>
  <c r="H45" i="83" s="1"/>
  <c r="K45" i="83" s="1"/>
  <c r="F44" i="83"/>
  <c r="H44" i="83" s="1"/>
  <c r="K44" i="83" s="1"/>
  <c r="F43" i="83"/>
  <c r="H43" i="83" s="1"/>
  <c r="I43" i="83" s="1"/>
  <c r="I41" i="83" s="1"/>
  <c r="F42" i="83"/>
  <c r="H42" i="83" s="1"/>
  <c r="J42" i="83" s="1"/>
  <c r="J41" i="83" s="1"/>
  <c r="F183" i="78"/>
  <c r="H183" i="78" s="1"/>
  <c r="T81" i="78"/>
  <c r="S81" i="78"/>
  <c r="R81" i="78"/>
  <c r="Q81" i="78"/>
  <c r="P81" i="78"/>
  <c r="O81" i="78"/>
  <c r="N81" i="78"/>
  <c r="M81" i="78"/>
  <c r="L81" i="78"/>
  <c r="K81" i="78"/>
  <c r="J81" i="78"/>
  <c r="I81" i="78"/>
  <c r="G81" i="78"/>
  <c r="H84" i="78"/>
  <c r="H83" i="78"/>
  <c r="F82" i="78"/>
  <c r="T72" i="78"/>
  <c r="S72" i="78"/>
  <c r="R72" i="78"/>
  <c r="Q72" i="78"/>
  <c r="P72" i="78"/>
  <c r="O72" i="78"/>
  <c r="N72" i="78"/>
  <c r="M72" i="78"/>
  <c r="L72" i="78"/>
  <c r="K72" i="78"/>
  <c r="J72" i="78"/>
  <c r="I72" i="78"/>
  <c r="G72" i="78"/>
  <c r="F74" i="78"/>
  <c r="H74" i="78" s="1"/>
  <c r="F78" i="78"/>
  <c r="H78" i="78" s="1"/>
  <c r="F77" i="78"/>
  <c r="H77" i="78" s="1"/>
  <c r="F75" i="78"/>
  <c r="H75" i="78" s="1"/>
  <c r="F73" i="78"/>
  <c r="H73" i="78" s="1"/>
  <c r="F67" i="78"/>
  <c r="H67" i="78" s="1"/>
  <c r="T60" i="78"/>
  <c r="S60" i="78"/>
  <c r="R60" i="78"/>
  <c r="Q60" i="78"/>
  <c r="P60" i="78"/>
  <c r="O60" i="78"/>
  <c r="N60" i="78"/>
  <c r="M60" i="78"/>
  <c r="L60" i="78"/>
  <c r="K60" i="78"/>
  <c r="J60" i="78"/>
  <c r="I60" i="78"/>
  <c r="G60" i="78"/>
  <c r="F61" i="78"/>
  <c r="H61" i="78" s="1"/>
  <c r="F69" i="78"/>
  <c r="H69" i="78" s="1"/>
  <c r="K41" i="83" l="1"/>
  <c r="F51" i="84"/>
  <c r="F41" i="84"/>
  <c r="F41" i="83"/>
  <c r="F81" i="78"/>
  <c r="F72" i="78"/>
  <c r="H82" i="78"/>
  <c r="F60" i="78"/>
  <c r="T63" i="78" l="1"/>
  <c r="S63" i="78"/>
  <c r="R63" i="78"/>
  <c r="Q63" i="78"/>
  <c r="P63" i="78"/>
  <c r="O63" i="78"/>
  <c r="N63" i="78"/>
  <c r="M63" i="78"/>
  <c r="L63" i="78"/>
  <c r="K63" i="78"/>
  <c r="J63" i="78"/>
  <c r="I63" i="78"/>
  <c r="G63" i="78"/>
  <c r="F71" i="78"/>
  <c r="H71" i="78" s="1"/>
  <c r="F70" i="78"/>
  <c r="H70" i="78" s="1"/>
  <c r="F65" i="78"/>
  <c r="H65" i="78" s="1"/>
  <c r="F64" i="78"/>
  <c r="H64" i="78" s="1"/>
  <c r="T52" i="78"/>
  <c r="S52" i="78"/>
  <c r="R52" i="78"/>
  <c r="Q52" i="78"/>
  <c r="P52" i="78"/>
  <c r="O52" i="78"/>
  <c r="N52" i="78"/>
  <c r="M52" i="78"/>
  <c r="L52" i="78"/>
  <c r="K52" i="78"/>
  <c r="J52" i="78"/>
  <c r="I52" i="78"/>
  <c r="G52" i="78"/>
  <c r="F55" i="78"/>
  <c r="H55" i="78" s="1"/>
  <c r="F54" i="78"/>
  <c r="H54" i="78" s="1"/>
  <c r="F53" i="78"/>
  <c r="T46" i="78"/>
  <c r="S46" i="78"/>
  <c r="R46" i="78"/>
  <c r="Q46" i="78"/>
  <c r="P46" i="78"/>
  <c r="O46" i="78"/>
  <c r="N46" i="78"/>
  <c r="M46" i="78"/>
  <c r="L46" i="78"/>
  <c r="K46" i="78"/>
  <c r="J46" i="78"/>
  <c r="I46" i="78"/>
  <c r="G46" i="78"/>
  <c r="F49" i="78"/>
  <c r="H49" i="78" s="1"/>
  <c r="C7" i="85"/>
  <c r="C6" i="85"/>
  <c r="C5" i="85"/>
  <c r="F182" i="68"/>
  <c r="Q182" i="68" s="1"/>
  <c r="F155" i="68"/>
  <c r="M155" i="68" s="1"/>
  <c r="F141" i="68"/>
  <c r="G141" i="68" s="1"/>
  <c r="F140" i="68"/>
  <c r="G140" i="68" s="1"/>
  <c r="F142" i="68"/>
  <c r="R142" i="68" s="1"/>
  <c r="F130" i="68"/>
  <c r="S130" i="68" s="1"/>
  <c r="F131" i="68"/>
  <c r="S131" i="68" s="1"/>
  <c r="F46" i="78" l="1"/>
  <c r="F52" i="78"/>
  <c r="H52" i="78" s="1"/>
  <c r="F63" i="78"/>
  <c r="H53" i="78"/>
  <c r="F58" i="68"/>
  <c r="G58" i="68" s="1"/>
  <c r="G55" i="68" s="1"/>
  <c r="F56" i="68"/>
  <c r="AE55" i="68"/>
  <c r="AD55" i="68"/>
  <c r="AC55" i="68"/>
  <c r="AB55" i="68"/>
  <c r="AA55" i="68"/>
  <c r="Z55" i="68"/>
  <c r="Y55" i="68"/>
  <c r="X55" i="68"/>
  <c r="W55" i="68"/>
  <c r="V55" i="68"/>
  <c r="U55" i="68"/>
  <c r="T55" i="68"/>
  <c r="S55" i="68"/>
  <c r="R55" i="68"/>
  <c r="Q55" i="68"/>
  <c r="P55" i="68"/>
  <c r="O55" i="68"/>
  <c r="M55" i="68"/>
  <c r="L55" i="68"/>
  <c r="K55" i="68"/>
  <c r="J55" i="68"/>
  <c r="I55" i="68"/>
  <c r="H55" i="68"/>
  <c r="F55" i="68" l="1"/>
  <c r="N56" i="68"/>
  <c r="N55" i="68" s="1"/>
  <c r="AE17" i="68"/>
  <c r="AD17" i="68"/>
  <c r="AC17" i="68"/>
  <c r="AB17" i="68"/>
  <c r="AA17" i="68"/>
  <c r="Z17" i="68"/>
  <c r="Y17" i="68"/>
  <c r="X17" i="68"/>
  <c r="W17" i="68"/>
  <c r="V17" i="68"/>
  <c r="U17" i="68"/>
  <c r="T17" i="68"/>
  <c r="S17" i="68"/>
  <c r="R17" i="68"/>
  <c r="Q17" i="68"/>
  <c r="P17" i="68"/>
  <c r="O17" i="68"/>
  <c r="N17" i="68"/>
  <c r="M17" i="68"/>
  <c r="L17" i="68"/>
  <c r="K17" i="68"/>
  <c r="I17" i="68"/>
  <c r="H17" i="68"/>
  <c r="G17" i="68"/>
  <c r="F20" i="68"/>
  <c r="J20" i="68" s="1"/>
  <c r="S4" i="85" s="1"/>
  <c r="F19" i="68"/>
  <c r="J19" i="68" s="1"/>
  <c r="F18" i="68"/>
  <c r="F17" i="68" l="1"/>
  <c r="J18" i="68"/>
  <c r="J17" i="68" l="1"/>
  <c r="L4" i="85"/>
  <c r="L8" i="85" s="1"/>
  <c r="F9" i="68"/>
  <c r="J9" i="68" s="1"/>
  <c r="S8" i="85"/>
  <c r="R254" i="95"/>
  <c r="Q254" i="95"/>
  <c r="P254" i="95"/>
  <c r="O254" i="95"/>
  <c r="N254" i="95"/>
  <c r="M254" i="95"/>
  <c r="L254" i="95"/>
  <c r="K254" i="95"/>
  <c r="J254" i="95"/>
  <c r="I254" i="95"/>
  <c r="H254" i="95"/>
  <c r="G254" i="95"/>
  <c r="R253" i="95"/>
  <c r="Q253" i="95"/>
  <c r="P253" i="95"/>
  <c r="O253" i="95"/>
  <c r="N253" i="95"/>
  <c r="M253" i="95"/>
  <c r="L253" i="95"/>
  <c r="K253" i="95"/>
  <c r="J253" i="95"/>
  <c r="I253" i="95"/>
  <c r="H253" i="95"/>
  <c r="G253" i="95"/>
  <c r="R252" i="95"/>
  <c r="Q252" i="95"/>
  <c r="P252" i="95"/>
  <c r="O252" i="95"/>
  <c r="N252" i="95"/>
  <c r="M252" i="95"/>
  <c r="L252" i="95"/>
  <c r="K252" i="95"/>
  <c r="J252" i="95"/>
  <c r="I252" i="95"/>
  <c r="H252" i="95"/>
  <c r="G252" i="95"/>
  <c r="R251" i="95"/>
  <c r="Q251" i="95"/>
  <c r="P251" i="95"/>
  <c r="O251" i="95"/>
  <c r="N251" i="95"/>
  <c r="M251" i="95"/>
  <c r="L251" i="95"/>
  <c r="K251" i="95"/>
  <c r="J251" i="95"/>
  <c r="I251" i="95"/>
  <c r="H251" i="95"/>
  <c r="G251" i="95"/>
  <c r="R250" i="95"/>
  <c r="Q250" i="95"/>
  <c r="P250" i="95"/>
  <c r="O250" i="95"/>
  <c r="N250" i="95"/>
  <c r="M250" i="95"/>
  <c r="L250" i="95"/>
  <c r="K250" i="95"/>
  <c r="J250" i="95"/>
  <c r="I250" i="95"/>
  <c r="H250" i="95"/>
  <c r="G250" i="95"/>
  <c r="R249" i="95"/>
  <c r="Q249" i="95"/>
  <c r="P249" i="95"/>
  <c r="O249" i="95"/>
  <c r="N249" i="95"/>
  <c r="M249" i="95"/>
  <c r="L249" i="95"/>
  <c r="K249" i="95"/>
  <c r="J249" i="95"/>
  <c r="I249" i="95"/>
  <c r="H249" i="95"/>
  <c r="G249" i="95"/>
  <c r="R248" i="95"/>
  <c r="Q248" i="95"/>
  <c r="P248" i="95"/>
  <c r="O248" i="95"/>
  <c r="N248" i="95"/>
  <c r="M248" i="95"/>
  <c r="L248" i="95"/>
  <c r="K248" i="95"/>
  <c r="J248" i="95"/>
  <c r="I248" i="95"/>
  <c r="H248" i="95"/>
  <c r="G248" i="95"/>
  <c r="R246" i="95"/>
  <c r="Q246" i="95"/>
  <c r="P246" i="95"/>
  <c r="O246" i="95"/>
  <c r="N246" i="95"/>
  <c r="M246" i="95"/>
  <c r="L246" i="95"/>
  <c r="K246" i="95"/>
  <c r="J246" i="95"/>
  <c r="I246" i="95"/>
  <c r="H246" i="95"/>
  <c r="G246" i="95"/>
  <c r="R245" i="95"/>
  <c r="Q245" i="95"/>
  <c r="P245" i="95"/>
  <c r="O245" i="95"/>
  <c r="N245" i="95"/>
  <c r="M245" i="95"/>
  <c r="L245" i="95"/>
  <c r="K245" i="95"/>
  <c r="J245" i="95"/>
  <c r="I245" i="95"/>
  <c r="H245" i="95"/>
  <c r="G245" i="95"/>
  <c r="R243" i="95"/>
  <c r="Q243" i="95"/>
  <c r="P243" i="95"/>
  <c r="O243" i="95"/>
  <c r="N243" i="95"/>
  <c r="M243" i="95"/>
  <c r="L243" i="95"/>
  <c r="K243" i="95"/>
  <c r="J243" i="95"/>
  <c r="I243" i="95"/>
  <c r="H243" i="95"/>
  <c r="G243" i="95"/>
  <c r="R242" i="95"/>
  <c r="Q242" i="95"/>
  <c r="P242" i="95"/>
  <c r="O242" i="95"/>
  <c r="N242" i="95"/>
  <c r="M242" i="95"/>
  <c r="L242" i="95"/>
  <c r="K242" i="95"/>
  <c r="J242" i="95"/>
  <c r="I242" i="95"/>
  <c r="H242" i="95"/>
  <c r="G242" i="95"/>
  <c r="R241" i="95"/>
  <c r="Q241" i="95"/>
  <c r="P241" i="95"/>
  <c r="O241" i="95"/>
  <c r="N241" i="95"/>
  <c r="M241" i="95"/>
  <c r="L241" i="95"/>
  <c r="K241" i="95"/>
  <c r="J241" i="95"/>
  <c r="I241" i="95"/>
  <c r="H241" i="95"/>
  <c r="G241" i="95"/>
  <c r="R240" i="95"/>
  <c r="Q240" i="95"/>
  <c r="P240" i="95"/>
  <c r="O240" i="95"/>
  <c r="N240" i="95"/>
  <c r="M240" i="95"/>
  <c r="L240" i="95"/>
  <c r="K240" i="95"/>
  <c r="J240" i="95"/>
  <c r="I240" i="95"/>
  <c r="H240" i="95"/>
  <c r="G240" i="95"/>
  <c r="R239" i="95"/>
  <c r="Q239" i="95"/>
  <c r="P239" i="95"/>
  <c r="O239" i="95"/>
  <c r="N239" i="95"/>
  <c r="M239" i="95"/>
  <c r="L239" i="95"/>
  <c r="K239" i="95"/>
  <c r="J239" i="95"/>
  <c r="I239" i="95"/>
  <c r="H239" i="95"/>
  <c r="G239" i="95"/>
  <c r="R238" i="95"/>
  <c r="Q238" i="95"/>
  <c r="P238" i="95"/>
  <c r="O238" i="95"/>
  <c r="N238" i="95"/>
  <c r="M238" i="95"/>
  <c r="L238" i="95"/>
  <c r="K238" i="95"/>
  <c r="J238" i="95"/>
  <c r="I238" i="95"/>
  <c r="H238" i="95"/>
  <c r="G238" i="95"/>
  <c r="R237" i="95"/>
  <c r="Q237" i="95"/>
  <c r="P237" i="95"/>
  <c r="O237" i="95"/>
  <c r="N237" i="95"/>
  <c r="M237" i="95"/>
  <c r="L237" i="95"/>
  <c r="K237" i="95"/>
  <c r="J237" i="95"/>
  <c r="I237" i="95"/>
  <c r="H237" i="95"/>
  <c r="G237" i="95"/>
  <c r="R236" i="95"/>
  <c r="Q236" i="95"/>
  <c r="P236" i="95"/>
  <c r="O236" i="95"/>
  <c r="N236" i="95"/>
  <c r="M236" i="95"/>
  <c r="L236" i="95"/>
  <c r="K236" i="95"/>
  <c r="J236" i="95"/>
  <c r="I236" i="95"/>
  <c r="H236" i="95"/>
  <c r="G236" i="95"/>
  <c r="R235" i="95"/>
  <c r="Q235" i="95"/>
  <c r="P235" i="95"/>
  <c r="O235" i="95"/>
  <c r="N235" i="95"/>
  <c r="M235" i="95"/>
  <c r="L235" i="95"/>
  <c r="K235" i="95"/>
  <c r="J235" i="95"/>
  <c r="I235" i="95"/>
  <c r="H235" i="95"/>
  <c r="G235" i="95"/>
  <c r="R234" i="95"/>
  <c r="Q234" i="95"/>
  <c r="P234" i="95"/>
  <c r="O234" i="95"/>
  <c r="N234" i="95"/>
  <c r="M234" i="95"/>
  <c r="L234" i="95"/>
  <c r="K234" i="95"/>
  <c r="J234" i="95"/>
  <c r="I234" i="95"/>
  <c r="H234" i="95"/>
  <c r="G234" i="95"/>
  <c r="R233" i="95"/>
  <c r="Q233" i="95"/>
  <c r="P233" i="95"/>
  <c r="O233" i="95"/>
  <c r="N233" i="95"/>
  <c r="M233" i="95"/>
  <c r="L233" i="95"/>
  <c r="K233" i="95"/>
  <c r="J233" i="95"/>
  <c r="I233" i="95"/>
  <c r="H233" i="95"/>
  <c r="G233" i="95"/>
  <c r="R232" i="95"/>
  <c r="Q232" i="95"/>
  <c r="P232" i="95"/>
  <c r="O232" i="95"/>
  <c r="N232" i="95"/>
  <c r="M232" i="95"/>
  <c r="L232" i="95"/>
  <c r="K232" i="95"/>
  <c r="J232" i="95"/>
  <c r="I232" i="95"/>
  <c r="H232" i="95"/>
  <c r="G232" i="95"/>
  <c r="R230" i="95"/>
  <c r="Q230" i="95"/>
  <c r="P230" i="95"/>
  <c r="O230" i="95"/>
  <c r="N230" i="95"/>
  <c r="M230" i="95"/>
  <c r="L230" i="95"/>
  <c r="K230" i="95"/>
  <c r="J230" i="95"/>
  <c r="I230" i="95"/>
  <c r="H230" i="95"/>
  <c r="G230" i="95"/>
  <c r="R229" i="95"/>
  <c r="Q229" i="95"/>
  <c r="P229" i="95"/>
  <c r="O229" i="95"/>
  <c r="N229" i="95"/>
  <c r="M229" i="95"/>
  <c r="L229" i="95"/>
  <c r="K229" i="95"/>
  <c r="J229" i="95"/>
  <c r="I229" i="95"/>
  <c r="H229" i="95"/>
  <c r="G229" i="95"/>
  <c r="R228" i="95"/>
  <c r="Q228" i="95"/>
  <c r="P228" i="95"/>
  <c r="O228" i="95"/>
  <c r="N228" i="95"/>
  <c r="M228" i="95"/>
  <c r="L228" i="95"/>
  <c r="K228" i="95"/>
  <c r="J228" i="95"/>
  <c r="I228" i="95"/>
  <c r="H228" i="95"/>
  <c r="G228" i="95"/>
  <c r="R224" i="95"/>
  <c r="Q224" i="95"/>
  <c r="P224" i="95"/>
  <c r="O224" i="95"/>
  <c r="N224" i="95"/>
  <c r="M224" i="95"/>
  <c r="L224" i="95"/>
  <c r="K224" i="95"/>
  <c r="J224" i="95"/>
  <c r="I224" i="95"/>
  <c r="H224" i="95"/>
  <c r="G224" i="95"/>
  <c r="R223" i="95"/>
  <c r="Q223" i="95"/>
  <c r="P223" i="95"/>
  <c r="O223" i="95"/>
  <c r="N223" i="95"/>
  <c r="M223" i="95"/>
  <c r="L223" i="95"/>
  <c r="K223" i="95"/>
  <c r="J223" i="95"/>
  <c r="I223" i="95"/>
  <c r="H223" i="95"/>
  <c r="G223" i="95"/>
  <c r="R222" i="95"/>
  <c r="Q222" i="95"/>
  <c r="P222" i="95"/>
  <c r="O222" i="95"/>
  <c r="N222" i="95"/>
  <c r="M222" i="95"/>
  <c r="L222" i="95"/>
  <c r="K222" i="95"/>
  <c r="J222" i="95"/>
  <c r="I222" i="95"/>
  <c r="H222" i="95"/>
  <c r="G222" i="95"/>
  <c r="R221" i="95"/>
  <c r="Q221" i="95"/>
  <c r="P221" i="95"/>
  <c r="O221" i="95"/>
  <c r="N221" i="95"/>
  <c r="M221" i="95"/>
  <c r="L221" i="95"/>
  <c r="K221" i="95"/>
  <c r="J221" i="95"/>
  <c r="I221" i="95"/>
  <c r="H221" i="95"/>
  <c r="G221" i="95"/>
  <c r="R220" i="95"/>
  <c r="Q220" i="95"/>
  <c r="P220" i="95"/>
  <c r="O220" i="95"/>
  <c r="N220" i="95"/>
  <c r="M220" i="95"/>
  <c r="L220" i="95"/>
  <c r="K220" i="95"/>
  <c r="J220" i="95"/>
  <c r="I220" i="95"/>
  <c r="H220" i="95"/>
  <c r="G220" i="95"/>
  <c r="R219" i="95"/>
  <c r="Q219" i="95"/>
  <c r="P219" i="95"/>
  <c r="O219" i="95"/>
  <c r="N219" i="95"/>
  <c r="M219" i="95"/>
  <c r="L219" i="95"/>
  <c r="K219" i="95"/>
  <c r="J219" i="95"/>
  <c r="I219" i="95"/>
  <c r="H219" i="95"/>
  <c r="G219" i="95"/>
  <c r="R218" i="95"/>
  <c r="Q218" i="95"/>
  <c r="P218" i="95"/>
  <c r="O218" i="95"/>
  <c r="N218" i="95"/>
  <c r="M218" i="95"/>
  <c r="L218" i="95"/>
  <c r="K218" i="95"/>
  <c r="J218" i="95"/>
  <c r="I218" i="95"/>
  <c r="H218" i="95"/>
  <c r="G218" i="95"/>
  <c r="R217" i="95"/>
  <c r="Q217" i="95"/>
  <c r="P217" i="95"/>
  <c r="O217" i="95"/>
  <c r="N217" i="95"/>
  <c r="M217" i="95"/>
  <c r="L217" i="95"/>
  <c r="K217" i="95"/>
  <c r="J217" i="95"/>
  <c r="I217" i="95"/>
  <c r="H217" i="95"/>
  <c r="G217" i="95"/>
  <c r="R216" i="95"/>
  <c r="Q216" i="95"/>
  <c r="P216" i="95"/>
  <c r="O216" i="95"/>
  <c r="N216" i="95"/>
  <c r="M216" i="95"/>
  <c r="L216" i="95"/>
  <c r="K216" i="95"/>
  <c r="J216" i="95"/>
  <c r="I216" i="95"/>
  <c r="H216" i="95"/>
  <c r="G216" i="95"/>
  <c r="R215" i="95"/>
  <c r="Q215" i="95"/>
  <c r="P215" i="95"/>
  <c r="O215" i="95"/>
  <c r="N215" i="95"/>
  <c r="M215" i="95"/>
  <c r="L215" i="95"/>
  <c r="K215" i="95"/>
  <c r="J215" i="95"/>
  <c r="I215" i="95"/>
  <c r="H215" i="95"/>
  <c r="G215" i="95"/>
  <c r="R213" i="95"/>
  <c r="Q213" i="95"/>
  <c r="P213" i="95"/>
  <c r="O213" i="95"/>
  <c r="N213" i="95"/>
  <c r="M213" i="95"/>
  <c r="L213" i="95"/>
  <c r="K213" i="95"/>
  <c r="J213" i="95"/>
  <c r="I213" i="95"/>
  <c r="H213" i="95"/>
  <c r="G213" i="95"/>
  <c r="R212" i="95"/>
  <c r="Q212" i="95"/>
  <c r="P212" i="95"/>
  <c r="O212" i="95"/>
  <c r="N212" i="95"/>
  <c r="M212" i="95"/>
  <c r="L212" i="95"/>
  <c r="K212" i="95"/>
  <c r="J212" i="95"/>
  <c r="I212" i="95"/>
  <c r="H212" i="95"/>
  <c r="G212" i="95"/>
  <c r="R211" i="95"/>
  <c r="Q211" i="95"/>
  <c r="P211" i="95"/>
  <c r="O211" i="95"/>
  <c r="N211" i="95"/>
  <c r="M211" i="95"/>
  <c r="L211" i="95"/>
  <c r="K211" i="95"/>
  <c r="J211" i="95"/>
  <c r="I211" i="95"/>
  <c r="H211" i="95"/>
  <c r="G211" i="95"/>
  <c r="R210" i="95"/>
  <c r="Q210" i="95"/>
  <c r="P210" i="95"/>
  <c r="O210" i="95"/>
  <c r="N210" i="95"/>
  <c r="M210" i="95"/>
  <c r="L210" i="95"/>
  <c r="K210" i="95"/>
  <c r="J210" i="95"/>
  <c r="I210" i="95"/>
  <c r="H210" i="95"/>
  <c r="G210" i="95"/>
  <c r="R209" i="95"/>
  <c r="Q209" i="95"/>
  <c r="P209" i="95"/>
  <c r="O209" i="95"/>
  <c r="N209" i="95"/>
  <c r="M209" i="95"/>
  <c r="L209" i="95"/>
  <c r="K209" i="95"/>
  <c r="J209" i="95"/>
  <c r="I209" i="95"/>
  <c r="H209" i="95"/>
  <c r="G209" i="95"/>
  <c r="R208" i="95"/>
  <c r="Q208" i="95"/>
  <c r="P208" i="95"/>
  <c r="O208" i="95"/>
  <c r="N208" i="95"/>
  <c r="M208" i="95"/>
  <c r="L208" i="95"/>
  <c r="K208" i="95"/>
  <c r="J208" i="95"/>
  <c r="I208" i="95"/>
  <c r="H208" i="95"/>
  <c r="G208" i="95"/>
  <c r="R207" i="95"/>
  <c r="Q207" i="95"/>
  <c r="P207" i="95"/>
  <c r="O207" i="95"/>
  <c r="N207" i="95"/>
  <c r="M207" i="95"/>
  <c r="L207" i="95"/>
  <c r="K207" i="95"/>
  <c r="J207" i="95"/>
  <c r="I207" i="95"/>
  <c r="H207" i="95"/>
  <c r="G207" i="95"/>
  <c r="R206" i="95"/>
  <c r="Q206" i="95"/>
  <c r="P206" i="95"/>
  <c r="O206" i="95"/>
  <c r="N206" i="95"/>
  <c r="M206" i="95"/>
  <c r="L206" i="95"/>
  <c r="K206" i="95"/>
  <c r="J206" i="95"/>
  <c r="I206" i="95"/>
  <c r="H206" i="95"/>
  <c r="G206" i="95"/>
  <c r="R205" i="95"/>
  <c r="Q205" i="95"/>
  <c r="P205" i="95"/>
  <c r="O205" i="95"/>
  <c r="N205" i="95"/>
  <c r="M205" i="95"/>
  <c r="L205" i="95"/>
  <c r="K205" i="95"/>
  <c r="J205" i="95"/>
  <c r="I205" i="95"/>
  <c r="H205" i="95"/>
  <c r="G205" i="95"/>
  <c r="R204" i="95"/>
  <c r="Q204" i="95"/>
  <c r="P204" i="95"/>
  <c r="O204" i="95"/>
  <c r="N204" i="95"/>
  <c r="M204" i="95"/>
  <c r="L204" i="95"/>
  <c r="K204" i="95"/>
  <c r="J204" i="95"/>
  <c r="I204" i="95"/>
  <c r="H204" i="95"/>
  <c r="G204" i="95"/>
  <c r="R203" i="95"/>
  <c r="Q203" i="95"/>
  <c r="P203" i="95"/>
  <c r="O203" i="95"/>
  <c r="N203" i="95"/>
  <c r="M203" i="95"/>
  <c r="L203" i="95"/>
  <c r="K203" i="95"/>
  <c r="J203" i="95"/>
  <c r="I203" i="95"/>
  <c r="H203" i="95"/>
  <c r="G203" i="95"/>
  <c r="R202" i="95"/>
  <c r="Q202" i="95"/>
  <c r="P202" i="95"/>
  <c r="O202" i="95"/>
  <c r="N202" i="95"/>
  <c r="M202" i="95"/>
  <c r="L202" i="95"/>
  <c r="K202" i="95"/>
  <c r="J202" i="95"/>
  <c r="I202" i="95"/>
  <c r="H202" i="95"/>
  <c r="G202" i="95"/>
  <c r="R201" i="95"/>
  <c r="Q201" i="95"/>
  <c r="P201" i="95"/>
  <c r="O201" i="95"/>
  <c r="N201" i="95"/>
  <c r="M201" i="95"/>
  <c r="L201" i="95"/>
  <c r="K201" i="95"/>
  <c r="J201" i="95"/>
  <c r="I201" i="95"/>
  <c r="H201" i="95"/>
  <c r="G201" i="95"/>
  <c r="R199" i="95"/>
  <c r="Q199" i="95"/>
  <c r="P199" i="95"/>
  <c r="O199" i="95"/>
  <c r="N199" i="95"/>
  <c r="M199" i="95"/>
  <c r="L199" i="95"/>
  <c r="K199" i="95"/>
  <c r="J199" i="95"/>
  <c r="I199" i="95"/>
  <c r="H199" i="95"/>
  <c r="G199" i="95"/>
  <c r="R198" i="95"/>
  <c r="Q198" i="95"/>
  <c r="P198" i="95"/>
  <c r="O198" i="95"/>
  <c r="N198" i="95"/>
  <c r="M198" i="95"/>
  <c r="L198" i="95"/>
  <c r="K198" i="95"/>
  <c r="J198" i="95"/>
  <c r="I198" i="95"/>
  <c r="H198" i="95"/>
  <c r="G198" i="95"/>
  <c r="R196" i="95"/>
  <c r="Q196" i="95"/>
  <c r="P196" i="95"/>
  <c r="O196" i="95"/>
  <c r="N196" i="95"/>
  <c r="M196" i="95"/>
  <c r="L196" i="95"/>
  <c r="K196" i="95"/>
  <c r="J196" i="95"/>
  <c r="I196" i="95"/>
  <c r="H196" i="95"/>
  <c r="G196" i="95"/>
  <c r="R195" i="95"/>
  <c r="Q195" i="95"/>
  <c r="P195" i="95"/>
  <c r="O195" i="95"/>
  <c r="N195" i="95"/>
  <c r="M195" i="95"/>
  <c r="L195" i="95"/>
  <c r="K195" i="95"/>
  <c r="J195" i="95"/>
  <c r="I195" i="95"/>
  <c r="H195" i="95"/>
  <c r="G195" i="95"/>
  <c r="R194" i="95"/>
  <c r="Q194" i="95"/>
  <c r="P194" i="95"/>
  <c r="O194" i="95"/>
  <c r="N194" i="95"/>
  <c r="M194" i="95"/>
  <c r="L194" i="95"/>
  <c r="K194" i="95"/>
  <c r="J194" i="95"/>
  <c r="I194" i="95"/>
  <c r="H194" i="95"/>
  <c r="G194" i="95"/>
  <c r="R193" i="95"/>
  <c r="Q193" i="95"/>
  <c r="P193" i="95"/>
  <c r="O193" i="95"/>
  <c r="N193" i="95"/>
  <c r="M193" i="95"/>
  <c r="L193" i="95"/>
  <c r="K193" i="95"/>
  <c r="J193" i="95"/>
  <c r="I193" i="95"/>
  <c r="H193" i="95"/>
  <c r="G193" i="95"/>
  <c r="R192" i="95"/>
  <c r="Q192" i="95"/>
  <c r="P192" i="95"/>
  <c r="O192" i="95"/>
  <c r="N192" i="95"/>
  <c r="M192" i="95"/>
  <c r="L192" i="95"/>
  <c r="K192" i="95"/>
  <c r="J192" i="95"/>
  <c r="I192" i="95"/>
  <c r="H192" i="95"/>
  <c r="G192" i="95"/>
  <c r="R191" i="95"/>
  <c r="Q191" i="95"/>
  <c r="P191" i="95"/>
  <c r="O191" i="95"/>
  <c r="N191" i="95"/>
  <c r="M191" i="95"/>
  <c r="L191" i="95"/>
  <c r="K191" i="95"/>
  <c r="J191" i="95"/>
  <c r="I191" i="95"/>
  <c r="H191" i="95"/>
  <c r="G191" i="95"/>
  <c r="R190" i="95"/>
  <c r="Q190" i="95"/>
  <c r="P190" i="95"/>
  <c r="O190" i="95"/>
  <c r="N190" i="95"/>
  <c r="M190" i="95"/>
  <c r="L190" i="95"/>
  <c r="K190" i="95"/>
  <c r="J190" i="95"/>
  <c r="I190" i="95"/>
  <c r="H190" i="95"/>
  <c r="G190" i="95"/>
  <c r="R189" i="95"/>
  <c r="Q189" i="95"/>
  <c r="P189" i="95"/>
  <c r="O189" i="95"/>
  <c r="N189" i="95"/>
  <c r="M189" i="95"/>
  <c r="L189" i="95"/>
  <c r="K189" i="95"/>
  <c r="J189" i="95"/>
  <c r="I189" i="95"/>
  <c r="H189" i="95"/>
  <c r="G189" i="95"/>
  <c r="R188" i="95"/>
  <c r="Q188" i="95"/>
  <c r="P188" i="95"/>
  <c r="O188" i="95"/>
  <c r="N188" i="95"/>
  <c r="M188" i="95"/>
  <c r="L188" i="95"/>
  <c r="K188" i="95"/>
  <c r="J188" i="95"/>
  <c r="I188" i="95"/>
  <c r="H188" i="95"/>
  <c r="G188" i="95"/>
  <c r="R187" i="95"/>
  <c r="Q187" i="95"/>
  <c r="P187" i="95"/>
  <c r="O187" i="95"/>
  <c r="N187" i="95"/>
  <c r="M187" i="95"/>
  <c r="L187" i="95"/>
  <c r="K187" i="95"/>
  <c r="J187" i="95"/>
  <c r="I187" i="95"/>
  <c r="H187" i="95"/>
  <c r="G187" i="95"/>
  <c r="R185" i="95"/>
  <c r="Q185" i="95"/>
  <c r="P185" i="95"/>
  <c r="O185" i="95"/>
  <c r="N185" i="95"/>
  <c r="M185" i="95"/>
  <c r="L185" i="95"/>
  <c r="K185" i="95"/>
  <c r="J185" i="95"/>
  <c r="I185" i="95"/>
  <c r="H185" i="95"/>
  <c r="G185" i="95"/>
  <c r="R184" i="95"/>
  <c r="Q184" i="95"/>
  <c r="P184" i="95"/>
  <c r="O184" i="95"/>
  <c r="N184" i="95"/>
  <c r="M184" i="95"/>
  <c r="L184" i="95"/>
  <c r="K184" i="95"/>
  <c r="J184" i="95"/>
  <c r="I184" i="95"/>
  <c r="H184" i="95"/>
  <c r="G184" i="95"/>
  <c r="R183" i="95"/>
  <c r="Q183" i="95"/>
  <c r="P183" i="95"/>
  <c r="O183" i="95"/>
  <c r="N183" i="95"/>
  <c r="M183" i="95"/>
  <c r="L183" i="95"/>
  <c r="K183" i="95"/>
  <c r="J183" i="95"/>
  <c r="I183" i="95"/>
  <c r="H183" i="95"/>
  <c r="G183" i="95"/>
  <c r="R182" i="95"/>
  <c r="Q182" i="95"/>
  <c r="P182" i="95"/>
  <c r="O182" i="95"/>
  <c r="N182" i="95"/>
  <c r="M182" i="95"/>
  <c r="L182" i="95"/>
  <c r="K182" i="95"/>
  <c r="J182" i="95"/>
  <c r="I182" i="95"/>
  <c r="H182" i="95"/>
  <c r="G182" i="95"/>
  <c r="R181" i="95"/>
  <c r="Q181" i="95"/>
  <c r="P181" i="95"/>
  <c r="O181" i="95"/>
  <c r="N181" i="95"/>
  <c r="M181" i="95"/>
  <c r="L181" i="95"/>
  <c r="K181" i="95"/>
  <c r="J181" i="95"/>
  <c r="I181" i="95"/>
  <c r="H181" i="95"/>
  <c r="G181" i="95"/>
  <c r="R180" i="95"/>
  <c r="Q180" i="95"/>
  <c r="P180" i="95"/>
  <c r="O180" i="95"/>
  <c r="N180" i="95"/>
  <c r="M180" i="95"/>
  <c r="L180" i="95"/>
  <c r="K180" i="95"/>
  <c r="J180" i="95"/>
  <c r="I180" i="95"/>
  <c r="H180" i="95"/>
  <c r="G180" i="95"/>
  <c r="R179" i="95"/>
  <c r="Q179" i="95"/>
  <c r="P179" i="95"/>
  <c r="O179" i="95"/>
  <c r="N179" i="95"/>
  <c r="M179" i="95"/>
  <c r="L179" i="95"/>
  <c r="K179" i="95"/>
  <c r="J179" i="95"/>
  <c r="I179" i="95"/>
  <c r="H179" i="95"/>
  <c r="G179" i="95"/>
  <c r="R178" i="95"/>
  <c r="Q178" i="95"/>
  <c r="P178" i="95"/>
  <c r="O178" i="95"/>
  <c r="N178" i="95"/>
  <c r="M178" i="95"/>
  <c r="L178" i="95"/>
  <c r="K178" i="95"/>
  <c r="J178" i="95"/>
  <c r="I178" i="95"/>
  <c r="H178" i="95"/>
  <c r="G178" i="95"/>
  <c r="R177" i="95"/>
  <c r="Q177" i="95"/>
  <c r="P177" i="95"/>
  <c r="O177" i="95"/>
  <c r="N177" i="95"/>
  <c r="M177" i="95"/>
  <c r="L177" i="95"/>
  <c r="K177" i="95"/>
  <c r="J177" i="95"/>
  <c r="I177" i="95"/>
  <c r="H177" i="95"/>
  <c r="G177" i="95"/>
  <c r="R176" i="95"/>
  <c r="Q176" i="95"/>
  <c r="P176" i="95"/>
  <c r="O176" i="95"/>
  <c r="N176" i="95"/>
  <c r="M176" i="95"/>
  <c r="L176" i="95"/>
  <c r="K176" i="95"/>
  <c r="J176" i="95"/>
  <c r="I176" i="95"/>
  <c r="H176" i="95"/>
  <c r="G176" i="95"/>
  <c r="R174" i="95"/>
  <c r="Q174" i="95"/>
  <c r="P174" i="95"/>
  <c r="O174" i="95"/>
  <c r="N174" i="95"/>
  <c r="M174" i="95"/>
  <c r="L174" i="95"/>
  <c r="K174" i="95"/>
  <c r="J174" i="95"/>
  <c r="I174" i="95"/>
  <c r="H174" i="95"/>
  <c r="G174" i="95"/>
  <c r="R173" i="95"/>
  <c r="Q173" i="95"/>
  <c r="P173" i="95"/>
  <c r="O173" i="95"/>
  <c r="N173" i="95"/>
  <c r="M173" i="95"/>
  <c r="L173" i="95"/>
  <c r="K173" i="95"/>
  <c r="J173" i="95"/>
  <c r="I173" i="95"/>
  <c r="H173" i="95"/>
  <c r="G173" i="95"/>
  <c r="R172" i="95"/>
  <c r="Q172" i="95"/>
  <c r="P172" i="95"/>
  <c r="O172" i="95"/>
  <c r="N172" i="95"/>
  <c r="M172" i="95"/>
  <c r="L172" i="95"/>
  <c r="K172" i="95"/>
  <c r="J172" i="95"/>
  <c r="I172" i="95"/>
  <c r="H172" i="95"/>
  <c r="G172" i="95"/>
  <c r="R171" i="95"/>
  <c r="Q171" i="95"/>
  <c r="P171" i="95"/>
  <c r="O171" i="95"/>
  <c r="N171" i="95"/>
  <c r="M171" i="95"/>
  <c r="L171" i="95"/>
  <c r="K171" i="95"/>
  <c r="J171" i="95"/>
  <c r="I171" i="95"/>
  <c r="H171" i="95"/>
  <c r="G171" i="95"/>
  <c r="R170" i="95"/>
  <c r="Q170" i="95"/>
  <c r="P170" i="95"/>
  <c r="O170" i="95"/>
  <c r="N170" i="95"/>
  <c r="M170" i="95"/>
  <c r="L170" i="95"/>
  <c r="K170" i="95"/>
  <c r="J170" i="95"/>
  <c r="I170" i="95"/>
  <c r="H170" i="95"/>
  <c r="G170" i="95"/>
  <c r="R169" i="95"/>
  <c r="Q169" i="95"/>
  <c r="P169" i="95"/>
  <c r="O169" i="95"/>
  <c r="N169" i="95"/>
  <c r="M169" i="95"/>
  <c r="L169" i="95"/>
  <c r="K169" i="95"/>
  <c r="J169" i="95"/>
  <c r="I169" i="95"/>
  <c r="H169" i="95"/>
  <c r="G169" i="95"/>
  <c r="R168" i="95"/>
  <c r="Q168" i="95"/>
  <c r="P168" i="95"/>
  <c r="O168" i="95"/>
  <c r="N168" i="95"/>
  <c r="M168" i="95"/>
  <c r="L168" i="95"/>
  <c r="K168" i="95"/>
  <c r="J168" i="95"/>
  <c r="I168" i="95"/>
  <c r="H168" i="95"/>
  <c r="G168" i="95"/>
  <c r="R167" i="95"/>
  <c r="Q167" i="95"/>
  <c r="P167" i="95"/>
  <c r="O167" i="95"/>
  <c r="N167" i="95"/>
  <c r="M167" i="95"/>
  <c r="L167" i="95"/>
  <c r="K167" i="95"/>
  <c r="J167" i="95"/>
  <c r="I167" i="95"/>
  <c r="H167" i="95"/>
  <c r="G167" i="95"/>
  <c r="R166" i="95"/>
  <c r="Q166" i="95"/>
  <c r="P166" i="95"/>
  <c r="O166" i="95"/>
  <c r="N166" i="95"/>
  <c r="M166" i="95"/>
  <c r="L166" i="95"/>
  <c r="K166" i="95"/>
  <c r="J166" i="95"/>
  <c r="I166" i="95"/>
  <c r="H166" i="95"/>
  <c r="G166" i="95"/>
  <c r="R165" i="95"/>
  <c r="Q165" i="95"/>
  <c r="P165" i="95"/>
  <c r="O165" i="95"/>
  <c r="N165" i="95"/>
  <c r="M165" i="95"/>
  <c r="L165" i="95"/>
  <c r="K165" i="95"/>
  <c r="J165" i="95"/>
  <c r="I165" i="95"/>
  <c r="H165" i="95"/>
  <c r="G165" i="95"/>
  <c r="R163" i="95"/>
  <c r="Q163" i="95"/>
  <c r="P163" i="95"/>
  <c r="O163" i="95"/>
  <c r="N163" i="95"/>
  <c r="M163" i="95"/>
  <c r="L163" i="95"/>
  <c r="K163" i="95"/>
  <c r="J163" i="95"/>
  <c r="I163" i="95"/>
  <c r="H163" i="95"/>
  <c r="G163" i="95"/>
  <c r="R161" i="95"/>
  <c r="Q161" i="95"/>
  <c r="P161" i="95"/>
  <c r="O161" i="95"/>
  <c r="N161" i="95"/>
  <c r="M161" i="95"/>
  <c r="L161" i="95"/>
  <c r="K161" i="95"/>
  <c r="J161" i="95"/>
  <c r="I161" i="95"/>
  <c r="H161" i="95"/>
  <c r="G161" i="95"/>
  <c r="R160" i="95"/>
  <c r="Q160" i="95"/>
  <c r="P160" i="95"/>
  <c r="O160" i="95"/>
  <c r="N160" i="95"/>
  <c r="M160" i="95"/>
  <c r="L160" i="95"/>
  <c r="K160" i="95"/>
  <c r="J160" i="95"/>
  <c r="I160" i="95"/>
  <c r="H160" i="95"/>
  <c r="G160" i="95"/>
  <c r="R159" i="95"/>
  <c r="Q159" i="95"/>
  <c r="P159" i="95"/>
  <c r="O159" i="95"/>
  <c r="N159" i="95"/>
  <c r="M159" i="95"/>
  <c r="L159" i="95"/>
  <c r="K159" i="95"/>
  <c r="J159" i="95"/>
  <c r="I159" i="95"/>
  <c r="H159" i="95"/>
  <c r="G159" i="95"/>
  <c r="R158" i="95"/>
  <c r="Q158" i="95"/>
  <c r="P158" i="95"/>
  <c r="O158" i="95"/>
  <c r="N158" i="95"/>
  <c r="M158" i="95"/>
  <c r="L158" i="95"/>
  <c r="K158" i="95"/>
  <c r="J158" i="95"/>
  <c r="I158" i="95"/>
  <c r="H158" i="95"/>
  <c r="G158" i="95"/>
  <c r="R156" i="95"/>
  <c r="Q156" i="95"/>
  <c r="P156" i="95"/>
  <c r="O156" i="95"/>
  <c r="N156" i="95"/>
  <c r="M156" i="95"/>
  <c r="L156" i="95"/>
  <c r="K156" i="95"/>
  <c r="J156" i="95"/>
  <c r="I156" i="95"/>
  <c r="H156" i="95"/>
  <c r="G156" i="95"/>
  <c r="R155" i="95"/>
  <c r="Q155" i="95"/>
  <c r="P155" i="95"/>
  <c r="O155" i="95"/>
  <c r="N155" i="95"/>
  <c r="M155" i="95"/>
  <c r="L155" i="95"/>
  <c r="K155" i="95"/>
  <c r="J155" i="95"/>
  <c r="I155" i="95"/>
  <c r="H155" i="95"/>
  <c r="G155" i="95"/>
  <c r="R154" i="95"/>
  <c r="Q154" i="95"/>
  <c r="P154" i="95"/>
  <c r="O154" i="95"/>
  <c r="N154" i="95"/>
  <c r="M154" i="95"/>
  <c r="L154" i="95"/>
  <c r="K154" i="95"/>
  <c r="J154" i="95"/>
  <c r="I154" i="95"/>
  <c r="H154" i="95"/>
  <c r="G154" i="95"/>
  <c r="R153" i="95"/>
  <c r="Q153" i="95"/>
  <c r="P153" i="95"/>
  <c r="O153" i="95"/>
  <c r="N153" i="95"/>
  <c r="M153" i="95"/>
  <c r="L153" i="95"/>
  <c r="K153" i="95"/>
  <c r="J153" i="95"/>
  <c r="I153" i="95"/>
  <c r="H153" i="95"/>
  <c r="G153" i="95"/>
  <c r="R152" i="95"/>
  <c r="Q152" i="95"/>
  <c r="P152" i="95"/>
  <c r="O152" i="95"/>
  <c r="N152" i="95"/>
  <c r="M152" i="95"/>
  <c r="L152" i="95"/>
  <c r="K152" i="95"/>
  <c r="J152" i="95"/>
  <c r="I152" i="95"/>
  <c r="H152" i="95"/>
  <c r="G152" i="95"/>
  <c r="R151" i="95"/>
  <c r="Q151" i="95"/>
  <c r="P151" i="95"/>
  <c r="O151" i="95"/>
  <c r="N151" i="95"/>
  <c r="M151" i="95"/>
  <c r="L151" i="95"/>
  <c r="K151" i="95"/>
  <c r="J151" i="95"/>
  <c r="I151" i="95"/>
  <c r="H151" i="95"/>
  <c r="G151" i="95"/>
  <c r="R150" i="95"/>
  <c r="Q150" i="95"/>
  <c r="P150" i="95"/>
  <c r="O150" i="95"/>
  <c r="N150" i="95"/>
  <c r="M150" i="95"/>
  <c r="L150" i="95"/>
  <c r="K150" i="95"/>
  <c r="J150" i="95"/>
  <c r="I150" i="95"/>
  <c r="H150" i="95"/>
  <c r="G150" i="95"/>
  <c r="R148" i="95"/>
  <c r="Q148" i="95"/>
  <c r="P148" i="95"/>
  <c r="O148" i="95"/>
  <c r="N148" i="95"/>
  <c r="M148" i="95"/>
  <c r="L148" i="95"/>
  <c r="K148" i="95"/>
  <c r="J148" i="95"/>
  <c r="I148" i="95"/>
  <c r="H148" i="95"/>
  <c r="G148" i="95"/>
  <c r="R146" i="95"/>
  <c r="Q146" i="95"/>
  <c r="P146" i="95"/>
  <c r="O146" i="95"/>
  <c r="N146" i="95"/>
  <c r="M146" i="95"/>
  <c r="L146" i="95"/>
  <c r="K146" i="95"/>
  <c r="J146" i="95"/>
  <c r="I146" i="95"/>
  <c r="H146" i="95"/>
  <c r="G146" i="95"/>
  <c r="R145" i="95"/>
  <c r="Q145" i="95"/>
  <c r="P145" i="95"/>
  <c r="O145" i="95"/>
  <c r="N145" i="95"/>
  <c r="M145" i="95"/>
  <c r="L145" i="95"/>
  <c r="K145" i="95"/>
  <c r="J145" i="95"/>
  <c r="I145" i="95"/>
  <c r="H145" i="95"/>
  <c r="G145" i="95"/>
  <c r="R144" i="95"/>
  <c r="Q144" i="95"/>
  <c r="P144" i="95"/>
  <c r="O144" i="95"/>
  <c r="N144" i="95"/>
  <c r="M144" i="95"/>
  <c r="L144" i="95"/>
  <c r="K144" i="95"/>
  <c r="J144" i="95"/>
  <c r="I144" i="95"/>
  <c r="H144" i="95"/>
  <c r="G144" i="95"/>
  <c r="R143" i="95"/>
  <c r="Q143" i="95"/>
  <c r="P143" i="95"/>
  <c r="O143" i="95"/>
  <c r="N143" i="95"/>
  <c r="M143" i="95"/>
  <c r="L143" i="95"/>
  <c r="K143" i="95"/>
  <c r="J143" i="95"/>
  <c r="I143" i="95"/>
  <c r="H143" i="95"/>
  <c r="G143" i="95"/>
  <c r="R142" i="95"/>
  <c r="Q142" i="95"/>
  <c r="P142" i="95"/>
  <c r="O142" i="95"/>
  <c r="N142" i="95"/>
  <c r="M142" i="95"/>
  <c r="L142" i="95"/>
  <c r="K142" i="95"/>
  <c r="J142" i="95"/>
  <c r="I142" i="95"/>
  <c r="H142" i="95"/>
  <c r="G142" i="95"/>
  <c r="R141" i="95"/>
  <c r="Q141" i="95"/>
  <c r="P141" i="95"/>
  <c r="O141" i="95"/>
  <c r="N141" i="95"/>
  <c r="M141" i="95"/>
  <c r="L141" i="95"/>
  <c r="K141" i="95"/>
  <c r="J141" i="95"/>
  <c r="I141" i="95"/>
  <c r="H141" i="95"/>
  <c r="G141" i="95"/>
  <c r="R140" i="95"/>
  <c r="Q140" i="95"/>
  <c r="P140" i="95"/>
  <c r="O140" i="95"/>
  <c r="N140" i="95"/>
  <c r="M140" i="95"/>
  <c r="L140" i="95"/>
  <c r="K140" i="95"/>
  <c r="J140" i="95"/>
  <c r="I140" i="95"/>
  <c r="H140" i="95"/>
  <c r="G140" i="95"/>
  <c r="R139" i="95"/>
  <c r="Q139" i="95"/>
  <c r="P139" i="95"/>
  <c r="O139" i="95"/>
  <c r="N139" i="95"/>
  <c r="M139" i="95"/>
  <c r="L139" i="95"/>
  <c r="K139" i="95"/>
  <c r="J139" i="95"/>
  <c r="I139" i="95"/>
  <c r="H139" i="95"/>
  <c r="G139" i="95"/>
  <c r="R138" i="95"/>
  <c r="Q138" i="95"/>
  <c r="P138" i="95"/>
  <c r="O138" i="95"/>
  <c r="N138" i="95"/>
  <c r="M138" i="95"/>
  <c r="L138" i="95"/>
  <c r="K138" i="95"/>
  <c r="J138" i="95"/>
  <c r="I138" i="95"/>
  <c r="H138" i="95"/>
  <c r="G138" i="95"/>
  <c r="R137" i="95"/>
  <c r="Q137" i="95"/>
  <c r="P137" i="95"/>
  <c r="O137" i="95"/>
  <c r="N137" i="95"/>
  <c r="M137" i="95"/>
  <c r="L137" i="95"/>
  <c r="K137" i="95"/>
  <c r="J137" i="95"/>
  <c r="I137" i="95"/>
  <c r="H137" i="95"/>
  <c r="G137" i="95"/>
  <c r="R136" i="95"/>
  <c r="Q136" i="95"/>
  <c r="P136" i="95"/>
  <c r="O136" i="95"/>
  <c r="N136" i="95"/>
  <c r="M136" i="95"/>
  <c r="L136" i="95"/>
  <c r="K136" i="95"/>
  <c r="J136" i="95"/>
  <c r="I136" i="95"/>
  <c r="H136" i="95"/>
  <c r="G136" i="95"/>
  <c r="R134" i="95"/>
  <c r="Q134" i="95"/>
  <c r="P134" i="95"/>
  <c r="O134" i="95"/>
  <c r="N134" i="95"/>
  <c r="M134" i="95"/>
  <c r="L134" i="95"/>
  <c r="K134" i="95"/>
  <c r="J134" i="95"/>
  <c r="I134" i="95"/>
  <c r="H134" i="95"/>
  <c r="G134" i="95"/>
  <c r="R133" i="95"/>
  <c r="Q133" i="95"/>
  <c r="P133" i="95"/>
  <c r="O133" i="95"/>
  <c r="N133" i="95"/>
  <c r="M133" i="95"/>
  <c r="L133" i="95"/>
  <c r="K133" i="95"/>
  <c r="J133" i="95"/>
  <c r="I133" i="95"/>
  <c r="H133" i="95"/>
  <c r="G133" i="95"/>
  <c r="R132" i="95"/>
  <c r="Q132" i="95"/>
  <c r="P132" i="95"/>
  <c r="O132" i="95"/>
  <c r="N132" i="95"/>
  <c r="M132" i="95"/>
  <c r="L132" i="95"/>
  <c r="K132" i="95"/>
  <c r="J132" i="95"/>
  <c r="I132" i="95"/>
  <c r="H132" i="95"/>
  <c r="G132" i="95"/>
  <c r="R131" i="95"/>
  <c r="Q131" i="95"/>
  <c r="P131" i="95"/>
  <c r="O131" i="95"/>
  <c r="N131" i="95"/>
  <c r="M131" i="95"/>
  <c r="L131" i="95"/>
  <c r="K131" i="95"/>
  <c r="J131" i="95"/>
  <c r="I131" i="95"/>
  <c r="H131" i="95"/>
  <c r="G131" i="95"/>
  <c r="R130" i="95"/>
  <c r="Q130" i="95"/>
  <c r="P130" i="95"/>
  <c r="O130" i="95"/>
  <c r="N130" i="95"/>
  <c r="M130" i="95"/>
  <c r="L130" i="95"/>
  <c r="K130" i="95"/>
  <c r="J130" i="95"/>
  <c r="I130" i="95"/>
  <c r="H130" i="95"/>
  <c r="G130" i="95"/>
  <c r="R129" i="95"/>
  <c r="Q129" i="95"/>
  <c r="P129" i="95"/>
  <c r="O129" i="95"/>
  <c r="N129" i="95"/>
  <c r="M129" i="95"/>
  <c r="L129" i="95"/>
  <c r="K129" i="95"/>
  <c r="J129" i="95"/>
  <c r="I129" i="95"/>
  <c r="H129" i="95"/>
  <c r="G129" i="95"/>
  <c r="R128" i="95"/>
  <c r="Q128" i="95"/>
  <c r="P128" i="95"/>
  <c r="O128" i="95"/>
  <c r="N128" i="95"/>
  <c r="M128" i="95"/>
  <c r="L128" i="95"/>
  <c r="K128" i="95"/>
  <c r="J128" i="95"/>
  <c r="I128" i="95"/>
  <c r="H128" i="95"/>
  <c r="G128" i="95"/>
  <c r="R127" i="95"/>
  <c r="Q127" i="95"/>
  <c r="P127" i="95"/>
  <c r="O127" i="95"/>
  <c r="N127" i="95"/>
  <c r="M127" i="95"/>
  <c r="L127" i="95"/>
  <c r="K127" i="95"/>
  <c r="J127" i="95"/>
  <c r="I127" i="95"/>
  <c r="H127" i="95"/>
  <c r="G127" i="95"/>
  <c r="R126" i="95"/>
  <c r="Q126" i="95"/>
  <c r="P126" i="95"/>
  <c r="O126" i="95"/>
  <c r="N126" i="95"/>
  <c r="M126" i="95"/>
  <c r="L126" i="95"/>
  <c r="K126" i="95"/>
  <c r="J126" i="95"/>
  <c r="I126" i="95"/>
  <c r="H126" i="95"/>
  <c r="G126" i="95"/>
  <c r="R125" i="95"/>
  <c r="Q125" i="95"/>
  <c r="P125" i="95"/>
  <c r="O125" i="95"/>
  <c r="N125" i="95"/>
  <c r="M125" i="95"/>
  <c r="L125" i="95"/>
  <c r="K125" i="95"/>
  <c r="J125" i="95"/>
  <c r="I125" i="95"/>
  <c r="H125" i="95"/>
  <c r="G125" i="95"/>
  <c r="R124" i="95"/>
  <c r="Q124" i="95"/>
  <c r="P124" i="95"/>
  <c r="O124" i="95"/>
  <c r="N124" i="95"/>
  <c r="M124" i="95"/>
  <c r="L124" i="95"/>
  <c r="K124" i="95"/>
  <c r="J124" i="95"/>
  <c r="I124" i="95"/>
  <c r="H124" i="95"/>
  <c r="G124" i="95"/>
  <c r="R123" i="95"/>
  <c r="Q123" i="95"/>
  <c r="P123" i="95"/>
  <c r="O123" i="95"/>
  <c r="N123" i="95"/>
  <c r="M123" i="95"/>
  <c r="L123" i="95"/>
  <c r="K123" i="95"/>
  <c r="J123" i="95"/>
  <c r="I123" i="95"/>
  <c r="H123" i="95"/>
  <c r="G123" i="95"/>
  <c r="R122" i="95"/>
  <c r="Q122" i="95"/>
  <c r="P122" i="95"/>
  <c r="O122" i="95"/>
  <c r="N122" i="95"/>
  <c r="M122" i="95"/>
  <c r="L122" i="95"/>
  <c r="K122" i="95"/>
  <c r="J122" i="95"/>
  <c r="I122" i="95"/>
  <c r="H122" i="95"/>
  <c r="G122" i="95"/>
  <c r="R121" i="95"/>
  <c r="Q121" i="95"/>
  <c r="P121" i="95"/>
  <c r="O121" i="95"/>
  <c r="N121" i="95"/>
  <c r="M121" i="95"/>
  <c r="L121" i="95"/>
  <c r="K121" i="95"/>
  <c r="J121" i="95"/>
  <c r="I121" i="95"/>
  <c r="H121" i="95"/>
  <c r="G121" i="95"/>
  <c r="R119" i="95"/>
  <c r="Q119" i="95"/>
  <c r="P119" i="95"/>
  <c r="O119" i="95"/>
  <c r="N119" i="95"/>
  <c r="M119" i="95"/>
  <c r="L119" i="95"/>
  <c r="K119" i="95"/>
  <c r="J119" i="95"/>
  <c r="I119" i="95"/>
  <c r="H119" i="95"/>
  <c r="G119" i="95"/>
  <c r="R118" i="95"/>
  <c r="Q118" i="95"/>
  <c r="P118" i="95"/>
  <c r="O118" i="95"/>
  <c r="N118" i="95"/>
  <c r="M118" i="95"/>
  <c r="L118" i="95"/>
  <c r="K118" i="95"/>
  <c r="J118" i="95"/>
  <c r="I118" i="95"/>
  <c r="H118" i="95"/>
  <c r="G118" i="95"/>
  <c r="R116" i="95"/>
  <c r="Q116" i="95"/>
  <c r="P116" i="95"/>
  <c r="O116" i="95"/>
  <c r="N116" i="95"/>
  <c r="M116" i="95"/>
  <c r="L116" i="95"/>
  <c r="K116" i="95"/>
  <c r="J116" i="95"/>
  <c r="I116" i="95"/>
  <c r="H116" i="95"/>
  <c r="G116" i="95"/>
  <c r="R115" i="95"/>
  <c r="Q115" i="95"/>
  <c r="P115" i="95"/>
  <c r="O115" i="95"/>
  <c r="N115" i="95"/>
  <c r="M115" i="95"/>
  <c r="L115" i="95"/>
  <c r="K115" i="95"/>
  <c r="J115" i="95"/>
  <c r="I115" i="95"/>
  <c r="H115" i="95"/>
  <c r="G115" i="95"/>
  <c r="R114" i="95"/>
  <c r="Q114" i="95"/>
  <c r="P114" i="95"/>
  <c r="O114" i="95"/>
  <c r="N114" i="95"/>
  <c r="M114" i="95"/>
  <c r="L114" i="95"/>
  <c r="K114" i="95"/>
  <c r="J114" i="95"/>
  <c r="I114" i="95"/>
  <c r="H114" i="95"/>
  <c r="G114" i="95"/>
  <c r="R113" i="95"/>
  <c r="Q113" i="95"/>
  <c r="P113" i="95"/>
  <c r="O113" i="95"/>
  <c r="N113" i="95"/>
  <c r="M113" i="95"/>
  <c r="L113" i="95"/>
  <c r="K113" i="95"/>
  <c r="J113" i="95"/>
  <c r="I113" i="95"/>
  <c r="H113" i="95"/>
  <c r="G113" i="95"/>
  <c r="R112" i="95"/>
  <c r="Q112" i="95"/>
  <c r="P112" i="95"/>
  <c r="O112" i="95"/>
  <c r="N112" i="95"/>
  <c r="M112" i="95"/>
  <c r="L112" i="95"/>
  <c r="K112" i="95"/>
  <c r="J112" i="95"/>
  <c r="I112" i="95"/>
  <c r="H112" i="95"/>
  <c r="G112" i="95"/>
  <c r="R111" i="95"/>
  <c r="Q111" i="95"/>
  <c r="P111" i="95"/>
  <c r="O111" i="95"/>
  <c r="N111" i="95"/>
  <c r="M111" i="95"/>
  <c r="L111" i="95"/>
  <c r="K111" i="95"/>
  <c r="J111" i="95"/>
  <c r="I111" i="95"/>
  <c r="H111" i="95"/>
  <c r="G111" i="95"/>
  <c r="R110" i="95"/>
  <c r="Q110" i="95"/>
  <c r="P110" i="95"/>
  <c r="O110" i="95"/>
  <c r="N110" i="95"/>
  <c r="M110" i="95"/>
  <c r="L110" i="95"/>
  <c r="K110" i="95"/>
  <c r="J110" i="95"/>
  <c r="I110" i="95"/>
  <c r="H110" i="95"/>
  <c r="G110" i="95"/>
  <c r="R109" i="95"/>
  <c r="Q109" i="95"/>
  <c r="P109" i="95"/>
  <c r="O109" i="95"/>
  <c r="N109" i="95"/>
  <c r="M109" i="95"/>
  <c r="L109" i="95"/>
  <c r="K109" i="95"/>
  <c r="J109" i="95"/>
  <c r="I109" i="95"/>
  <c r="H109" i="95"/>
  <c r="G109" i="95"/>
  <c r="R108" i="95"/>
  <c r="Q108" i="95"/>
  <c r="P108" i="95"/>
  <c r="O108" i="95"/>
  <c r="N108" i="95"/>
  <c r="M108" i="95"/>
  <c r="L108" i="95"/>
  <c r="K108" i="95"/>
  <c r="J108" i="95"/>
  <c r="I108" i="95"/>
  <c r="H108" i="95"/>
  <c r="G108" i="95"/>
  <c r="R107" i="95"/>
  <c r="Q107" i="95"/>
  <c r="P107" i="95"/>
  <c r="O107" i="95"/>
  <c r="N107" i="95"/>
  <c r="M107" i="95"/>
  <c r="L107" i="95"/>
  <c r="K107" i="95"/>
  <c r="J107" i="95"/>
  <c r="I107" i="95"/>
  <c r="H107" i="95"/>
  <c r="G107" i="95"/>
  <c r="R105" i="95"/>
  <c r="Q105" i="95"/>
  <c r="P105" i="95"/>
  <c r="O105" i="95"/>
  <c r="N105" i="95"/>
  <c r="M105" i="95"/>
  <c r="L105" i="95"/>
  <c r="K105" i="95"/>
  <c r="J105" i="95"/>
  <c r="I105" i="95"/>
  <c r="H105" i="95"/>
  <c r="G105" i="95"/>
  <c r="R104" i="95"/>
  <c r="Q104" i="95"/>
  <c r="P104" i="95"/>
  <c r="O104" i="95"/>
  <c r="N104" i="95"/>
  <c r="M104" i="95"/>
  <c r="L104" i="95"/>
  <c r="K104" i="95"/>
  <c r="J104" i="95"/>
  <c r="I104" i="95"/>
  <c r="H104" i="95"/>
  <c r="G104" i="95"/>
  <c r="R103" i="95"/>
  <c r="Q103" i="95"/>
  <c r="P103" i="95"/>
  <c r="O103" i="95"/>
  <c r="N103" i="95"/>
  <c r="M103" i="95"/>
  <c r="L103" i="95"/>
  <c r="K103" i="95"/>
  <c r="J103" i="95"/>
  <c r="I103" i="95"/>
  <c r="H103" i="95"/>
  <c r="G103" i="95"/>
  <c r="R102" i="95"/>
  <c r="Q102" i="95"/>
  <c r="P102" i="95"/>
  <c r="O102" i="95"/>
  <c r="N102" i="95"/>
  <c r="M102" i="95"/>
  <c r="L102" i="95"/>
  <c r="K102" i="95"/>
  <c r="J102" i="95"/>
  <c r="I102" i="95"/>
  <c r="H102" i="95"/>
  <c r="G102" i="95"/>
  <c r="R101" i="95"/>
  <c r="Q101" i="95"/>
  <c r="P101" i="95"/>
  <c r="O101" i="95"/>
  <c r="N101" i="95"/>
  <c r="M101" i="95"/>
  <c r="L101" i="95"/>
  <c r="K101" i="95"/>
  <c r="J101" i="95"/>
  <c r="I101" i="95"/>
  <c r="H101" i="95"/>
  <c r="G101" i="95"/>
  <c r="R100" i="95"/>
  <c r="Q100" i="95"/>
  <c r="P100" i="95"/>
  <c r="O100" i="95"/>
  <c r="N100" i="95"/>
  <c r="M100" i="95"/>
  <c r="L100" i="95"/>
  <c r="K100" i="95"/>
  <c r="J100" i="95"/>
  <c r="I100" i="95"/>
  <c r="H100" i="95"/>
  <c r="G100" i="95"/>
  <c r="R99" i="95"/>
  <c r="Q99" i="95"/>
  <c r="P99" i="95"/>
  <c r="O99" i="95"/>
  <c r="N99" i="95"/>
  <c r="M99" i="95"/>
  <c r="L99" i="95"/>
  <c r="K99" i="95"/>
  <c r="J99" i="95"/>
  <c r="I99" i="95"/>
  <c r="H99" i="95"/>
  <c r="G99" i="95"/>
  <c r="R98" i="95"/>
  <c r="Q98" i="95"/>
  <c r="P98" i="95"/>
  <c r="O98" i="95"/>
  <c r="N98" i="95"/>
  <c r="M98" i="95"/>
  <c r="L98" i="95"/>
  <c r="K98" i="95"/>
  <c r="J98" i="95"/>
  <c r="I98" i="95"/>
  <c r="H98" i="95"/>
  <c r="G98" i="95"/>
  <c r="R97" i="95"/>
  <c r="Q97" i="95"/>
  <c r="P97" i="95"/>
  <c r="O97" i="95"/>
  <c r="N97" i="95"/>
  <c r="M97" i="95"/>
  <c r="L97" i="95"/>
  <c r="K97" i="95"/>
  <c r="J97" i="95"/>
  <c r="I97" i="95"/>
  <c r="H97" i="95"/>
  <c r="G97" i="95"/>
  <c r="R96" i="95"/>
  <c r="Q96" i="95"/>
  <c r="P96" i="95"/>
  <c r="O96" i="95"/>
  <c r="N96" i="95"/>
  <c r="M96" i="95"/>
  <c r="L96" i="95"/>
  <c r="K96" i="95"/>
  <c r="J96" i="95"/>
  <c r="I96" i="95"/>
  <c r="H96" i="95"/>
  <c r="G96" i="95"/>
  <c r="R94" i="95"/>
  <c r="Q94" i="95"/>
  <c r="P94" i="95"/>
  <c r="O94" i="95"/>
  <c r="N94" i="95"/>
  <c r="M94" i="95"/>
  <c r="L94" i="95"/>
  <c r="K94" i="95"/>
  <c r="J94" i="95"/>
  <c r="I94" i="95"/>
  <c r="H94" i="95"/>
  <c r="G94" i="95"/>
  <c r="R93" i="95"/>
  <c r="Q93" i="95"/>
  <c r="P93" i="95"/>
  <c r="O93" i="95"/>
  <c r="N93" i="95"/>
  <c r="M93" i="95"/>
  <c r="L93" i="95"/>
  <c r="K93" i="95"/>
  <c r="J93" i="95"/>
  <c r="I93" i="95"/>
  <c r="H93" i="95"/>
  <c r="G93" i="95"/>
  <c r="R92" i="95"/>
  <c r="Q92" i="95"/>
  <c r="P92" i="95"/>
  <c r="O92" i="95"/>
  <c r="N92" i="95"/>
  <c r="M92" i="95"/>
  <c r="L92" i="95"/>
  <c r="K92" i="95"/>
  <c r="J92" i="95"/>
  <c r="I92" i="95"/>
  <c r="H92" i="95"/>
  <c r="G92" i="95"/>
  <c r="R91" i="95"/>
  <c r="Q91" i="95"/>
  <c r="P91" i="95"/>
  <c r="O91" i="95"/>
  <c r="N91" i="95"/>
  <c r="M91" i="95"/>
  <c r="L91" i="95"/>
  <c r="K91" i="95"/>
  <c r="J91" i="95"/>
  <c r="I91" i="95"/>
  <c r="H91" i="95"/>
  <c r="G91" i="95"/>
  <c r="R90" i="95"/>
  <c r="Q90" i="95"/>
  <c r="P90" i="95"/>
  <c r="O90" i="95"/>
  <c r="N90" i="95"/>
  <c r="M90" i="95"/>
  <c r="L90" i="95"/>
  <c r="K90" i="95"/>
  <c r="J90" i="95"/>
  <c r="I90" i="95"/>
  <c r="H90" i="95"/>
  <c r="G90" i="95"/>
  <c r="R89" i="95"/>
  <c r="Q89" i="95"/>
  <c r="P89" i="95"/>
  <c r="O89" i="95"/>
  <c r="N89" i="95"/>
  <c r="M89" i="95"/>
  <c r="L89" i="95"/>
  <c r="K89" i="95"/>
  <c r="J89" i="95"/>
  <c r="I89" i="95"/>
  <c r="H89" i="95"/>
  <c r="G89" i="95"/>
  <c r="R88" i="95"/>
  <c r="Q88" i="95"/>
  <c r="P88" i="95"/>
  <c r="O88" i="95"/>
  <c r="N88" i="95"/>
  <c r="M88" i="95"/>
  <c r="L88" i="95"/>
  <c r="K88" i="95"/>
  <c r="J88" i="95"/>
  <c r="I88" i="95"/>
  <c r="H88" i="95"/>
  <c r="G88" i="95"/>
  <c r="R87" i="95"/>
  <c r="Q87" i="95"/>
  <c r="P87" i="95"/>
  <c r="O87" i="95"/>
  <c r="N87" i="95"/>
  <c r="M87" i="95"/>
  <c r="L87" i="95"/>
  <c r="K87" i="95"/>
  <c r="J87" i="95"/>
  <c r="I87" i="95"/>
  <c r="H87" i="95"/>
  <c r="G87" i="95"/>
  <c r="R86" i="95"/>
  <c r="Q86" i="95"/>
  <c r="P86" i="95"/>
  <c r="O86" i="95"/>
  <c r="N86" i="95"/>
  <c r="M86" i="95"/>
  <c r="L86" i="95"/>
  <c r="K86" i="95"/>
  <c r="J86" i="95"/>
  <c r="I86" i="95"/>
  <c r="H86" i="95"/>
  <c r="G86" i="95"/>
  <c r="R85" i="95"/>
  <c r="Q85" i="95"/>
  <c r="P85" i="95"/>
  <c r="O85" i="95"/>
  <c r="N85" i="95"/>
  <c r="M85" i="95"/>
  <c r="L85" i="95"/>
  <c r="K85" i="95"/>
  <c r="J85" i="95"/>
  <c r="I85" i="95"/>
  <c r="H85" i="95"/>
  <c r="G85" i="95"/>
  <c r="R83" i="95"/>
  <c r="Q83" i="95"/>
  <c r="P83" i="95"/>
  <c r="O83" i="95"/>
  <c r="N83" i="95"/>
  <c r="M83" i="95"/>
  <c r="L83" i="95"/>
  <c r="K83" i="95"/>
  <c r="J83" i="95"/>
  <c r="I83" i="95"/>
  <c r="H83" i="95"/>
  <c r="G83" i="95"/>
  <c r="R82" i="95"/>
  <c r="Q82" i="95"/>
  <c r="P82" i="95"/>
  <c r="O82" i="95"/>
  <c r="N82" i="95"/>
  <c r="M82" i="95"/>
  <c r="L82" i="95"/>
  <c r="K82" i="95"/>
  <c r="J82" i="95"/>
  <c r="I82" i="95"/>
  <c r="H82" i="95"/>
  <c r="G82" i="95"/>
  <c r="R81" i="95"/>
  <c r="Q81" i="95"/>
  <c r="P81" i="95"/>
  <c r="O81" i="95"/>
  <c r="N81" i="95"/>
  <c r="M81" i="95"/>
  <c r="L81" i="95"/>
  <c r="K81" i="95"/>
  <c r="J81" i="95"/>
  <c r="I81" i="95"/>
  <c r="H81" i="95"/>
  <c r="G81" i="95"/>
  <c r="R80" i="95"/>
  <c r="Q80" i="95"/>
  <c r="P80" i="95"/>
  <c r="O80" i="95"/>
  <c r="N80" i="95"/>
  <c r="M80" i="95"/>
  <c r="L80" i="95"/>
  <c r="K80" i="95"/>
  <c r="J80" i="95"/>
  <c r="I80" i="95"/>
  <c r="H80" i="95"/>
  <c r="G80" i="95"/>
  <c r="R78" i="95"/>
  <c r="Q78" i="95"/>
  <c r="P78" i="95"/>
  <c r="O78" i="95"/>
  <c r="N78" i="95"/>
  <c r="M78" i="95"/>
  <c r="L78" i="95"/>
  <c r="K78" i="95"/>
  <c r="J78" i="95"/>
  <c r="I78" i="95"/>
  <c r="H78" i="95"/>
  <c r="G78" i="95"/>
  <c r="R77" i="95"/>
  <c r="Q77" i="95"/>
  <c r="P77" i="95"/>
  <c r="O77" i="95"/>
  <c r="N77" i="95"/>
  <c r="M77" i="95"/>
  <c r="L77" i="95"/>
  <c r="K77" i="95"/>
  <c r="J77" i="95"/>
  <c r="I77" i="95"/>
  <c r="H77" i="95"/>
  <c r="G77" i="95"/>
  <c r="R74" i="95"/>
  <c r="Q74" i="95"/>
  <c r="P74" i="95"/>
  <c r="O74" i="95"/>
  <c r="N74" i="95"/>
  <c r="M74" i="95"/>
  <c r="L74" i="95"/>
  <c r="K74" i="95"/>
  <c r="J74" i="95"/>
  <c r="I74" i="95"/>
  <c r="H74" i="95"/>
  <c r="G74" i="95"/>
  <c r="R73" i="95"/>
  <c r="Q73" i="95"/>
  <c r="P73" i="95"/>
  <c r="O73" i="95"/>
  <c r="N73" i="95"/>
  <c r="M73" i="95"/>
  <c r="L73" i="95"/>
  <c r="K73" i="95"/>
  <c r="J73" i="95"/>
  <c r="I73" i="95"/>
  <c r="H73" i="95"/>
  <c r="G73" i="95"/>
  <c r="R72" i="95"/>
  <c r="Q72" i="95"/>
  <c r="P72" i="95"/>
  <c r="O72" i="95"/>
  <c r="N72" i="95"/>
  <c r="M72" i="95"/>
  <c r="L72" i="95"/>
  <c r="K72" i="95"/>
  <c r="J72" i="95"/>
  <c r="I72" i="95"/>
  <c r="H72" i="95"/>
  <c r="G72" i="95"/>
  <c r="R71" i="95"/>
  <c r="Q71" i="95"/>
  <c r="P71" i="95"/>
  <c r="O71" i="95"/>
  <c r="N71" i="95"/>
  <c r="M71" i="95"/>
  <c r="L71" i="95"/>
  <c r="K71" i="95"/>
  <c r="J71" i="95"/>
  <c r="I71" i="95"/>
  <c r="H71" i="95"/>
  <c r="G71" i="95"/>
  <c r="R69" i="95"/>
  <c r="Q69" i="95"/>
  <c r="P69" i="95"/>
  <c r="O69" i="95"/>
  <c r="N69" i="95"/>
  <c r="M69" i="95"/>
  <c r="L69" i="95"/>
  <c r="K69" i="95"/>
  <c r="J69" i="95"/>
  <c r="I69" i="95"/>
  <c r="H69" i="95"/>
  <c r="G69" i="95"/>
  <c r="R68" i="95"/>
  <c r="Q68" i="95"/>
  <c r="P68" i="95"/>
  <c r="O68" i="95"/>
  <c r="N68" i="95"/>
  <c r="M68" i="95"/>
  <c r="L68" i="95"/>
  <c r="K68" i="95"/>
  <c r="J68" i="95"/>
  <c r="I68" i="95"/>
  <c r="H68" i="95"/>
  <c r="G68" i="95"/>
  <c r="R67" i="95"/>
  <c r="Q67" i="95"/>
  <c r="P67" i="95"/>
  <c r="O67" i="95"/>
  <c r="N67" i="95"/>
  <c r="M67" i="95"/>
  <c r="L67" i="95"/>
  <c r="K67" i="95"/>
  <c r="J67" i="95"/>
  <c r="I67" i="95"/>
  <c r="H67" i="95"/>
  <c r="G67" i="95"/>
  <c r="R65" i="95"/>
  <c r="Q65" i="95"/>
  <c r="P65" i="95"/>
  <c r="O65" i="95"/>
  <c r="N65" i="95"/>
  <c r="M65" i="95"/>
  <c r="L65" i="95"/>
  <c r="K65" i="95"/>
  <c r="J65" i="95"/>
  <c r="I65" i="95"/>
  <c r="H65" i="95"/>
  <c r="G65" i="95"/>
  <c r="R64" i="95"/>
  <c r="Q64" i="95"/>
  <c r="P64" i="95"/>
  <c r="O64" i="95"/>
  <c r="N64" i="95"/>
  <c r="M64" i="95"/>
  <c r="L64" i="95"/>
  <c r="K64" i="95"/>
  <c r="J64" i="95"/>
  <c r="I64" i="95"/>
  <c r="H64" i="95"/>
  <c r="G64" i="95"/>
  <c r="R63" i="95"/>
  <c r="Q63" i="95"/>
  <c r="P63" i="95"/>
  <c r="O63" i="95"/>
  <c r="N63" i="95"/>
  <c r="M63" i="95"/>
  <c r="L63" i="95"/>
  <c r="K63" i="95"/>
  <c r="J63" i="95"/>
  <c r="I63" i="95"/>
  <c r="H63" i="95"/>
  <c r="G63" i="95"/>
  <c r="R62" i="95"/>
  <c r="Q62" i="95"/>
  <c r="P62" i="95"/>
  <c r="O62" i="95"/>
  <c r="N62" i="95"/>
  <c r="M62" i="95"/>
  <c r="L62" i="95"/>
  <c r="K62" i="95"/>
  <c r="J62" i="95"/>
  <c r="I62" i="95"/>
  <c r="H62" i="95"/>
  <c r="G62" i="95"/>
  <c r="R61" i="95"/>
  <c r="Q61" i="95"/>
  <c r="P61" i="95"/>
  <c r="O61" i="95"/>
  <c r="N61" i="95"/>
  <c r="M61" i="95"/>
  <c r="L61" i="95"/>
  <c r="K61" i="95"/>
  <c r="J61" i="95"/>
  <c r="I61" i="95"/>
  <c r="H61" i="95"/>
  <c r="G61" i="95"/>
  <c r="R60" i="95"/>
  <c r="Q60" i="95"/>
  <c r="P60" i="95"/>
  <c r="O60" i="95"/>
  <c r="N60" i="95"/>
  <c r="M60" i="95"/>
  <c r="L60" i="95"/>
  <c r="K60" i="95"/>
  <c r="J60" i="95"/>
  <c r="I60" i="95"/>
  <c r="H60" i="95"/>
  <c r="G60" i="95"/>
  <c r="R58" i="95"/>
  <c r="Q58" i="95"/>
  <c r="P58" i="95"/>
  <c r="O58" i="95"/>
  <c r="N58" i="95"/>
  <c r="M58" i="95"/>
  <c r="L58" i="95"/>
  <c r="K58" i="95"/>
  <c r="J58" i="95"/>
  <c r="I58" i="95"/>
  <c r="H58" i="95"/>
  <c r="G58" i="95"/>
  <c r="R57" i="95"/>
  <c r="Q57" i="95"/>
  <c r="P57" i="95"/>
  <c r="O57" i="95"/>
  <c r="N57" i="95"/>
  <c r="M57" i="95"/>
  <c r="L57" i="95"/>
  <c r="K57" i="95"/>
  <c r="J57" i="95"/>
  <c r="I57" i="95"/>
  <c r="H57" i="95"/>
  <c r="G57" i="95"/>
  <c r="R56" i="95"/>
  <c r="Q56" i="95"/>
  <c r="P56" i="95"/>
  <c r="O56" i="95"/>
  <c r="N56" i="95"/>
  <c r="M56" i="95"/>
  <c r="L56" i="95"/>
  <c r="K56" i="95"/>
  <c r="J56" i="95"/>
  <c r="I56" i="95"/>
  <c r="H56" i="95"/>
  <c r="G56" i="95"/>
  <c r="R55" i="95"/>
  <c r="Q55" i="95"/>
  <c r="P55" i="95"/>
  <c r="O55" i="95"/>
  <c r="N55" i="95"/>
  <c r="M55" i="95"/>
  <c r="L55" i="95"/>
  <c r="K55" i="95"/>
  <c r="J55" i="95"/>
  <c r="I55" i="95"/>
  <c r="H55" i="95"/>
  <c r="G55" i="95"/>
  <c r="R54" i="95"/>
  <c r="Q54" i="95"/>
  <c r="P54" i="95"/>
  <c r="O54" i="95"/>
  <c r="N54" i="95"/>
  <c r="M54" i="95"/>
  <c r="L54" i="95"/>
  <c r="K54" i="95"/>
  <c r="J54" i="95"/>
  <c r="I54" i="95"/>
  <c r="H54" i="95"/>
  <c r="G54" i="95"/>
  <c r="R52" i="95"/>
  <c r="Q52" i="95"/>
  <c r="P52" i="95"/>
  <c r="O52" i="95"/>
  <c r="N52" i="95"/>
  <c r="M52" i="95"/>
  <c r="L52" i="95"/>
  <c r="K52" i="95"/>
  <c r="J52" i="95"/>
  <c r="I52" i="95"/>
  <c r="H52" i="95"/>
  <c r="G52" i="95"/>
  <c r="R51" i="95"/>
  <c r="Q51" i="95"/>
  <c r="P51" i="95"/>
  <c r="O51" i="95"/>
  <c r="N51" i="95"/>
  <c r="M51" i="95"/>
  <c r="L51" i="95"/>
  <c r="K51" i="95"/>
  <c r="J51" i="95"/>
  <c r="I51" i="95"/>
  <c r="H51" i="95"/>
  <c r="G51" i="95"/>
  <c r="R49" i="95"/>
  <c r="Q49" i="95"/>
  <c r="P49" i="95"/>
  <c r="O49" i="95"/>
  <c r="N49" i="95"/>
  <c r="M49" i="95"/>
  <c r="L49" i="95"/>
  <c r="K49" i="95"/>
  <c r="J49" i="95"/>
  <c r="I49" i="95"/>
  <c r="H49" i="95"/>
  <c r="G49" i="95"/>
  <c r="R48" i="95"/>
  <c r="Q48" i="95"/>
  <c r="P48" i="95"/>
  <c r="O48" i="95"/>
  <c r="N48" i="95"/>
  <c r="M48" i="95"/>
  <c r="L48" i="95"/>
  <c r="K48" i="95"/>
  <c r="J48" i="95"/>
  <c r="I48" i="95"/>
  <c r="H48" i="95"/>
  <c r="G48" i="95"/>
  <c r="R47" i="95"/>
  <c r="Q47" i="95"/>
  <c r="P47" i="95"/>
  <c r="O47" i="95"/>
  <c r="N47" i="95"/>
  <c r="M47" i="95"/>
  <c r="L47" i="95"/>
  <c r="K47" i="95"/>
  <c r="J47" i="95"/>
  <c r="I47" i="95"/>
  <c r="H47" i="95"/>
  <c r="G47" i="95"/>
  <c r="R46" i="95"/>
  <c r="Q46" i="95"/>
  <c r="P46" i="95"/>
  <c r="O46" i="95"/>
  <c r="N46" i="95"/>
  <c r="M46" i="95"/>
  <c r="L46" i="95"/>
  <c r="K46" i="95"/>
  <c r="J46" i="95"/>
  <c r="I46" i="95"/>
  <c r="H46" i="95"/>
  <c r="G46" i="95"/>
  <c r="R44" i="95"/>
  <c r="Q44" i="95"/>
  <c r="P44" i="95"/>
  <c r="O44" i="95"/>
  <c r="N44" i="95"/>
  <c r="M44" i="95"/>
  <c r="L44" i="95"/>
  <c r="K44" i="95"/>
  <c r="J44" i="95"/>
  <c r="I44" i="95"/>
  <c r="H44" i="95"/>
  <c r="G44" i="95"/>
  <c r="R43" i="95"/>
  <c r="Q43" i="95"/>
  <c r="P43" i="95"/>
  <c r="O43" i="95"/>
  <c r="N43" i="95"/>
  <c r="M43" i="95"/>
  <c r="L43" i="95"/>
  <c r="K43" i="95"/>
  <c r="J43" i="95"/>
  <c r="I43" i="95"/>
  <c r="H43" i="95"/>
  <c r="G43" i="95"/>
  <c r="R42" i="95"/>
  <c r="Q42" i="95"/>
  <c r="P42" i="95"/>
  <c r="O42" i="95"/>
  <c r="N42" i="95"/>
  <c r="M42" i="95"/>
  <c r="L42" i="95"/>
  <c r="K42" i="95"/>
  <c r="J42" i="95"/>
  <c r="I42" i="95"/>
  <c r="H42" i="95"/>
  <c r="G42" i="95"/>
  <c r="R41" i="95"/>
  <c r="Q41" i="95"/>
  <c r="P41" i="95"/>
  <c r="O41" i="95"/>
  <c r="N41" i="95"/>
  <c r="M41" i="95"/>
  <c r="L41" i="95"/>
  <c r="K41" i="95"/>
  <c r="J41" i="95"/>
  <c r="I41" i="95"/>
  <c r="H41" i="95"/>
  <c r="G41" i="95"/>
  <c r="R39" i="95"/>
  <c r="Q39" i="95"/>
  <c r="P39" i="95"/>
  <c r="O39" i="95"/>
  <c r="N39" i="95"/>
  <c r="M39" i="95"/>
  <c r="L39" i="95"/>
  <c r="K39" i="95"/>
  <c r="J39" i="95"/>
  <c r="I39" i="95"/>
  <c r="H39" i="95"/>
  <c r="G39" i="95"/>
  <c r="R38" i="95"/>
  <c r="Q38" i="95"/>
  <c r="P38" i="95"/>
  <c r="O38" i="95"/>
  <c r="N38" i="95"/>
  <c r="M38" i="95"/>
  <c r="L38" i="95"/>
  <c r="K38" i="95"/>
  <c r="J38" i="95"/>
  <c r="I38" i="95"/>
  <c r="H38" i="95"/>
  <c r="G38" i="95"/>
  <c r="R36" i="95"/>
  <c r="Q36" i="95"/>
  <c r="P36" i="95"/>
  <c r="O36" i="95"/>
  <c r="N36" i="95"/>
  <c r="M36" i="95"/>
  <c r="L36" i="95"/>
  <c r="K36" i="95"/>
  <c r="J36" i="95"/>
  <c r="I36" i="95"/>
  <c r="H36" i="95"/>
  <c r="G36" i="95"/>
  <c r="R35" i="95"/>
  <c r="Q35" i="95"/>
  <c r="P35" i="95"/>
  <c r="O35" i="95"/>
  <c r="N35" i="95"/>
  <c r="M35" i="95"/>
  <c r="L35" i="95"/>
  <c r="K35" i="95"/>
  <c r="J35" i="95"/>
  <c r="I35" i="95"/>
  <c r="H35" i="95"/>
  <c r="G35" i="95"/>
  <c r="R34" i="95"/>
  <c r="Q34" i="95"/>
  <c r="P34" i="95"/>
  <c r="O34" i="95"/>
  <c r="N34" i="95"/>
  <c r="M34" i="95"/>
  <c r="L34" i="95"/>
  <c r="K34" i="95"/>
  <c r="J34" i="95"/>
  <c r="I34" i="95"/>
  <c r="H34" i="95"/>
  <c r="G34" i="95"/>
  <c r="R31" i="95"/>
  <c r="Q31" i="95"/>
  <c r="P31" i="95"/>
  <c r="O31" i="95"/>
  <c r="N31" i="95"/>
  <c r="M31" i="95"/>
  <c r="L31" i="95"/>
  <c r="K31" i="95"/>
  <c r="J31" i="95"/>
  <c r="I31" i="95"/>
  <c r="H31" i="95"/>
  <c r="G31" i="95"/>
  <c r="R30" i="95"/>
  <c r="Q30" i="95"/>
  <c r="P30" i="95"/>
  <c r="O30" i="95"/>
  <c r="N30" i="95"/>
  <c r="M30" i="95"/>
  <c r="L30" i="95"/>
  <c r="K30" i="95"/>
  <c r="J30" i="95"/>
  <c r="I30" i="95"/>
  <c r="H30" i="95"/>
  <c r="G30" i="95"/>
  <c r="R29" i="95"/>
  <c r="Q29" i="95"/>
  <c r="P29" i="95"/>
  <c r="O29" i="95"/>
  <c r="N29" i="95"/>
  <c r="M29" i="95"/>
  <c r="L29" i="95"/>
  <c r="K29" i="95"/>
  <c r="J29" i="95"/>
  <c r="I29" i="95"/>
  <c r="H29" i="95"/>
  <c r="G29" i="95"/>
  <c r="R28" i="95"/>
  <c r="Q28" i="95"/>
  <c r="P28" i="95"/>
  <c r="O28" i="95"/>
  <c r="N28" i="95"/>
  <c r="M28" i="95"/>
  <c r="L28" i="95"/>
  <c r="K28" i="95"/>
  <c r="J28" i="95"/>
  <c r="I28" i="95"/>
  <c r="H28" i="95"/>
  <c r="G28" i="95"/>
  <c r="R27" i="95"/>
  <c r="Q27" i="95"/>
  <c r="P27" i="95"/>
  <c r="O27" i="95"/>
  <c r="N27" i="95"/>
  <c r="M27" i="95"/>
  <c r="L27" i="95"/>
  <c r="K27" i="95"/>
  <c r="J27" i="95"/>
  <c r="I27" i="95"/>
  <c r="H27" i="95"/>
  <c r="G27" i="95"/>
  <c r="R26" i="95"/>
  <c r="Q26" i="95"/>
  <c r="P26" i="95"/>
  <c r="O26" i="95"/>
  <c r="N26" i="95"/>
  <c r="M26" i="95"/>
  <c r="L26" i="95"/>
  <c r="K26" i="95"/>
  <c r="J26" i="95"/>
  <c r="I26" i="95"/>
  <c r="H26" i="95"/>
  <c r="G26" i="95"/>
  <c r="R25" i="95"/>
  <c r="Q25" i="95"/>
  <c r="P25" i="95"/>
  <c r="O25" i="95"/>
  <c r="N25" i="95"/>
  <c r="M25" i="95"/>
  <c r="L25" i="95"/>
  <c r="K25" i="95"/>
  <c r="J25" i="95"/>
  <c r="I25" i="95"/>
  <c r="H25" i="95"/>
  <c r="G25" i="95"/>
  <c r="R23" i="95"/>
  <c r="Q23" i="95"/>
  <c r="P23" i="95"/>
  <c r="O23" i="95"/>
  <c r="N23" i="95"/>
  <c r="M23" i="95"/>
  <c r="L23" i="95"/>
  <c r="K23" i="95"/>
  <c r="J23" i="95"/>
  <c r="I23" i="95"/>
  <c r="H23" i="95"/>
  <c r="G23" i="95"/>
  <c r="R22" i="95"/>
  <c r="Q22" i="95"/>
  <c r="P22" i="95"/>
  <c r="O22" i="95"/>
  <c r="N22" i="95"/>
  <c r="M22" i="95"/>
  <c r="L22" i="95"/>
  <c r="K22" i="95"/>
  <c r="J22" i="95"/>
  <c r="I22" i="95"/>
  <c r="H22" i="95"/>
  <c r="G22" i="95"/>
  <c r="R21" i="95"/>
  <c r="Q21" i="95"/>
  <c r="P21" i="95"/>
  <c r="O21" i="95"/>
  <c r="N21" i="95"/>
  <c r="M21" i="95"/>
  <c r="L21" i="95"/>
  <c r="K21" i="95"/>
  <c r="J21" i="95"/>
  <c r="I21" i="95"/>
  <c r="H21" i="95"/>
  <c r="G21" i="95"/>
  <c r="R19" i="95"/>
  <c r="Q19" i="95"/>
  <c r="P19" i="95"/>
  <c r="O19" i="95"/>
  <c r="N19" i="95"/>
  <c r="M19" i="95"/>
  <c r="L19" i="95"/>
  <c r="K19" i="95"/>
  <c r="J19" i="95"/>
  <c r="I19" i="95"/>
  <c r="H19" i="95"/>
  <c r="G19" i="95"/>
  <c r="R18" i="95"/>
  <c r="Q18" i="95"/>
  <c r="P18" i="95"/>
  <c r="O18" i="95"/>
  <c r="N18" i="95"/>
  <c r="M18" i="95"/>
  <c r="L18" i="95"/>
  <c r="K18" i="95"/>
  <c r="J18" i="95"/>
  <c r="I18" i="95"/>
  <c r="H18" i="95"/>
  <c r="G18" i="95"/>
  <c r="R17" i="95"/>
  <c r="Q17" i="95"/>
  <c r="P17" i="95"/>
  <c r="O17" i="95"/>
  <c r="N17" i="95"/>
  <c r="M17" i="95"/>
  <c r="L17" i="95"/>
  <c r="K17" i="95"/>
  <c r="J17" i="95"/>
  <c r="I17" i="95"/>
  <c r="H17" i="95"/>
  <c r="G17" i="95"/>
  <c r="R16" i="95"/>
  <c r="Q16" i="95"/>
  <c r="P16" i="95"/>
  <c r="O16" i="95"/>
  <c r="N16" i="95"/>
  <c r="M16" i="95"/>
  <c r="L16" i="95"/>
  <c r="K16" i="95"/>
  <c r="J16" i="95"/>
  <c r="I16" i="95"/>
  <c r="H16" i="95"/>
  <c r="G16" i="95"/>
  <c r="R15" i="95"/>
  <c r="Q15" i="95"/>
  <c r="P15" i="95"/>
  <c r="O15" i="95"/>
  <c r="N15" i="95"/>
  <c r="M15" i="95"/>
  <c r="L15" i="95"/>
  <c r="K15" i="95"/>
  <c r="J15" i="95"/>
  <c r="I15" i="95"/>
  <c r="H15" i="95"/>
  <c r="G15" i="95"/>
  <c r="R14" i="95"/>
  <c r="Q14" i="95"/>
  <c r="P14" i="95"/>
  <c r="O14" i="95"/>
  <c r="N14" i="95"/>
  <c r="M14" i="95"/>
  <c r="L14" i="95"/>
  <c r="K14" i="95"/>
  <c r="J14" i="95"/>
  <c r="I14" i="95"/>
  <c r="H14" i="95"/>
  <c r="G14" i="95"/>
  <c r="R13" i="95"/>
  <c r="Q13" i="95"/>
  <c r="P13" i="95"/>
  <c r="O13" i="95"/>
  <c r="N13" i="95"/>
  <c r="M13" i="95"/>
  <c r="L13" i="95"/>
  <c r="K13" i="95"/>
  <c r="J13" i="95"/>
  <c r="I13" i="95"/>
  <c r="H13" i="95"/>
  <c r="G13" i="95"/>
  <c r="R12" i="95"/>
  <c r="Q12" i="95"/>
  <c r="P12" i="95"/>
  <c r="O12" i="95"/>
  <c r="N12" i="95"/>
  <c r="M12" i="95"/>
  <c r="L12" i="95"/>
  <c r="K12" i="95"/>
  <c r="J12" i="95"/>
  <c r="I12" i="95"/>
  <c r="H12" i="95"/>
  <c r="G12" i="95"/>
  <c r="R11" i="95"/>
  <c r="Q11" i="95"/>
  <c r="P11" i="95"/>
  <c r="O11" i="95"/>
  <c r="N11" i="95"/>
  <c r="M11" i="95"/>
  <c r="L11" i="95"/>
  <c r="K11" i="95"/>
  <c r="J11" i="95"/>
  <c r="I11" i="95"/>
  <c r="H11" i="95"/>
  <c r="G11" i="95"/>
  <c r="R10" i="95"/>
  <c r="Q10" i="95"/>
  <c r="P10" i="95"/>
  <c r="O10" i="95"/>
  <c r="N10" i="95"/>
  <c r="M10" i="95"/>
  <c r="L10" i="95"/>
  <c r="K10" i="95"/>
  <c r="J10" i="95"/>
  <c r="I10" i="95"/>
  <c r="H10" i="95"/>
  <c r="G10" i="95"/>
  <c r="R9" i="95"/>
  <c r="Q9" i="95"/>
  <c r="P9" i="95"/>
  <c r="O9" i="95"/>
  <c r="N9" i="95"/>
  <c r="M9" i="95"/>
  <c r="L9" i="95"/>
  <c r="K9" i="95"/>
  <c r="J9" i="95"/>
  <c r="I9" i="95"/>
  <c r="H9" i="95"/>
  <c r="G9" i="95"/>
  <c r="R8" i="95"/>
  <c r="Q8" i="95"/>
  <c r="P8" i="95"/>
  <c r="O8" i="95"/>
  <c r="N8" i="95"/>
  <c r="M8" i="95"/>
  <c r="L8" i="95"/>
  <c r="K8" i="95"/>
  <c r="J8" i="95"/>
  <c r="I8" i="95"/>
  <c r="H8" i="95"/>
  <c r="G8" i="95"/>
  <c r="R7" i="95"/>
  <c r="Q7" i="95"/>
  <c r="P7" i="95"/>
  <c r="O7" i="95"/>
  <c r="N7" i="95"/>
  <c r="M7" i="95"/>
  <c r="L7" i="95"/>
  <c r="K7" i="95"/>
  <c r="J7" i="95"/>
  <c r="I7" i="95"/>
  <c r="H7" i="95"/>
  <c r="G7" i="95"/>
  <c r="F7" i="95"/>
  <c r="F261" i="97"/>
  <c r="F260" i="97"/>
  <c r="F259" i="97"/>
  <c r="F258" i="97"/>
  <c r="F257" i="97"/>
  <c r="F256" i="97"/>
  <c r="F255" i="97"/>
  <c r="T254" i="97"/>
  <c r="S254" i="97"/>
  <c r="R254" i="97"/>
  <c r="Q254" i="97"/>
  <c r="P254" i="97"/>
  <c r="O254" i="97"/>
  <c r="N254" i="97"/>
  <c r="M254" i="97"/>
  <c r="L254" i="97"/>
  <c r="K254" i="97"/>
  <c r="J254" i="97"/>
  <c r="I254" i="97"/>
  <c r="H254" i="97"/>
  <c r="G254" i="97"/>
  <c r="F253" i="97"/>
  <c r="F252" i="97"/>
  <c r="T251" i="97"/>
  <c r="S251" i="97"/>
  <c r="R251" i="97"/>
  <c r="Q251" i="97"/>
  <c r="P251" i="97"/>
  <c r="O251" i="97"/>
  <c r="N251" i="97"/>
  <c r="M251" i="97"/>
  <c r="L251" i="97"/>
  <c r="K251" i="97"/>
  <c r="J251" i="97"/>
  <c r="I251" i="97"/>
  <c r="H251" i="97"/>
  <c r="G251" i="97"/>
  <c r="F250" i="97"/>
  <c r="F249" i="97"/>
  <c r="F248" i="97"/>
  <c r="F247" i="97"/>
  <c r="F246" i="97"/>
  <c r="F245" i="97"/>
  <c r="F244" i="97"/>
  <c r="F243" i="97"/>
  <c r="F242" i="97"/>
  <c r="F241" i="97"/>
  <c r="F240" i="97"/>
  <c r="F239" i="97"/>
  <c r="T238" i="97"/>
  <c r="S238" i="97"/>
  <c r="R238" i="97"/>
  <c r="Q238" i="97"/>
  <c r="P238" i="97"/>
  <c r="O238" i="97"/>
  <c r="N238" i="97"/>
  <c r="M238" i="97"/>
  <c r="L238" i="97"/>
  <c r="K238" i="97"/>
  <c r="J238" i="97"/>
  <c r="I238" i="97"/>
  <c r="H238" i="97"/>
  <c r="G238" i="97"/>
  <c r="F237" i="97"/>
  <c r="F236" i="97"/>
  <c r="F235" i="97"/>
  <c r="T234" i="97"/>
  <c r="S234" i="97"/>
  <c r="R234" i="97"/>
  <c r="Q234" i="97"/>
  <c r="P234" i="97"/>
  <c r="O234" i="97"/>
  <c r="N234" i="97"/>
  <c r="M234" i="97"/>
  <c r="L234" i="97"/>
  <c r="K234" i="97"/>
  <c r="J234" i="97"/>
  <c r="I234" i="97"/>
  <c r="H234" i="97"/>
  <c r="G234" i="97"/>
  <c r="F231" i="97"/>
  <c r="F230" i="97"/>
  <c r="F229" i="97"/>
  <c r="F228" i="97"/>
  <c r="F227" i="97"/>
  <c r="F226" i="97"/>
  <c r="F225" i="97"/>
  <c r="F224" i="97"/>
  <c r="F223" i="97"/>
  <c r="F222" i="97"/>
  <c r="T221" i="97"/>
  <c r="S221" i="97"/>
  <c r="R221" i="97"/>
  <c r="Q221" i="97"/>
  <c r="P221" i="97"/>
  <c r="O221" i="97"/>
  <c r="N221" i="97"/>
  <c r="M221" i="97"/>
  <c r="L221" i="97"/>
  <c r="K221" i="97"/>
  <c r="J221" i="97"/>
  <c r="I221" i="97"/>
  <c r="H221" i="97"/>
  <c r="G221" i="97"/>
  <c r="F220" i="97"/>
  <c r="F219" i="97"/>
  <c r="F218" i="97"/>
  <c r="F217" i="97"/>
  <c r="F216" i="97"/>
  <c r="F215" i="97"/>
  <c r="F214" i="97"/>
  <c r="F213" i="97"/>
  <c r="F212" i="97"/>
  <c r="F211" i="97"/>
  <c r="F210" i="97"/>
  <c r="F209" i="97"/>
  <c r="F208" i="97"/>
  <c r="T207" i="97"/>
  <c r="S207" i="97"/>
  <c r="R207" i="97"/>
  <c r="Q207" i="97"/>
  <c r="P207" i="97"/>
  <c r="O207" i="97"/>
  <c r="N207" i="97"/>
  <c r="M207" i="97"/>
  <c r="L207" i="97"/>
  <c r="K207" i="97"/>
  <c r="J207" i="97"/>
  <c r="I207" i="97"/>
  <c r="H207" i="97"/>
  <c r="G207" i="97"/>
  <c r="F206" i="97"/>
  <c r="F205" i="97"/>
  <c r="T204" i="97"/>
  <c r="S204" i="97"/>
  <c r="R204" i="97"/>
  <c r="Q204" i="97"/>
  <c r="P204" i="97"/>
  <c r="O204" i="97"/>
  <c r="N204" i="97"/>
  <c r="M204" i="97"/>
  <c r="L204" i="97"/>
  <c r="K204" i="97"/>
  <c r="J204" i="97"/>
  <c r="I204" i="97"/>
  <c r="H204" i="97"/>
  <c r="G204" i="97"/>
  <c r="F203" i="97"/>
  <c r="F202" i="97"/>
  <c r="F201" i="97"/>
  <c r="F200" i="97"/>
  <c r="F199" i="97"/>
  <c r="F198" i="97"/>
  <c r="F197" i="97"/>
  <c r="F196" i="97"/>
  <c r="F195" i="97"/>
  <c r="F194" i="97"/>
  <c r="T193" i="97"/>
  <c r="S193" i="97"/>
  <c r="R193" i="97"/>
  <c r="Q193" i="97"/>
  <c r="P193" i="97"/>
  <c r="O193" i="97"/>
  <c r="N193" i="97"/>
  <c r="M193" i="97"/>
  <c r="L193" i="97"/>
  <c r="K193" i="97"/>
  <c r="J193" i="97"/>
  <c r="I193" i="97"/>
  <c r="H193" i="97"/>
  <c r="G193" i="97"/>
  <c r="F192" i="97"/>
  <c r="F191" i="97"/>
  <c r="F190" i="97"/>
  <c r="F189" i="97"/>
  <c r="F188" i="97"/>
  <c r="F187" i="97"/>
  <c r="F186" i="97"/>
  <c r="F185" i="97"/>
  <c r="F184" i="97"/>
  <c r="F183" i="97"/>
  <c r="T182" i="97"/>
  <c r="S182" i="97"/>
  <c r="R182" i="97"/>
  <c r="Q182" i="97"/>
  <c r="P182" i="97"/>
  <c r="O182" i="97"/>
  <c r="N182" i="97"/>
  <c r="M182" i="97"/>
  <c r="L182" i="97"/>
  <c r="K182" i="97"/>
  <c r="J182" i="97"/>
  <c r="I182" i="97"/>
  <c r="H182" i="97"/>
  <c r="G182" i="97"/>
  <c r="F181" i="97"/>
  <c r="F180" i="97"/>
  <c r="F179" i="97"/>
  <c r="F178" i="97"/>
  <c r="F177" i="97"/>
  <c r="F176" i="97"/>
  <c r="F175" i="97"/>
  <c r="F174" i="97"/>
  <c r="F173" i="97"/>
  <c r="F172" i="97"/>
  <c r="T171" i="97"/>
  <c r="S171" i="97"/>
  <c r="R171" i="97"/>
  <c r="Q171" i="97"/>
  <c r="P171" i="97"/>
  <c r="O171" i="97"/>
  <c r="N171" i="97"/>
  <c r="M171" i="97"/>
  <c r="L171" i="97"/>
  <c r="K171" i="97"/>
  <c r="J171" i="97"/>
  <c r="I171" i="97"/>
  <c r="H171" i="97"/>
  <c r="G171" i="97"/>
  <c r="F170" i="97"/>
  <c r="F168" i="97"/>
  <c r="F167" i="97"/>
  <c r="F166" i="97"/>
  <c r="F165" i="97"/>
  <c r="T164" i="97"/>
  <c r="S164" i="97"/>
  <c r="R164" i="97"/>
  <c r="Q164" i="97"/>
  <c r="P164" i="97"/>
  <c r="O164" i="97"/>
  <c r="N164" i="97"/>
  <c r="M164" i="97"/>
  <c r="L164" i="97"/>
  <c r="K164" i="97"/>
  <c r="J164" i="97"/>
  <c r="I164" i="97"/>
  <c r="H164" i="97"/>
  <c r="G164" i="97"/>
  <c r="F163" i="97"/>
  <c r="G163" i="97" s="1"/>
  <c r="F162" i="97"/>
  <c r="F155" i="95" s="1"/>
  <c r="F161" i="97"/>
  <c r="F160" i="97"/>
  <c r="G160" i="97" s="1"/>
  <c r="F159" i="97"/>
  <c r="F158" i="97"/>
  <c r="F157" i="97"/>
  <c r="T156" i="97"/>
  <c r="T154" i="97" s="1"/>
  <c r="S156" i="97"/>
  <c r="S154" i="97" s="1"/>
  <c r="R156" i="97"/>
  <c r="R154" i="97" s="1"/>
  <c r="Q156" i="97"/>
  <c r="P156" i="97"/>
  <c r="O156" i="97"/>
  <c r="O154" i="97" s="1"/>
  <c r="N156" i="97"/>
  <c r="N154" i="97" s="1"/>
  <c r="M156" i="97"/>
  <c r="M154" i="97" s="1"/>
  <c r="L156" i="97"/>
  <c r="L154" i="97" s="1"/>
  <c r="K156" i="97"/>
  <c r="K154" i="97" s="1"/>
  <c r="J156" i="97"/>
  <c r="J154" i="97" s="1"/>
  <c r="I156" i="97"/>
  <c r="I154" i="97" s="1"/>
  <c r="H156" i="97"/>
  <c r="H154" i="97" s="1"/>
  <c r="G156" i="97"/>
  <c r="F155" i="97"/>
  <c r="Q154" i="97"/>
  <c r="P154" i="97"/>
  <c r="F153" i="97"/>
  <c r="F152" i="97"/>
  <c r="F151" i="97"/>
  <c r="F150" i="97"/>
  <c r="F149" i="97"/>
  <c r="F148" i="97"/>
  <c r="F147" i="97"/>
  <c r="F146" i="97"/>
  <c r="F145" i="97"/>
  <c r="F144" i="97"/>
  <c r="F143" i="97"/>
  <c r="T142" i="97"/>
  <c r="S142" i="97"/>
  <c r="R142" i="97"/>
  <c r="Q142" i="97"/>
  <c r="P142" i="97"/>
  <c r="O142" i="97"/>
  <c r="N142" i="97"/>
  <c r="M142" i="97"/>
  <c r="L142" i="97"/>
  <c r="K142" i="97"/>
  <c r="J142" i="97"/>
  <c r="I142" i="97"/>
  <c r="H142" i="97"/>
  <c r="G142" i="97"/>
  <c r="F141" i="97"/>
  <c r="F140" i="97"/>
  <c r="F139" i="97"/>
  <c r="F138" i="97"/>
  <c r="F137" i="97"/>
  <c r="F136" i="97"/>
  <c r="F135" i="97"/>
  <c r="F134" i="97"/>
  <c r="F133" i="97"/>
  <c r="F132" i="97"/>
  <c r="F131" i="97"/>
  <c r="F130" i="97"/>
  <c r="F129" i="97"/>
  <c r="F128" i="97"/>
  <c r="T127" i="97"/>
  <c r="S127" i="97"/>
  <c r="R127" i="97"/>
  <c r="Q127" i="97"/>
  <c r="P127" i="97"/>
  <c r="O127" i="97"/>
  <c r="N127" i="97"/>
  <c r="M127" i="97"/>
  <c r="L127" i="97"/>
  <c r="K127" i="97"/>
  <c r="J127" i="97"/>
  <c r="I127" i="97"/>
  <c r="H127" i="97"/>
  <c r="G127" i="97"/>
  <c r="F126" i="97"/>
  <c r="F125" i="97"/>
  <c r="T124" i="97"/>
  <c r="S124" i="97"/>
  <c r="R124" i="97"/>
  <c r="Q124" i="97"/>
  <c r="P124" i="97"/>
  <c r="O124" i="97"/>
  <c r="N124" i="97"/>
  <c r="M124" i="97"/>
  <c r="L124" i="97"/>
  <c r="K124" i="97"/>
  <c r="J124" i="97"/>
  <c r="I124" i="97"/>
  <c r="H124" i="97"/>
  <c r="G124" i="97"/>
  <c r="F123" i="97"/>
  <c r="F122" i="97"/>
  <c r="F121" i="97"/>
  <c r="F120" i="97"/>
  <c r="F119" i="97"/>
  <c r="F118" i="97"/>
  <c r="F117" i="97"/>
  <c r="F116" i="97"/>
  <c r="F115" i="97"/>
  <c r="F114" i="97"/>
  <c r="T113" i="97"/>
  <c r="S113" i="97"/>
  <c r="R113" i="97"/>
  <c r="Q113" i="97"/>
  <c r="P113" i="97"/>
  <c r="O113" i="97"/>
  <c r="N113" i="97"/>
  <c r="M113" i="97"/>
  <c r="L113" i="97"/>
  <c r="K113" i="97"/>
  <c r="J113" i="97"/>
  <c r="I113" i="97"/>
  <c r="H113" i="97"/>
  <c r="G113" i="97"/>
  <c r="F112" i="97"/>
  <c r="F111" i="97"/>
  <c r="F110" i="97"/>
  <c r="F109" i="97"/>
  <c r="F108" i="97"/>
  <c r="F107" i="97"/>
  <c r="F106" i="97"/>
  <c r="F105" i="97"/>
  <c r="F104" i="97"/>
  <c r="F103" i="97"/>
  <c r="T102" i="97"/>
  <c r="S102" i="97"/>
  <c r="R102" i="97"/>
  <c r="Q102" i="97"/>
  <c r="P102" i="97"/>
  <c r="O102" i="97"/>
  <c r="N102" i="97"/>
  <c r="M102" i="97"/>
  <c r="L102" i="97"/>
  <c r="K102" i="97"/>
  <c r="J102" i="97"/>
  <c r="I102" i="97"/>
  <c r="H102" i="97"/>
  <c r="G102" i="97"/>
  <c r="F101" i="97"/>
  <c r="F100" i="97"/>
  <c r="F99" i="97"/>
  <c r="F98" i="97"/>
  <c r="F97" i="97"/>
  <c r="F96" i="97"/>
  <c r="F95" i="97"/>
  <c r="F94" i="97"/>
  <c r="F93" i="97"/>
  <c r="F92" i="97"/>
  <c r="T91" i="97"/>
  <c r="S91" i="97"/>
  <c r="R91" i="97"/>
  <c r="Q91" i="97"/>
  <c r="P91" i="97"/>
  <c r="O91" i="97"/>
  <c r="N91" i="97"/>
  <c r="M91" i="97"/>
  <c r="L91" i="97"/>
  <c r="K91" i="97"/>
  <c r="J91" i="97"/>
  <c r="I91" i="97"/>
  <c r="H91" i="97"/>
  <c r="G91" i="97"/>
  <c r="F90" i="97"/>
  <c r="F89" i="97"/>
  <c r="F88" i="97"/>
  <c r="F87" i="97"/>
  <c r="T86" i="97"/>
  <c r="S86" i="97"/>
  <c r="R86" i="97"/>
  <c r="Q86" i="97"/>
  <c r="P86" i="97"/>
  <c r="O86" i="97"/>
  <c r="N86" i="97"/>
  <c r="M86" i="97"/>
  <c r="L86" i="97"/>
  <c r="K86" i="97"/>
  <c r="J86" i="97"/>
  <c r="I86" i="97"/>
  <c r="H86" i="97"/>
  <c r="G86" i="97"/>
  <c r="F85" i="97"/>
  <c r="F84" i="97"/>
  <c r="T83" i="97"/>
  <c r="S83" i="97"/>
  <c r="R83" i="97"/>
  <c r="Q83" i="97"/>
  <c r="P83" i="97"/>
  <c r="O83" i="97"/>
  <c r="N83" i="97"/>
  <c r="M83" i="97"/>
  <c r="L83" i="97"/>
  <c r="K83" i="97"/>
  <c r="J83" i="97"/>
  <c r="I83" i="97"/>
  <c r="H83" i="97"/>
  <c r="G83" i="97"/>
  <c r="F81" i="97"/>
  <c r="F80" i="97"/>
  <c r="F79" i="97"/>
  <c r="F78" i="97"/>
  <c r="T77" i="97"/>
  <c r="S77" i="97"/>
  <c r="R77" i="97"/>
  <c r="Q77" i="97"/>
  <c r="P77" i="97"/>
  <c r="O77" i="97"/>
  <c r="N77" i="97"/>
  <c r="M77" i="97"/>
  <c r="L77" i="97"/>
  <c r="K77" i="97"/>
  <c r="J77" i="97"/>
  <c r="I77" i="97"/>
  <c r="H77" i="97"/>
  <c r="G77" i="97"/>
  <c r="F76" i="97"/>
  <c r="F75" i="97"/>
  <c r="F74" i="97"/>
  <c r="T73" i="97"/>
  <c r="S73" i="97"/>
  <c r="R73" i="97"/>
  <c r="Q73" i="97"/>
  <c r="P73" i="97"/>
  <c r="O73" i="97"/>
  <c r="N73" i="97"/>
  <c r="M73" i="97"/>
  <c r="L73" i="97"/>
  <c r="K73" i="97"/>
  <c r="J73" i="97"/>
  <c r="I73" i="97"/>
  <c r="H73" i="97"/>
  <c r="G73" i="97"/>
  <c r="F72" i="97"/>
  <c r="F71" i="97"/>
  <c r="F70" i="97"/>
  <c r="F69" i="97"/>
  <c r="F68" i="97"/>
  <c r="F67" i="97"/>
  <c r="F65" i="97"/>
  <c r="F64" i="97"/>
  <c r="F63" i="97"/>
  <c r="F62" i="97"/>
  <c r="T58" i="97"/>
  <c r="S58" i="97"/>
  <c r="R58" i="97"/>
  <c r="Q58" i="97"/>
  <c r="P58" i="97"/>
  <c r="O58" i="97"/>
  <c r="N58" i="97"/>
  <c r="M58" i="97"/>
  <c r="L58" i="97"/>
  <c r="K58" i="97"/>
  <c r="J58" i="97"/>
  <c r="I58" i="97"/>
  <c r="F57" i="97"/>
  <c r="F56" i="97"/>
  <c r="T55" i="97"/>
  <c r="S55" i="97"/>
  <c r="R55" i="97"/>
  <c r="Q55" i="97"/>
  <c r="P55" i="97"/>
  <c r="O55" i="97"/>
  <c r="N55" i="97"/>
  <c r="M55" i="97"/>
  <c r="L55" i="97"/>
  <c r="K55" i="97"/>
  <c r="J55" i="97"/>
  <c r="I55" i="97"/>
  <c r="H55" i="97"/>
  <c r="G55" i="97"/>
  <c r="F54" i="97"/>
  <c r="F53" i="97"/>
  <c r="G53" i="97" s="1"/>
  <c r="F52" i="97"/>
  <c r="F51" i="97"/>
  <c r="T50" i="97"/>
  <c r="T45" i="97" s="1"/>
  <c r="S50" i="97"/>
  <c r="S45" i="97" s="1"/>
  <c r="R50" i="97"/>
  <c r="R45" i="97" s="1"/>
  <c r="Q50" i="97"/>
  <c r="Q45" i="97" s="1"/>
  <c r="P50" i="97"/>
  <c r="P45" i="97" s="1"/>
  <c r="O50" i="97"/>
  <c r="O45" i="97" s="1"/>
  <c r="N50" i="97"/>
  <c r="N45" i="97" s="1"/>
  <c r="M50" i="97"/>
  <c r="M45" i="97" s="1"/>
  <c r="L50" i="97"/>
  <c r="L45" i="97" s="1"/>
  <c r="K50" i="97"/>
  <c r="K45" i="97" s="1"/>
  <c r="J50" i="97"/>
  <c r="J45" i="97" s="1"/>
  <c r="I50" i="97"/>
  <c r="I45" i="97" s="1"/>
  <c r="H50" i="97"/>
  <c r="G50" i="97"/>
  <c r="F49" i="97"/>
  <c r="F48" i="97"/>
  <c r="F47" i="97"/>
  <c r="F46" i="97"/>
  <c r="F44" i="97"/>
  <c r="F43" i="97"/>
  <c r="T42" i="97"/>
  <c r="S42" i="97"/>
  <c r="R42" i="97"/>
  <c r="Q42" i="97"/>
  <c r="P42" i="97"/>
  <c r="O42" i="97"/>
  <c r="N42" i="97"/>
  <c r="M42" i="97"/>
  <c r="L42" i="97"/>
  <c r="K42" i="97"/>
  <c r="J42" i="97"/>
  <c r="I42" i="97"/>
  <c r="F41" i="97"/>
  <c r="F34" i="97"/>
  <c r="T33" i="97"/>
  <c r="S33" i="97"/>
  <c r="R33" i="97"/>
  <c r="Q33" i="97"/>
  <c r="P33" i="97"/>
  <c r="O33" i="97"/>
  <c r="N33" i="97"/>
  <c r="M33" i="97"/>
  <c r="L33" i="97"/>
  <c r="K33" i="97"/>
  <c r="J33" i="97"/>
  <c r="I33" i="97"/>
  <c r="T24" i="97"/>
  <c r="S24" i="97"/>
  <c r="R24" i="97"/>
  <c r="Q24" i="97"/>
  <c r="P24" i="97"/>
  <c r="O24" i="97"/>
  <c r="N24" i="97"/>
  <c r="M24" i="97"/>
  <c r="L24" i="97"/>
  <c r="K24" i="97"/>
  <c r="J24" i="97"/>
  <c r="I24" i="97"/>
  <c r="H24" i="97"/>
  <c r="G24" i="97"/>
  <c r="F23" i="97"/>
  <c r="F22" i="97"/>
  <c r="F21" i="97"/>
  <c r="T20" i="97"/>
  <c r="S20" i="97"/>
  <c r="R20" i="97"/>
  <c r="Q20" i="97"/>
  <c r="P20" i="97"/>
  <c r="O20" i="97"/>
  <c r="N20" i="97"/>
  <c r="M20" i="97"/>
  <c r="L20" i="97"/>
  <c r="K20" i="97"/>
  <c r="J20" i="97"/>
  <c r="I20" i="97"/>
  <c r="H20" i="97"/>
  <c r="G20" i="97"/>
  <c r="T6" i="97"/>
  <c r="S6" i="97"/>
  <c r="R6" i="97"/>
  <c r="Q6" i="97"/>
  <c r="P6" i="97"/>
  <c r="O6" i="97"/>
  <c r="N6" i="97"/>
  <c r="M6" i="97"/>
  <c r="L6" i="97"/>
  <c r="K6" i="97"/>
  <c r="J6" i="97"/>
  <c r="I6" i="97"/>
  <c r="H6" i="97"/>
  <c r="G6" i="97"/>
  <c r="F268" i="96"/>
  <c r="F267" i="96"/>
  <c r="F266" i="96"/>
  <c r="F265" i="96"/>
  <c r="F264" i="96"/>
  <c r="F263" i="96"/>
  <c r="F262" i="96"/>
  <c r="U261" i="96"/>
  <c r="T261" i="96"/>
  <c r="S261" i="96"/>
  <c r="R261" i="96"/>
  <c r="Q261" i="96"/>
  <c r="P261" i="96"/>
  <c r="O261" i="96"/>
  <c r="N261" i="96"/>
  <c r="M261" i="96"/>
  <c r="L261" i="96"/>
  <c r="K261" i="96"/>
  <c r="J261" i="96"/>
  <c r="I261" i="96"/>
  <c r="H261" i="96"/>
  <c r="G261" i="96"/>
  <c r="F260" i="96"/>
  <c r="F259" i="96"/>
  <c r="U258" i="96"/>
  <c r="T258" i="96"/>
  <c r="S258" i="96"/>
  <c r="R258" i="96"/>
  <c r="Q258" i="96"/>
  <c r="P258" i="96"/>
  <c r="O258" i="96"/>
  <c r="N258" i="96"/>
  <c r="M258" i="96"/>
  <c r="L258" i="96"/>
  <c r="K258" i="96"/>
  <c r="J258" i="96"/>
  <c r="I258" i="96"/>
  <c r="H258" i="96"/>
  <c r="G258" i="96"/>
  <c r="F257" i="96"/>
  <c r="F256" i="96"/>
  <c r="F255" i="96"/>
  <c r="F254" i="96"/>
  <c r="F253" i="96"/>
  <c r="F252" i="96"/>
  <c r="F251" i="96"/>
  <c r="F250" i="96"/>
  <c r="F249" i="96"/>
  <c r="F248" i="96"/>
  <c r="F247" i="96"/>
  <c r="F246" i="96"/>
  <c r="U245" i="96"/>
  <c r="T245" i="96"/>
  <c r="S245" i="96"/>
  <c r="R245" i="96"/>
  <c r="Q245" i="96"/>
  <c r="P245" i="96"/>
  <c r="O245" i="96"/>
  <c r="N245" i="96"/>
  <c r="M245" i="96"/>
  <c r="L245" i="96"/>
  <c r="K245" i="96"/>
  <c r="J245" i="96"/>
  <c r="I245" i="96"/>
  <c r="H245" i="96"/>
  <c r="G245" i="96"/>
  <c r="F244" i="96"/>
  <c r="F243" i="96"/>
  <c r="F242" i="96"/>
  <c r="U241" i="96"/>
  <c r="T241" i="96"/>
  <c r="S241" i="96"/>
  <c r="R241" i="96"/>
  <c r="Q241" i="96"/>
  <c r="P241" i="96"/>
  <c r="O241" i="96"/>
  <c r="N241" i="96"/>
  <c r="M241" i="96"/>
  <c r="L241" i="96"/>
  <c r="K241" i="96"/>
  <c r="J241" i="96"/>
  <c r="I241" i="96"/>
  <c r="H241" i="96"/>
  <c r="G241" i="96"/>
  <c r="F238" i="96"/>
  <c r="F237" i="96"/>
  <c r="F236" i="96"/>
  <c r="F235" i="96"/>
  <c r="F234" i="96"/>
  <c r="F233" i="96"/>
  <c r="F232" i="96"/>
  <c r="F231" i="96"/>
  <c r="F230" i="96"/>
  <c r="F229" i="96"/>
  <c r="U228" i="96"/>
  <c r="T228" i="96"/>
  <c r="S228" i="96"/>
  <c r="R228" i="96"/>
  <c r="Q228" i="96"/>
  <c r="P228" i="96"/>
  <c r="O228" i="96"/>
  <c r="N228" i="96"/>
  <c r="M228" i="96"/>
  <c r="L228" i="96"/>
  <c r="K228" i="96"/>
  <c r="J228" i="96"/>
  <c r="I228" i="96"/>
  <c r="H228" i="96"/>
  <c r="G228" i="96"/>
  <c r="F227" i="96"/>
  <c r="F226" i="96"/>
  <c r="F225" i="96"/>
  <c r="F224" i="96"/>
  <c r="F223" i="96"/>
  <c r="F222" i="96"/>
  <c r="F221" i="96"/>
  <c r="F220" i="96"/>
  <c r="F219" i="96"/>
  <c r="F218" i="96"/>
  <c r="F217" i="96"/>
  <c r="F216" i="96"/>
  <c r="F215" i="96"/>
  <c r="U214" i="96"/>
  <c r="T214" i="96"/>
  <c r="S214" i="96"/>
  <c r="R214" i="96"/>
  <c r="Q214" i="96"/>
  <c r="P214" i="96"/>
  <c r="O214" i="96"/>
  <c r="N214" i="96"/>
  <c r="M214" i="96"/>
  <c r="L214" i="96"/>
  <c r="K214" i="96"/>
  <c r="J214" i="96"/>
  <c r="I214" i="96"/>
  <c r="H214" i="96"/>
  <c r="G214" i="96"/>
  <c r="F213" i="96"/>
  <c r="F212" i="96"/>
  <c r="F198" i="95" s="1"/>
  <c r="U211" i="96"/>
  <c r="T211" i="96"/>
  <c r="S211" i="96"/>
  <c r="R211" i="96"/>
  <c r="Q211" i="96"/>
  <c r="P211" i="96"/>
  <c r="O211" i="96"/>
  <c r="N211" i="96"/>
  <c r="M211" i="96"/>
  <c r="L211" i="96"/>
  <c r="K211" i="96"/>
  <c r="J211" i="96"/>
  <c r="I211" i="96"/>
  <c r="H211" i="96"/>
  <c r="G211" i="96"/>
  <c r="F210" i="96"/>
  <c r="F209" i="96"/>
  <c r="F208" i="96"/>
  <c r="F207" i="96"/>
  <c r="F206" i="96"/>
  <c r="F205" i="96"/>
  <c r="F191" i="95" s="1"/>
  <c r="F204" i="96"/>
  <c r="F203" i="96"/>
  <c r="F202" i="96"/>
  <c r="F201" i="96"/>
  <c r="U200" i="96"/>
  <c r="T200" i="96"/>
  <c r="S200" i="96"/>
  <c r="R200" i="96"/>
  <c r="Q200" i="96"/>
  <c r="P200" i="96"/>
  <c r="O200" i="96"/>
  <c r="N200" i="96"/>
  <c r="M200" i="96"/>
  <c r="L200" i="96"/>
  <c r="K200" i="96"/>
  <c r="J200" i="96"/>
  <c r="I200" i="96"/>
  <c r="H200" i="96"/>
  <c r="G200" i="96"/>
  <c r="F199" i="96"/>
  <c r="F198" i="96"/>
  <c r="F197" i="96"/>
  <c r="F196" i="96"/>
  <c r="F195" i="96"/>
  <c r="F194" i="96"/>
  <c r="F193" i="96"/>
  <c r="F192" i="96"/>
  <c r="F191" i="96"/>
  <c r="F190" i="96"/>
  <c r="U189" i="96"/>
  <c r="T189" i="96"/>
  <c r="S189" i="96"/>
  <c r="R189" i="96"/>
  <c r="Q189" i="96"/>
  <c r="P189" i="96"/>
  <c r="O189" i="96"/>
  <c r="N189" i="96"/>
  <c r="M189" i="96"/>
  <c r="L189" i="96"/>
  <c r="K189" i="96"/>
  <c r="J189" i="96"/>
  <c r="I189" i="96"/>
  <c r="H189" i="96"/>
  <c r="G189" i="96"/>
  <c r="F188" i="96"/>
  <c r="F187" i="96"/>
  <c r="F186" i="96"/>
  <c r="F185" i="96"/>
  <c r="F184" i="96"/>
  <c r="F183" i="96"/>
  <c r="F182" i="96"/>
  <c r="F181" i="96"/>
  <c r="F180" i="96"/>
  <c r="F179" i="96"/>
  <c r="U178" i="96"/>
  <c r="T178" i="96"/>
  <c r="S178" i="96"/>
  <c r="R178" i="96"/>
  <c r="Q178" i="96"/>
  <c r="P178" i="96"/>
  <c r="O178" i="96"/>
  <c r="N178" i="96"/>
  <c r="M178" i="96"/>
  <c r="L178" i="96"/>
  <c r="K178" i="96"/>
  <c r="J178" i="96"/>
  <c r="I178" i="96"/>
  <c r="H178" i="96"/>
  <c r="G178" i="96"/>
  <c r="F177" i="96"/>
  <c r="F175" i="96"/>
  <c r="F174" i="96"/>
  <c r="F173" i="96"/>
  <c r="F172" i="96"/>
  <c r="U171" i="96"/>
  <c r="T171" i="96"/>
  <c r="S171" i="96"/>
  <c r="R171" i="96"/>
  <c r="Q171" i="96"/>
  <c r="P171" i="96"/>
  <c r="O171" i="96"/>
  <c r="N171" i="96"/>
  <c r="M171" i="96"/>
  <c r="L171" i="96"/>
  <c r="K171" i="96"/>
  <c r="J171" i="96"/>
  <c r="I171" i="96"/>
  <c r="H171" i="96"/>
  <c r="G171" i="96"/>
  <c r="F166" i="96"/>
  <c r="F165" i="96"/>
  <c r="F164" i="96"/>
  <c r="U163" i="96"/>
  <c r="U161" i="96" s="1"/>
  <c r="T163" i="96"/>
  <c r="T161" i="96" s="1"/>
  <c r="S163" i="96"/>
  <c r="S161" i="96" s="1"/>
  <c r="R163" i="96"/>
  <c r="R161" i="96" s="1"/>
  <c r="Q163" i="96"/>
  <c r="Q161" i="96" s="1"/>
  <c r="P163" i="96"/>
  <c r="P161" i="96" s="1"/>
  <c r="O163" i="96"/>
  <c r="N163" i="96"/>
  <c r="N161" i="96" s="1"/>
  <c r="M163" i="96"/>
  <c r="M161" i="96" s="1"/>
  <c r="L163" i="96"/>
  <c r="L161" i="96" s="1"/>
  <c r="K163" i="96"/>
  <c r="J163" i="96"/>
  <c r="J161" i="96" s="1"/>
  <c r="I163" i="96"/>
  <c r="H163" i="96"/>
  <c r="H161" i="96" s="1"/>
  <c r="G163" i="96"/>
  <c r="G161" i="96" s="1"/>
  <c r="F162" i="96"/>
  <c r="F160" i="96"/>
  <c r="F159" i="96"/>
  <c r="F158" i="96"/>
  <c r="F157" i="96"/>
  <c r="F156" i="96"/>
  <c r="F155" i="96"/>
  <c r="F154" i="96"/>
  <c r="F153" i="96"/>
  <c r="F152" i="96"/>
  <c r="F151" i="96"/>
  <c r="F150" i="96"/>
  <c r="U149" i="96"/>
  <c r="T149" i="96"/>
  <c r="S149" i="96"/>
  <c r="R149" i="96"/>
  <c r="Q149" i="96"/>
  <c r="P149" i="96"/>
  <c r="O149" i="96"/>
  <c r="N149" i="96"/>
  <c r="M149" i="96"/>
  <c r="L149" i="96"/>
  <c r="K149" i="96"/>
  <c r="J149" i="96"/>
  <c r="I149" i="96"/>
  <c r="H149" i="96"/>
  <c r="G149" i="96"/>
  <c r="F148" i="96"/>
  <c r="F147" i="96"/>
  <c r="F146" i="96"/>
  <c r="F145" i="96"/>
  <c r="F144" i="96"/>
  <c r="F143" i="96"/>
  <c r="F142" i="96"/>
  <c r="F141" i="96"/>
  <c r="F140" i="96"/>
  <c r="F139" i="96"/>
  <c r="F138" i="96"/>
  <c r="F137" i="96"/>
  <c r="F136" i="96"/>
  <c r="F135" i="96"/>
  <c r="U134" i="96"/>
  <c r="T134" i="96"/>
  <c r="S134" i="96"/>
  <c r="R134" i="96"/>
  <c r="Q134" i="96"/>
  <c r="P134" i="96"/>
  <c r="O134" i="96"/>
  <c r="N134" i="96"/>
  <c r="M134" i="96"/>
  <c r="L134" i="96"/>
  <c r="K134" i="96"/>
  <c r="J134" i="96"/>
  <c r="I134" i="96"/>
  <c r="H134" i="96"/>
  <c r="G134" i="96"/>
  <c r="F133" i="96"/>
  <c r="F132" i="96"/>
  <c r="U131" i="96"/>
  <c r="T131" i="96"/>
  <c r="S131" i="96"/>
  <c r="R131" i="96"/>
  <c r="Q131" i="96"/>
  <c r="P131" i="96"/>
  <c r="O131" i="96"/>
  <c r="N131" i="96"/>
  <c r="M131" i="96"/>
  <c r="L131" i="96"/>
  <c r="K131" i="96"/>
  <c r="J131" i="96"/>
  <c r="I131" i="96"/>
  <c r="H131" i="96"/>
  <c r="G131" i="96"/>
  <c r="F130" i="96"/>
  <c r="F129" i="96"/>
  <c r="F128" i="96"/>
  <c r="I128" i="96" s="1"/>
  <c r="F127" i="96"/>
  <c r="F126" i="96"/>
  <c r="F125" i="96"/>
  <c r="F124" i="96"/>
  <c r="F123" i="96"/>
  <c r="F122" i="96"/>
  <c r="F121" i="96"/>
  <c r="U120" i="96"/>
  <c r="T120" i="96"/>
  <c r="S120" i="96"/>
  <c r="R120" i="96"/>
  <c r="Q120" i="96"/>
  <c r="P120" i="96"/>
  <c r="O120" i="96"/>
  <c r="N120" i="96"/>
  <c r="M120" i="96"/>
  <c r="L120" i="96"/>
  <c r="K120" i="96"/>
  <c r="J120" i="96"/>
  <c r="H120" i="96"/>
  <c r="G120" i="96"/>
  <c r="F119" i="96"/>
  <c r="F118" i="96"/>
  <c r="F117" i="96"/>
  <c r="F116" i="96"/>
  <c r="F115" i="96"/>
  <c r="F114" i="96"/>
  <c r="F113" i="96"/>
  <c r="F112" i="96"/>
  <c r="F111" i="96"/>
  <c r="F110" i="96"/>
  <c r="U109" i="96"/>
  <c r="T109" i="96"/>
  <c r="S109" i="96"/>
  <c r="R109" i="96"/>
  <c r="Q109" i="96"/>
  <c r="P109" i="96"/>
  <c r="O109" i="96"/>
  <c r="N109" i="96"/>
  <c r="M109" i="96"/>
  <c r="L109" i="96"/>
  <c r="K109" i="96"/>
  <c r="J109" i="96"/>
  <c r="I109" i="96"/>
  <c r="H109" i="96"/>
  <c r="G109" i="96"/>
  <c r="F108" i="96"/>
  <c r="F107" i="96"/>
  <c r="F106" i="96"/>
  <c r="F105" i="96"/>
  <c r="F104" i="96"/>
  <c r="F103" i="96"/>
  <c r="F102" i="96"/>
  <c r="F101" i="96"/>
  <c r="F100" i="96"/>
  <c r="F99" i="96"/>
  <c r="U98" i="96"/>
  <c r="T98" i="96"/>
  <c r="S98" i="96"/>
  <c r="R98" i="96"/>
  <c r="Q98" i="96"/>
  <c r="P98" i="96"/>
  <c r="O98" i="96"/>
  <c r="N98" i="96"/>
  <c r="M98" i="96"/>
  <c r="L98" i="96"/>
  <c r="K98" i="96"/>
  <c r="J98" i="96"/>
  <c r="I98" i="96"/>
  <c r="H98" i="96"/>
  <c r="G98" i="96"/>
  <c r="F97" i="96"/>
  <c r="F96" i="96"/>
  <c r="F95" i="96"/>
  <c r="F94" i="96"/>
  <c r="U93" i="96"/>
  <c r="T93" i="96"/>
  <c r="S93" i="96"/>
  <c r="R93" i="96"/>
  <c r="Q93" i="96"/>
  <c r="P93" i="96"/>
  <c r="O93" i="96"/>
  <c r="N93" i="96"/>
  <c r="M93" i="96"/>
  <c r="L93" i="96"/>
  <c r="K93" i="96"/>
  <c r="J93" i="96"/>
  <c r="I93" i="96"/>
  <c r="H93" i="96"/>
  <c r="G93" i="96"/>
  <c r="F92" i="96"/>
  <c r="F91" i="96"/>
  <c r="U90" i="96"/>
  <c r="T90" i="96"/>
  <c r="S90" i="96"/>
  <c r="R90" i="96"/>
  <c r="Q90" i="96"/>
  <c r="P90" i="96"/>
  <c r="O90" i="96"/>
  <c r="N90" i="96"/>
  <c r="M90" i="96"/>
  <c r="L90" i="96"/>
  <c r="K90" i="96"/>
  <c r="J90" i="96"/>
  <c r="I90" i="96"/>
  <c r="H90" i="96"/>
  <c r="G90" i="96"/>
  <c r="F88" i="96"/>
  <c r="F87" i="96"/>
  <c r="F86" i="96"/>
  <c r="F85" i="96"/>
  <c r="U84" i="96"/>
  <c r="T84" i="96"/>
  <c r="S84" i="96"/>
  <c r="R84" i="96"/>
  <c r="Q84" i="96"/>
  <c r="P84" i="96"/>
  <c r="O84" i="96"/>
  <c r="N84" i="96"/>
  <c r="M84" i="96"/>
  <c r="L84" i="96"/>
  <c r="K84" i="96"/>
  <c r="J84" i="96"/>
  <c r="I84" i="96"/>
  <c r="H84" i="96"/>
  <c r="G84" i="96"/>
  <c r="F83" i="96"/>
  <c r="F82" i="96"/>
  <c r="F81" i="96"/>
  <c r="U80" i="96"/>
  <c r="T80" i="96"/>
  <c r="S80" i="96"/>
  <c r="R80" i="96"/>
  <c r="Q80" i="96"/>
  <c r="P80" i="96"/>
  <c r="O80" i="96"/>
  <c r="N80" i="96"/>
  <c r="M80" i="96"/>
  <c r="L80" i="96"/>
  <c r="K80" i="96"/>
  <c r="J80" i="96"/>
  <c r="I80" i="96"/>
  <c r="H80" i="96"/>
  <c r="G80" i="96"/>
  <c r="F79" i="96"/>
  <c r="F78" i="96"/>
  <c r="F77" i="96"/>
  <c r="F76" i="96"/>
  <c r="F75" i="96"/>
  <c r="F74" i="96"/>
  <c r="F72" i="96"/>
  <c r="I72" i="96" s="1"/>
  <c r="F71" i="96"/>
  <c r="F70" i="96"/>
  <c r="F69" i="96"/>
  <c r="U65" i="96"/>
  <c r="T65" i="96"/>
  <c r="S65" i="96"/>
  <c r="R65" i="96"/>
  <c r="Q65" i="96"/>
  <c r="P65" i="96"/>
  <c r="O65" i="96"/>
  <c r="N65" i="96"/>
  <c r="M65" i="96"/>
  <c r="L65" i="96"/>
  <c r="K65" i="96"/>
  <c r="J65" i="96"/>
  <c r="I65" i="96"/>
  <c r="H65" i="96"/>
  <c r="G65" i="96"/>
  <c r="F64" i="96"/>
  <c r="F52" i="95" s="1"/>
  <c r="F63" i="96"/>
  <c r="I63" i="96" s="1"/>
  <c r="U62" i="96"/>
  <c r="T62" i="96"/>
  <c r="S62" i="96"/>
  <c r="R62" i="96"/>
  <c r="Q62" i="96"/>
  <c r="P62" i="96"/>
  <c r="O62" i="96"/>
  <c r="N62" i="96"/>
  <c r="M62" i="96"/>
  <c r="L62" i="96"/>
  <c r="K62" i="96"/>
  <c r="J62" i="96"/>
  <c r="H62" i="96"/>
  <c r="G62" i="96"/>
  <c r="F52" i="96"/>
  <c r="F51" i="96"/>
  <c r="I51" i="96" s="1"/>
  <c r="I50" i="96" s="1"/>
  <c r="U50" i="96"/>
  <c r="U42" i="96" s="1"/>
  <c r="T50" i="96"/>
  <c r="S50" i="96"/>
  <c r="S42" i="96" s="1"/>
  <c r="R50" i="96"/>
  <c r="Q50" i="96"/>
  <c r="Q42" i="96" s="1"/>
  <c r="P50" i="96"/>
  <c r="O50" i="96"/>
  <c r="O42" i="96" s="1"/>
  <c r="N50" i="96"/>
  <c r="M50" i="96"/>
  <c r="M42" i="96" s="1"/>
  <c r="L50" i="96"/>
  <c r="K50" i="96"/>
  <c r="K42" i="96" s="1"/>
  <c r="J50" i="96"/>
  <c r="H50" i="96"/>
  <c r="G50" i="96"/>
  <c r="G42" i="96" s="1"/>
  <c r="F49" i="96"/>
  <c r="I49" i="96" s="1"/>
  <c r="F48" i="96"/>
  <c r="H48" i="96" s="1"/>
  <c r="F47" i="96"/>
  <c r="F41" i="96"/>
  <c r="F40" i="96"/>
  <c r="I40" i="96" s="1"/>
  <c r="U39" i="96"/>
  <c r="T39" i="96"/>
  <c r="S39" i="96"/>
  <c r="R39" i="96"/>
  <c r="Q39" i="96"/>
  <c r="P39" i="96"/>
  <c r="O39" i="96"/>
  <c r="N39" i="96"/>
  <c r="M39" i="96"/>
  <c r="L39" i="96"/>
  <c r="K39" i="96"/>
  <c r="J39" i="96"/>
  <c r="H39" i="96"/>
  <c r="G39" i="96"/>
  <c r="F38" i="96"/>
  <c r="F36" i="95" s="1"/>
  <c r="F37" i="96"/>
  <c r="F36" i="96"/>
  <c r="H36" i="96" s="1"/>
  <c r="U35" i="96"/>
  <c r="T35" i="96"/>
  <c r="S35" i="96"/>
  <c r="R35" i="96"/>
  <c r="Q35" i="96"/>
  <c r="P35" i="96"/>
  <c r="O35" i="96"/>
  <c r="N35" i="96"/>
  <c r="M35" i="96"/>
  <c r="L35" i="96"/>
  <c r="K35" i="96"/>
  <c r="J35" i="96"/>
  <c r="G35" i="96"/>
  <c r="F33" i="96"/>
  <c r="H33" i="96" s="1"/>
  <c r="F32" i="96"/>
  <c r="H32" i="96" s="1"/>
  <c r="F31" i="96"/>
  <c r="H31" i="96" s="1"/>
  <c r="F30" i="96"/>
  <c r="F29" i="96"/>
  <c r="F28" i="96"/>
  <c r="U24" i="96"/>
  <c r="T24" i="96"/>
  <c r="S24" i="96"/>
  <c r="R24" i="96"/>
  <c r="Q24" i="96"/>
  <c r="P24" i="96"/>
  <c r="O24" i="96"/>
  <c r="N24" i="96"/>
  <c r="M24" i="96"/>
  <c r="L24" i="96"/>
  <c r="K24" i="96"/>
  <c r="J24" i="96"/>
  <c r="I24" i="96"/>
  <c r="G24" i="96"/>
  <c r="F23" i="96"/>
  <c r="F22" i="96"/>
  <c r="G22" i="96" s="1"/>
  <c r="F21" i="96"/>
  <c r="U20" i="96"/>
  <c r="T20" i="96"/>
  <c r="S20" i="96"/>
  <c r="R20" i="96"/>
  <c r="Q20" i="96"/>
  <c r="P20" i="96"/>
  <c r="O20" i="96"/>
  <c r="N20" i="96"/>
  <c r="M20" i="96"/>
  <c r="L20" i="96"/>
  <c r="K20" i="96"/>
  <c r="J20" i="96"/>
  <c r="I20" i="96"/>
  <c r="H20" i="96"/>
  <c r="G20" i="96"/>
  <c r="F19" i="96"/>
  <c r="H19" i="96" s="1"/>
  <c r="F18" i="96"/>
  <c r="F17" i="96"/>
  <c r="F16" i="96"/>
  <c r="H16" i="96" s="1"/>
  <c r="F15" i="96"/>
  <c r="H15" i="96" s="1"/>
  <c r="F14" i="96"/>
  <c r="H14" i="96" s="1"/>
  <c r="F13" i="96"/>
  <c r="F12" i="96"/>
  <c r="F11" i="96"/>
  <c r="F10" i="96"/>
  <c r="F9" i="96"/>
  <c r="F8" i="96"/>
  <c r="U6" i="96"/>
  <c r="T6" i="96"/>
  <c r="S6" i="96"/>
  <c r="R6" i="96"/>
  <c r="Q6" i="96"/>
  <c r="P6" i="96"/>
  <c r="O6" i="96"/>
  <c r="N6" i="96"/>
  <c r="M6" i="96"/>
  <c r="L6" i="96"/>
  <c r="K6" i="96"/>
  <c r="J6" i="96"/>
  <c r="I6" i="96"/>
  <c r="G6" i="96"/>
  <c r="F256" i="94"/>
  <c r="F255" i="94"/>
  <c r="F254" i="94"/>
  <c r="F253" i="94"/>
  <c r="F252" i="94"/>
  <c r="F251" i="94"/>
  <c r="F250" i="94"/>
  <c r="V249" i="94"/>
  <c r="U249" i="94"/>
  <c r="T249" i="94"/>
  <c r="S249" i="94"/>
  <c r="R249" i="94"/>
  <c r="Q249" i="94"/>
  <c r="P249" i="94"/>
  <c r="O249" i="94"/>
  <c r="N249" i="94"/>
  <c r="M249" i="94"/>
  <c r="L249" i="94"/>
  <c r="K249" i="94"/>
  <c r="J249" i="94"/>
  <c r="G249" i="94"/>
  <c r="F248" i="94"/>
  <c r="F247" i="94"/>
  <c r="V246" i="94"/>
  <c r="U246" i="94"/>
  <c r="T246" i="94"/>
  <c r="S246" i="94"/>
  <c r="R246" i="94"/>
  <c r="Q246" i="94"/>
  <c r="P246" i="94"/>
  <c r="O246" i="94"/>
  <c r="N246" i="94"/>
  <c r="M246" i="94"/>
  <c r="L246" i="94"/>
  <c r="K246" i="94"/>
  <c r="J246" i="94"/>
  <c r="G246" i="94"/>
  <c r="F245" i="94"/>
  <c r="F244" i="94"/>
  <c r="F237" i="94"/>
  <c r="F236" i="94"/>
  <c r="F235" i="94"/>
  <c r="F234" i="94"/>
  <c r="G234" i="94" s="1"/>
  <c r="G233" i="94" s="1"/>
  <c r="V233" i="94"/>
  <c r="U233" i="94"/>
  <c r="T233" i="94"/>
  <c r="S233" i="94"/>
  <c r="R233" i="94"/>
  <c r="Q233" i="94"/>
  <c r="P233" i="94"/>
  <c r="O233" i="94"/>
  <c r="N233" i="94"/>
  <c r="M233" i="94"/>
  <c r="L233" i="94"/>
  <c r="K233" i="94"/>
  <c r="J233" i="94"/>
  <c r="F232" i="94"/>
  <c r="F231" i="94"/>
  <c r="F230" i="94"/>
  <c r="F229" i="94"/>
  <c r="F228" i="94"/>
  <c r="F227" i="94"/>
  <c r="V226" i="94"/>
  <c r="V225" i="94" s="1"/>
  <c r="U226" i="94"/>
  <c r="U225" i="94" s="1"/>
  <c r="T226" i="94"/>
  <c r="T225" i="94" s="1"/>
  <c r="S226" i="94"/>
  <c r="S225" i="94" s="1"/>
  <c r="R226" i="94"/>
  <c r="R225" i="94" s="1"/>
  <c r="Q226" i="94"/>
  <c r="P226" i="94"/>
  <c r="P225" i="94" s="1"/>
  <c r="O226" i="94"/>
  <c r="O225" i="94" s="1"/>
  <c r="N226" i="94"/>
  <c r="N225" i="94" s="1"/>
  <c r="M226" i="94"/>
  <c r="M225" i="94" s="1"/>
  <c r="L226" i="94"/>
  <c r="L225" i="94" s="1"/>
  <c r="K226" i="94"/>
  <c r="J226" i="94"/>
  <c r="J225" i="94" s="1"/>
  <c r="G226" i="94"/>
  <c r="G225" i="94" s="1"/>
  <c r="Q225" i="94"/>
  <c r="F224" i="94"/>
  <c r="F223" i="94"/>
  <c r="F222" i="94"/>
  <c r="V221" i="94"/>
  <c r="U221" i="94"/>
  <c r="T221" i="94"/>
  <c r="S221" i="94"/>
  <c r="R221" i="94"/>
  <c r="Q221" i="94"/>
  <c r="P221" i="94"/>
  <c r="O221" i="94"/>
  <c r="N221" i="94"/>
  <c r="M221" i="94"/>
  <c r="L221" i="94"/>
  <c r="K221" i="94"/>
  <c r="J221" i="94"/>
  <c r="G221" i="94"/>
  <c r="F218" i="94"/>
  <c r="F217" i="94"/>
  <c r="F216" i="94"/>
  <c r="F215" i="94"/>
  <c r="F214" i="94"/>
  <c r="F213" i="94"/>
  <c r="F212" i="94"/>
  <c r="F211" i="94"/>
  <c r="F210" i="94"/>
  <c r="F209" i="94"/>
  <c r="F208" i="94"/>
  <c r="V207" i="94"/>
  <c r="U207" i="94"/>
  <c r="T207" i="94"/>
  <c r="S207" i="94"/>
  <c r="R207" i="94"/>
  <c r="Q207" i="94"/>
  <c r="P207" i="94"/>
  <c r="O207" i="94"/>
  <c r="N207" i="94"/>
  <c r="M207" i="94"/>
  <c r="L207" i="94"/>
  <c r="K207" i="94"/>
  <c r="J207" i="94"/>
  <c r="G207" i="94"/>
  <c r="F206" i="94"/>
  <c r="F205" i="94"/>
  <c r="F204" i="94"/>
  <c r="F203" i="94"/>
  <c r="F202" i="94"/>
  <c r="F201" i="94"/>
  <c r="F200" i="94"/>
  <c r="F199" i="94"/>
  <c r="F198" i="94"/>
  <c r="V197" i="94"/>
  <c r="U197" i="94"/>
  <c r="T197" i="94"/>
  <c r="S197" i="94"/>
  <c r="R197" i="94"/>
  <c r="Q197" i="94"/>
  <c r="P197" i="94"/>
  <c r="O197" i="94"/>
  <c r="N197" i="94"/>
  <c r="M197" i="94"/>
  <c r="L197" i="94"/>
  <c r="K197" i="94"/>
  <c r="J197" i="94"/>
  <c r="G197" i="94"/>
  <c r="F196" i="94"/>
  <c r="F195" i="94"/>
  <c r="F194" i="94"/>
  <c r="F192" i="94"/>
  <c r="F191" i="94"/>
  <c r="F190" i="94"/>
  <c r="F189" i="94"/>
  <c r="F188" i="94"/>
  <c r="F187" i="94"/>
  <c r="F186" i="94"/>
  <c r="F185" i="94"/>
  <c r="F184" i="94"/>
  <c r="F183" i="94"/>
  <c r="F182" i="94"/>
  <c r="V181" i="94"/>
  <c r="U181" i="94"/>
  <c r="T181" i="94"/>
  <c r="S181" i="94"/>
  <c r="R181" i="94"/>
  <c r="Q181" i="94"/>
  <c r="P181" i="94"/>
  <c r="O181" i="94"/>
  <c r="N181" i="94"/>
  <c r="M181" i="94"/>
  <c r="L181" i="94"/>
  <c r="K181" i="94"/>
  <c r="J181" i="94"/>
  <c r="G181" i="94"/>
  <c r="F180" i="94"/>
  <c r="F179" i="94"/>
  <c r="F178" i="94"/>
  <c r="F177" i="94"/>
  <c r="F176" i="94"/>
  <c r="F175" i="94"/>
  <c r="F174" i="94"/>
  <c r="F173" i="94"/>
  <c r="F172" i="94"/>
  <c r="V171" i="94"/>
  <c r="U171" i="94"/>
  <c r="T171" i="94"/>
  <c r="S171" i="94"/>
  <c r="R171" i="94"/>
  <c r="Q171" i="94"/>
  <c r="P171" i="94"/>
  <c r="O171" i="94"/>
  <c r="N171" i="94"/>
  <c r="M171" i="94"/>
  <c r="L171" i="94"/>
  <c r="K171" i="94"/>
  <c r="J171" i="94"/>
  <c r="G171" i="94"/>
  <c r="F170" i="94"/>
  <c r="F169" i="94"/>
  <c r="F168" i="94"/>
  <c r="F166" i="94"/>
  <c r="F165" i="94"/>
  <c r="F164" i="94"/>
  <c r="V163" i="94"/>
  <c r="U163" i="94"/>
  <c r="T163" i="94"/>
  <c r="S163" i="94"/>
  <c r="R163" i="94"/>
  <c r="Q163" i="94"/>
  <c r="P163" i="94"/>
  <c r="O163" i="94"/>
  <c r="N163" i="94"/>
  <c r="M163" i="94"/>
  <c r="L163" i="94"/>
  <c r="K163" i="94"/>
  <c r="J163" i="94"/>
  <c r="G163" i="94"/>
  <c r="F162" i="94"/>
  <c r="F161" i="94"/>
  <c r="F160" i="94"/>
  <c r="V159" i="94"/>
  <c r="U159" i="94"/>
  <c r="T159" i="94"/>
  <c r="S159" i="94"/>
  <c r="R159" i="94"/>
  <c r="Q159" i="94"/>
  <c r="P159" i="94"/>
  <c r="O159" i="94"/>
  <c r="N159" i="94"/>
  <c r="M159" i="94"/>
  <c r="L159" i="94"/>
  <c r="K159" i="94"/>
  <c r="J159" i="94"/>
  <c r="G159" i="94"/>
  <c r="F158" i="94"/>
  <c r="F156" i="94"/>
  <c r="F155" i="94"/>
  <c r="F154" i="94"/>
  <c r="V153" i="94"/>
  <c r="U153" i="94"/>
  <c r="T153" i="94"/>
  <c r="S153" i="94"/>
  <c r="R153" i="94"/>
  <c r="Q153" i="94"/>
  <c r="P153" i="94"/>
  <c r="O153" i="94"/>
  <c r="N153" i="94"/>
  <c r="M153" i="94"/>
  <c r="L153" i="94"/>
  <c r="K153" i="94"/>
  <c r="J153" i="94"/>
  <c r="G153" i="94"/>
  <c r="F152" i="94"/>
  <c r="F151" i="94"/>
  <c r="F150" i="94"/>
  <c r="V149" i="94"/>
  <c r="U149" i="94"/>
  <c r="T149" i="94"/>
  <c r="S149" i="94"/>
  <c r="R149" i="94"/>
  <c r="Q149" i="94"/>
  <c r="P149" i="94"/>
  <c r="O149" i="94"/>
  <c r="N149" i="94"/>
  <c r="M149" i="94"/>
  <c r="L149" i="94"/>
  <c r="K149" i="94"/>
  <c r="J149" i="94"/>
  <c r="G149" i="94"/>
  <c r="F148" i="94"/>
  <c r="F147" i="94"/>
  <c r="F146" i="94"/>
  <c r="V145" i="94"/>
  <c r="V143" i="94" s="1"/>
  <c r="U145" i="94"/>
  <c r="U143" i="94" s="1"/>
  <c r="T145" i="94"/>
  <c r="T143" i="94" s="1"/>
  <c r="S145" i="94"/>
  <c r="R145" i="94"/>
  <c r="R143" i="94" s="1"/>
  <c r="Q145" i="94"/>
  <c r="Q143" i="94" s="1"/>
  <c r="P145" i="94"/>
  <c r="P143" i="94" s="1"/>
  <c r="O145" i="94"/>
  <c r="O143" i="94" s="1"/>
  <c r="N145" i="94"/>
  <c r="N143" i="94" s="1"/>
  <c r="M145" i="94"/>
  <c r="M143" i="94" s="1"/>
  <c r="L145" i="94"/>
  <c r="L143" i="94" s="1"/>
  <c r="K145" i="94"/>
  <c r="K143" i="94" s="1"/>
  <c r="J143" i="94"/>
  <c r="G143" i="94"/>
  <c r="F144" i="94"/>
  <c r="S143" i="94"/>
  <c r="F142" i="94"/>
  <c r="F141" i="94"/>
  <c r="F137" i="94"/>
  <c r="F136" i="94"/>
  <c r="F135" i="94"/>
  <c r="F134" i="94"/>
  <c r="F133" i="94"/>
  <c r="F132" i="94"/>
  <c r="F131" i="94"/>
  <c r="V130" i="94"/>
  <c r="U130" i="94"/>
  <c r="T130" i="94"/>
  <c r="S130" i="94"/>
  <c r="R130" i="94"/>
  <c r="Q130" i="94"/>
  <c r="P130" i="94"/>
  <c r="O130" i="94"/>
  <c r="N130" i="94"/>
  <c r="M130" i="94"/>
  <c r="L130" i="94"/>
  <c r="K130" i="94"/>
  <c r="J130" i="94"/>
  <c r="G130" i="94"/>
  <c r="F129" i="94"/>
  <c r="V128" i="94"/>
  <c r="U128" i="94"/>
  <c r="T128" i="94"/>
  <c r="S128" i="94"/>
  <c r="R128" i="94"/>
  <c r="Q128" i="94"/>
  <c r="P128" i="94"/>
  <c r="O128" i="94"/>
  <c r="N128" i="94"/>
  <c r="M128" i="94"/>
  <c r="L128" i="94"/>
  <c r="K128" i="94"/>
  <c r="F127" i="94"/>
  <c r="V126" i="94"/>
  <c r="U126" i="94"/>
  <c r="T126" i="94"/>
  <c r="S126" i="94"/>
  <c r="R126" i="94"/>
  <c r="Q126" i="94"/>
  <c r="P126" i="94"/>
  <c r="O126" i="94"/>
  <c r="N126" i="94"/>
  <c r="M126" i="94"/>
  <c r="L126" i="94"/>
  <c r="K126" i="94"/>
  <c r="V121" i="94"/>
  <c r="U121" i="94"/>
  <c r="T121" i="94"/>
  <c r="S121" i="94"/>
  <c r="R121" i="94"/>
  <c r="Q121" i="94"/>
  <c r="P121" i="94"/>
  <c r="O121" i="94"/>
  <c r="N121" i="94"/>
  <c r="M121" i="94"/>
  <c r="K121" i="94"/>
  <c r="J121" i="94"/>
  <c r="F123" i="94"/>
  <c r="F122" i="94"/>
  <c r="L121" i="94"/>
  <c r="F120" i="94"/>
  <c r="F118" i="94"/>
  <c r="J118" i="94" s="1"/>
  <c r="K106" i="94"/>
  <c r="F116" i="94"/>
  <c r="J116" i="94" s="1"/>
  <c r="Y115" i="94"/>
  <c r="F115" i="94"/>
  <c r="J115" i="94" s="1"/>
  <c r="Y114" i="94"/>
  <c r="F114" i="94"/>
  <c r="J114" i="94" s="1"/>
  <c r="Y113" i="94"/>
  <c r="F113" i="94"/>
  <c r="J113" i="94" s="1"/>
  <c r="Y112" i="94"/>
  <c r="F112" i="94"/>
  <c r="J112" i="94" s="1"/>
  <c r="Y111" i="94"/>
  <c r="F111" i="94"/>
  <c r="J111" i="94" s="1"/>
  <c r="Y110" i="94"/>
  <c r="F110" i="94"/>
  <c r="J110" i="94" s="1"/>
  <c r="Y109" i="94"/>
  <c r="F109" i="94"/>
  <c r="J109" i="94" s="1"/>
  <c r="Y108" i="94"/>
  <c r="F108" i="94"/>
  <c r="J108" i="94" s="1"/>
  <c r="Y107" i="94"/>
  <c r="F107" i="94"/>
  <c r="J107" i="94" s="1"/>
  <c r="V106" i="94"/>
  <c r="U106" i="94"/>
  <c r="T106" i="94"/>
  <c r="S106" i="94"/>
  <c r="R106" i="94"/>
  <c r="Q106" i="94"/>
  <c r="P106" i="94"/>
  <c r="O106" i="94"/>
  <c r="N106" i="94"/>
  <c r="M106" i="94"/>
  <c r="L106" i="94"/>
  <c r="G106" i="94"/>
  <c r="F105" i="94"/>
  <c r="J105" i="94" s="1"/>
  <c r="F104" i="94"/>
  <c r="J104" i="94" s="1"/>
  <c r="F103" i="94"/>
  <c r="J103" i="94" s="1"/>
  <c r="V102" i="94"/>
  <c r="U102" i="94"/>
  <c r="T102" i="94"/>
  <c r="S102" i="94"/>
  <c r="R102" i="94"/>
  <c r="Q102" i="94"/>
  <c r="P102" i="94"/>
  <c r="O102" i="94"/>
  <c r="N102" i="94"/>
  <c r="M102" i="94"/>
  <c r="L102" i="94"/>
  <c r="K102" i="94"/>
  <c r="G102" i="94"/>
  <c r="F101" i="94"/>
  <c r="J101" i="94" s="1"/>
  <c r="F100" i="94"/>
  <c r="J100" i="94" s="1"/>
  <c r="F99" i="94"/>
  <c r="J99" i="94" s="1"/>
  <c r="F98" i="94"/>
  <c r="J98" i="94" s="1"/>
  <c r="F97" i="94"/>
  <c r="J97" i="94" s="1"/>
  <c r="V96" i="94"/>
  <c r="U96" i="94"/>
  <c r="T96" i="94"/>
  <c r="S96" i="94"/>
  <c r="R96" i="94"/>
  <c r="Q96" i="94"/>
  <c r="P96" i="94"/>
  <c r="O96" i="94"/>
  <c r="N96" i="94"/>
  <c r="M96" i="94"/>
  <c r="L96" i="94"/>
  <c r="K96" i="94"/>
  <c r="G96" i="94"/>
  <c r="F94" i="94"/>
  <c r="J94" i="94" s="1"/>
  <c r="F93" i="94"/>
  <c r="J93" i="94" s="1"/>
  <c r="F92" i="94"/>
  <c r="J92" i="94" s="1"/>
  <c r="F91" i="94"/>
  <c r="J91" i="94" s="1"/>
  <c r="V90" i="94"/>
  <c r="U90" i="94"/>
  <c r="T90" i="94"/>
  <c r="S90" i="94"/>
  <c r="R90" i="94"/>
  <c r="Q90" i="94"/>
  <c r="P90" i="94"/>
  <c r="O90" i="94"/>
  <c r="N90" i="94"/>
  <c r="M90" i="94"/>
  <c r="L90" i="94"/>
  <c r="K90" i="94"/>
  <c r="G90" i="94"/>
  <c r="F89" i="94"/>
  <c r="J89" i="94" s="1"/>
  <c r="F88" i="94"/>
  <c r="J88" i="94" s="1"/>
  <c r="F87" i="94"/>
  <c r="J87" i="94" s="1"/>
  <c r="F86" i="94"/>
  <c r="J86" i="94" s="1"/>
  <c r="V85" i="94"/>
  <c r="U85" i="94"/>
  <c r="T85" i="94"/>
  <c r="S85" i="94"/>
  <c r="R85" i="94"/>
  <c r="Q85" i="94"/>
  <c r="P85" i="94"/>
  <c r="O85" i="94"/>
  <c r="N85" i="94"/>
  <c r="M85" i="94"/>
  <c r="L85" i="94"/>
  <c r="K85" i="94"/>
  <c r="G85" i="94"/>
  <c r="F83" i="94"/>
  <c r="F82" i="94"/>
  <c r="F81" i="94"/>
  <c r="F80" i="94"/>
  <c r="F79" i="94"/>
  <c r="F78" i="94"/>
  <c r="F77" i="94"/>
  <c r="F76" i="94"/>
  <c r="F75" i="94"/>
  <c r="F74" i="94"/>
  <c r="V73" i="94"/>
  <c r="U73" i="94"/>
  <c r="T73" i="94"/>
  <c r="S73" i="94"/>
  <c r="R73" i="94"/>
  <c r="Q73" i="94"/>
  <c r="P73" i="94"/>
  <c r="O73" i="94"/>
  <c r="N73" i="94"/>
  <c r="M73" i="94"/>
  <c r="L73" i="94"/>
  <c r="K73" i="94"/>
  <c r="J73" i="94"/>
  <c r="G73" i="94"/>
  <c r="F72" i="94"/>
  <c r="F71" i="94"/>
  <c r="F70" i="94"/>
  <c r="F69" i="94"/>
  <c r="F68" i="94"/>
  <c r="F67" i="94"/>
  <c r="F66" i="94"/>
  <c r="F65" i="94"/>
  <c r="F64" i="94"/>
  <c r="F63" i="94"/>
  <c r="V62" i="94"/>
  <c r="U62" i="94"/>
  <c r="T62" i="94"/>
  <c r="S62" i="94"/>
  <c r="R62" i="94"/>
  <c r="Q62" i="94"/>
  <c r="P62" i="94"/>
  <c r="O62" i="94"/>
  <c r="N62" i="94"/>
  <c r="M62" i="94"/>
  <c r="L62" i="94"/>
  <c r="K62" i="94"/>
  <c r="J62" i="94"/>
  <c r="G62" i="94"/>
  <c r="F61" i="94"/>
  <c r="F60" i="94"/>
  <c r="F59" i="94"/>
  <c r="F58" i="94"/>
  <c r="F57" i="94"/>
  <c r="F56" i="94"/>
  <c r="F55" i="94"/>
  <c r="F54" i="94"/>
  <c r="F53" i="94"/>
  <c r="F52" i="94"/>
  <c r="V51" i="94"/>
  <c r="U51" i="94"/>
  <c r="U48" i="94" s="1"/>
  <c r="T51" i="94"/>
  <c r="S51" i="94"/>
  <c r="R51" i="94"/>
  <c r="Q51" i="94"/>
  <c r="Q48" i="94" s="1"/>
  <c r="P51" i="94"/>
  <c r="O51" i="94"/>
  <c r="O48" i="94" s="1"/>
  <c r="N51" i="94"/>
  <c r="N48" i="94" s="1"/>
  <c r="M51" i="94"/>
  <c r="M48" i="94" s="1"/>
  <c r="L51" i="94"/>
  <c r="K51" i="94"/>
  <c r="K48" i="94" s="1"/>
  <c r="J51" i="94"/>
  <c r="J48" i="94" s="1"/>
  <c r="G51" i="94"/>
  <c r="G48" i="94" s="1"/>
  <c r="F50" i="94"/>
  <c r="F49" i="94"/>
  <c r="R48" i="94"/>
  <c r="F47" i="94"/>
  <c r="F46" i="94"/>
  <c r="F45" i="94"/>
  <c r="F44" i="94"/>
  <c r="F43" i="94"/>
  <c r="F42" i="94"/>
  <c r="F41" i="94"/>
  <c r="F40" i="94"/>
  <c r="F39" i="94"/>
  <c r="F38" i="94"/>
  <c r="V37" i="94"/>
  <c r="U37" i="94"/>
  <c r="T37" i="94"/>
  <c r="S37" i="94"/>
  <c r="R37" i="94"/>
  <c r="Q37" i="94"/>
  <c r="P37" i="94"/>
  <c r="O37" i="94"/>
  <c r="N37" i="94"/>
  <c r="M37" i="94"/>
  <c r="L37" i="94"/>
  <c r="K37" i="94"/>
  <c r="J37" i="94"/>
  <c r="G37" i="94"/>
  <c r="F36" i="94"/>
  <c r="F35" i="94"/>
  <c r="F34" i="94"/>
  <c r="F33" i="94"/>
  <c r="F32" i="94"/>
  <c r="F31" i="94"/>
  <c r="F30" i="94"/>
  <c r="F29" i="94"/>
  <c r="F28" i="94"/>
  <c r="F27" i="94"/>
  <c r="V26" i="94"/>
  <c r="U26" i="94"/>
  <c r="T26" i="94"/>
  <c r="S26" i="94"/>
  <c r="R26" i="94"/>
  <c r="Q26" i="94"/>
  <c r="P26" i="94"/>
  <c r="O26" i="94"/>
  <c r="N26" i="94"/>
  <c r="M26" i="94"/>
  <c r="L26" i="94"/>
  <c r="K26" i="94"/>
  <c r="J26" i="94"/>
  <c r="G26" i="94"/>
  <c r="F25" i="94"/>
  <c r="F24" i="94"/>
  <c r="F23" i="94"/>
  <c r="F22" i="94"/>
  <c r="F21" i="94"/>
  <c r="F20" i="94"/>
  <c r="F19" i="94"/>
  <c r="F18" i="94"/>
  <c r="F17" i="94"/>
  <c r="F16" i="94"/>
  <c r="V15" i="94"/>
  <c r="U15" i="94"/>
  <c r="T15" i="94"/>
  <c r="S15" i="94"/>
  <c r="R15" i="94"/>
  <c r="Q15" i="94"/>
  <c r="P15" i="94"/>
  <c r="O15" i="94"/>
  <c r="N15" i="94"/>
  <c r="M15" i="94"/>
  <c r="L15" i="94"/>
  <c r="K15" i="94"/>
  <c r="J15" i="94"/>
  <c r="G15" i="94"/>
  <c r="F14" i="94"/>
  <c r="F13" i="94"/>
  <c r="F12" i="94"/>
  <c r="F11" i="94"/>
  <c r="F10" i="94"/>
  <c r="F9" i="94"/>
  <c r="F8" i="94"/>
  <c r="V6" i="94"/>
  <c r="U6" i="94"/>
  <c r="T6" i="94"/>
  <c r="S6" i="94"/>
  <c r="S5" i="94" s="1"/>
  <c r="R6" i="94"/>
  <c r="Q6" i="94"/>
  <c r="P6" i="94"/>
  <c r="O6" i="94"/>
  <c r="O5" i="94" s="1"/>
  <c r="M6" i="94"/>
  <c r="L6" i="94"/>
  <c r="L5" i="94" s="1"/>
  <c r="K6" i="94"/>
  <c r="K5" i="94" s="1"/>
  <c r="J6" i="94"/>
  <c r="G6" i="94"/>
  <c r="G5" i="94" s="1"/>
  <c r="N6" i="94"/>
  <c r="K19" i="93"/>
  <c r="J14" i="93"/>
  <c r="I14" i="93"/>
  <c r="E14" i="93"/>
  <c r="D14" i="93"/>
  <c r="J10" i="93"/>
  <c r="J15" i="93" s="1"/>
  <c r="J18" i="93" s="1"/>
  <c r="J23" i="93" s="1"/>
  <c r="I10" i="93"/>
  <c r="I15" i="93" s="1"/>
  <c r="I18" i="93" s="1"/>
  <c r="I23" i="93" s="1"/>
  <c r="E10" i="93"/>
  <c r="E15" i="93" s="1"/>
  <c r="E18" i="93" s="1"/>
  <c r="E23" i="93" s="1"/>
  <c r="D10" i="93"/>
  <c r="D15" i="93" s="1"/>
  <c r="D18" i="93" s="1"/>
  <c r="D23" i="93" s="1"/>
  <c r="F270" i="92"/>
  <c r="F269" i="92"/>
  <c r="F268" i="92"/>
  <c r="F267" i="92"/>
  <c r="F266" i="92"/>
  <c r="F265" i="92"/>
  <c r="F264" i="92"/>
  <c r="R263" i="92"/>
  <c r="Q263" i="92"/>
  <c r="P263" i="92"/>
  <c r="O263" i="92"/>
  <c r="N263" i="92"/>
  <c r="M263" i="92"/>
  <c r="L263" i="92"/>
  <c r="K263" i="92"/>
  <c r="J263" i="92"/>
  <c r="I263" i="92"/>
  <c r="H263" i="92"/>
  <c r="G263" i="92"/>
  <c r="F262" i="92"/>
  <c r="F261" i="92"/>
  <c r="R260" i="92"/>
  <c r="Q260" i="92"/>
  <c r="P260" i="92"/>
  <c r="O260" i="92"/>
  <c r="N260" i="92"/>
  <c r="M260" i="92"/>
  <c r="L260" i="92"/>
  <c r="K260" i="92"/>
  <c r="J260" i="92"/>
  <c r="I260" i="92"/>
  <c r="H260" i="92"/>
  <c r="G260" i="92"/>
  <c r="F259" i="92"/>
  <c r="F258" i="92"/>
  <c r="F257" i="92"/>
  <c r="F256" i="92"/>
  <c r="F255" i="92"/>
  <c r="F254" i="92"/>
  <c r="F253" i="92"/>
  <c r="F252" i="92"/>
  <c r="F251" i="92"/>
  <c r="F250" i="92"/>
  <c r="F249" i="92"/>
  <c r="F248" i="92"/>
  <c r="R247" i="92"/>
  <c r="Q247" i="92"/>
  <c r="P247" i="92"/>
  <c r="O247" i="92"/>
  <c r="N247" i="92"/>
  <c r="M247" i="92"/>
  <c r="L247" i="92"/>
  <c r="K247" i="92"/>
  <c r="J247" i="92"/>
  <c r="I247" i="92"/>
  <c r="H247" i="92"/>
  <c r="G247" i="92"/>
  <c r="F246" i="92"/>
  <c r="F245" i="92"/>
  <c r="F244" i="92"/>
  <c r="R243" i="92"/>
  <c r="Q243" i="92"/>
  <c r="P243" i="92"/>
  <c r="O243" i="92"/>
  <c r="N243" i="92"/>
  <c r="M243" i="92"/>
  <c r="L243" i="92"/>
  <c r="K243" i="92"/>
  <c r="J243" i="92"/>
  <c r="I243" i="92"/>
  <c r="H243" i="92"/>
  <c r="G243" i="92"/>
  <c r="F240" i="92"/>
  <c r="F239" i="92"/>
  <c r="F238" i="92"/>
  <c r="F237" i="92"/>
  <c r="F236" i="92"/>
  <c r="F235" i="92"/>
  <c r="F234" i="92"/>
  <c r="F233" i="92"/>
  <c r="F232" i="92"/>
  <c r="F231" i="92"/>
  <c r="R230" i="92"/>
  <c r="Q230" i="92"/>
  <c r="P230" i="92"/>
  <c r="O230" i="92"/>
  <c r="N230" i="92"/>
  <c r="M230" i="92"/>
  <c r="L230" i="92"/>
  <c r="K230" i="92"/>
  <c r="J230" i="92"/>
  <c r="I230" i="92"/>
  <c r="H230" i="92"/>
  <c r="G230" i="92"/>
  <c r="F229" i="92"/>
  <c r="F228" i="92"/>
  <c r="F227" i="92"/>
  <c r="F226" i="92"/>
  <c r="F225" i="92"/>
  <c r="F224" i="92"/>
  <c r="F223" i="92"/>
  <c r="F222" i="92"/>
  <c r="F221" i="92"/>
  <c r="F220" i="92"/>
  <c r="F219" i="92"/>
  <c r="F218" i="92"/>
  <c r="F217" i="92"/>
  <c r="R216" i="92"/>
  <c r="Q216" i="92"/>
  <c r="P216" i="92"/>
  <c r="O216" i="92"/>
  <c r="N216" i="92"/>
  <c r="M216" i="92"/>
  <c r="L216" i="92"/>
  <c r="K216" i="92"/>
  <c r="J216" i="92"/>
  <c r="I216" i="92"/>
  <c r="H216" i="92"/>
  <c r="G216" i="92"/>
  <c r="F215" i="92"/>
  <c r="F214" i="92"/>
  <c r="R213" i="92"/>
  <c r="Q213" i="92"/>
  <c r="P213" i="92"/>
  <c r="O213" i="92"/>
  <c r="N213" i="92"/>
  <c r="M213" i="92"/>
  <c r="L213" i="92"/>
  <c r="K213" i="92"/>
  <c r="J213" i="92"/>
  <c r="I213" i="92"/>
  <c r="H213" i="92"/>
  <c r="G213" i="92"/>
  <c r="F212" i="92"/>
  <c r="F211" i="92"/>
  <c r="F210" i="92"/>
  <c r="F209" i="92"/>
  <c r="F208" i="92"/>
  <c r="F207" i="92"/>
  <c r="F206" i="92"/>
  <c r="F205" i="92"/>
  <c r="F204" i="92"/>
  <c r="F203" i="92"/>
  <c r="R202" i="92"/>
  <c r="Q202" i="92"/>
  <c r="P202" i="92"/>
  <c r="O202" i="92"/>
  <c r="N202" i="92"/>
  <c r="M202" i="92"/>
  <c r="L202" i="92"/>
  <c r="K202" i="92"/>
  <c r="J202" i="92"/>
  <c r="I202" i="92"/>
  <c r="H202" i="92"/>
  <c r="G202" i="92"/>
  <c r="F201" i="92"/>
  <c r="F200" i="92"/>
  <c r="F199" i="92"/>
  <c r="F198" i="92"/>
  <c r="F197" i="92"/>
  <c r="F196" i="92"/>
  <c r="F195" i="92"/>
  <c r="F194" i="92"/>
  <c r="F193" i="92"/>
  <c r="F192" i="92"/>
  <c r="R191" i="92"/>
  <c r="Q191" i="92"/>
  <c r="P191" i="92"/>
  <c r="O191" i="92"/>
  <c r="N191" i="92"/>
  <c r="M191" i="92"/>
  <c r="L191" i="92"/>
  <c r="K191" i="92"/>
  <c r="J191" i="92"/>
  <c r="I191" i="92"/>
  <c r="H191" i="92"/>
  <c r="G191" i="92"/>
  <c r="F190" i="92"/>
  <c r="F189" i="92"/>
  <c r="F188" i="92"/>
  <c r="F187" i="92"/>
  <c r="F186" i="92"/>
  <c r="F185" i="92"/>
  <c r="F184" i="92"/>
  <c r="F183" i="92"/>
  <c r="F182" i="92"/>
  <c r="F181" i="92"/>
  <c r="R180" i="92"/>
  <c r="Q180" i="92"/>
  <c r="P180" i="92"/>
  <c r="O180" i="92"/>
  <c r="N180" i="92"/>
  <c r="M180" i="92"/>
  <c r="L180" i="92"/>
  <c r="K180" i="92"/>
  <c r="J180" i="92"/>
  <c r="I180" i="92"/>
  <c r="H180" i="92"/>
  <c r="G180" i="92"/>
  <c r="F179" i="92"/>
  <c r="F177" i="92"/>
  <c r="F176" i="92"/>
  <c r="F175" i="92"/>
  <c r="F174" i="92"/>
  <c r="R173" i="92"/>
  <c r="Q173" i="92"/>
  <c r="P173" i="92"/>
  <c r="O173" i="92"/>
  <c r="N173" i="92"/>
  <c r="M173" i="92"/>
  <c r="L173" i="92"/>
  <c r="K173" i="92"/>
  <c r="J173" i="92"/>
  <c r="I173" i="92"/>
  <c r="H173" i="92"/>
  <c r="G173" i="92"/>
  <c r="F172" i="92"/>
  <c r="F171" i="92"/>
  <c r="F170" i="92"/>
  <c r="F169" i="92"/>
  <c r="F168" i="92"/>
  <c r="F167" i="92"/>
  <c r="F166" i="92"/>
  <c r="R165" i="92"/>
  <c r="R163" i="92" s="1"/>
  <c r="Q165" i="92"/>
  <c r="Q163" i="92" s="1"/>
  <c r="P165" i="92"/>
  <c r="P163" i="92" s="1"/>
  <c r="O165" i="92"/>
  <c r="O163" i="92" s="1"/>
  <c r="N165" i="92"/>
  <c r="N163" i="92" s="1"/>
  <c r="M165" i="92"/>
  <c r="M163" i="92" s="1"/>
  <c r="L165" i="92"/>
  <c r="L163" i="92" s="1"/>
  <c r="K165" i="92"/>
  <c r="K163" i="92" s="1"/>
  <c r="J165" i="92"/>
  <c r="J163" i="92" s="1"/>
  <c r="I165" i="92"/>
  <c r="I163" i="92" s="1"/>
  <c r="H165" i="92"/>
  <c r="H163" i="92" s="1"/>
  <c r="G165" i="92"/>
  <c r="G163" i="92" s="1"/>
  <c r="F164" i="92"/>
  <c r="F162" i="92"/>
  <c r="F161" i="92"/>
  <c r="F160" i="92"/>
  <c r="F159" i="92"/>
  <c r="F158" i="92"/>
  <c r="F157" i="92"/>
  <c r="F156" i="92"/>
  <c r="F155" i="92"/>
  <c r="F154" i="92"/>
  <c r="F153" i="92"/>
  <c r="F152" i="92"/>
  <c r="R151" i="92"/>
  <c r="Q151" i="92"/>
  <c r="P151" i="92"/>
  <c r="O151" i="92"/>
  <c r="N151" i="92"/>
  <c r="M151" i="92"/>
  <c r="L151" i="92"/>
  <c r="K151" i="92"/>
  <c r="J151" i="92"/>
  <c r="I151" i="92"/>
  <c r="H151" i="92"/>
  <c r="G151" i="92"/>
  <c r="F150" i="92"/>
  <c r="F149" i="92"/>
  <c r="F148" i="92"/>
  <c r="F147" i="92"/>
  <c r="F146" i="92"/>
  <c r="F145" i="92"/>
  <c r="F144" i="92"/>
  <c r="F143" i="92"/>
  <c r="F142" i="92"/>
  <c r="F141" i="92"/>
  <c r="F140" i="92"/>
  <c r="F139" i="92"/>
  <c r="F138" i="92"/>
  <c r="F137" i="92"/>
  <c r="R136" i="92"/>
  <c r="Q136" i="92"/>
  <c r="P136" i="92"/>
  <c r="O136" i="92"/>
  <c r="N136" i="92"/>
  <c r="M136" i="92"/>
  <c r="L136" i="92"/>
  <c r="K136" i="92"/>
  <c r="J136" i="92"/>
  <c r="I136" i="92"/>
  <c r="H136" i="92"/>
  <c r="G136" i="92"/>
  <c r="F135" i="92"/>
  <c r="F134" i="92"/>
  <c r="R133" i="92"/>
  <c r="Q133" i="92"/>
  <c r="P133" i="92"/>
  <c r="O133" i="92"/>
  <c r="N133" i="92"/>
  <c r="M133" i="92"/>
  <c r="L133" i="92"/>
  <c r="K133" i="92"/>
  <c r="J133" i="92"/>
  <c r="I133" i="92"/>
  <c r="H133" i="92"/>
  <c r="G133" i="92"/>
  <c r="F132" i="92"/>
  <c r="F131" i="92"/>
  <c r="F130" i="92"/>
  <c r="F129" i="92"/>
  <c r="F128" i="92"/>
  <c r="F127" i="92"/>
  <c r="F126" i="92"/>
  <c r="F125" i="92"/>
  <c r="F124" i="92"/>
  <c r="F123" i="92"/>
  <c r="R122" i="92"/>
  <c r="Q122" i="92"/>
  <c r="P122" i="92"/>
  <c r="O122" i="92"/>
  <c r="N122" i="92"/>
  <c r="M122" i="92"/>
  <c r="L122" i="92"/>
  <c r="K122" i="92"/>
  <c r="J122" i="92"/>
  <c r="I122" i="92"/>
  <c r="H122" i="92"/>
  <c r="G122" i="92"/>
  <c r="F121" i="92"/>
  <c r="F120" i="92"/>
  <c r="F119" i="92"/>
  <c r="F118" i="92"/>
  <c r="F117" i="92"/>
  <c r="F116" i="92"/>
  <c r="F115" i="92"/>
  <c r="F114" i="92"/>
  <c r="F113" i="92"/>
  <c r="F112" i="92"/>
  <c r="R111" i="92"/>
  <c r="Q111" i="92"/>
  <c r="P111" i="92"/>
  <c r="O111" i="92"/>
  <c r="N111" i="92"/>
  <c r="M111" i="92"/>
  <c r="L111" i="92"/>
  <c r="K111" i="92"/>
  <c r="J111" i="92"/>
  <c r="I111" i="92"/>
  <c r="H111" i="92"/>
  <c r="G111" i="92"/>
  <c r="F110" i="92"/>
  <c r="F109" i="92"/>
  <c r="F108" i="92"/>
  <c r="F107" i="92"/>
  <c r="F106" i="92"/>
  <c r="F105" i="92"/>
  <c r="F104" i="92"/>
  <c r="F103" i="92"/>
  <c r="F102" i="92"/>
  <c r="F101" i="92"/>
  <c r="R100" i="92"/>
  <c r="Q100" i="92"/>
  <c r="P100" i="92"/>
  <c r="O100" i="92"/>
  <c r="N100" i="92"/>
  <c r="M100" i="92"/>
  <c r="L100" i="92"/>
  <c r="K100" i="92"/>
  <c r="J100" i="92"/>
  <c r="I100" i="92"/>
  <c r="H100" i="92"/>
  <c r="G100" i="92"/>
  <c r="F99" i="92"/>
  <c r="F98" i="92"/>
  <c r="F97" i="92"/>
  <c r="F96" i="92"/>
  <c r="R95" i="92"/>
  <c r="Q95" i="92"/>
  <c r="P95" i="92"/>
  <c r="O95" i="92"/>
  <c r="N95" i="92"/>
  <c r="M95" i="92"/>
  <c r="L95" i="92"/>
  <c r="K95" i="92"/>
  <c r="J95" i="92"/>
  <c r="I95" i="92"/>
  <c r="H95" i="92"/>
  <c r="G95" i="92"/>
  <c r="F94" i="92"/>
  <c r="F93" i="92"/>
  <c r="R92" i="92"/>
  <c r="Q92" i="92"/>
  <c r="P92" i="92"/>
  <c r="O92" i="92"/>
  <c r="N92" i="92"/>
  <c r="M92" i="92"/>
  <c r="L92" i="92"/>
  <c r="K92" i="92"/>
  <c r="J92" i="92"/>
  <c r="I92" i="92"/>
  <c r="H92" i="92"/>
  <c r="G92" i="92"/>
  <c r="F90" i="92"/>
  <c r="F89" i="92"/>
  <c r="F88" i="92"/>
  <c r="F87" i="92"/>
  <c r="R86" i="92"/>
  <c r="Q86" i="92"/>
  <c r="P86" i="92"/>
  <c r="O86" i="92"/>
  <c r="N86" i="92"/>
  <c r="M86" i="92"/>
  <c r="L86" i="92"/>
  <c r="K86" i="92"/>
  <c r="J86" i="92"/>
  <c r="I86" i="92"/>
  <c r="H86" i="92"/>
  <c r="G86" i="92"/>
  <c r="F85" i="92"/>
  <c r="F84" i="92"/>
  <c r="F83" i="92"/>
  <c r="R82" i="92"/>
  <c r="Q82" i="92"/>
  <c r="P82" i="92"/>
  <c r="O82" i="92"/>
  <c r="O75" i="92" s="1"/>
  <c r="N82" i="92"/>
  <c r="M82" i="92"/>
  <c r="L82" i="92"/>
  <c r="K82" i="92"/>
  <c r="K75" i="92" s="1"/>
  <c r="J82" i="92"/>
  <c r="I82" i="92"/>
  <c r="H82" i="92"/>
  <c r="G82" i="92"/>
  <c r="G75" i="92" s="1"/>
  <c r="F81" i="92"/>
  <c r="F80" i="92"/>
  <c r="F79" i="92"/>
  <c r="F78" i="92"/>
  <c r="F77" i="92"/>
  <c r="F76" i="92"/>
  <c r="F74" i="92"/>
  <c r="F73" i="92"/>
  <c r="F72" i="92"/>
  <c r="F71" i="92"/>
  <c r="F70" i="92"/>
  <c r="R69" i="92"/>
  <c r="Q69" i="92"/>
  <c r="P69" i="92"/>
  <c r="O69" i="92"/>
  <c r="N69" i="92"/>
  <c r="M69" i="92"/>
  <c r="L69" i="92"/>
  <c r="K69" i="92"/>
  <c r="J69" i="92"/>
  <c r="I69" i="92"/>
  <c r="H69" i="92"/>
  <c r="G69" i="92"/>
  <c r="F68" i="92"/>
  <c r="F67" i="92"/>
  <c r="R66" i="92"/>
  <c r="Q66" i="92"/>
  <c r="P66" i="92"/>
  <c r="O66" i="92"/>
  <c r="N66" i="92"/>
  <c r="M66" i="92"/>
  <c r="L66" i="92"/>
  <c r="K66" i="92"/>
  <c r="J66" i="92"/>
  <c r="I66" i="92"/>
  <c r="H66" i="92"/>
  <c r="G66" i="92"/>
  <c r="F55" i="92"/>
  <c r="R50" i="92"/>
  <c r="R45" i="92" s="1"/>
  <c r="Q50" i="92"/>
  <c r="Q45" i="92" s="1"/>
  <c r="P50" i="92"/>
  <c r="P45" i="92" s="1"/>
  <c r="O50" i="92"/>
  <c r="O45" i="92" s="1"/>
  <c r="N50" i="92"/>
  <c r="N45" i="92" s="1"/>
  <c r="M50" i="92"/>
  <c r="M45" i="92" s="1"/>
  <c r="L50" i="92"/>
  <c r="L45" i="92" s="1"/>
  <c r="K50" i="92"/>
  <c r="K45" i="92" s="1"/>
  <c r="J50" i="92"/>
  <c r="J45" i="92" s="1"/>
  <c r="I50" i="92"/>
  <c r="I45" i="92" s="1"/>
  <c r="H50" i="92"/>
  <c r="H45" i="92" s="1"/>
  <c r="G50" i="92"/>
  <c r="G45" i="92" s="1"/>
  <c r="F49" i="92"/>
  <c r="F48" i="92"/>
  <c r="F47" i="92"/>
  <c r="F46" i="92"/>
  <c r="R37" i="92"/>
  <c r="Q37" i="92"/>
  <c r="P37" i="92"/>
  <c r="O37" i="92"/>
  <c r="N37" i="92"/>
  <c r="M37" i="92"/>
  <c r="L37" i="92"/>
  <c r="K37" i="92"/>
  <c r="J37" i="92"/>
  <c r="I37" i="92"/>
  <c r="H37" i="92"/>
  <c r="G37" i="92"/>
  <c r="F36" i="92"/>
  <c r="F35" i="92"/>
  <c r="F34" i="92"/>
  <c r="R33" i="92"/>
  <c r="Q33" i="92"/>
  <c r="P33" i="92"/>
  <c r="O33" i="92"/>
  <c r="N33" i="92"/>
  <c r="M33" i="92"/>
  <c r="L33" i="92"/>
  <c r="K33" i="92"/>
  <c r="J33" i="92"/>
  <c r="I33" i="92"/>
  <c r="H33" i="92"/>
  <c r="G33" i="92"/>
  <c r="F31" i="92"/>
  <c r="F30" i="92"/>
  <c r="F29" i="92"/>
  <c r="F28" i="92"/>
  <c r="F27" i="92"/>
  <c r="F26" i="92"/>
  <c r="F25" i="92"/>
  <c r="R24" i="92"/>
  <c r="Q24" i="92"/>
  <c r="P24" i="92"/>
  <c r="O24" i="92"/>
  <c r="N24" i="92"/>
  <c r="M24" i="92"/>
  <c r="L24" i="92"/>
  <c r="K24" i="92"/>
  <c r="J24" i="92"/>
  <c r="I24" i="92"/>
  <c r="H24" i="92"/>
  <c r="G24" i="92"/>
  <c r="F23" i="92"/>
  <c r="F22" i="92"/>
  <c r="F21" i="92"/>
  <c r="R20" i="92"/>
  <c r="Q20" i="92"/>
  <c r="P20" i="92"/>
  <c r="O20" i="92"/>
  <c r="N20" i="92"/>
  <c r="M20" i="92"/>
  <c r="L20" i="92"/>
  <c r="K20" i="92"/>
  <c r="J20" i="92"/>
  <c r="I20" i="92"/>
  <c r="H20" i="92"/>
  <c r="G20" i="92"/>
  <c r="F19" i="92"/>
  <c r="F18" i="92"/>
  <c r="F17" i="92"/>
  <c r="F16" i="92"/>
  <c r="F15" i="92"/>
  <c r="F14" i="92"/>
  <c r="F13" i="92"/>
  <c r="F12" i="92"/>
  <c r="F11" i="92"/>
  <c r="F10" i="92"/>
  <c r="F9" i="92"/>
  <c r="F8" i="92"/>
  <c r="F7" i="92"/>
  <c r="R6" i="92"/>
  <c r="Q6" i="92"/>
  <c r="P6" i="92"/>
  <c r="O6" i="92"/>
  <c r="N6" i="92"/>
  <c r="M6" i="92"/>
  <c r="L6" i="92"/>
  <c r="K6" i="92"/>
  <c r="J6" i="92"/>
  <c r="I6" i="92"/>
  <c r="H6" i="92"/>
  <c r="G6" i="92"/>
  <c r="F258" i="90"/>
  <c r="F257" i="90"/>
  <c r="F256" i="90"/>
  <c r="F255" i="90"/>
  <c r="F254" i="90"/>
  <c r="F253" i="90"/>
  <c r="F252" i="90"/>
  <c r="T251" i="90"/>
  <c r="S251" i="90"/>
  <c r="R251" i="90"/>
  <c r="Q251" i="90"/>
  <c r="P251" i="90"/>
  <c r="O251" i="90"/>
  <c r="N251" i="90"/>
  <c r="M251" i="90"/>
  <c r="L251" i="90"/>
  <c r="K251" i="90"/>
  <c r="J251" i="90"/>
  <c r="I251" i="90"/>
  <c r="H251" i="90"/>
  <c r="G251" i="90"/>
  <c r="F250" i="90"/>
  <c r="F249" i="90"/>
  <c r="T248" i="90"/>
  <c r="S248" i="90"/>
  <c r="R248" i="90"/>
  <c r="Q248" i="90"/>
  <c r="P248" i="90"/>
  <c r="O248" i="90"/>
  <c r="N248" i="90"/>
  <c r="M248" i="90"/>
  <c r="L248" i="90"/>
  <c r="K248" i="90"/>
  <c r="J248" i="90"/>
  <c r="I248" i="90"/>
  <c r="H248" i="90"/>
  <c r="G248" i="90"/>
  <c r="F247" i="90"/>
  <c r="F246" i="90"/>
  <c r="F242" i="90"/>
  <c r="F241" i="90"/>
  <c r="F240" i="90"/>
  <c r="F239" i="90"/>
  <c r="H239" i="90" s="1"/>
  <c r="H238" i="90" s="1"/>
  <c r="T238" i="90"/>
  <c r="S238" i="90"/>
  <c r="R238" i="90"/>
  <c r="Q238" i="90"/>
  <c r="P238" i="90"/>
  <c r="O238" i="90"/>
  <c r="N238" i="90"/>
  <c r="M238" i="90"/>
  <c r="L238" i="90"/>
  <c r="K238" i="90"/>
  <c r="J238" i="90"/>
  <c r="I238" i="90"/>
  <c r="G238" i="90"/>
  <c r="F237" i="90"/>
  <c r="F236" i="90"/>
  <c r="F235" i="90"/>
  <c r="F234" i="90"/>
  <c r="F233" i="90"/>
  <c r="F232" i="90"/>
  <c r="T231" i="90"/>
  <c r="T230" i="90" s="1"/>
  <c r="S231" i="90"/>
  <c r="S230" i="90" s="1"/>
  <c r="R231" i="90"/>
  <c r="R230" i="90" s="1"/>
  <c r="Q231" i="90"/>
  <c r="Q230" i="90" s="1"/>
  <c r="P231" i="90"/>
  <c r="P230" i="90" s="1"/>
  <c r="O231" i="90"/>
  <c r="O230" i="90" s="1"/>
  <c r="N231" i="90"/>
  <c r="M231" i="90"/>
  <c r="L231" i="90"/>
  <c r="L230" i="90" s="1"/>
  <c r="K231" i="90"/>
  <c r="K230" i="90" s="1"/>
  <c r="J231" i="90"/>
  <c r="J230" i="90" s="1"/>
  <c r="I231" i="90"/>
  <c r="I230" i="90" s="1"/>
  <c r="H231" i="90"/>
  <c r="H230" i="90" s="1"/>
  <c r="G231" i="90"/>
  <c r="G230" i="90" s="1"/>
  <c r="N230" i="90"/>
  <c r="M230" i="90"/>
  <c r="F229" i="90"/>
  <c r="F228" i="90"/>
  <c r="F227" i="90"/>
  <c r="T226" i="90"/>
  <c r="S226" i="90"/>
  <c r="R226" i="90"/>
  <c r="Q226" i="90"/>
  <c r="P226" i="90"/>
  <c r="O226" i="90"/>
  <c r="N226" i="90"/>
  <c r="M226" i="90"/>
  <c r="L226" i="90"/>
  <c r="K226" i="90"/>
  <c r="J226" i="90"/>
  <c r="I226" i="90"/>
  <c r="H226" i="90"/>
  <c r="G226" i="90"/>
  <c r="F223" i="90"/>
  <c r="F222" i="90"/>
  <c r="F221" i="90"/>
  <c r="F220" i="90"/>
  <c r="F219" i="90"/>
  <c r="F218" i="90"/>
  <c r="F217" i="90"/>
  <c r="F216" i="90"/>
  <c r="F215" i="90"/>
  <c r="F214" i="90"/>
  <c r="F213" i="90"/>
  <c r="T212" i="90"/>
  <c r="S212" i="90"/>
  <c r="R212" i="90"/>
  <c r="Q212" i="90"/>
  <c r="P212" i="90"/>
  <c r="O212" i="90"/>
  <c r="N212" i="90"/>
  <c r="M212" i="90"/>
  <c r="L212" i="90"/>
  <c r="K212" i="90"/>
  <c r="J212" i="90"/>
  <c r="I212" i="90"/>
  <c r="H212" i="90"/>
  <c r="G212" i="90"/>
  <c r="F211" i="90"/>
  <c r="F210" i="90"/>
  <c r="F209" i="90"/>
  <c r="F208" i="90"/>
  <c r="F207" i="90"/>
  <c r="F206" i="90"/>
  <c r="F205" i="90"/>
  <c r="F204" i="90"/>
  <c r="F203" i="90"/>
  <c r="T202" i="90"/>
  <c r="S202" i="90"/>
  <c r="R202" i="90"/>
  <c r="Q202" i="90"/>
  <c r="P202" i="90"/>
  <c r="O202" i="90"/>
  <c r="N202" i="90"/>
  <c r="M202" i="90"/>
  <c r="L202" i="90"/>
  <c r="K202" i="90"/>
  <c r="J202" i="90"/>
  <c r="I202" i="90"/>
  <c r="H202" i="90"/>
  <c r="G202" i="90"/>
  <c r="G198" i="90" s="1"/>
  <c r="F201" i="90"/>
  <c r="F200" i="90"/>
  <c r="F199" i="90"/>
  <c r="L198" i="90"/>
  <c r="F197" i="90"/>
  <c r="F196" i="90"/>
  <c r="F195" i="90"/>
  <c r="F194" i="90"/>
  <c r="F193" i="90"/>
  <c r="F192" i="90"/>
  <c r="F191" i="90"/>
  <c r="F190" i="90"/>
  <c r="F189" i="90"/>
  <c r="F188" i="90"/>
  <c r="F187" i="90"/>
  <c r="T186" i="90"/>
  <c r="S186" i="90"/>
  <c r="R186" i="90"/>
  <c r="Q186" i="90"/>
  <c r="P186" i="90"/>
  <c r="O186" i="90"/>
  <c r="N186" i="90"/>
  <c r="M186" i="90"/>
  <c r="M172" i="90" s="1"/>
  <c r="L186" i="90"/>
  <c r="K186" i="90"/>
  <c r="J186" i="90"/>
  <c r="I186" i="90"/>
  <c r="H186" i="90"/>
  <c r="G186" i="90"/>
  <c r="F185" i="90"/>
  <c r="F184" i="90"/>
  <c r="F183" i="90"/>
  <c r="F182" i="90"/>
  <c r="F181" i="90"/>
  <c r="F180" i="90"/>
  <c r="F179" i="90"/>
  <c r="F178" i="90"/>
  <c r="F177" i="90"/>
  <c r="T176" i="90"/>
  <c r="S176" i="90"/>
  <c r="R176" i="90"/>
  <c r="R172" i="90" s="1"/>
  <c r="Q176" i="90"/>
  <c r="P176" i="90"/>
  <c r="O176" i="90"/>
  <c r="N176" i="90"/>
  <c r="M176" i="90"/>
  <c r="L176" i="90"/>
  <c r="K176" i="90"/>
  <c r="J176" i="90"/>
  <c r="I176" i="90"/>
  <c r="H176" i="90"/>
  <c r="G176" i="90"/>
  <c r="F175" i="90"/>
  <c r="F174" i="90"/>
  <c r="F173" i="90"/>
  <c r="J172" i="90"/>
  <c r="F171" i="90"/>
  <c r="F170" i="90"/>
  <c r="F169" i="90"/>
  <c r="T168" i="90"/>
  <c r="S168" i="90"/>
  <c r="R168" i="90"/>
  <c r="Q168" i="90"/>
  <c r="P168" i="90"/>
  <c r="O168" i="90"/>
  <c r="N168" i="90"/>
  <c r="M168" i="90"/>
  <c r="L168" i="90"/>
  <c r="K168" i="90"/>
  <c r="J168" i="90"/>
  <c r="I168" i="90"/>
  <c r="H168" i="90"/>
  <c r="G168" i="90"/>
  <c r="F167" i="90"/>
  <c r="F166" i="90"/>
  <c r="F165" i="90"/>
  <c r="T164" i="90"/>
  <c r="S164" i="90"/>
  <c r="R164" i="90"/>
  <c r="Q164" i="90"/>
  <c r="P164" i="90"/>
  <c r="O164" i="90"/>
  <c r="N164" i="90"/>
  <c r="M164" i="90"/>
  <c r="L164" i="90"/>
  <c r="K164" i="90"/>
  <c r="J164" i="90"/>
  <c r="I164" i="90"/>
  <c r="H164" i="90"/>
  <c r="G164" i="90"/>
  <c r="F163" i="90"/>
  <c r="F161" i="90"/>
  <c r="F160" i="90"/>
  <c r="F159" i="90"/>
  <c r="T158" i="90"/>
  <c r="S158" i="90"/>
  <c r="R158" i="90"/>
  <c r="Q158" i="90"/>
  <c r="P158" i="90"/>
  <c r="O158" i="90"/>
  <c r="N158" i="90"/>
  <c r="M158" i="90"/>
  <c r="L158" i="90"/>
  <c r="K158" i="90"/>
  <c r="J158" i="90"/>
  <c r="I158" i="90"/>
  <c r="H158" i="90"/>
  <c r="G158" i="90"/>
  <c r="F157" i="90"/>
  <c r="F156" i="90"/>
  <c r="F155" i="90"/>
  <c r="T154" i="90"/>
  <c r="S154" i="90"/>
  <c r="R154" i="90"/>
  <c r="Q154" i="90"/>
  <c r="P154" i="90"/>
  <c r="O154" i="90"/>
  <c r="N154" i="90"/>
  <c r="M154" i="90"/>
  <c r="L154" i="90"/>
  <c r="K154" i="90"/>
  <c r="J154" i="90"/>
  <c r="I154" i="90"/>
  <c r="H154" i="90"/>
  <c r="G154" i="90"/>
  <c r="F153" i="90"/>
  <c r="G153" i="90" s="1"/>
  <c r="G150" i="90" s="1"/>
  <c r="G148" i="90" s="1"/>
  <c r="F152" i="90"/>
  <c r="F151" i="90"/>
  <c r="T150" i="90"/>
  <c r="T148" i="90" s="1"/>
  <c r="S150" i="90"/>
  <c r="S148" i="90" s="1"/>
  <c r="R150" i="90"/>
  <c r="R148" i="90" s="1"/>
  <c r="Q150" i="90"/>
  <c r="Q148" i="90" s="1"/>
  <c r="P150" i="90"/>
  <c r="P148" i="90" s="1"/>
  <c r="O150" i="90"/>
  <c r="O148" i="90" s="1"/>
  <c r="N150" i="90"/>
  <c r="N148" i="90" s="1"/>
  <c r="M150" i="90"/>
  <c r="M148" i="90" s="1"/>
  <c r="L150" i="90"/>
  <c r="L148" i="90" s="1"/>
  <c r="K150" i="90"/>
  <c r="K148" i="90" s="1"/>
  <c r="J150" i="90"/>
  <c r="J148" i="90" s="1"/>
  <c r="I150" i="90"/>
  <c r="H150" i="90"/>
  <c r="H148" i="90" s="1"/>
  <c r="F149" i="90"/>
  <c r="F147" i="90"/>
  <c r="F146" i="90"/>
  <c r="F145" i="90"/>
  <c r="F144" i="90"/>
  <c r="F143" i="90"/>
  <c r="F142" i="90"/>
  <c r="F141" i="90"/>
  <c r="F140" i="90"/>
  <c r="F139" i="90"/>
  <c r="F138" i="90"/>
  <c r="T137" i="90"/>
  <c r="S137" i="90"/>
  <c r="R137" i="90"/>
  <c r="Q137" i="90"/>
  <c r="P137" i="90"/>
  <c r="O137" i="90"/>
  <c r="N137" i="90"/>
  <c r="M137" i="90"/>
  <c r="L137" i="90"/>
  <c r="K137" i="90"/>
  <c r="J137" i="90"/>
  <c r="I137" i="90"/>
  <c r="H137" i="90"/>
  <c r="G137" i="90"/>
  <c r="F136" i="90"/>
  <c r="G136" i="90" s="1"/>
  <c r="G133" i="90" s="1"/>
  <c r="F135" i="90"/>
  <c r="F134" i="90"/>
  <c r="T133" i="90"/>
  <c r="S133" i="90"/>
  <c r="R133" i="90"/>
  <c r="Q133" i="90"/>
  <c r="P133" i="90"/>
  <c r="O133" i="90"/>
  <c r="N133" i="90"/>
  <c r="M133" i="90"/>
  <c r="L133" i="90"/>
  <c r="K133" i="90"/>
  <c r="J133" i="90"/>
  <c r="I133" i="90"/>
  <c r="H133" i="90"/>
  <c r="F132" i="90"/>
  <c r="G132" i="90" s="1"/>
  <c r="F131" i="90"/>
  <c r="G131" i="90" s="1"/>
  <c r="F130" i="90"/>
  <c r="T129" i="90"/>
  <c r="T128" i="90" s="1"/>
  <c r="S129" i="90"/>
  <c r="R129" i="90"/>
  <c r="R128" i="90" s="1"/>
  <c r="Q129" i="90"/>
  <c r="P129" i="90"/>
  <c r="P128" i="90" s="1"/>
  <c r="O129" i="90"/>
  <c r="O128" i="90" s="1"/>
  <c r="N129" i="90"/>
  <c r="N128" i="90" s="1"/>
  <c r="M129" i="90"/>
  <c r="L129" i="90"/>
  <c r="L128" i="90" s="1"/>
  <c r="K129" i="90"/>
  <c r="K128" i="90" s="1"/>
  <c r="J129" i="90"/>
  <c r="J128" i="90" s="1"/>
  <c r="I129" i="90"/>
  <c r="H129" i="90"/>
  <c r="S128" i="90"/>
  <c r="H128" i="90"/>
  <c r="F127" i="90"/>
  <c r="G127" i="90" s="1"/>
  <c r="F126" i="90"/>
  <c r="F125" i="90"/>
  <c r="G125" i="90" s="1"/>
  <c r="T124" i="90"/>
  <c r="T121" i="90" s="1"/>
  <c r="S124" i="90"/>
  <c r="S121" i="90" s="1"/>
  <c r="R124" i="90"/>
  <c r="R121" i="90" s="1"/>
  <c r="Q124" i="90"/>
  <c r="P124" i="90"/>
  <c r="P121" i="90" s="1"/>
  <c r="O124" i="90"/>
  <c r="O121" i="90" s="1"/>
  <c r="N124" i="90"/>
  <c r="N121" i="90" s="1"/>
  <c r="M124" i="90"/>
  <c r="M121" i="90" s="1"/>
  <c r="L124" i="90"/>
  <c r="L121" i="90" s="1"/>
  <c r="K124" i="90"/>
  <c r="K121" i="90" s="1"/>
  <c r="J124" i="90"/>
  <c r="J121" i="90" s="1"/>
  <c r="I124" i="90"/>
  <c r="I121" i="90" s="1"/>
  <c r="H124" i="90"/>
  <c r="H121" i="90" s="1"/>
  <c r="F123" i="90"/>
  <c r="F122" i="90"/>
  <c r="Q121" i="90"/>
  <c r="F120" i="90"/>
  <c r="F118" i="90"/>
  <c r="H118" i="90" s="1"/>
  <c r="F117" i="90"/>
  <c r="H117" i="90" s="1"/>
  <c r="F116" i="90"/>
  <c r="H116" i="90" s="1"/>
  <c r="W115" i="90"/>
  <c r="F115" i="90"/>
  <c r="H115" i="90" s="1"/>
  <c r="W114" i="90"/>
  <c r="F114" i="90"/>
  <c r="H114" i="90" s="1"/>
  <c r="W113" i="90"/>
  <c r="F113" i="90"/>
  <c r="H113" i="90" s="1"/>
  <c r="W112" i="90"/>
  <c r="F112" i="90"/>
  <c r="H112" i="90" s="1"/>
  <c r="W111" i="90"/>
  <c r="F111" i="90"/>
  <c r="H111" i="90" s="1"/>
  <c r="W110" i="90"/>
  <c r="F110" i="90"/>
  <c r="H110" i="90" s="1"/>
  <c r="W109" i="90"/>
  <c r="F109" i="90"/>
  <c r="H109" i="90" s="1"/>
  <c r="W108" i="90"/>
  <c r="F108" i="90"/>
  <c r="H108" i="90" s="1"/>
  <c r="W107" i="90"/>
  <c r="F107" i="90"/>
  <c r="H107" i="90" s="1"/>
  <c r="T106" i="90"/>
  <c r="S106" i="90"/>
  <c r="R106" i="90"/>
  <c r="Q106" i="90"/>
  <c r="P106" i="90"/>
  <c r="O106" i="90"/>
  <c r="N106" i="90"/>
  <c r="M106" i="90"/>
  <c r="L106" i="90"/>
  <c r="K106" i="90"/>
  <c r="J106" i="90"/>
  <c r="I106" i="90"/>
  <c r="G106" i="90"/>
  <c r="I102" i="90"/>
  <c r="F105" i="90"/>
  <c r="H105" i="90" s="1"/>
  <c r="F104" i="90"/>
  <c r="H104" i="90" s="1"/>
  <c r="F103" i="90"/>
  <c r="H103" i="90" s="1"/>
  <c r="T102" i="90"/>
  <c r="S102" i="90"/>
  <c r="R102" i="90"/>
  <c r="Q102" i="90"/>
  <c r="P102" i="90"/>
  <c r="O102" i="90"/>
  <c r="N102" i="90"/>
  <c r="M102" i="90"/>
  <c r="L102" i="90"/>
  <c r="K102" i="90"/>
  <c r="J102" i="90"/>
  <c r="G102" i="90"/>
  <c r="F101" i="90"/>
  <c r="H101" i="90" s="1"/>
  <c r="F100" i="90"/>
  <c r="H100" i="90" s="1"/>
  <c r="F99" i="90"/>
  <c r="H99" i="90" s="1"/>
  <c r="F98" i="90"/>
  <c r="H98" i="90" s="1"/>
  <c r="T96" i="90"/>
  <c r="T95" i="90" s="1"/>
  <c r="S96" i="90"/>
  <c r="R96" i="90"/>
  <c r="Q96" i="90"/>
  <c r="P96" i="90"/>
  <c r="P95" i="90" s="1"/>
  <c r="O96" i="90"/>
  <c r="N96" i="90"/>
  <c r="M96" i="90"/>
  <c r="L96" i="90"/>
  <c r="L95" i="90" s="1"/>
  <c r="K96" i="90"/>
  <c r="J96" i="90"/>
  <c r="G96" i="90"/>
  <c r="F93" i="90"/>
  <c r="H93" i="90" s="1"/>
  <c r="F92" i="90"/>
  <c r="H92" i="90" s="1"/>
  <c r="F91" i="90"/>
  <c r="H91" i="90" s="1"/>
  <c r="T90" i="90"/>
  <c r="S90" i="90"/>
  <c r="R90" i="90"/>
  <c r="Q90" i="90"/>
  <c r="P90" i="90"/>
  <c r="O90" i="90"/>
  <c r="N90" i="90"/>
  <c r="M90" i="90"/>
  <c r="L90" i="90"/>
  <c r="K90" i="90"/>
  <c r="J90" i="90"/>
  <c r="G90" i="90"/>
  <c r="F89" i="90"/>
  <c r="H89" i="90" s="1"/>
  <c r="F88" i="90"/>
  <c r="H88" i="90" s="1"/>
  <c r="F87" i="90"/>
  <c r="H87" i="90" s="1"/>
  <c r="F86" i="90"/>
  <c r="H86" i="90" s="1"/>
  <c r="T85" i="90"/>
  <c r="S85" i="90"/>
  <c r="R85" i="90"/>
  <c r="Q85" i="90"/>
  <c r="P85" i="90"/>
  <c r="O85" i="90"/>
  <c r="N85" i="90"/>
  <c r="M85" i="90"/>
  <c r="L85" i="90"/>
  <c r="K85" i="90"/>
  <c r="J85" i="90"/>
  <c r="I85" i="90"/>
  <c r="G85" i="90"/>
  <c r="F83" i="90"/>
  <c r="F82" i="90"/>
  <c r="F81" i="90"/>
  <c r="F80" i="90"/>
  <c r="F79" i="90"/>
  <c r="F78" i="90"/>
  <c r="F77" i="90"/>
  <c r="F76" i="90"/>
  <c r="F75" i="90"/>
  <c r="F74" i="90"/>
  <c r="T73" i="90"/>
  <c r="S73" i="90"/>
  <c r="R73" i="90"/>
  <c r="Q73" i="90"/>
  <c r="P73" i="90"/>
  <c r="O73" i="90"/>
  <c r="N73" i="90"/>
  <c r="M73" i="90"/>
  <c r="L73" i="90"/>
  <c r="K73" i="90"/>
  <c r="J73" i="90"/>
  <c r="I73" i="90"/>
  <c r="H73" i="90"/>
  <c r="G73" i="90"/>
  <c r="F72" i="90"/>
  <c r="F71" i="90"/>
  <c r="F70" i="90"/>
  <c r="F69" i="90"/>
  <c r="F68" i="90"/>
  <c r="F67" i="90"/>
  <c r="F66" i="90"/>
  <c r="F65" i="90"/>
  <c r="F64" i="90"/>
  <c r="F63" i="90"/>
  <c r="T62" i="90"/>
  <c r="S62" i="90"/>
  <c r="R62" i="90"/>
  <c r="Q62" i="90"/>
  <c r="P62" i="90"/>
  <c r="O62" i="90"/>
  <c r="N62" i="90"/>
  <c r="M62" i="90"/>
  <c r="L62" i="90"/>
  <c r="K62" i="90"/>
  <c r="J62" i="90"/>
  <c r="I62" i="90"/>
  <c r="H62" i="90"/>
  <c r="G62" i="90"/>
  <c r="F61" i="90"/>
  <c r="F60" i="90"/>
  <c r="F59" i="90"/>
  <c r="F58" i="90"/>
  <c r="F57" i="90"/>
  <c r="F56" i="90"/>
  <c r="F55" i="90"/>
  <c r="F54" i="90"/>
  <c r="F53" i="90"/>
  <c r="F52" i="90"/>
  <c r="T51" i="90"/>
  <c r="S51" i="90"/>
  <c r="R51" i="90"/>
  <c r="R48" i="90" s="1"/>
  <c r="Q51" i="90"/>
  <c r="Q48" i="90" s="1"/>
  <c r="P51" i="90"/>
  <c r="O51" i="90"/>
  <c r="O48" i="90" s="1"/>
  <c r="N51" i="90"/>
  <c r="N48" i="90" s="1"/>
  <c r="M51" i="90"/>
  <c r="M48" i="90" s="1"/>
  <c r="L51" i="90"/>
  <c r="K51" i="90"/>
  <c r="J51" i="90"/>
  <c r="J48" i="90" s="1"/>
  <c r="I51" i="90"/>
  <c r="I48" i="90" s="1"/>
  <c r="H51" i="90"/>
  <c r="G51" i="90"/>
  <c r="G48" i="90" s="1"/>
  <c r="F50" i="90"/>
  <c r="F49" i="90"/>
  <c r="H48" i="90"/>
  <c r="F47" i="90"/>
  <c r="F46" i="90"/>
  <c r="F45" i="90"/>
  <c r="F44" i="90"/>
  <c r="F43" i="90"/>
  <c r="F42" i="90"/>
  <c r="F41" i="90"/>
  <c r="F40" i="90"/>
  <c r="F39" i="90"/>
  <c r="F38" i="90"/>
  <c r="T37" i="90"/>
  <c r="S37" i="90"/>
  <c r="R37" i="90"/>
  <c r="Q37" i="90"/>
  <c r="P37" i="90"/>
  <c r="O37" i="90"/>
  <c r="N37" i="90"/>
  <c r="M37" i="90"/>
  <c r="L37" i="90"/>
  <c r="K37" i="90"/>
  <c r="J37" i="90"/>
  <c r="I37" i="90"/>
  <c r="H37" i="90"/>
  <c r="G37" i="90"/>
  <c r="F36" i="90"/>
  <c r="F35" i="90"/>
  <c r="F34" i="90"/>
  <c r="F33" i="90"/>
  <c r="F32" i="90"/>
  <c r="F31" i="90"/>
  <c r="F30" i="90"/>
  <c r="F29" i="90"/>
  <c r="F28" i="90"/>
  <c r="F27" i="90"/>
  <c r="T26" i="90"/>
  <c r="S26" i="90"/>
  <c r="R26" i="90"/>
  <c r="Q26" i="90"/>
  <c r="P26" i="90"/>
  <c r="O26" i="90"/>
  <c r="N26" i="90"/>
  <c r="M26" i="90"/>
  <c r="L26" i="90"/>
  <c r="K26" i="90"/>
  <c r="J26" i="90"/>
  <c r="I26" i="90"/>
  <c r="H26" i="90"/>
  <c r="G26" i="90"/>
  <c r="F25" i="90"/>
  <c r="F24" i="90"/>
  <c r="F23" i="90"/>
  <c r="F22" i="90"/>
  <c r="F21" i="90"/>
  <c r="F20" i="90"/>
  <c r="F19" i="90"/>
  <c r="F18" i="90"/>
  <c r="F17" i="90"/>
  <c r="F16" i="90"/>
  <c r="T15" i="90"/>
  <c r="S15" i="90"/>
  <c r="R15" i="90"/>
  <c r="Q15" i="90"/>
  <c r="P15" i="90"/>
  <c r="O15" i="90"/>
  <c r="N15" i="90"/>
  <c r="M15" i="90"/>
  <c r="L15" i="90"/>
  <c r="K15" i="90"/>
  <c r="J15" i="90"/>
  <c r="I15" i="90"/>
  <c r="H15" i="90"/>
  <c r="G15" i="90"/>
  <c r="F14" i="90"/>
  <c r="F13" i="90"/>
  <c r="F12" i="90"/>
  <c r="F11" i="90"/>
  <c r="F10" i="90"/>
  <c r="F9" i="90"/>
  <c r="F8" i="90"/>
  <c r="T6" i="90"/>
  <c r="S6" i="90"/>
  <c r="Q6" i="90"/>
  <c r="P6" i="90"/>
  <c r="O6" i="90"/>
  <c r="N6" i="90"/>
  <c r="N5" i="90" s="1"/>
  <c r="M6" i="90"/>
  <c r="L6" i="90"/>
  <c r="K6" i="90"/>
  <c r="J6" i="90"/>
  <c r="I6" i="90"/>
  <c r="H6" i="90"/>
  <c r="G6" i="90"/>
  <c r="R6" i="90"/>
  <c r="K19" i="89"/>
  <c r="J14" i="89"/>
  <c r="I14" i="89"/>
  <c r="E14" i="89"/>
  <c r="D14" i="89"/>
  <c r="I10" i="89"/>
  <c r="I15" i="89" s="1"/>
  <c r="I18" i="89" s="1"/>
  <c r="I23" i="89" s="1"/>
  <c r="E10" i="89"/>
  <c r="D10" i="89"/>
  <c r="G154" i="97" l="1"/>
  <c r="M75" i="92"/>
  <c r="J242" i="92"/>
  <c r="J241" i="92" s="1"/>
  <c r="R242" i="92"/>
  <c r="R241" i="92" s="1"/>
  <c r="J231" i="95"/>
  <c r="N231" i="95"/>
  <c r="R231" i="95"/>
  <c r="I75" i="92"/>
  <c r="Q75" i="92"/>
  <c r="L84" i="90"/>
  <c r="M198" i="90"/>
  <c r="Q198" i="90"/>
  <c r="G233" i="97"/>
  <c r="G232" i="97" s="1"/>
  <c r="S11" i="85" s="1"/>
  <c r="L95" i="94"/>
  <c r="L84" i="94" s="1"/>
  <c r="P95" i="94"/>
  <c r="T95" i="94"/>
  <c r="M167" i="94"/>
  <c r="Q167" i="94"/>
  <c r="U167" i="94"/>
  <c r="F54" i="95"/>
  <c r="H65" i="97"/>
  <c r="G65" i="97"/>
  <c r="G46" i="97"/>
  <c r="H46" i="97"/>
  <c r="I37" i="96"/>
  <c r="I35" i="96" s="1"/>
  <c r="F39" i="95"/>
  <c r="I41" i="96"/>
  <c r="F28" i="95"/>
  <c r="H30" i="96"/>
  <c r="J75" i="92"/>
  <c r="R75" i="92"/>
  <c r="K242" i="92"/>
  <c r="K241" i="92" s="1"/>
  <c r="Q242" i="92"/>
  <c r="Q241" i="92" s="1"/>
  <c r="L75" i="92"/>
  <c r="H49" i="97"/>
  <c r="G49" i="97"/>
  <c r="G54" i="97"/>
  <c r="H54" i="97"/>
  <c r="H244" i="95"/>
  <c r="L244" i="95"/>
  <c r="P244" i="95"/>
  <c r="F248" i="95"/>
  <c r="H247" i="95"/>
  <c r="L247" i="95"/>
  <c r="P247" i="95"/>
  <c r="F167" i="95"/>
  <c r="F171" i="95"/>
  <c r="F42" i="97"/>
  <c r="H43" i="97"/>
  <c r="G43" i="97"/>
  <c r="H44" i="97"/>
  <c r="G44" i="97"/>
  <c r="G42" i="97" s="1"/>
  <c r="H34" i="97"/>
  <c r="G34" i="97"/>
  <c r="F78" i="95"/>
  <c r="F223" i="95"/>
  <c r="F232" i="95"/>
  <c r="H66" i="97"/>
  <c r="H169" i="97"/>
  <c r="H233" i="97"/>
  <c r="H232" i="97" s="1"/>
  <c r="F69" i="95"/>
  <c r="F123" i="95"/>
  <c r="F189" i="95"/>
  <c r="F113" i="97"/>
  <c r="F127" i="97"/>
  <c r="F142" i="97"/>
  <c r="F204" i="97"/>
  <c r="F38" i="95"/>
  <c r="F177" i="95"/>
  <c r="F185" i="95"/>
  <c r="G5" i="97"/>
  <c r="F33" i="97"/>
  <c r="F91" i="97"/>
  <c r="F72" i="95"/>
  <c r="F201" i="95"/>
  <c r="F209" i="95"/>
  <c r="F221" i="97"/>
  <c r="F23" i="95"/>
  <c r="F26" i="95"/>
  <c r="F30" i="95"/>
  <c r="F24" i="97"/>
  <c r="F25" i="95"/>
  <c r="F29" i="95"/>
  <c r="F31" i="95"/>
  <c r="F22" i="95"/>
  <c r="H5" i="97"/>
  <c r="N164" i="95"/>
  <c r="N214" i="95"/>
  <c r="F15" i="95"/>
  <c r="J164" i="95"/>
  <c r="R164" i="95"/>
  <c r="J214" i="95"/>
  <c r="R214" i="95"/>
  <c r="R233" i="97"/>
  <c r="R232" i="97" s="1"/>
  <c r="F11" i="95"/>
  <c r="F19" i="95"/>
  <c r="P164" i="95"/>
  <c r="H214" i="95"/>
  <c r="P214" i="95"/>
  <c r="N244" i="95"/>
  <c r="G70" i="95"/>
  <c r="K70" i="95"/>
  <c r="O70" i="95"/>
  <c r="G95" i="95"/>
  <c r="K95" i="95"/>
  <c r="O95" i="95"/>
  <c r="J117" i="95"/>
  <c r="N117" i="95"/>
  <c r="R117" i="95"/>
  <c r="J233" i="97"/>
  <c r="J232" i="97" s="1"/>
  <c r="H164" i="95"/>
  <c r="L164" i="95"/>
  <c r="L214" i="95"/>
  <c r="J244" i="95"/>
  <c r="R244" i="95"/>
  <c r="J169" i="97"/>
  <c r="F13" i="95"/>
  <c r="H175" i="95"/>
  <c r="L175" i="95"/>
  <c r="P175" i="95"/>
  <c r="J120" i="95"/>
  <c r="N120" i="95"/>
  <c r="R120" i="95"/>
  <c r="P66" i="97"/>
  <c r="F8" i="95"/>
  <c r="M70" i="95"/>
  <c r="G76" i="95"/>
  <c r="K76" i="95"/>
  <c r="O76" i="95"/>
  <c r="G84" i="95"/>
  <c r="K84" i="95"/>
  <c r="O84" i="95"/>
  <c r="J106" i="95"/>
  <c r="N106" i="95"/>
  <c r="H120" i="95"/>
  <c r="L120" i="95"/>
  <c r="P120" i="95"/>
  <c r="H20" i="95"/>
  <c r="L20" i="95"/>
  <c r="P20" i="95"/>
  <c r="G24" i="95"/>
  <c r="K24" i="95"/>
  <c r="O24" i="95"/>
  <c r="J76" i="95"/>
  <c r="N76" i="95"/>
  <c r="R76" i="95"/>
  <c r="H200" i="95"/>
  <c r="L200" i="95"/>
  <c r="P200" i="95"/>
  <c r="I247" i="95"/>
  <c r="M247" i="95"/>
  <c r="Q247" i="95"/>
  <c r="J157" i="95"/>
  <c r="N157" i="95"/>
  <c r="R157" i="95"/>
  <c r="K147" i="95"/>
  <c r="F14" i="95"/>
  <c r="F18" i="95"/>
  <c r="I120" i="95"/>
  <c r="M120" i="95"/>
  <c r="Q120" i="95"/>
  <c r="G247" i="95"/>
  <c r="K247" i="95"/>
  <c r="O247" i="95"/>
  <c r="T82" i="97"/>
  <c r="I20" i="95"/>
  <c r="M20" i="95"/>
  <c r="Q20" i="95"/>
  <c r="H24" i="95"/>
  <c r="L24" i="95"/>
  <c r="P24" i="95"/>
  <c r="N40" i="95"/>
  <c r="K50" i="95"/>
  <c r="O233" i="97"/>
  <c r="O232" i="97" s="1"/>
  <c r="G50" i="95"/>
  <c r="O50" i="95"/>
  <c r="H37" i="95"/>
  <c r="L37" i="95"/>
  <c r="P37" i="95"/>
  <c r="G53" i="95"/>
  <c r="K53" i="95"/>
  <c r="O53" i="95"/>
  <c r="I66" i="95"/>
  <c r="M66" i="95"/>
  <c r="Q66" i="95"/>
  <c r="G79" i="95"/>
  <c r="K79" i="95"/>
  <c r="O79" i="95"/>
  <c r="H135" i="95"/>
  <c r="L135" i="95"/>
  <c r="P135" i="95"/>
  <c r="I147" i="95"/>
  <c r="M147" i="95"/>
  <c r="Q147" i="95"/>
  <c r="H186" i="95"/>
  <c r="L186" i="95"/>
  <c r="P186" i="95"/>
  <c r="G197" i="95"/>
  <c r="K197" i="95"/>
  <c r="O197" i="95"/>
  <c r="J200" i="95"/>
  <c r="N200" i="95"/>
  <c r="R200" i="95"/>
  <c r="I227" i="95"/>
  <c r="M227" i="95"/>
  <c r="N169" i="97"/>
  <c r="R169" i="97"/>
  <c r="L233" i="97"/>
  <c r="L232" i="97" s="1"/>
  <c r="P233" i="97"/>
  <c r="P232" i="97" s="1"/>
  <c r="T233" i="97"/>
  <c r="T232" i="97" s="1"/>
  <c r="H70" i="95"/>
  <c r="L70" i="95"/>
  <c r="P70" i="95"/>
  <c r="G200" i="95"/>
  <c r="K200" i="95"/>
  <c r="O200" i="95"/>
  <c r="K5" i="97"/>
  <c r="O5" i="97"/>
  <c r="S5" i="97"/>
  <c r="J66" i="97"/>
  <c r="R66" i="97"/>
  <c r="H33" i="95"/>
  <c r="L33" i="95"/>
  <c r="P33" i="95"/>
  <c r="G37" i="95"/>
  <c r="K37" i="95"/>
  <c r="O37" i="95"/>
  <c r="H66" i="95"/>
  <c r="P66" i="95"/>
  <c r="J79" i="95"/>
  <c r="N79" i="95"/>
  <c r="R79" i="95"/>
  <c r="J95" i="95"/>
  <c r="N95" i="95"/>
  <c r="R95" i="95"/>
  <c r="I117" i="95"/>
  <c r="M117" i="95"/>
  <c r="Q117" i="95"/>
  <c r="G135" i="95"/>
  <c r="K135" i="95"/>
  <c r="O135" i="95"/>
  <c r="H149" i="95"/>
  <c r="L149" i="95"/>
  <c r="P147" i="95"/>
  <c r="I157" i="95"/>
  <c r="M157" i="95"/>
  <c r="Q157" i="95"/>
  <c r="I164" i="95"/>
  <c r="Q164" i="95"/>
  <c r="G186" i="95"/>
  <c r="K186" i="95"/>
  <c r="O186" i="95"/>
  <c r="J197" i="95"/>
  <c r="N197" i="95"/>
  <c r="R197" i="95"/>
  <c r="H227" i="95"/>
  <c r="L227" i="95"/>
  <c r="G244" i="95"/>
  <c r="K244" i="95"/>
  <c r="O244" i="95"/>
  <c r="L5" i="97"/>
  <c r="P5" i="97"/>
  <c r="T5" i="97"/>
  <c r="Q32" i="97"/>
  <c r="I66" i="97"/>
  <c r="M66" i="97"/>
  <c r="Q66" i="97"/>
  <c r="L66" i="97"/>
  <c r="T66" i="97"/>
  <c r="L169" i="97"/>
  <c r="P169" i="97"/>
  <c r="T169" i="97"/>
  <c r="I82" i="97"/>
  <c r="I6" i="95"/>
  <c r="Q6" i="95"/>
  <c r="J20" i="95"/>
  <c r="N20" i="95"/>
  <c r="R20" i="95"/>
  <c r="I24" i="95"/>
  <c r="M24" i="95"/>
  <c r="Q24" i="95"/>
  <c r="H50" i="95"/>
  <c r="L50" i="95"/>
  <c r="P50" i="95"/>
  <c r="H84" i="95"/>
  <c r="L84" i="95"/>
  <c r="P84" i="95"/>
  <c r="G106" i="95"/>
  <c r="K106" i="95"/>
  <c r="O106" i="95"/>
  <c r="I175" i="95"/>
  <c r="M175" i="95"/>
  <c r="G231" i="95"/>
  <c r="K231" i="95"/>
  <c r="O231" i="95"/>
  <c r="J32" i="97"/>
  <c r="N32" i="97"/>
  <c r="R32" i="97"/>
  <c r="K233" i="97"/>
  <c r="K232" i="97" s="1"/>
  <c r="S233" i="97"/>
  <c r="S232" i="97" s="1"/>
  <c r="J24" i="95"/>
  <c r="N24" i="95"/>
  <c r="R24" i="95"/>
  <c r="I37" i="95"/>
  <c r="M37" i="95"/>
  <c r="Q37" i="95"/>
  <c r="H53" i="95"/>
  <c r="L53" i="95"/>
  <c r="P53" i="95"/>
  <c r="J66" i="95"/>
  <c r="N66" i="95"/>
  <c r="R66" i="95"/>
  <c r="H95" i="95"/>
  <c r="L95" i="95"/>
  <c r="P95" i="95"/>
  <c r="G117" i="95"/>
  <c r="K117" i="95"/>
  <c r="O117" i="95"/>
  <c r="I135" i="95"/>
  <c r="M135" i="95"/>
  <c r="Q135" i="95"/>
  <c r="G157" i="95"/>
  <c r="K157" i="95"/>
  <c r="O157" i="95"/>
  <c r="I186" i="95"/>
  <c r="M186" i="95"/>
  <c r="Q186" i="95"/>
  <c r="H197" i="95"/>
  <c r="L197" i="95"/>
  <c r="P197" i="95"/>
  <c r="G214" i="95"/>
  <c r="K214" i="95"/>
  <c r="O214" i="95"/>
  <c r="L231" i="95"/>
  <c r="P231" i="95"/>
  <c r="I244" i="95"/>
  <c r="Q244" i="95"/>
  <c r="J5" i="97"/>
  <c r="N5" i="97"/>
  <c r="R5" i="97"/>
  <c r="N233" i="97"/>
  <c r="N232" i="97" s="1"/>
  <c r="M32" i="97"/>
  <c r="J82" i="97"/>
  <c r="N82" i="97"/>
  <c r="R82" i="97"/>
  <c r="F254" i="97"/>
  <c r="I32" i="97"/>
  <c r="M82" i="97"/>
  <c r="F44" i="95"/>
  <c r="G45" i="95"/>
  <c r="K45" i="95"/>
  <c r="O45" i="95"/>
  <c r="J53" i="95"/>
  <c r="N53" i="95"/>
  <c r="R53" i="95"/>
  <c r="I200" i="95"/>
  <c r="M200" i="95"/>
  <c r="Q200" i="95"/>
  <c r="F203" i="95"/>
  <c r="F207" i="95"/>
  <c r="I214" i="95"/>
  <c r="M214" i="95"/>
  <c r="Q214" i="95"/>
  <c r="F217" i="95"/>
  <c r="J247" i="95"/>
  <c r="N247" i="95"/>
  <c r="R247" i="95"/>
  <c r="O82" i="97"/>
  <c r="K82" i="97"/>
  <c r="I169" i="97"/>
  <c r="Q169" i="97"/>
  <c r="M233" i="97"/>
  <c r="M232" i="97" s="1"/>
  <c r="J6" i="95"/>
  <c r="N6" i="95"/>
  <c r="R6" i="95"/>
  <c r="G20" i="95"/>
  <c r="K20" i="95"/>
  <c r="O20" i="95"/>
  <c r="I50" i="95"/>
  <c r="M50" i="95"/>
  <c r="Q50" i="95"/>
  <c r="I76" i="95"/>
  <c r="M76" i="95"/>
  <c r="Q76" i="95"/>
  <c r="H79" i="95"/>
  <c r="L79" i="95"/>
  <c r="P79" i="95"/>
  <c r="I84" i="95"/>
  <c r="M84" i="95"/>
  <c r="Q84" i="95"/>
  <c r="H106" i="95"/>
  <c r="L106" i="95"/>
  <c r="P106" i="95"/>
  <c r="J147" i="95"/>
  <c r="N147" i="95"/>
  <c r="R147" i="95"/>
  <c r="G164" i="95"/>
  <c r="O164" i="95"/>
  <c r="F179" i="95"/>
  <c r="F183" i="95"/>
  <c r="I5" i="97"/>
  <c r="M5" i="97"/>
  <c r="Q5" i="97"/>
  <c r="F6" i="97"/>
  <c r="F55" i="97"/>
  <c r="G66" i="97"/>
  <c r="K66" i="97"/>
  <c r="O66" i="97"/>
  <c r="S66" i="97"/>
  <c r="N66" i="97"/>
  <c r="L82" i="97"/>
  <c r="Q82" i="97"/>
  <c r="F156" i="97"/>
  <c r="F154" i="97" s="1"/>
  <c r="F238" i="97"/>
  <c r="F73" i="97"/>
  <c r="F77" i="97"/>
  <c r="G82" i="97"/>
  <c r="S82" i="97"/>
  <c r="H82" i="97"/>
  <c r="P82" i="97"/>
  <c r="F182" i="97"/>
  <c r="M169" i="97"/>
  <c r="I233" i="97"/>
  <c r="I232" i="97" s="1"/>
  <c r="Q233" i="97"/>
  <c r="Q232" i="97" s="1"/>
  <c r="F34" i="95"/>
  <c r="J37" i="95"/>
  <c r="N37" i="95"/>
  <c r="R37" i="95"/>
  <c r="J40" i="95"/>
  <c r="R40" i="95"/>
  <c r="J50" i="95"/>
  <c r="N50" i="95"/>
  <c r="R50" i="95"/>
  <c r="I53" i="95"/>
  <c r="M53" i="95"/>
  <c r="Q53" i="95"/>
  <c r="I79" i="95"/>
  <c r="M79" i="95"/>
  <c r="Q79" i="95"/>
  <c r="J84" i="95"/>
  <c r="N84" i="95"/>
  <c r="R84" i="95"/>
  <c r="I95" i="95"/>
  <c r="M95" i="95"/>
  <c r="Q95" i="95"/>
  <c r="H117" i="95"/>
  <c r="L117" i="95"/>
  <c r="P117" i="95"/>
  <c r="G120" i="95"/>
  <c r="K120" i="95"/>
  <c r="O120" i="95"/>
  <c r="F121" i="95"/>
  <c r="J135" i="95"/>
  <c r="N135" i="95"/>
  <c r="R135" i="95"/>
  <c r="G147" i="95"/>
  <c r="O147" i="95"/>
  <c r="H157" i="95"/>
  <c r="L157" i="95"/>
  <c r="P157" i="95"/>
  <c r="F159" i="95"/>
  <c r="G175" i="95"/>
  <c r="K175" i="95"/>
  <c r="O175" i="95"/>
  <c r="F176" i="95"/>
  <c r="J186" i="95"/>
  <c r="N186" i="95"/>
  <c r="R186" i="95"/>
  <c r="I197" i="95"/>
  <c r="M197" i="95"/>
  <c r="Q197" i="95"/>
  <c r="G227" i="95"/>
  <c r="K227" i="95"/>
  <c r="O227" i="95"/>
  <c r="F228" i="95"/>
  <c r="I231" i="95"/>
  <c r="M231" i="95"/>
  <c r="Q231" i="95"/>
  <c r="L32" i="97"/>
  <c r="P32" i="97"/>
  <c r="T32" i="97"/>
  <c r="F58" i="97"/>
  <c r="F124" i="97"/>
  <c r="G169" i="97"/>
  <c r="S10" i="85" s="1"/>
  <c r="K169" i="97"/>
  <c r="O169" i="97"/>
  <c r="S169" i="97"/>
  <c r="R42" i="96"/>
  <c r="O40" i="95" s="1"/>
  <c r="H42" i="96"/>
  <c r="J176" i="96"/>
  <c r="Q89" i="96"/>
  <c r="F193" i="95"/>
  <c r="F77" i="95"/>
  <c r="N42" i="96"/>
  <c r="K40" i="95" s="1"/>
  <c r="P73" i="96"/>
  <c r="L45" i="95"/>
  <c r="F258" i="96"/>
  <c r="F188" i="95"/>
  <c r="F190" i="95"/>
  <c r="G34" i="96"/>
  <c r="F115" i="95"/>
  <c r="H240" i="96"/>
  <c r="H239" i="96" s="1"/>
  <c r="Q11" i="85" s="1"/>
  <c r="P240" i="96"/>
  <c r="P239" i="96" s="1"/>
  <c r="F172" i="95"/>
  <c r="F213" i="95"/>
  <c r="G5" i="96"/>
  <c r="K5" i="96"/>
  <c r="O5" i="96"/>
  <c r="S5" i="96"/>
  <c r="J73" i="96"/>
  <c r="N73" i="96"/>
  <c r="R73" i="96"/>
  <c r="O161" i="96"/>
  <c r="L147" i="95" s="1"/>
  <c r="F56" i="95"/>
  <c r="F222" i="95"/>
  <c r="P45" i="95"/>
  <c r="Q5" i="96"/>
  <c r="R34" i="96"/>
  <c r="O240" i="96"/>
  <c r="O239" i="96" s="1"/>
  <c r="F165" i="95"/>
  <c r="F168" i="95"/>
  <c r="F192" i="95"/>
  <c r="U5" i="96"/>
  <c r="I5" i="96"/>
  <c r="J42" i="96"/>
  <c r="G40" i="95" s="1"/>
  <c r="K34" i="96"/>
  <c r="S34" i="96"/>
  <c r="H73" i="96"/>
  <c r="I73" i="96"/>
  <c r="M73" i="96"/>
  <c r="U73" i="96"/>
  <c r="T176" i="96"/>
  <c r="F57" i="95"/>
  <c r="F145" i="95"/>
  <c r="F153" i="95"/>
  <c r="H45" i="95"/>
  <c r="L42" i="96"/>
  <c r="I40" i="95" s="1"/>
  <c r="I45" i="95"/>
  <c r="P42" i="96"/>
  <c r="M40" i="95" s="1"/>
  <c r="M45" i="95"/>
  <c r="T42" i="96"/>
  <c r="Q40" i="95" s="1"/>
  <c r="Q45" i="95"/>
  <c r="F97" i="95"/>
  <c r="F101" i="95"/>
  <c r="F105" i="95"/>
  <c r="F131" i="95"/>
  <c r="F148" i="95"/>
  <c r="F205" i="95"/>
  <c r="F35" i="95"/>
  <c r="F47" i="95"/>
  <c r="F49" i="95"/>
  <c r="F58" i="95"/>
  <c r="F221" i="95"/>
  <c r="L5" i="96"/>
  <c r="H35" i="96"/>
  <c r="F39" i="96"/>
  <c r="F50" i="96"/>
  <c r="F42" i="96" s="1"/>
  <c r="F80" i="96"/>
  <c r="F66" i="95" s="1"/>
  <c r="F107" i="95"/>
  <c r="F120" i="96"/>
  <c r="F137" i="95"/>
  <c r="K161" i="96"/>
  <c r="H147" i="95" s="1"/>
  <c r="F154" i="95"/>
  <c r="G176" i="96"/>
  <c r="P10" i="85" s="1"/>
  <c r="F181" i="95"/>
  <c r="F215" i="95"/>
  <c r="H231" i="95"/>
  <c r="K240" i="96"/>
  <c r="K239" i="96" s="1"/>
  <c r="F202" i="95"/>
  <c r="N45" i="95"/>
  <c r="N149" i="95"/>
  <c r="F62" i="96"/>
  <c r="F65" i="96"/>
  <c r="F99" i="95"/>
  <c r="F103" i="95"/>
  <c r="F129" i="95"/>
  <c r="F211" i="95"/>
  <c r="F46" i="95"/>
  <c r="F48" i="95"/>
  <c r="F55" i="95"/>
  <c r="F151" i="95"/>
  <c r="P149" i="95"/>
  <c r="T5" i="96"/>
  <c r="P5" i="96"/>
  <c r="N70" i="95"/>
  <c r="Q73" i="96"/>
  <c r="F109" i="95"/>
  <c r="F139" i="95"/>
  <c r="F152" i="95"/>
  <c r="Q227" i="95"/>
  <c r="T240" i="96"/>
  <c r="T239" i="96" s="1"/>
  <c r="F243" i="95"/>
  <c r="F51" i="95"/>
  <c r="F178" i="95"/>
  <c r="J45" i="95"/>
  <c r="R45" i="95"/>
  <c r="J149" i="95"/>
  <c r="R149" i="95"/>
  <c r="Q175" i="95"/>
  <c r="G73" i="96"/>
  <c r="K73" i="96"/>
  <c r="O73" i="96"/>
  <c r="S73" i="96"/>
  <c r="L73" i="96"/>
  <c r="T73" i="96"/>
  <c r="U89" i="96"/>
  <c r="P176" i="96"/>
  <c r="M240" i="96"/>
  <c r="M239" i="96" s="1"/>
  <c r="Q240" i="96"/>
  <c r="Q239" i="96" s="1"/>
  <c r="U240" i="96"/>
  <c r="U239" i="96" s="1"/>
  <c r="F73" i="95"/>
  <c r="F150" i="95"/>
  <c r="F204" i="95"/>
  <c r="F234" i="95"/>
  <c r="F251" i="95"/>
  <c r="L66" i="95"/>
  <c r="I149" i="95"/>
  <c r="M149" i="95"/>
  <c r="Q149" i="95"/>
  <c r="G240" i="96"/>
  <c r="G239" i="96" s="1"/>
  <c r="P11" i="85" s="1"/>
  <c r="S240" i="96"/>
  <c r="S239" i="96" s="1"/>
  <c r="F68" i="95"/>
  <c r="F156" i="95"/>
  <c r="F184" i="95"/>
  <c r="F208" i="95"/>
  <c r="F238" i="95"/>
  <c r="G149" i="95"/>
  <c r="K149" i="95"/>
  <c r="O149" i="95"/>
  <c r="O34" i="96"/>
  <c r="I240" i="96"/>
  <c r="I239" i="96" s="1"/>
  <c r="R11" i="85" s="1"/>
  <c r="F235" i="95"/>
  <c r="F239" i="95"/>
  <c r="J227" i="95"/>
  <c r="N227" i="95"/>
  <c r="R227" i="95"/>
  <c r="L240" i="96"/>
  <c r="F230" i="95"/>
  <c r="F242" i="95"/>
  <c r="F246" i="95"/>
  <c r="F250" i="95"/>
  <c r="F254" i="95"/>
  <c r="F229" i="95"/>
  <c r="F233" i="95"/>
  <c r="F237" i="95"/>
  <c r="F241" i="95"/>
  <c r="F245" i="95"/>
  <c r="F249" i="95"/>
  <c r="F253" i="95"/>
  <c r="P227" i="95"/>
  <c r="F236" i="95"/>
  <c r="F240" i="95"/>
  <c r="F252" i="95"/>
  <c r="M244" i="95"/>
  <c r="F199" i="95"/>
  <c r="F224" i="95"/>
  <c r="F163" i="95"/>
  <c r="F195" i="95"/>
  <c r="F212" i="95"/>
  <c r="H176" i="96"/>
  <c r="Q10" i="85" s="1"/>
  <c r="F216" i="95"/>
  <c r="F219" i="95"/>
  <c r="F170" i="95"/>
  <c r="F173" i="95"/>
  <c r="F194" i="95"/>
  <c r="L176" i="96"/>
  <c r="N176" i="96"/>
  <c r="K164" i="95"/>
  <c r="F187" i="95"/>
  <c r="F220" i="95"/>
  <c r="F180" i="95"/>
  <c r="F196" i="95"/>
  <c r="F206" i="95"/>
  <c r="M164" i="95"/>
  <c r="R176" i="96"/>
  <c r="K176" i="96"/>
  <c r="O176" i="96"/>
  <c r="S176" i="96"/>
  <c r="I176" i="96"/>
  <c r="M176" i="96"/>
  <c r="J175" i="95"/>
  <c r="Q176" i="96"/>
  <c r="N175" i="95"/>
  <c r="U176" i="96"/>
  <c r="R175" i="95"/>
  <c r="F166" i="95"/>
  <c r="F169" i="95"/>
  <c r="F174" i="95"/>
  <c r="F182" i="95"/>
  <c r="F210" i="95"/>
  <c r="F218" i="95"/>
  <c r="F160" i="95"/>
  <c r="F158" i="95"/>
  <c r="F161" i="95"/>
  <c r="F93" i="96"/>
  <c r="F80" i="95"/>
  <c r="F98" i="96"/>
  <c r="F98" i="95"/>
  <c r="F102" i="95"/>
  <c r="F130" i="95"/>
  <c r="F138" i="95"/>
  <c r="F141" i="95"/>
  <c r="F143" i="95"/>
  <c r="M89" i="96"/>
  <c r="G89" i="96"/>
  <c r="K89" i="96"/>
  <c r="O89" i="96"/>
  <c r="S89" i="96"/>
  <c r="F86" i="95"/>
  <c r="F90" i="95"/>
  <c r="F94" i="95"/>
  <c r="F114" i="95"/>
  <c r="F146" i="95"/>
  <c r="F119" i="95"/>
  <c r="F125" i="95"/>
  <c r="F127" i="95"/>
  <c r="F133" i="95"/>
  <c r="H76" i="95"/>
  <c r="P76" i="95"/>
  <c r="F82" i="95"/>
  <c r="F96" i="95"/>
  <c r="F100" i="95"/>
  <c r="F104" i="95"/>
  <c r="F108" i="95"/>
  <c r="F128" i="95"/>
  <c r="F136" i="95"/>
  <c r="F111" i="95"/>
  <c r="F113" i="95"/>
  <c r="R106" i="95"/>
  <c r="F88" i="95"/>
  <c r="F92" i="95"/>
  <c r="F116" i="95"/>
  <c r="F122" i="95"/>
  <c r="F144" i="95"/>
  <c r="F81" i="95"/>
  <c r="F83" i="95"/>
  <c r="F85" i="95"/>
  <c r="F87" i="95"/>
  <c r="F89" i="95"/>
  <c r="F91" i="95"/>
  <c r="F93" i="95"/>
  <c r="L76" i="95"/>
  <c r="H89" i="96"/>
  <c r="L89" i="96"/>
  <c r="P89" i="96"/>
  <c r="T89" i="96"/>
  <c r="F134" i="96"/>
  <c r="F112" i="95"/>
  <c r="F124" i="95"/>
  <c r="F132" i="95"/>
  <c r="F140" i="95"/>
  <c r="J89" i="96"/>
  <c r="N89" i="96"/>
  <c r="R89" i="96"/>
  <c r="F90" i="96"/>
  <c r="F110" i="95"/>
  <c r="F118" i="95"/>
  <c r="F126" i="95"/>
  <c r="F134" i="95"/>
  <c r="F142" i="95"/>
  <c r="I106" i="95"/>
  <c r="M106" i="95"/>
  <c r="Q106" i="95"/>
  <c r="F60" i="95"/>
  <c r="F62" i="95"/>
  <c r="F64" i="95"/>
  <c r="F74" i="95"/>
  <c r="I70" i="95"/>
  <c r="Q70" i="95"/>
  <c r="F84" i="96"/>
  <c r="F61" i="95"/>
  <c r="F63" i="95"/>
  <c r="F65" i="95"/>
  <c r="F67" i="95"/>
  <c r="J70" i="95"/>
  <c r="R70" i="95"/>
  <c r="F71" i="95"/>
  <c r="G66" i="95"/>
  <c r="K66" i="95"/>
  <c r="O66" i="95"/>
  <c r="L40" i="95"/>
  <c r="H40" i="95"/>
  <c r="P40" i="95"/>
  <c r="M34" i="96"/>
  <c r="Q34" i="96"/>
  <c r="U34" i="96"/>
  <c r="F43" i="95"/>
  <c r="F16" i="95"/>
  <c r="F42" i="95"/>
  <c r="F20" i="96"/>
  <c r="F12" i="95"/>
  <c r="F41" i="95"/>
  <c r="F24" i="96"/>
  <c r="F21" i="95"/>
  <c r="G33" i="95"/>
  <c r="K33" i="95"/>
  <c r="O33" i="95"/>
  <c r="F35" i="96"/>
  <c r="I33" i="95"/>
  <c r="M33" i="95"/>
  <c r="Q33" i="95"/>
  <c r="J33" i="95"/>
  <c r="N33" i="95"/>
  <c r="R33" i="95"/>
  <c r="F27" i="95"/>
  <c r="J5" i="96"/>
  <c r="N5" i="96"/>
  <c r="R5" i="96"/>
  <c r="F17" i="95"/>
  <c r="M5" i="96"/>
  <c r="F10" i="95"/>
  <c r="M6" i="95"/>
  <c r="F9" i="95"/>
  <c r="F6" i="96"/>
  <c r="G6" i="95"/>
  <c r="K6" i="95"/>
  <c r="O6" i="95"/>
  <c r="H6" i="95"/>
  <c r="L6" i="95"/>
  <c r="P6" i="95"/>
  <c r="L125" i="94"/>
  <c r="L119" i="94" s="1"/>
  <c r="L193" i="94"/>
  <c r="P193" i="94"/>
  <c r="T193" i="94"/>
  <c r="V220" i="94"/>
  <c r="V219" i="94" s="1"/>
  <c r="R5" i="94"/>
  <c r="V5" i="94"/>
  <c r="F85" i="94"/>
  <c r="J85" i="94"/>
  <c r="G157" i="94"/>
  <c r="U193" i="94"/>
  <c r="G95" i="94"/>
  <c r="G84" i="94" s="1"/>
  <c r="O157" i="94"/>
  <c r="Q193" i="94"/>
  <c r="F246" i="94"/>
  <c r="Q5" i="94"/>
  <c r="U5" i="94"/>
  <c r="U95" i="94"/>
  <c r="U84" i="94" s="1"/>
  <c r="N125" i="94"/>
  <c r="N119" i="94" s="1"/>
  <c r="R125" i="94"/>
  <c r="V125" i="94"/>
  <c r="V119" i="94" s="1"/>
  <c r="J157" i="94"/>
  <c r="N157" i="94"/>
  <c r="R157" i="94"/>
  <c r="V157" i="94"/>
  <c r="K167" i="94"/>
  <c r="O167" i="94"/>
  <c r="S167" i="94"/>
  <c r="K157" i="94"/>
  <c r="S157" i="94"/>
  <c r="M193" i="94"/>
  <c r="P220" i="94"/>
  <c r="P219" i="94" s="1"/>
  <c r="J167" i="94"/>
  <c r="R167" i="94"/>
  <c r="V167" i="94"/>
  <c r="M220" i="94"/>
  <c r="M219" i="94" s="1"/>
  <c r="M95" i="94"/>
  <c r="M84" i="94" s="1"/>
  <c r="Q95" i="94"/>
  <c r="Q84" i="94" s="1"/>
  <c r="T84" i="94"/>
  <c r="F128" i="94"/>
  <c r="S125" i="94"/>
  <c r="S119" i="94" s="1"/>
  <c r="G167" i="94"/>
  <c r="F181" i="94"/>
  <c r="N220" i="94"/>
  <c r="N219" i="94" s="1"/>
  <c r="N95" i="94"/>
  <c r="N84" i="94" s="1"/>
  <c r="V95" i="94"/>
  <c r="V84" i="94" s="1"/>
  <c r="F171" i="94"/>
  <c r="G193" i="94"/>
  <c r="O220" i="94"/>
  <c r="O219" i="94" s="1"/>
  <c r="S220" i="94"/>
  <c r="S219" i="94" s="1"/>
  <c r="T220" i="94"/>
  <c r="T219" i="94" s="1"/>
  <c r="O95" i="94"/>
  <c r="O84" i="94" s="1"/>
  <c r="S95" i="94"/>
  <c r="S84" i="94" s="1"/>
  <c r="P84" i="94"/>
  <c r="F126" i="94"/>
  <c r="P125" i="94"/>
  <c r="P119" i="94" s="1"/>
  <c r="T125" i="94"/>
  <c r="T119" i="94" s="1"/>
  <c r="G125" i="94"/>
  <c r="F149" i="94"/>
  <c r="L167" i="94"/>
  <c r="P167" i="94"/>
  <c r="T167" i="94"/>
  <c r="N193" i="94"/>
  <c r="R193" i="94"/>
  <c r="V193" i="94"/>
  <c r="L91" i="92"/>
  <c r="F213" i="92"/>
  <c r="H242" i="92"/>
  <c r="H241" i="92" s="1"/>
  <c r="L242" i="92"/>
  <c r="L241" i="92" s="1"/>
  <c r="P242" i="92"/>
  <c r="P241" i="92" s="1"/>
  <c r="P91" i="92"/>
  <c r="I242" i="92"/>
  <c r="I241" i="92" s="1"/>
  <c r="K32" i="92"/>
  <c r="O32" i="92"/>
  <c r="O91" i="92"/>
  <c r="N178" i="92"/>
  <c r="G32" i="92"/>
  <c r="N75" i="92"/>
  <c r="I91" i="92"/>
  <c r="F111" i="92"/>
  <c r="M242" i="92"/>
  <c r="M241" i="92" s="1"/>
  <c r="F263" i="92"/>
  <c r="F173" i="92"/>
  <c r="H12" i="89" s="1"/>
  <c r="F216" i="92"/>
  <c r="P75" i="92"/>
  <c r="F136" i="92"/>
  <c r="J178" i="92"/>
  <c r="R178" i="92"/>
  <c r="F82" i="92"/>
  <c r="I5" i="92"/>
  <c r="M5" i="92"/>
  <c r="Q5" i="92"/>
  <c r="J32" i="92"/>
  <c r="R32" i="92"/>
  <c r="H75" i="92"/>
  <c r="M91" i="92"/>
  <c r="Q91" i="92"/>
  <c r="F92" i="92"/>
  <c r="F122" i="92"/>
  <c r="I178" i="92"/>
  <c r="M178" i="92"/>
  <c r="Q178" i="92"/>
  <c r="F180" i="92"/>
  <c r="G5" i="92"/>
  <c r="K5" i="92"/>
  <c r="O5" i="92"/>
  <c r="H32" i="92"/>
  <c r="L32" i="92"/>
  <c r="P32" i="92"/>
  <c r="G91" i="92"/>
  <c r="K91" i="92"/>
  <c r="H91" i="92"/>
  <c r="G178" i="92"/>
  <c r="K178" i="92"/>
  <c r="O178" i="92"/>
  <c r="F202" i="92"/>
  <c r="G242" i="92"/>
  <c r="G241" i="92" s="1"/>
  <c r="O242" i="92"/>
  <c r="O241" i="92" s="1"/>
  <c r="F243" i="92"/>
  <c r="N242" i="92"/>
  <c r="N241" i="92" s="1"/>
  <c r="F260" i="92"/>
  <c r="F33" i="92"/>
  <c r="N32" i="92"/>
  <c r="Q32" i="92"/>
  <c r="I32" i="92"/>
  <c r="M32" i="92"/>
  <c r="J5" i="92"/>
  <c r="N5" i="92"/>
  <c r="R5" i="92"/>
  <c r="F20" i="92"/>
  <c r="H5" i="92"/>
  <c r="L5" i="92"/>
  <c r="P5" i="92"/>
  <c r="F6" i="92"/>
  <c r="H225" i="90"/>
  <c r="H224" i="90" s="1"/>
  <c r="L225" i="90"/>
  <c r="L224" i="90" s="1"/>
  <c r="P225" i="90"/>
  <c r="P224" i="90" s="1"/>
  <c r="G129" i="90"/>
  <c r="G128" i="90" s="1"/>
  <c r="O95" i="90"/>
  <c r="O84" i="90" s="1"/>
  <c r="S95" i="90"/>
  <c r="S84" i="90" s="1"/>
  <c r="N95" i="90"/>
  <c r="N84" i="90" s="1"/>
  <c r="J162" i="90"/>
  <c r="R162" i="90"/>
  <c r="K172" i="90"/>
  <c r="O172" i="90"/>
  <c r="S172" i="90"/>
  <c r="G95" i="90"/>
  <c r="N172" i="90"/>
  <c r="Q157" i="94"/>
  <c r="J193" i="94"/>
  <c r="K32" i="97"/>
  <c r="O32" i="97"/>
  <c r="S32" i="97"/>
  <c r="F20" i="97"/>
  <c r="F50" i="97"/>
  <c r="F83" i="97"/>
  <c r="F102" i="97"/>
  <c r="F164" i="97"/>
  <c r="F171" i="97"/>
  <c r="F86" i="97"/>
  <c r="F207" i="97"/>
  <c r="F234" i="97"/>
  <c r="F193" i="97"/>
  <c r="F251" i="97"/>
  <c r="F131" i="96"/>
  <c r="F149" i="96"/>
  <c r="F178" i="96"/>
  <c r="J240" i="96"/>
  <c r="N240" i="96"/>
  <c r="R240" i="96"/>
  <c r="F241" i="96"/>
  <c r="F261" i="96"/>
  <c r="F163" i="96"/>
  <c r="F171" i="96"/>
  <c r="F200" i="96"/>
  <c r="F214" i="96"/>
  <c r="F245" i="96"/>
  <c r="F109" i="96"/>
  <c r="F189" i="96"/>
  <c r="F211" i="96"/>
  <c r="F228" i="96"/>
  <c r="J90" i="94"/>
  <c r="N167" i="94"/>
  <c r="N5" i="94"/>
  <c r="P5" i="94"/>
  <c r="T5" i="94"/>
  <c r="F15" i="94"/>
  <c r="V48" i="94"/>
  <c r="R95" i="94"/>
  <c r="R84" i="94" s="1"/>
  <c r="F102" i="94"/>
  <c r="G121" i="94"/>
  <c r="K125" i="94"/>
  <c r="K119" i="94" s="1"/>
  <c r="O125" i="94"/>
  <c r="F145" i="94"/>
  <c r="F153" i="94"/>
  <c r="K193" i="94"/>
  <c r="O193" i="94"/>
  <c r="S193" i="94"/>
  <c r="F207" i="94"/>
  <c r="Q220" i="94"/>
  <c r="Q219" i="94" s="1"/>
  <c r="G220" i="94"/>
  <c r="G219" i="94" s="1"/>
  <c r="S48" i="94"/>
  <c r="J96" i="94"/>
  <c r="F143" i="94"/>
  <c r="L220" i="94"/>
  <c r="L219" i="94" s="1"/>
  <c r="R220" i="94"/>
  <c r="R219" i="94" s="1"/>
  <c r="F26" i="94"/>
  <c r="F37" i="94"/>
  <c r="L48" i="94"/>
  <c r="P48" i="94"/>
  <c r="T48" i="94"/>
  <c r="F90" i="94"/>
  <c r="F117" i="94"/>
  <c r="J117" i="94" s="1"/>
  <c r="J106" i="94" s="1"/>
  <c r="M125" i="94"/>
  <c r="M119" i="94" s="1"/>
  <c r="Q125" i="94"/>
  <c r="Q119" i="94" s="1"/>
  <c r="U125" i="94"/>
  <c r="U119" i="94" s="1"/>
  <c r="J125" i="94"/>
  <c r="J119" i="94" s="1"/>
  <c r="F130" i="94"/>
  <c r="U220" i="94"/>
  <c r="U219" i="94" s="1"/>
  <c r="F73" i="94"/>
  <c r="F159" i="94"/>
  <c r="U157" i="94"/>
  <c r="L157" i="94"/>
  <c r="P157" i="94"/>
  <c r="T157" i="94"/>
  <c r="J220" i="94"/>
  <c r="J219" i="94" s="1"/>
  <c r="J5" i="94"/>
  <c r="F106" i="94"/>
  <c r="J102" i="94"/>
  <c r="F121" i="94"/>
  <c r="O119" i="94"/>
  <c r="F96" i="94"/>
  <c r="K95" i="94"/>
  <c r="F197" i="94"/>
  <c r="F226" i="94"/>
  <c r="K225" i="94"/>
  <c r="F225" i="94" s="1"/>
  <c r="F62" i="94"/>
  <c r="M157" i="94"/>
  <c r="F163" i="94"/>
  <c r="F233" i="94"/>
  <c r="C17" i="93" s="1"/>
  <c r="F249" i="94"/>
  <c r="M5" i="94"/>
  <c r="F6" i="94"/>
  <c r="F221" i="94"/>
  <c r="F51" i="94"/>
  <c r="R119" i="94"/>
  <c r="F50" i="92"/>
  <c r="F165" i="92"/>
  <c r="F191" i="92"/>
  <c r="F247" i="92"/>
  <c r="F24" i="92"/>
  <c r="H6" i="89" s="1"/>
  <c r="F86" i="92"/>
  <c r="R91" i="92"/>
  <c r="F37" i="92"/>
  <c r="F66" i="92"/>
  <c r="F100" i="92"/>
  <c r="F151" i="92"/>
  <c r="F230" i="92"/>
  <c r="F95" i="92"/>
  <c r="F69" i="92"/>
  <c r="J91" i="92"/>
  <c r="N91" i="92"/>
  <c r="F133" i="92"/>
  <c r="H178" i="92"/>
  <c r="L178" i="92"/>
  <c r="P178" i="92"/>
  <c r="J10" i="89"/>
  <c r="J15" i="89" s="1"/>
  <c r="J18" i="89" s="1"/>
  <c r="J23" i="89" s="1"/>
  <c r="R198" i="90"/>
  <c r="K48" i="90"/>
  <c r="S48" i="90"/>
  <c r="I162" i="90"/>
  <c r="M162" i="90"/>
  <c r="Q162" i="90"/>
  <c r="P119" i="90"/>
  <c r="K119" i="90"/>
  <c r="P172" i="90"/>
  <c r="N198" i="90"/>
  <c r="T5" i="90"/>
  <c r="L48" i="90"/>
  <c r="P48" i="90"/>
  <c r="G162" i="90"/>
  <c r="K162" i="90"/>
  <c r="H198" i="90"/>
  <c r="P198" i="90"/>
  <c r="T198" i="90"/>
  <c r="T225" i="90"/>
  <c r="T224" i="90" s="1"/>
  <c r="F238" i="90"/>
  <c r="C17" i="89" s="1"/>
  <c r="G5" i="90"/>
  <c r="Q95" i="90"/>
  <c r="H172" i="90"/>
  <c r="T172" i="90"/>
  <c r="K5" i="90"/>
  <c r="O5" i="90"/>
  <c r="S5" i="90"/>
  <c r="P84" i="90"/>
  <c r="T84" i="90"/>
  <c r="J95" i="90"/>
  <c r="R95" i="90"/>
  <c r="R84" i="90" s="1"/>
  <c r="F106" i="90"/>
  <c r="O119" i="90"/>
  <c r="H162" i="90"/>
  <c r="L162" i="90"/>
  <c r="P162" i="90"/>
  <c r="T162" i="90"/>
  <c r="I172" i="90"/>
  <c r="Q172" i="90"/>
  <c r="G225" i="90"/>
  <c r="G224" i="90" s="1"/>
  <c r="L5" i="90"/>
  <c r="H85" i="90"/>
  <c r="S119" i="90"/>
  <c r="M128" i="90"/>
  <c r="M119" i="90" s="1"/>
  <c r="Q128" i="90"/>
  <c r="F212" i="90"/>
  <c r="I225" i="90"/>
  <c r="I224" i="90" s="1"/>
  <c r="G124" i="90"/>
  <c r="G121" i="90" s="1"/>
  <c r="T119" i="90"/>
  <c r="H106" i="90"/>
  <c r="O198" i="90"/>
  <c r="M225" i="90"/>
  <c r="M224" i="90" s="1"/>
  <c r="N225" i="90"/>
  <c r="N224" i="90" s="1"/>
  <c r="F7" i="90"/>
  <c r="F15" i="90"/>
  <c r="F26" i="90"/>
  <c r="T48" i="90"/>
  <c r="M95" i="90"/>
  <c r="M84" i="90" s="1"/>
  <c r="F137" i="90"/>
  <c r="F154" i="90"/>
  <c r="F158" i="90"/>
  <c r="N162" i="90"/>
  <c r="F176" i="90"/>
  <c r="F231" i="90"/>
  <c r="F248" i="90"/>
  <c r="F251" i="90"/>
  <c r="Q84" i="90"/>
  <c r="K198" i="90"/>
  <c r="S198" i="90"/>
  <c r="F102" i="90"/>
  <c r="F133" i="90"/>
  <c r="F168" i="90"/>
  <c r="J225" i="90"/>
  <c r="J224" i="90" s="1"/>
  <c r="R225" i="90"/>
  <c r="R224" i="90" s="1"/>
  <c r="J5" i="90"/>
  <c r="R5" i="90"/>
  <c r="H5" i="90"/>
  <c r="P5" i="90"/>
  <c r="G84" i="90"/>
  <c r="Q119" i="90"/>
  <c r="H119" i="90"/>
  <c r="O162" i="90"/>
  <c r="I198" i="90"/>
  <c r="M5" i="90"/>
  <c r="D15" i="89"/>
  <c r="D18" i="89" s="1"/>
  <c r="D23" i="89" s="1"/>
  <c r="F37" i="90"/>
  <c r="F51" i="90"/>
  <c r="F85" i="90"/>
  <c r="F94" i="90"/>
  <c r="H94" i="90" s="1"/>
  <c r="H90" i="90" s="1"/>
  <c r="I90" i="90"/>
  <c r="K95" i="90"/>
  <c r="K84" i="90" s="1"/>
  <c r="F226" i="90"/>
  <c r="K225" i="90"/>
  <c r="K224" i="90" s="1"/>
  <c r="O225" i="90"/>
  <c r="O224" i="90" s="1"/>
  <c r="S225" i="90"/>
  <c r="S224" i="90" s="1"/>
  <c r="F97" i="90"/>
  <c r="H97" i="90" s="1"/>
  <c r="H96" i="90" s="1"/>
  <c r="I96" i="90"/>
  <c r="J198" i="90"/>
  <c r="F202" i="90"/>
  <c r="E15" i="89"/>
  <c r="E18" i="89" s="1"/>
  <c r="E23" i="89" s="1"/>
  <c r="F6" i="90"/>
  <c r="I5" i="90"/>
  <c r="Q5" i="90"/>
  <c r="H102" i="90"/>
  <c r="L119" i="90"/>
  <c r="F150" i="90"/>
  <c r="I148" i="90"/>
  <c r="F148" i="90" s="1"/>
  <c r="F164" i="90"/>
  <c r="F73" i="90"/>
  <c r="J119" i="90"/>
  <c r="N119" i="90"/>
  <c r="R119" i="90"/>
  <c r="F186" i="90"/>
  <c r="F230" i="90"/>
  <c r="F62" i="90"/>
  <c r="J84" i="90"/>
  <c r="F121" i="90"/>
  <c r="F129" i="90"/>
  <c r="I128" i="90"/>
  <c r="S162" i="90"/>
  <c r="G172" i="90"/>
  <c r="L172" i="90"/>
  <c r="Q225" i="90"/>
  <c r="Q224" i="90" s="1"/>
  <c r="F124" i="90"/>
  <c r="F244" i="95" l="1"/>
  <c r="F164" i="95"/>
  <c r="J95" i="94"/>
  <c r="F149" i="95"/>
  <c r="G58" i="97"/>
  <c r="H58" i="97"/>
  <c r="H45" i="97"/>
  <c r="G45" i="97"/>
  <c r="N75" i="95"/>
  <c r="M59" i="95"/>
  <c r="H42" i="97"/>
  <c r="G33" i="97"/>
  <c r="H33" i="97"/>
  <c r="H225" i="95"/>
  <c r="Q226" i="95"/>
  <c r="N59" i="95"/>
  <c r="J59" i="95"/>
  <c r="H32" i="95"/>
  <c r="O32" i="95"/>
  <c r="F106" i="95"/>
  <c r="F66" i="97"/>
  <c r="L162" i="95"/>
  <c r="L32" i="95"/>
  <c r="R75" i="95"/>
  <c r="I5" i="95"/>
  <c r="G59" i="95"/>
  <c r="P225" i="95"/>
  <c r="H162" i="95"/>
  <c r="N32" i="95"/>
  <c r="R162" i="95"/>
  <c r="H59" i="95"/>
  <c r="P5" i="95"/>
  <c r="P32" i="95"/>
  <c r="K59" i="95"/>
  <c r="M225" i="95"/>
  <c r="K5" i="95"/>
  <c r="L75" i="95"/>
  <c r="K162" i="95"/>
  <c r="J262" i="97"/>
  <c r="N262" i="97"/>
  <c r="Q225" i="95"/>
  <c r="K75" i="95"/>
  <c r="M75" i="95"/>
  <c r="J162" i="95"/>
  <c r="N5" i="95"/>
  <c r="R262" i="97"/>
  <c r="K262" i="97"/>
  <c r="F5" i="97"/>
  <c r="O162" i="95"/>
  <c r="M5" i="95"/>
  <c r="O59" i="95"/>
  <c r="P262" i="97"/>
  <c r="N225" i="95"/>
  <c r="I262" i="97"/>
  <c r="P162" i="95"/>
  <c r="P59" i="95"/>
  <c r="Q5" i="95"/>
  <c r="I59" i="95"/>
  <c r="L5" i="95"/>
  <c r="J5" i="95"/>
  <c r="G5" i="95"/>
  <c r="N162" i="95"/>
  <c r="M162" i="95"/>
  <c r="R59" i="95"/>
  <c r="R5" i="95"/>
  <c r="L225" i="95"/>
  <c r="H5" i="95"/>
  <c r="L262" i="97"/>
  <c r="S262" i="97"/>
  <c r="O5" i="95"/>
  <c r="G75" i="95"/>
  <c r="I75" i="95"/>
  <c r="J75" i="95"/>
  <c r="Q59" i="95"/>
  <c r="T262" i="97"/>
  <c r="M262" i="97"/>
  <c r="F76" i="95"/>
  <c r="O262" i="97"/>
  <c r="F6" i="95"/>
  <c r="F20" i="95"/>
  <c r="R32" i="95"/>
  <c r="O75" i="95"/>
  <c r="Q75" i="95"/>
  <c r="H75" i="95"/>
  <c r="I162" i="95"/>
  <c r="J225" i="95"/>
  <c r="Q162" i="95"/>
  <c r="F227" i="95"/>
  <c r="J32" i="95"/>
  <c r="P75" i="95"/>
  <c r="R225" i="95"/>
  <c r="L59" i="95"/>
  <c r="G162" i="95"/>
  <c r="Q262" i="97"/>
  <c r="R226" i="95"/>
  <c r="I161" i="96"/>
  <c r="R10" i="85" s="1"/>
  <c r="I120" i="96"/>
  <c r="I89" i="96" s="1"/>
  <c r="I62" i="96"/>
  <c r="P226" i="95"/>
  <c r="H34" i="96"/>
  <c r="I42" i="96"/>
  <c r="N34" i="96"/>
  <c r="K32" i="95" s="1"/>
  <c r="P9" i="85"/>
  <c r="P12" i="85" s="1"/>
  <c r="F37" i="95"/>
  <c r="I39" i="96"/>
  <c r="M226" i="95"/>
  <c r="P34" i="96"/>
  <c r="M32" i="95" s="1"/>
  <c r="J226" i="95"/>
  <c r="F73" i="96"/>
  <c r="L226" i="95"/>
  <c r="T34" i="96"/>
  <c r="Q32" i="95" s="1"/>
  <c r="N226" i="95"/>
  <c r="J34" i="96"/>
  <c r="G32" i="95" s="1"/>
  <c r="G269" i="96"/>
  <c r="L34" i="96"/>
  <c r="I32" i="95" s="1"/>
  <c r="H226" i="95"/>
  <c r="F45" i="95"/>
  <c r="F53" i="95"/>
  <c r="F50" i="95"/>
  <c r="Q269" i="96"/>
  <c r="O269" i="96"/>
  <c r="F247" i="95"/>
  <c r="N239" i="96"/>
  <c r="K225" i="95" s="1"/>
  <c r="K226" i="95"/>
  <c r="J239" i="96"/>
  <c r="G226" i="95"/>
  <c r="F231" i="95"/>
  <c r="L239" i="96"/>
  <c r="I225" i="95" s="1"/>
  <c r="I226" i="95"/>
  <c r="R239" i="96"/>
  <c r="O226" i="95"/>
  <c r="F200" i="95"/>
  <c r="F214" i="95"/>
  <c r="F175" i="95"/>
  <c r="F186" i="95"/>
  <c r="F197" i="95"/>
  <c r="F157" i="95"/>
  <c r="H12" i="93" s="1"/>
  <c r="F95" i="95"/>
  <c r="F117" i="95"/>
  <c r="F84" i="95"/>
  <c r="K269" i="96"/>
  <c r="F120" i="95"/>
  <c r="F135" i="95"/>
  <c r="S269" i="96"/>
  <c r="F89" i="96"/>
  <c r="F79" i="95"/>
  <c r="F70" i="95"/>
  <c r="U269" i="96"/>
  <c r="F34" i="96"/>
  <c r="F24" i="95"/>
  <c r="H6" i="93" s="1"/>
  <c r="F33" i="95"/>
  <c r="M269" i="96"/>
  <c r="F5" i="96"/>
  <c r="L257" i="94"/>
  <c r="G119" i="94"/>
  <c r="G257" i="94" s="1"/>
  <c r="F193" i="94"/>
  <c r="C13" i="93" s="1"/>
  <c r="V257" i="94"/>
  <c r="U257" i="94"/>
  <c r="O257" i="94"/>
  <c r="F125" i="94"/>
  <c r="F167" i="94"/>
  <c r="C9" i="93" s="1"/>
  <c r="F95" i="94"/>
  <c r="P257" i="94"/>
  <c r="F5" i="92"/>
  <c r="K271" i="92"/>
  <c r="F45" i="92"/>
  <c r="O271" i="92"/>
  <c r="G271" i="92"/>
  <c r="F178" i="92"/>
  <c r="H13" i="89" s="1"/>
  <c r="I271" i="92"/>
  <c r="R271" i="92"/>
  <c r="N271" i="92"/>
  <c r="H271" i="92"/>
  <c r="J271" i="92"/>
  <c r="M271" i="92"/>
  <c r="F75" i="92"/>
  <c r="H8" i="89" s="1"/>
  <c r="Q271" i="92"/>
  <c r="P271" i="92"/>
  <c r="L271" i="92"/>
  <c r="P259" i="90"/>
  <c r="G119" i="90"/>
  <c r="G259" i="90" s="1"/>
  <c r="K17" i="89"/>
  <c r="D7" i="98"/>
  <c r="K84" i="94"/>
  <c r="F84" i="94" s="1"/>
  <c r="C6" i="93" s="1"/>
  <c r="N257" i="94"/>
  <c r="Q257" i="94"/>
  <c r="F48" i="94"/>
  <c r="C11" i="93" s="1"/>
  <c r="T257" i="94"/>
  <c r="K17" i="93"/>
  <c r="E7" i="98"/>
  <c r="F233" i="97"/>
  <c r="F169" i="97"/>
  <c r="F82" i="97"/>
  <c r="F45" i="97"/>
  <c r="F40" i="95" s="1"/>
  <c r="F240" i="96"/>
  <c r="F176" i="96"/>
  <c r="F161" i="96"/>
  <c r="J84" i="94"/>
  <c r="J257" i="94" s="1"/>
  <c r="S257" i="94"/>
  <c r="K220" i="94"/>
  <c r="F220" i="94" s="1"/>
  <c r="R257" i="94"/>
  <c r="F5" i="94"/>
  <c r="C5" i="93" s="1"/>
  <c r="F157" i="94"/>
  <c r="C12" i="93" s="1"/>
  <c r="M257" i="94"/>
  <c r="F119" i="94"/>
  <c r="C7" i="93" s="1"/>
  <c r="F91" i="92"/>
  <c r="H9" i="89" s="1"/>
  <c r="F163" i="92"/>
  <c r="F242" i="92"/>
  <c r="F225" i="90"/>
  <c r="T259" i="90"/>
  <c r="F172" i="90"/>
  <c r="C9" i="89" s="1"/>
  <c r="N259" i="90"/>
  <c r="F48" i="90"/>
  <c r="C11" i="89" s="1"/>
  <c r="F162" i="90"/>
  <c r="C12" i="89" s="1"/>
  <c r="J259" i="90"/>
  <c r="K259" i="90"/>
  <c r="M259" i="90"/>
  <c r="O259" i="90"/>
  <c r="R259" i="90"/>
  <c r="L259" i="90"/>
  <c r="H95" i="90"/>
  <c r="H84" i="90" s="1"/>
  <c r="H259" i="90" s="1"/>
  <c r="Q259" i="90"/>
  <c r="F198" i="90"/>
  <c r="C13" i="89" s="1"/>
  <c r="S259" i="90"/>
  <c r="F128" i="90"/>
  <c r="I119" i="90"/>
  <c r="F119" i="90" s="1"/>
  <c r="C7" i="89" s="1"/>
  <c r="F5" i="90"/>
  <c r="C5" i="89" s="1"/>
  <c r="F90" i="90"/>
  <c r="F224" i="90"/>
  <c r="C21" i="89" s="1"/>
  <c r="I95" i="90"/>
  <c r="F95" i="90" s="1"/>
  <c r="F96" i="90"/>
  <c r="O10" i="85" l="1"/>
  <c r="H11" i="89"/>
  <c r="T269" i="96"/>
  <c r="Q255" i="95" s="1"/>
  <c r="H5" i="89"/>
  <c r="G32" i="97"/>
  <c r="S9" i="85" s="1"/>
  <c r="S12" i="85" s="1"/>
  <c r="S13" i="85" s="1"/>
  <c r="H32" i="97"/>
  <c r="H262" i="97" s="1"/>
  <c r="G262" i="97"/>
  <c r="R255" i="95"/>
  <c r="F226" i="95"/>
  <c r="F5" i="95"/>
  <c r="H5" i="93" s="1"/>
  <c r="N255" i="95"/>
  <c r="L255" i="95"/>
  <c r="H255" i="95"/>
  <c r="P255" i="95"/>
  <c r="J255" i="95"/>
  <c r="H24" i="96"/>
  <c r="H6" i="96"/>
  <c r="H5" i="96" s="1"/>
  <c r="I34" i="96"/>
  <c r="P269" i="96"/>
  <c r="M255" i="95" s="1"/>
  <c r="F59" i="95"/>
  <c r="H8" i="93" s="1"/>
  <c r="L269" i="96"/>
  <c r="I255" i="95" s="1"/>
  <c r="F147" i="95"/>
  <c r="H11" i="93" s="1"/>
  <c r="N269" i="96"/>
  <c r="K255" i="95" s="1"/>
  <c r="R269" i="96"/>
  <c r="O255" i="95" s="1"/>
  <c r="O225" i="95"/>
  <c r="J269" i="96"/>
  <c r="G255" i="95" s="1"/>
  <c r="G225" i="95"/>
  <c r="F162" i="95"/>
  <c r="H13" i="93" s="1"/>
  <c r="F75" i="95"/>
  <c r="H9" i="93" s="1"/>
  <c r="K219" i="94"/>
  <c r="F219" i="94" s="1"/>
  <c r="C21" i="93" s="1"/>
  <c r="E8" i="98" s="1"/>
  <c r="C14" i="93"/>
  <c r="E6" i="98" s="1"/>
  <c r="F32" i="92"/>
  <c r="H7" i="89" s="1"/>
  <c r="D8" i="98"/>
  <c r="F232" i="97"/>
  <c r="F32" i="97"/>
  <c r="F32" i="95" s="1"/>
  <c r="H7" i="93" s="1"/>
  <c r="F239" i="96"/>
  <c r="C10" i="93"/>
  <c r="E5" i="98" s="1"/>
  <c r="F241" i="92"/>
  <c r="C14" i="89"/>
  <c r="I84" i="90"/>
  <c r="F84" i="90" s="1"/>
  <c r="C6" i="89" s="1"/>
  <c r="C10" i="89" s="1"/>
  <c r="D5" i="98" s="1"/>
  <c r="O11" i="85" l="1"/>
  <c r="H21" i="89"/>
  <c r="O9" i="85"/>
  <c r="K257" i="94"/>
  <c r="F257" i="94" s="1"/>
  <c r="H269" i="96"/>
  <c r="Q9" i="85"/>
  <c r="Q12" i="85" s="1"/>
  <c r="H14" i="93"/>
  <c r="I269" i="96"/>
  <c r="R9" i="85"/>
  <c r="R12" i="85" s="1"/>
  <c r="F225" i="95"/>
  <c r="H21" i="93" s="1"/>
  <c r="E12" i="98" s="1"/>
  <c r="F269" i="96"/>
  <c r="H10" i="93"/>
  <c r="E10" i="98" s="1"/>
  <c r="H14" i="89"/>
  <c r="D11" i="98" s="1"/>
  <c r="H10" i="89"/>
  <c r="D10" i="98" s="1"/>
  <c r="F271" i="92"/>
  <c r="E9" i="98"/>
  <c r="I259" i="90"/>
  <c r="F259" i="90" s="1"/>
  <c r="D6" i="98"/>
  <c r="D9" i="98" s="1"/>
  <c r="C15" i="93"/>
  <c r="C18" i="93" s="1"/>
  <c r="C23" i="93" s="1"/>
  <c r="F262" i="97"/>
  <c r="C15" i="89"/>
  <c r="C18" i="89" s="1"/>
  <c r="K14" i="93" l="1"/>
  <c r="E11" i="98"/>
  <c r="E13" i="98" s="1"/>
  <c r="E14" i="98" s="1"/>
  <c r="F255" i="95"/>
  <c r="K21" i="93"/>
  <c r="K10" i="93"/>
  <c r="H15" i="93"/>
  <c r="H18" i="93" s="1"/>
  <c r="H23" i="93" s="1"/>
  <c r="K14" i="89"/>
  <c r="O12" i="85"/>
  <c r="H15" i="89"/>
  <c r="H18" i="89" s="1"/>
  <c r="K18" i="89" s="1"/>
  <c r="K10" i="89"/>
  <c r="D12" i="98"/>
  <c r="D13" i="98" s="1"/>
  <c r="D14" i="98" s="1"/>
  <c r="K21" i="89"/>
  <c r="C23" i="89"/>
  <c r="K15" i="93" l="1"/>
  <c r="K18" i="93"/>
  <c r="K23" i="93" s="1"/>
  <c r="K15" i="89"/>
  <c r="K23" i="89"/>
  <c r="H23" i="89"/>
  <c r="T254" i="66"/>
  <c r="S254" i="66"/>
  <c r="R254" i="66"/>
  <c r="Q254" i="66"/>
  <c r="P254" i="66"/>
  <c r="O254" i="66"/>
  <c r="N254" i="66"/>
  <c r="M254" i="66"/>
  <c r="L254" i="66"/>
  <c r="K254" i="66"/>
  <c r="J254" i="66"/>
  <c r="I254" i="66"/>
  <c r="T253" i="66"/>
  <c r="S253" i="66"/>
  <c r="R253" i="66"/>
  <c r="Q253" i="66"/>
  <c r="P253" i="66"/>
  <c r="O253" i="66"/>
  <c r="N253" i="66"/>
  <c r="M253" i="66"/>
  <c r="L253" i="66"/>
  <c r="K253" i="66"/>
  <c r="J253" i="66"/>
  <c r="I253" i="66"/>
  <c r="T252" i="66"/>
  <c r="S252" i="66"/>
  <c r="R252" i="66"/>
  <c r="Q252" i="66"/>
  <c r="P252" i="66"/>
  <c r="O252" i="66"/>
  <c r="N252" i="66"/>
  <c r="M252" i="66"/>
  <c r="L252" i="66"/>
  <c r="K252" i="66"/>
  <c r="J252" i="66"/>
  <c r="I252" i="66"/>
  <c r="T251" i="66"/>
  <c r="S251" i="66"/>
  <c r="R251" i="66"/>
  <c r="Q251" i="66"/>
  <c r="P251" i="66"/>
  <c r="O251" i="66"/>
  <c r="N251" i="66"/>
  <c r="M251" i="66"/>
  <c r="L251" i="66"/>
  <c r="K251" i="66"/>
  <c r="J251" i="66"/>
  <c r="I251" i="66"/>
  <c r="T250" i="66"/>
  <c r="S250" i="66"/>
  <c r="R250" i="66"/>
  <c r="Q250" i="66"/>
  <c r="P250" i="66"/>
  <c r="O250" i="66"/>
  <c r="N250" i="66"/>
  <c r="M250" i="66"/>
  <c r="L250" i="66"/>
  <c r="K250" i="66"/>
  <c r="J250" i="66"/>
  <c r="I250" i="66"/>
  <c r="T249" i="66"/>
  <c r="S249" i="66"/>
  <c r="R249" i="66"/>
  <c r="Q249" i="66"/>
  <c r="P249" i="66"/>
  <c r="O249" i="66"/>
  <c r="N249" i="66"/>
  <c r="M249" i="66"/>
  <c r="L249" i="66"/>
  <c r="K249" i="66"/>
  <c r="J249" i="66"/>
  <c r="I249" i="66"/>
  <c r="T248" i="66"/>
  <c r="S248" i="66"/>
  <c r="R248" i="66"/>
  <c r="Q248" i="66"/>
  <c r="P248" i="66"/>
  <c r="O248" i="66"/>
  <c r="N248" i="66"/>
  <c r="M248" i="66"/>
  <c r="L248" i="66"/>
  <c r="K248" i="66"/>
  <c r="J248" i="66"/>
  <c r="I248" i="66"/>
  <c r="T246" i="66"/>
  <c r="S246" i="66"/>
  <c r="R246" i="66"/>
  <c r="Q246" i="66"/>
  <c r="P246" i="66"/>
  <c r="O246" i="66"/>
  <c r="N246" i="66"/>
  <c r="M246" i="66"/>
  <c r="L246" i="66"/>
  <c r="K246" i="66"/>
  <c r="J246" i="66"/>
  <c r="I246" i="66"/>
  <c r="T245" i="66"/>
  <c r="S245" i="66"/>
  <c r="R245" i="66"/>
  <c r="Q245" i="66"/>
  <c r="P245" i="66"/>
  <c r="O245" i="66"/>
  <c r="N245" i="66"/>
  <c r="M245" i="66"/>
  <c r="L245" i="66"/>
  <c r="K245" i="66"/>
  <c r="J245" i="66"/>
  <c r="I245" i="66"/>
  <c r="T243" i="66"/>
  <c r="S243" i="66"/>
  <c r="R243" i="66"/>
  <c r="Q243" i="66"/>
  <c r="P243" i="66"/>
  <c r="O243" i="66"/>
  <c r="N243" i="66"/>
  <c r="M243" i="66"/>
  <c r="L243" i="66"/>
  <c r="K243" i="66"/>
  <c r="J243" i="66"/>
  <c r="I243" i="66"/>
  <c r="T242" i="66"/>
  <c r="S242" i="66"/>
  <c r="R242" i="66"/>
  <c r="Q242" i="66"/>
  <c r="P242" i="66"/>
  <c r="O242" i="66"/>
  <c r="N242" i="66"/>
  <c r="M242" i="66"/>
  <c r="L242" i="66"/>
  <c r="K242" i="66"/>
  <c r="J242" i="66"/>
  <c r="I242" i="66"/>
  <c r="T241" i="66"/>
  <c r="S241" i="66"/>
  <c r="R241" i="66"/>
  <c r="Q241" i="66"/>
  <c r="P241" i="66"/>
  <c r="O241" i="66"/>
  <c r="N241" i="66"/>
  <c r="M241" i="66"/>
  <c r="L241" i="66"/>
  <c r="K241" i="66"/>
  <c r="J241" i="66"/>
  <c r="I241" i="66"/>
  <c r="T240" i="66"/>
  <c r="S240" i="66"/>
  <c r="R240" i="66"/>
  <c r="Q240" i="66"/>
  <c r="P240" i="66"/>
  <c r="O240" i="66"/>
  <c r="N240" i="66"/>
  <c r="M240" i="66"/>
  <c r="L240" i="66"/>
  <c r="K240" i="66"/>
  <c r="J240" i="66"/>
  <c r="I240" i="66"/>
  <c r="T239" i="66"/>
  <c r="S239" i="66"/>
  <c r="R239" i="66"/>
  <c r="Q239" i="66"/>
  <c r="P239" i="66"/>
  <c r="O239" i="66"/>
  <c r="N239" i="66"/>
  <c r="M239" i="66"/>
  <c r="L239" i="66"/>
  <c r="K239" i="66"/>
  <c r="J239" i="66"/>
  <c r="I239" i="66"/>
  <c r="T238" i="66"/>
  <c r="S238" i="66"/>
  <c r="R238" i="66"/>
  <c r="Q238" i="66"/>
  <c r="P238" i="66"/>
  <c r="O238" i="66"/>
  <c r="N238" i="66"/>
  <c r="M238" i="66"/>
  <c r="L238" i="66"/>
  <c r="K238" i="66"/>
  <c r="J238" i="66"/>
  <c r="I238" i="66"/>
  <c r="T237" i="66"/>
  <c r="S237" i="66"/>
  <c r="R237" i="66"/>
  <c r="Q237" i="66"/>
  <c r="P237" i="66"/>
  <c r="O237" i="66"/>
  <c r="N237" i="66"/>
  <c r="M237" i="66"/>
  <c r="L237" i="66"/>
  <c r="K237" i="66"/>
  <c r="J237" i="66"/>
  <c r="I237" i="66"/>
  <c r="T236" i="66"/>
  <c r="S236" i="66"/>
  <c r="R236" i="66"/>
  <c r="Q236" i="66"/>
  <c r="P236" i="66"/>
  <c r="O236" i="66"/>
  <c r="N236" i="66"/>
  <c r="M236" i="66"/>
  <c r="L236" i="66"/>
  <c r="K236" i="66"/>
  <c r="J236" i="66"/>
  <c r="I236" i="66"/>
  <c r="T235" i="66"/>
  <c r="S235" i="66"/>
  <c r="R235" i="66"/>
  <c r="Q235" i="66"/>
  <c r="P235" i="66"/>
  <c r="O235" i="66"/>
  <c r="N235" i="66"/>
  <c r="M235" i="66"/>
  <c r="L235" i="66"/>
  <c r="K235" i="66"/>
  <c r="J235" i="66"/>
  <c r="I235" i="66"/>
  <c r="T234" i="66"/>
  <c r="S234" i="66"/>
  <c r="R234" i="66"/>
  <c r="Q234" i="66"/>
  <c r="P234" i="66"/>
  <c r="O234" i="66"/>
  <c r="N234" i="66"/>
  <c r="M234" i="66"/>
  <c r="L234" i="66"/>
  <c r="K234" i="66"/>
  <c r="J234" i="66"/>
  <c r="I234" i="66"/>
  <c r="T233" i="66"/>
  <c r="S233" i="66"/>
  <c r="R233" i="66"/>
  <c r="Q233" i="66"/>
  <c r="P233" i="66"/>
  <c r="O233" i="66"/>
  <c r="N233" i="66"/>
  <c r="M233" i="66"/>
  <c r="L233" i="66"/>
  <c r="K233" i="66"/>
  <c r="J233" i="66"/>
  <c r="I233" i="66"/>
  <c r="T232" i="66"/>
  <c r="S232" i="66"/>
  <c r="R232" i="66"/>
  <c r="Q232" i="66"/>
  <c r="P232" i="66"/>
  <c r="O232" i="66"/>
  <c r="N232" i="66"/>
  <c r="M232" i="66"/>
  <c r="L232" i="66"/>
  <c r="K232" i="66"/>
  <c r="J232" i="66"/>
  <c r="I232" i="66"/>
  <c r="T230" i="66"/>
  <c r="S230" i="66"/>
  <c r="R230" i="66"/>
  <c r="Q230" i="66"/>
  <c r="P230" i="66"/>
  <c r="O230" i="66"/>
  <c r="N230" i="66"/>
  <c r="M230" i="66"/>
  <c r="L230" i="66"/>
  <c r="K230" i="66"/>
  <c r="J230" i="66"/>
  <c r="I230" i="66"/>
  <c r="T229" i="66"/>
  <c r="S229" i="66"/>
  <c r="R229" i="66"/>
  <c r="Q229" i="66"/>
  <c r="P229" i="66"/>
  <c r="O229" i="66"/>
  <c r="N229" i="66"/>
  <c r="M229" i="66"/>
  <c r="L229" i="66"/>
  <c r="K229" i="66"/>
  <c r="J229" i="66"/>
  <c r="I229" i="66"/>
  <c r="T228" i="66"/>
  <c r="S228" i="66"/>
  <c r="R228" i="66"/>
  <c r="Q228" i="66"/>
  <c r="P228" i="66"/>
  <c r="O228" i="66"/>
  <c r="N228" i="66"/>
  <c r="M228" i="66"/>
  <c r="L228" i="66"/>
  <c r="K228" i="66"/>
  <c r="J228" i="66"/>
  <c r="I228" i="66"/>
  <c r="T224" i="66"/>
  <c r="S224" i="66"/>
  <c r="R224" i="66"/>
  <c r="Q224" i="66"/>
  <c r="P224" i="66"/>
  <c r="O224" i="66"/>
  <c r="N224" i="66"/>
  <c r="M224" i="66"/>
  <c r="L224" i="66"/>
  <c r="K224" i="66"/>
  <c r="J224" i="66"/>
  <c r="I224" i="66"/>
  <c r="T223" i="66"/>
  <c r="S223" i="66"/>
  <c r="R223" i="66"/>
  <c r="Q223" i="66"/>
  <c r="P223" i="66"/>
  <c r="O223" i="66"/>
  <c r="N223" i="66"/>
  <c r="M223" i="66"/>
  <c r="L223" i="66"/>
  <c r="K223" i="66"/>
  <c r="J223" i="66"/>
  <c r="I223" i="66"/>
  <c r="T222" i="66"/>
  <c r="S222" i="66"/>
  <c r="R222" i="66"/>
  <c r="Q222" i="66"/>
  <c r="P222" i="66"/>
  <c r="O222" i="66"/>
  <c r="N222" i="66"/>
  <c r="M222" i="66"/>
  <c r="L222" i="66"/>
  <c r="K222" i="66"/>
  <c r="J222" i="66"/>
  <c r="I222" i="66"/>
  <c r="T221" i="66"/>
  <c r="S221" i="66"/>
  <c r="R221" i="66"/>
  <c r="Q221" i="66"/>
  <c r="P221" i="66"/>
  <c r="O221" i="66"/>
  <c r="N221" i="66"/>
  <c r="M221" i="66"/>
  <c r="L221" i="66"/>
  <c r="K221" i="66"/>
  <c r="J221" i="66"/>
  <c r="I221" i="66"/>
  <c r="T220" i="66"/>
  <c r="S220" i="66"/>
  <c r="R220" i="66"/>
  <c r="Q220" i="66"/>
  <c r="P220" i="66"/>
  <c r="O220" i="66"/>
  <c r="N220" i="66"/>
  <c r="M220" i="66"/>
  <c r="L220" i="66"/>
  <c r="K220" i="66"/>
  <c r="J220" i="66"/>
  <c r="I220" i="66"/>
  <c r="T219" i="66"/>
  <c r="S219" i="66"/>
  <c r="R219" i="66"/>
  <c r="Q219" i="66"/>
  <c r="P219" i="66"/>
  <c r="O219" i="66"/>
  <c r="N219" i="66"/>
  <c r="M219" i="66"/>
  <c r="L219" i="66"/>
  <c r="K219" i="66"/>
  <c r="J219" i="66"/>
  <c r="I219" i="66"/>
  <c r="T218" i="66"/>
  <c r="S218" i="66"/>
  <c r="R218" i="66"/>
  <c r="Q218" i="66"/>
  <c r="P218" i="66"/>
  <c r="O218" i="66"/>
  <c r="N218" i="66"/>
  <c r="M218" i="66"/>
  <c r="L218" i="66"/>
  <c r="K218" i="66"/>
  <c r="J218" i="66"/>
  <c r="I218" i="66"/>
  <c r="T217" i="66"/>
  <c r="S217" i="66"/>
  <c r="R217" i="66"/>
  <c r="Q217" i="66"/>
  <c r="P217" i="66"/>
  <c r="O217" i="66"/>
  <c r="N217" i="66"/>
  <c r="M217" i="66"/>
  <c r="L217" i="66"/>
  <c r="K217" i="66"/>
  <c r="J217" i="66"/>
  <c r="I217" i="66"/>
  <c r="T216" i="66"/>
  <c r="S216" i="66"/>
  <c r="R216" i="66"/>
  <c r="Q216" i="66"/>
  <c r="P216" i="66"/>
  <c r="O216" i="66"/>
  <c r="N216" i="66"/>
  <c r="M216" i="66"/>
  <c r="L216" i="66"/>
  <c r="K216" i="66"/>
  <c r="J216" i="66"/>
  <c r="I216" i="66"/>
  <c r="T215" i="66"/>
  <c r="S215" i="66"/>
  <c r="R215" i="66"/>
  <c r="Q215" i="66"/>
  <c r="P215" i="66"/>
  <c r="O215" i="66"/>
  <c r="N215" i="66"/>
  <c r="M215" i="66"/>
  <c r="L215" i="66"/>
  <c r="K215" i="66"/>
  <c r="J215" i="66"/>
  <c r="I215" i="66"/>
  <c r="T213" i="66"/>
  <c r="S213" i="66"/>
  <c r="R213" i="66"/>
  <c r="Q213" i="66"/>
  <c r="P213" i="66"/>
  <c r="O213" i="66"/>
  <c r="N213" i="66"/>
  <c r="M213" i="66"/>
  <c r="L213" i="66"/>
  <c r="K213" i="66"/>
  <c r="J213" i="66"/>
  <c r="I213" i="66"/>
  <c r="T212" i="66"/>
  <c r="S212" i="66"/>
  <c r="R212" i="66"/>
  <c r="Q212" i="66"/>
  <c r="P212" i="66"/>
  <c r="O212" i="66"/>
  <c r="N212" i="66"/>
  <c r="M212" i="66"/>
  <c r="L212" i="66"/>
  <c r="K212" i="66"/>
  <c r="J212" i="66"/>
  <c r="I212" i="66"/>
  <c r="T211" i="66"/>
  <c r="S211" i="66"/>
  <c r="R211" i="66"/>
  <c r="Q211" i="66"/>
  <c r="P211" i="66"/>
  <c r="O211" i="66"/>
  <c r="N211" i="66"/>
  <c r="M211" i="66"/>
  <c r="L211" i="66"/>
  <c r="K211" i="66"/>
  <c r="J211" i="66"/>
  <c r="I211" i="66"/>
  <c r="T210" i="66"/>
  <c r="S210" i="66"/>
  <c r="R210" i="66"/>
  <c r="Q210" i="66"/>
  <c r="P210" i="66"/>
  <c r="O210" i="66"/>
  <c r="N210" i="66"/>
  <c r="M210" i="66"/>
  <c r="L210" i="66"/>
  <c r="K210" i="66"/>
  <c r="J210" i="66"/>
  <c r="I210" i="66"/>
  <c r="T209" i="66"/>
  <c r="S209" i="66"/>
  <c r="R209" i="66"/>
  <c r="Q209" i="66"/>
  <c r="P209" i="66"/>
  <c r="O209" i="66"/>
  <c r="N209" i="66"/>
  <c r="M209" i="66"/>
  <c r="L209" i="66"/>
  <c r="K209" i="66"/>
  <c r="J209" i="66"/>
  <c r="I209" i="66"/>
  <c r="T208" i="66"/>
  <c r="S208" i="66"/>
  <c r="R208" i="66"/>
  <c r="Q208" i="66"/>
  <c r="P208" i="66"/>
  <c r="O208" i="66"/>
  <c r="N208" i="66"/>
  <c r="M208" i="66"/>
  <c r="L208" i="66"/>
  <c r="K208" i="66"/>
  <c r="J208" i="66"/>
  <c r="I208" i="66"/>
  <c r="T207" i="66"/>
  <c r="S207" i="66"/>
  <c r="R207" i="66"/>
  <c r="Q207" i="66"/>
  <c r="P207" i="66"/>
  <c r="O207" i="66"/>
  <c r="N207" i="66"/>
  <c r="M207" i="66"/>
  <c r="L207" i="66"/>
  <c r="K207" i="66"/>
  <c r="J207" i="66"/>
  <c r="I207" i="66"/>
  <c r="T206" i="66"/>
  <c r="S206" i="66"/>
  <c r="R206" i="66"/>
  <c r="Q206" i="66"/>
  <c r="P206" i="66"/>
  <c r="O206" i="66"/>
  <c r="N206" i="66"/>
  <c r="M206" i="66"/>
  <c r="L206" i="66"/>
  <c r="K206" i="66"/>
  <c r="J206" i="66"/>
  <c r="I206" i="66"/>
  <c r="T205" i="66"/>
  <c r="S205" i="66"/>
  <c r="R205" i="66"/>
  <c r="Q205" i="66"/>
  <c r="P205" i="66"/>
  <c r="O205" i="66"/>
  <c r="N205" i="66"/>
  <c r="M205" i="66"/>
  <c r="L205" i="66"/>
  <c r="K205" i="66"/>
  <c r="J205" i="66"/>
  <c r="I205" i="66"/>
  <c r="T204" i="66"/>
  <c r="S204" i="66"/>
  <c r="R204" i="66"/>
  <c r="Q204" i="66"/>
  <c r="P204" i="66"/>
  <c r="O204" i="66"/>
  <c r="N204" i="66"/>
  <c r="M204" i="66"/>
  <c r="L204" i="66"/>
  <c r="K204" i="66"/>
  <c r="J204" i="66"/>
  <c r="I204" i="66"/>
  <c r="T203" i="66"/>
  <c r="S203" i="66"/>
  <c r="R203" i="66"/>
  <c r="Q203" i="66"/>
  <c r="P203" i="66"/>
  <c r="O203" i="66"/>
  <c r="N203" i="66"/>
  <c r="M203" i="66"/>
  <c r="L203" i="66"/>
  <c r="K203" i="66"/>
  <c r="J203" i="66"/>
  <c r="I203" i="66"/>
  <c r="T202" i="66"/>
  <c r="S202" i="66"/>
  <c r="R202" i="66"/>
  <c r="Q202" i="66"/>
  <c r="P202" i="66"/>
  <c r="O202" i="66"/>
  <c r="N202" i="66"/>
  <c r="M202" i="66"/>
  <c r="L202" i="66"/>
  <c r="K202" i="66"/>
  <c r="J202" i="66"/>
  <c r="I202" i="66"/>
  <c r="T201" i="66"/>
  <c r="S201" i="66"/>
  <c r="R201" i="66"/>
  <c r="Q201" i="66"/>
  <c r="P201" i="66"/>
  <c r="O201" i="66"/>
  <c r="N201" i="66"/>
  <c r="M201" i="66"/>
  <c r="L201" i="66"/>
  <c r="K201" i="66"/>
  <c r="J201" i="66"/>
  <c r="I201" i="66"/>
  <c r="T199" i="66"/>
  <c r="S199" i="66"/>
  <c r="R199" i="66"/>
  <c r="Q199" i="66"/>
  <c r="P199" i="66"/>
  <c r="O199" i="66"/>
  <c r="N199" i="66"/>
  <c r="M199" i="66"/>
  <c r="L199" i="66"/>
  <c r="K199" i="66"/>
  <c r="J199" i="66"/>
  <c r="I199" i="66"/>
  <c r="T198" i="66"/>
  <c r="S198" i="66"/>
  <c r="R198" i="66"/>
  <c r="Q198" i="66"/>
  <c r="P198" i="66"/>
  <c r="O198" i="66"/>
  <c r="N198" i="66"/>
  <c r="M198" i="66"/>
  <c r="L198" i="66"/>
  <c r="K198" i="66"/>
  <c r="J198" i="66"/>
  <c r="I198" i="66"/>
  <c r="T196" i="66"/>
  <c r="S196" i="66"/>
  <c r="R196" i="66"/>
  <c r="Q196" i="66"/>
  <c r="P196" i="66"/>
  <c r="O196" i="66"/>
  <c r="N196" i="66"/>
  <c r="M196" i="66"/>
  <c r="L196" i="66"/>
  <c r="K196" i="66"/>
  <c r="J196" i="66"/>
  <c r="I196" i="66"/>
  <c r="T195" i="66"/>
  <c r="S195" i="66"/>
  <c r="R195" i="66"/>
  <c r="Q195" i="66"/>
  <c r="P195" i="66"/>
  <c r="O195" i="66"/>
  <c r="N195" i="66"/>
  <c r="M195" i="66"/>
  <c r="L195" i="66"/>
  <c r="K195" i="66"/>
  <c r="J195" i="66"/>
  <c r="I195" i="66"/>
  <c r="T194" i="66"/>
  <c r="S194" i="66"/>
  <c r="R194" i="66"/>
  <c r="Q194" i="66"/>
  <c r="P194" i="66"/>
  <c r="O194" i="66"/>
  <c r="N194" i="66"/>
  <c r="M194" i="66"/>
  <c r="L194" i="66"/>
  <c r="K194" i="66"/>
  <c r="J194" i="66"/>
  <c r="I194" i="66"/>
  <c r="T193" i="66"/>
  <c r="S193" i="66"/>
  <c r="R193" i="66"/>
  <c r="Q193" i="66"/>
  <c r="P193" i="66"/>
  <c r="O193" i="66"/>
  <c r="N193" i="66"/>
  <c r="M193" i="66"/>
  <c r="L193" i="66"/>
  <c r="K193" i="66"/>
  <c r="J193" i="66"/>
  <c r="I193" i="66"/>
  <c r="T192" i="66"/>
  <c r="S192" i="66"/>
  <c r="R192" i="66"/>
  <c r="Q192" i="66"/>
  <c r="P192" i="66"/>
  <c r="O192" i="66"/>
  <c r="N192" i="66"/>
  <c r="M192" i="66"/>
  <c r="L192" i="66"/>
  <c r="K192" i="66"/>
  <c r="J192" i="66"/>
  <c r="I192" i="66"/>
  <c r="T191" i="66"/>
  <c r="S191" i="66"/>
  <c r="R191" i="66"/>
  <c r="Q191" i="66"/>
  <c r="P191" i="66"/>
  <c r="O191" i="66"/>
  <c r="N191" i="66"/>
  <c r="M191" i="66"/>
  <c r="L191" i="66"/>
  <c r="K191" i="66"/>
  <c r="J191" i="66"/>
  <c r="I191" i="66"/>
  <c r="T190" i="66"/>
  <c r="S190" i="66"/>
  <c r="R190" i="66"/>
  <c r="Q190" i="66"/>
  <c r="P190" i="66"/>
  <c r="O190" i="66"/>
  <c r="N190" i="66"/>
  <c r="M190" i="66"/>
  <c r="L190" i="66"/>
  <c r="K190" i="66"/>
  <c r="J190" i="66"/>
  <c r="I190" i="66"/>
  <c r="T189" i="66"/>
  <c r="S189" i="66"/>
  <c r="R189" i="66"/>
  <c r="Q189" i="66"/>
  <c r="P189" i="66"/>
  <c r="O189" i="66"/>
  <c r="N189" i="66"/>
  <c r="M189" i="66"/>
  <c r="L189" i="66"/>
  <c r="K189" i="66"/>
  <c r="J189" i="66"/>
  <c r="I189" i="66"/>
  <c r="T188" i="66"/>
  <c r="S188" i="66"/>
  <c r="R188" i="66"/>
  <c r="Q188" i="66"/>
  <c r="P188" i="66"/>
  <c r="O188" i="66"/>
  <c r="N188" i="66"/>
  <c r="M188" i="66"/>
  <c r="L188" i="66"/>
  <c r="K188" i="66"/>
  <c r="J188" i="66"/>
  <c r="I188" i="66"/>
  <c r="T187" i="66"/>
  <c r="S187" i="66"/>
  <c r="R187" i="66"/>
  <c r="Q187" i="66"/>
  <c r="P187" i="66"/>
  <c r="O187" i="66"/>
  <c r="N187" i="66"/>
  <c r="M187" i="66"/>
  <c r="L187" i="66"/>
  <c r="K187" i="66"/>
  <c r="J187" i="66"/>
  <c r="I187" i="66"/>
  <c r="T185" i="66"/>
  <c r="S185" i="66"/>
  <c r="R185" i="66"/>
  <c r="Q185" i="66"/>
  <c r="P185" i="66"/>
  <c r="O185" i="66"/>
  <c r="N185" i="66"/>
  <c r="M185" i="66"/>
  <c r="L185" i="66"/>
  <c r="K185" i="66"/>
  <c r="J185" i="66"/>
  <c r="I185" i="66"/>
  <c r="T184" i="66"/>
  <c r="S184" i="66"/>
  <c r="R184" i="66"/>
  <c r="Q184" i="66"/>
  <c r="P184" i="66"/>
  <c r="O184" i="66"/>
  <c r="N184" i="66"/>
  <c r="M184" i="66"/>
  <c r="L184" i="66"/>
  <c r="K184" i="66"/>
  <c r="J184" i="66"/>
  <c r="I184" i="66"/>
  <c r="T183" i="66"/>
  <c r="S183" i="66"/>
  <c r="R183" i="66"/>
  <c r="Q183" i="66"/>
  <c r="P183" i="66"/>
  <c r="O183" i="66"/>
  <c r="N183" i="66"/>
  <c r="M183" i="66"/>
  <c r="L183" i="66"/>
  <c r="K183" i="66"/>
  <c r="J183" i="66"/>
  <c r="I183" i="66"/>
  <c r="T182" i="66"/>
  <c r="S182" i="66"/>
  <c r="R182" i="66"/>
  <c r="Q182" i="66"/>
  <c r="P182" i="66"/>
  <c r="O182" i="66"/>
  <c r="N182" i="66"/>
  <c r="M182" i="66"/>
  <c r="L182" i="66"/>
  <c r="K182" i="66"/>
  <c r="J182" i="66"/>
  <c r="I182" i="66"/>
  <c r="T181" i="66"/>
  <c r="S181" i="66"/>
  <c r="R181" i="66"/>
  <c r="Q181" i="66"/>
  <c r="P181" i="66"/>
  <c r="O181" i="66"/>
  <c r="N181" i="66"/>
  <c r="M181" i="66"/>
  <c r="L181" i="66"/>
  <c r="K181" i="66"/>
  <c r="J181" i="66"/>
  <c r="I181" i="66"/>
  <c r="T180" i="66"/>
  <c r="S180" i="66"/>
  <c r="R180" i="66"/>
  <c r="Q180" i="66"/>
  <c r="P180" i="66"/>
  <c r="O180" i="66"/>
  <c r="N180" i="66"/>
  <c r="M180" i="66"/>
  <c r="L180" i="66"/>
  <c r="K180" i="66"/>
  <c r="J180" i="66"/>
  <c r="I180" i="66"/>
  <c r="T179" i="66"/>
  <c r="S179" i="66"/>
  <c r="R179" i="66"/>
  <c r="Q179" i="66"/>
  <c r="P179" i="66"/>
  <c r="O179" i="66"/>
  <c r="N179" i="66"/>
  <c r="M179" i="66"/>
  <c r="L179" i="66"/>
  <c r="K179" i="66"/>
  <c r="J179" i="66"/>
  <c r="I179" i="66"/>
  <c r="T178" i="66"/>
  <c r="S178" i="66"/>
  <c r="R178" i="66"/>
  <c r="Q178" i="66"/>
  <c r="P178" i="66"/>
  <c r="O178" i="66"/>
  <c r="N178" i="66"/>
  <c r="M178" i="66"/>
  <c r="L178" i="66"/>
  <c r="K178" i="66"/>
  <c r="J178" i="66"/>
  <c r="I178" i="66"/>
  <c r="T177" i="66"/>
  <c r="S177" i="66"/>
  <c r="R177" i="66"/>
  <c r="Q177" i="66"/>
  <c r="P177" i="66"/>
  <c r="O177" i="66"/>
  <c r="N177" i="66"/>
  <c r="M177" i="66"/>
  <c r="L177" i="66"/>
  <c r="K177" i="66"/>
  <c r="J177" i="66"/>
  <c r="I177" i="66"/>
  <c r="T176" i="66"/>
  <c r="S176" i="66"/>
  <c r="R176" i="66"/>
  <c r="Q176" i="66"/>
  <c r="P176" i="66"/>
  <c r="O176" i="66"/>
  <c r="N176" i="66"/>
  <c r="M176" i="66"/>
  <c r="L176" i="66"/>
  <c r="K176" i="66"/>
  <c r="J176" i="66"/>
  <c r="I176" i="66"/>
  <c r="T174" i="66"/>
  <c r="S174" i="66"/>
  <c r="R174" i="66"/>
  <c r="Q174" i="66"/>
  <c r="P174" i="66"/>
  <c r="O174" i="66"/>
  <c r="N174" i="66"/>
  <c r="M174" i="66"/>
  <c r="L174" i="66"/>
  <c r="K174" i="66"/>
  <c r="J174" i="66"/>
  <c r="I174" i="66"/>
  <c r="T173" i="66"/>
  <c r="S173" i="66"/>
  <c r="R173" i="66"/>
  <c r="Q173" i="66"/>
  <c r="P173" i="66"/>
  <c r="O173" i="66"/>
  <c r="N173" i="66"/>
  <c r="M173" i="66"/>
  <c r="L173" i="66"/>
  <c r="K173" i="66"/>
  <c r="J173" i="66"/>
  <c r="I173" i="66"/>
  <c r="T172" i="66"/>
  <c r="S172" i="66"/>
  <c r="R172" i="66"/>
  <c r="Q172" i="66"/>
  <c r="P172" i="66"/>
  <c r="O172" i="66"/>
  <c r="N172" i="66"/>
  <c r="M172" i="66"/>
  <c r="L172" i="66"/>
  <c r="K172" i="66"/>
  <c r="J172" i="66"/>
  <c r="I172" i="66"/>
  <c r="T171" i="66"/>
  <c r="S171" i="66"/>
  <c r="R171" i="66"/>
  <c r="Q171" i="66"/>
  <c r="P171" i="66"/>
  <c r="O171" i="66"/>
  <c r="N171" i="66"/>
  <c r="M171" i="66"/>
  <c r="L171" i="66"/>
  <c r="K171" i="66"/>
  <c r="J171" i="66"/>
  <c r="I171" i="66"/>
  <c r="T170" i="66"/>
  <c r="S170" i="66"/>
  <c r="R170" i="66"/>
  <c r="Q170" i="66"/>
  <c r="P170" i="66"/>
  <c r="O170" i="66"/>
  <c r="N170" i="66"/>
  <c r="M170" i="66"/>
  <c r="L170" i="66"/>
  <c r="K170" i="66"/>
  <c r="J170" i="66"/>
  <c r="I170" i="66"/>
  <c r="T169" i="66"/>
  <c r="S169" i="66"/>
  <c r="R169" i="66"/>
  <c r="Q169" i="66"/>
  <c r="P169" i="66"/>
  <c r="O169" i="66"/>
  <c r="N169" i="66"/>
  <c r="M169" i="66"/>
  <c r="L169" i="66"/>
  <c r="K169" i="66"/>
  <c r="J169" i="66"/>
  <c r="I169" i="66"/>
  <c r="T168" i="66"/>
  <c r="S168" i="66"/>
  <c r="R168" i="66"/>
  <c r="Q168" i="66"/>
  <c r="P168" i="66"/>
  <c r="O168" i="66"/>
  <c r="N168" i="66"/>
  <c r="M168" i="66"/>
  <c r="L168" i="66"/>
  <c r="K168" i="66"/>
  <c r="J168" i="66"/>
  <c r="I168" i="66"/>
  <c r="T167" i="66"/>
  <c r="S167" i="66"/>
  <c r="R167" i="66"/>
  <c r="Q167" i="66"/>
  <c r="P167" i="66"/>
  <c r="O167" i="66"/>
  <c r="N167" i="66"/>
  <c r="M167" i="66"/>
  <c r="L167" i="66"/>
  <c r="K167" i="66"/>
  <c r="J167" i="66"/>
  <c r="I167" i="66"/>
  <c r="T166" i="66"/>
  <c r="S166" i="66"/>
  <c r="R166" i="66"/>
  <c r="Q166" i="66"/>
  <c r="P166" i="66"/>
  <c r="O166" i="66"/>
  <c r="N166" i="66"/>
  <c r="M166" i="66"/>
  <c r="L166" i="66"/>
  <c r="K166" i="66"/>
  <c r="J166" i="66"/>
  <c r="I166" i="66"/>
  <c r="T165" i="66"/>
  <c r="S165" i="66"/>
  <c r="R165" i="66"/>
  <c r="Q165" i="66"/>
  <c r="P165" i="66"/>
  <c r="O165" i="66"/>
  <c r="N165" i="66"/>
  <c r="M165" i="66"/>
  <c r="L165" i="66"/>
  <c r="K165" i="66"/>
  <c r="J165" i="66"/>
  <c r="I165" i="66"/>
  <c r="T163" i="66"/>
  <c r="S163" i="66"/>
  <c r="R163" i="66"/>
  <c r="Q163" i="66"/>
  <c r="P163" i="66"/>
  <c r="O163" i="66"/>
  <c r="N163" i="66"/>
  <c r="M163" i="66"/>
  <c r="L163" i="66"/>
  <c r="K163" i="66"/>
  <c r="J163" i="66"/>
  <c r="I163" i="66"/>
  <c r="T161" i="66"/>
  <c r="S161" i="66"/>
  <c r="R161" i="66"/>
  <c r="Q161" i="66"/>
  <c r="P161" i="66"/>
  <c r="O161" i="66"/>
  <c r="N161" i="66"/>
  <c r="M161" i="66"/>
  <c r="L161" i="66"/>
  <c r="K161" i="66"/>
  <c r="J161" i="66"/>
  <c r="I161" i="66"/>
  <c r="T160" i="66"/>
  <c r="S160" i="66"/>
  <c r="R160" i="66"/>
  <c r="Q160" i="66"/>
  <c r="P160" i="66"/>
  <c r="O160" i="66"/>
  <c r="N160" i="66"/>
  <c r="M160" i="66"/>
  <c r="L160" i="66"/>
  <c r="K160" i="66"/>
  <c r="J160" i="66"/>
  <c r="I160" i="66"/>
  <c r="T159" i="66"/>
  <c r="S159" i="66"/>
  <c r="R159" i="66"/>
  <c r="Q159" i="66"/>
  <c r="P159" i="66"/>
  <c r="O159" i="66"/>
  <c r="N159" i="66"/>
  <c r="M159" i="66"/>
  <c r="L159" i="66"/>
  <c r="K159" i="66"/>
  <c r="J159" i="66"/>
  <c r="I159" i="66"/>
  <c r="T158" i="66"/>
  <c r="S158" i="66"/>
  <c r="R158" i="66"/>
  <c r="Q158" i="66"/>
  <c r="P158" i="66"/>
  <c r="O158" i="66"/>
  <c r="N158" i="66"/>
  <c r="M158" i="66"/>
  <c r="L158" i="66"/>
  <c r="K158" i="66"/>
  <c r="J158" i="66"/>
  <c r="I158" i="66"/>
  <c r="T156" i="66"/>
  <c r="S156" i="66"/>
  <c r="R156" i="66"/>
  <c r="Q156" i="66"/>
  <c r="P156" i="66"/>
  <c r="O156" i="66"/>
  <c r="N156" i="66"/>
  <c r="M156" i="66"/>
  <c r="L156" i="66"/>
  <c r="K156" i="66"/>
  <c r="J156" i="66"/>
  <c r="I156" i="66"/>
  <c r="T155" i="66"/>
  <c r="S155" i="66"/>
  <c r="R155" i="66"/>
  <c r="Q155" i="66"/>
  <c r="P155" i="66"/>
  <c r="O155" i="66"/>
  <c r="N155" i="66"/>
  <c r="M155" i="66"/>
  <c r="L155" i="66"/>
  <c r="K155" i="66"/>
  <c r="J155" i="66"/>
  <c r="I155" i="66"/>
  <c r="T154" i="66"/>
  <c r="S154" i="66"/>
  <c r="R154" i="66"/>
  <c r="Q154" i="66"/>
  <c r="P154" i="66"/>
  <c r="O154" i="66"/>
  <c r="N154" i="66"/>
  <c r="M154" i="66"/>
  <c r="L154" i="66"/>
  <c r="K154" i="66"/>
  <c r="J154" i="66"/>
  <c r="I154" i="66"/>
  <c r="T153" i="66"/>
  <c r="S153" i="66"/>
  <c r="R153" i="66"/>
  <c r="Q153" i="66"/>
  <c r="P153" i="66"/>
  <c r="O153" i="66"/>
  <c r="N153" i="66"/>
  <c r="M153" i="66"/>
  <c r="L153" i="66"/>
  <c r="K153" i="66"/>
  <c r="J153" i="66"/>
  <c r="I153" i="66"/>
  <c r="T152" i="66"/>
  <c r="S152" i="66"/>
  <c r="R152" i="66"/>
  <c r="Q152" i="66"/>
  <c r="P152" i="66"/>
  <c r="O152" i="66"/>
  <c r="N152" i="66"/>
  <c r="M152" i="66"/>
  <c r="L152" i="66"/>
  <c r="K152" i="66"/>
  <c r="J152" i="66"/>
  <c r="I152" i="66"/>
  <c r="T151" i="66"/>
  <c r="S151" i="66"/>
  <c r="R151" i="66"/>
  <c r="Q151" i="66"/>
  <c r="P151" i="66"/>
  <c r="O151" i="66"/>
  <c r="N151" i="66"/>
  <c r="M151" i="66"/>
  <c r="L151" i="66"/>
  <c r="K151" i="66"/>
  <c r="J151" i="66"/>
  <c r="I151" i="66"/>
  <c r="T150" i="66"/>
  <c r="S150" i="66"/>
  <c r="R150" i="66"/>
  <c r="Q150" i="66"/>
  <c r="P150" i="66"/>
  <c r="O150" i="66"/>
  <c r="N150" i="66"/>
  <c r="M150" i="66"/>
  <c r="L150" i="66"/>
  <c r="K150" i="66"/>
  <c r="J150" i="66"/>
  <c r="I150" i="66"/>
  <c r="T148" i="66"/>
  <c r="S148" i="66"/>
  <c r="R148" i="66"/>
  <c r="Q148" i="66"/>
  <c r="P148" i="66"/>
  <c r="O148" i="66"/>
  <c r="N148" i="66"/>
  <c r="M148" i="66"/>
  <c r="L148" i="66"/>
  <c r="K148" i="66"/>
  <c r="J148" i="66"/>
  <c r="I148" i="66"/>
  <c r="S146" i="66"/>
  <c r="R146" i="66"/>
  <c r="Q146" i="66"/>
  <c r="P146" i="66"/>
  <c r="O146" i="66"/>
  <c r="N146" i="66"/>
  <c r="M146" i="66"/>
  <c r="L146" i="66"/>
  <c r="K146" i="66"/>
  <c r="J146" i="66"/>
  <c r="I146" i="66"/>
  <c r="T145" i="66"/>
  <c r="S145" i="66"/>
  <c r="R145" i="66"/>
  <c r="Q145" i="66"/>
  <c r="P145" i="66"/>
  <c r="O145" i="66"/>
  <c r="N145" i="66"/>
  <c r="M145" i="66"/>
  <c r="L145" i="66"/>
  <c r="K145" i="66"/>
  <c r="J145" i="66"/>
  <c r="I145" i="66"/>
  <c r="T144" i="66"/>
  <c r="S144" i="66"/>
  <c r="R144" i="66"/>
  <c r="Q144" i="66"/>
  <c r="P144" i="66"/>
  <c r="O144" i="66"/>
  <c r="N144" i="66"/>
  <c r="M144" i="66"/>
  <c r="L144" i="66"/>
  <c r="K144" i="66"/>
  <c r="J144" i="66"/>
  <c r="I144" i="66"/>
  <c r="T143" i="66"/>
  <c r="S143" i="66"/>
  <c r="R143" i="66"/>
  <c r="Q143" i="66"/>
  <c r="P143" i="66"/>
  <c r="O143" i="66"/>
  <c r="N143" i="66"/>
  <c r="M143" i="66"/>
  <c r="L143" i="66"/>
  <c r="K143" i="66"/>
  <c r="J143" i="66"/>
  <c r="I143" i="66"/>
  <c r="T142" i="66"/>
  <c r="S142" i="66"/>
  <c r="R142" i="66"/>
  <c r="Q142" i="66"/>
  <c r="P142" i="66"/>
  <c r="O142" i="66"/>
  <c r="N142" i="66"/>
  <c r="M142" i="66"/>
  <c r="L142" i="66"/>
  <c r="K142" i="66"/>
  <c r="J142" i="66"/>
  <c r="I142" i="66"/>
  <c r="T141" i="66"/>
  <c r="S141" i="66"/>
  <c r="R141" i="66"/>
  <c r="Q141" i="66"/>
  <c r="P141" i="66"/>
  <c r="O141" i="66"/>
  <c r="N141" i="66"/>
  <c r="M141" i="66"/>
  <c r="L141" i="66"/>
  <c r="K141" i="66"/>
  <c r="J141" i="66"/>
  <c r="I141" i="66"/>
  <c r="T140" i="66"/>
  <c r="S140" i="66"/>
  <c r="R140" i="66"/>
  <c r="Q140" i="66"/>
  <c r="P140" i="66"/>
  <c r="O140" i="66"/>
  <c r="N140" i="66"/>
  <c r="M140" i="66"/>
  <c r="L140" i="66"/>
  <c r="K140" i="66"/>
  <c r="J140" i="66"/>
  <c r="I140" i="66"/>
  <c r="T139" i="66"/>
  <c r="S139" i="66"/>
  <c r="R139" i="66"/>
  <c r="Q139" i="66"/>
  <c r="P139" i="66"/>
  <c r="O139" i="66"/>
  <c r="N139" i="66"/>
  <c r="M139" i="66"/>
  <c r="L139" i="66"/>
  <c r="K139" i="66"/>
  <c r="J139" i="66"/>
  <c r="I139" i="66"/>
  <c r="T138" i="66"/>
  <c r="S138" i="66"/>
  <c r="R138" i="66"/>
  <c r="Q138" i="66"/>
  <c r="P138" i="66"/>
  <c r="O138" i="66"/>
  <c r="N138" i="66"/>
  <c r="M138" i="66"/>
  <c r="L138" i="66"/>
  <c r="K138" i="66"/>
  <c r="J138" i="66"/>
  <c r="I138" i="66"/>
  <c r="T137" i="66"/>
  <c r="S137" i="66"/>
  <c r="R137" i="66"/>
  <c r="Q137" i="66"/>
  <c r="P137" i="66"/>
  <c r="O137" i="66"/>
  <c r="N137" i="66"/>
  <c r="M137" i="66"/>
  <c r="L137" i="66"/>
  <c r="K137" i="66"/>
  <c r="J137" i="66"/>
  <c r="I137" i="66"/>
  <c r="T136" i="66"/>
  <c r="S136" i="66"/>
  <c r="R136" i="66"/>
  <c r="Q136" i="66"/>
  <c r="P136" i="66"/>
  <c r="O136" i="66"/>
  <c r="N136" i="66"/>
  <c r="M136" i="66"/>
  <c r="L136" i="66"/>
  <c r="K136" i="66"/>
  <c r="J136" i="66"/>
  <c r="I136" i="66"/>
  <c r="T134" i="66"/>
  <c r="S134" i="66"/>
  <c r="R134" i="66"/>
  <c r="Q134" i="66"/>
  <c r="P134" i="66"/>
  <c r="O134" i="66"/>
  <c r="N134" i="66"/>
  <c r="M134" i="66"/>
  <c r="L134" i="66"/>
  <c r="K134" i="66"/>
  <c r="J134" i="66"/>
  <c r="I134" i="66"/>
  <c r="T133" i="66"/>
  <c r="S133" i="66"/>
  <c r="R133" i="66"/>
  <c r="Q133" i="66"/>
  <c r="P133" i="66"/>
  <c r="O133" i="66"/>
  <c r="N133" i="66"/>
  <c r="M133" i="66"/>
  <c r="L133" i="66"/>
  <c r="K133" i="66"/>
  <c r="J133" i="66"/>
  <c r="I133" i="66"/>
  <c r="T132" i="66"/>
  <c r="S132" i="66"/>
  <c r="R132" i="66"/>
  <c r="Q132" i="66"/>
  <c r="P132" i="66"/>
  <c r="O132" i="66"/>
  <c r="N132" i="66"/>
  <c r="M132" i="66"/>
  <c r="L132" i="66"/>
  <c r="K132" i="66"/>
  <c r="J132" i="66"/>
  <c r="I132" i="66"/>
  <c r="T131" i="66"/>
  <c r="S131" i="66"/>
  <c r="R131" i="66"/>
  <c r="Q131" i="66"/>
  <c r="P131" i="66"/>
  <c r="O131" i="66"/>
  <c r="N131" i="66"/>
  <c r="M131" i="66"/>
  <c r="L131" i="66"/>
  <c r="K131" i="66"/>
  <c r="J131" i="66"/>
  <c r="I131" i="66"/>
  <c r="T130" i="66"/>
  <c r="S130" i="66"/>
  <c r="R130" i="66"/>
  <c r="Q130" i="66"/>
  <c r="P130" i="66"/>
  <c r="O130" i="66"/>
  <c r="N130" i="66"/>
  <c r="M130" i="66"/>
  <c r="L130" i="66"/>
  <c r="K130" i="66"/>
  <c r="J130" i="66"/>
  <c r="I130" i="66"/>
  <c r="T129" i="66"/>
  <c r="S129" i="66"/>
  <c r="R129" i="66"/>
  <c r="Q129" i="66"/>
  <c r="P129" i="66"/>
  <c r="O129" i="66"/>
  <c r="N129" i="66"/>
  <c r="M129" i="66"/>
  <c r="L129" i="66"/>
  <c r="K129" i="66"/>
  <c r="J129" i="66"/>
  <c r="I129" i="66"/>
  <c r="T128" i="66"/>
  <c r="S128" i="66"/>
  <c r="R128" i="66"/>
  <c r="Q128" i="66"/>
  <c r="P128" i="66"/>
  <c r="O128" i="66"/>
  <c r="N128" i="66"/>
  <c r="M128" i="66"/>
  <c r="L128" i="66"/>
  <c r="K128" i="66"/>
  <c r="J128" i="66"/>
  <c r="I128" i="66"/>
  <c r="T127" i="66"/>
  <c r="S127" i="66"/>
  <c r="R127" i="66"/>
  <c r="Q127" i="66"/>
  <c r="P127" i="66"/>
  <c r="O127" i="66"/>
  <c r="N127" i="66"/>
  <c r="M127" i="66"/>
  <c r="L127" i="66"/>
  <c r="K127" i="66"/>
  <c r="J127" i="66"/>
  <c r="I127" i="66"/>
  <c r="T126" i="66"/>
  <c r="S126" i="66"/>
  <c r="R126" i="66"/>
  <c r="Q126" i="66"/>
  <c r="P126" i="66"/>
  <c r="O126" i="66"/>
  <c r="N126" i="66"/>
  <c r="M126" i="66"/>
  <c r="L126" i="66"/>
  <c r="K126" i="66"/>
  <c r="J126" i="66"/>
  <c r="I126" i="66"/>
  <c r="T125" i="66"/>
  <c r="S125" i="66"/>
  <c r="R125" i="66"/>
  <c r="Q125" i="66"/>
  <c r="P125" i="66"/>
  <c r="O125" i="66"/>
  <c r="N125" i="66"/>
  <c r="M125" i="66"/>
  <c r="L125" i="66"/>
  <c r="K125" i="66"/>
  <c r="J125" i="66"/>
  <c r="I125" i="66"/>
  <c r="T124" i="66"/>
  <c r="S124" i="66"/>
  <c r="R124" i="66"/>
  <c r="Q124" i="66"/>
  <c r="P124" i="66"/>
  <c r="O124" i="66"/>
  <c r="N124" i="66"/>
  <c r="M124" i="66"/>
  <c r="L124" i="66"/>
  <c r="K124" i="66"/>
  <c r="J124" i="66"/>
  <c r="I124" i="66"/>
  <c r="T123" i="66"/>
  <c r="S123" i="66"/>
  <c r="R123" i="66"/>
  <c r="Q123" i="66"/>
  <c r="P123" i="66"/>
  <c r="O123" i="66"/>
  <c r="N123" i="66"/>
  <c r="M123" i="66"/>
  <c r="L123" i="66"/>
  <c r="K123" i="66"/>
  <c r="J123" i="66"/>
  <c r="I123" i="66"/>
  <c r="T122" i="66"/>
  <c r="S122" i="66"/>
  <c r="R122" i="66"/>
  <c r="Q122" i="66"/>
  <c r="P122" i="66"/>
  <c r="O122" i="66"/>
  <c r="N122" i="66"/>
  <c r="M122" i="66"/>
  <c r="L122" i="66"/>
  <c r="K122" i="66"/>
  <c r="J122" i="66"/>
  <c r="I122" i="66"/>
  <c r="T121" i="66"/>
  <c r="S121" i="66"/>
  <c r="R121" i="66"/>
  <c r="Q121" i="66"/>
  <c r="P121" i="66"/>
  <c r="O121" i="66"/>
  <c r="N121" i="66"/>
  <c r="M121" i="66"/>
  <c r="L121" i="66"/>
  <c r="K121" i="66"/>
  <c r="J121" i="66"/>
  <c r="I121" i="66"/>
  <c r="T119" i="66"/>
  <c r="S119" i="66"/>
  <c r="R119" i="66"/>
  <c r="Q119" i="66"/>
  <c r="P119" i="66"/>
  <c r="O119" i="66"/>
  <c r="N119" i="66"/>
  <c r="M119" i="66"/>
  <c r="L119" i="66"/>
  <c r="K119" i="66"/>
  <c r="J119" i="66"/>
  <c r="I119" i="66"/>
  <c r="T118" i="66"/>
  <c r="S118" i="66"/>
  <c r="R118" i="66"/>
  <c r="Q118" i="66"/>
  <c r="P118" i="66"/>
  <c r="O118" i="66"/>
  <c r="N118" i="66"/>
  <c r="M118" i="66"/>
  <c r="L118" i="66"/>
  <c r="K118" i="66"/>
  <c r="J118" i="66"/>
  <c r="I118" i="66"/>
  <c r="T116" i="66"/>
  <c r="S116" i="66"/>
  <c r="R116" i="66"/>
  <c r="Q116" i="66"/>
  <c r="P116" i="66"/>
  <c r="O116" i="66"/>
  <c r="N116" i="66"/>
  <c r="M116" i="66"/>
  <c r="L116" i="66"/>
  <c r="K116" i="66"/>
  <c r="J116" i="66"/>
  <c r="I116" i="66"/>
  <c r="T115" i="66"/>
  <c r="S115" i="66"/>
  <c r="R115" i="66"/>
  <c r="Q115" i="66"/>
  <c r="P115" i="66"/>
  <c r="O115" i="66"/>
  <c r="N115" i="66"/>
  <c r="M115" i="66"/>
  <c r="L115" i="66"/>
  <c r="K115" i="66"/>
  <c r="J115" i="66"/>
  <c r="I115" i="66"/>
  <c r="T114" i="66"/>
  <c r="S114" i="66"/>
  <c r="R114" i="66"/>
  <c r="Q114" i="66"/>
  <c r="P114" i="66"/>
  <c r="O114" i="66"/>
  <c r="N114" i="66"/>
  <c r="M114" i="66"/>
  <c r="L114" i="66"/>
  <c r="K114" i="66"/>
  <c r="J114" i="66"/>
  <c r="I114" i="66"/>
  <c r="T113" i="66"/>
  <c r="S113" i="66"/>
  <c r="R113" i="66"/>
  <c r="Q113" i="66"/>
  <c r="P113" i="66"/>
  <c r="O113" i="66"/>
  <c r="N113" i="66"/>
  <c r="M113" i="66"/>
  <c r="L113" i="66"/>
  <c r="K113" i="66"/>
  <c r="J113" i="66"/>
  <c r="I113" i="66"/>
  <c r="T112" i="66"/>
  <c r="S112" i="66"/>
  <c r="R112" i="66"/>
  <c r="Q112" i="66"/>
  <c r="P112" i="66"/>
  <c r="O112" i="66"/>
  <c r="N112" i="66"/>
  <c r="M112" i="66"/>
  <c r="L112" i="66"/>
  <c r="K112" i="66"/>
  <c r="J112" i="66"/>
  <c r="I112" i="66"/>
  <c r="T111" i="66"/>
  <c r="S111" i="66"/>
  <c r="R111" i="66"/>
  <c r="Q111" i="66"/>
  <c r="P111" i="66"/>
  <c r="O111" i="66"/>
  <c r="N111" i="66"/>
  <c r="M111" i="66"/>
  <c r="L111" i="66"/>
  <c r="K111" i="66"/>
  <c r="J111" i="66"/>
  <c r="I111" i="66"/>
  <c r="T110" i="66"/>
  <c r="S110" i="66"/>
  <c r="R110" i="66"/>
  <c r="Q110" i="66"/>
  <c r="P110" i="66"/>
  <c r="O110" i="66"/>
  <c r="N110" i="66"/>
  <c r="M110" i="66"/>
  <c r="L110" i="66"/>
  <c r="K110" i="66"/>
  <c r="J110" i="66"/>
  <c r="I110" i="66"/>
  <c r="T109" i="66"/>
  <c r="S109" i="66"/>
  <c r="R109" i="66"/>
  <c r="Q109" i="66"/>
  <c r="P109" i="66"/>
  <c r="O109" i="66"/>
  <c r="N109" i="66"/>
  <c r="M109" i="66"/>
  <c r="L109" i="66"/>
  <c r="K109" i="66"/>
  <c r="J109" i="66"/>
  <c r="I109" i="66"/>
  <c r="T108" i="66"/>
  <c r="S108" i="66"/>
  <c r="R108" i="66"/>
  <c r="Q108" i="66"/>
  <c r="P108" i="66"/>
  <c r="O108" i="66"/>
  <c r="N108" i="66"/>
  <c r="M108" i="66"/>
  <c r="L108" i="66"/>
  <c r="K108" i="66"/>
  <c r="J108" i="66"/>
  <c r="I108" i="66"/>
  <c r="T107" i="66"/>
  <c r="S107" i="66"/>
  <c r="R107" i="66"/>
  <c r="Q107" i="66"/>
  <c r="P107" i="66"/>
  <c r="O107" i="66"/>
  <c r="N107" i="66"/>
  <c r="M107" i="66"/>
  <c r="L107" i="66"/>
  <c r="K107" i="66"/>
  <c r="J107" i="66"/>
  <c r="I107" i="66"/>
  <c r="T105" i="66"/>
  <c r="S105" i="66"/>
  <c r="R105" i="66"/>
  <c r="Q105" i="66"/>
  <c r="P105" i="66"/>
  <c r="O105" i="66"/>
  <c r="N105" i="66"/>
  <c r="M105" i="66"/>
  <c r="L105" i="66"/>
  <c r="K105" i="66"/>
  <c r="J105" i="66"/>
  <c r="I105" i="66"/>
  <c r="T104" i="66"/>
  <c r="S104" i="66"/>
  <c r="R104" i="66"/>
  <c r="Q104" i="66"/>
  <c r="P104" i="66"/>
  <c r="O104" i="66"/>
  <c r="N104" i="66"/>
  <c r="M104" i="66"/>
  <c r="L104" i="66"/>
  <c r="K104" i="66"/>
  <c r="J104" i="66"/>
  <c r="I104" i="66"/>
  <c r="T103" i="66"/>
  <c r="S103" i="66"/>
  <c r="R103" i="66"/>
  <c r="Q103" i="66"/>
  <c r="P103" i="66"/>
  <c r="O103" i="66"/>
  <c r="N103" i="66"/>
  <c r="M103" i="66"/>
  <c r="L103" i="66"/>
  <c r="K103" i="66"/>
  <c r="J103" i="66"/>
  <c r="I103" i="66"/>
  <c r="T102" i="66"/>
  <c r="S102" i="66"/>
  <c r="R102" i="66"/>
  <c r="Q102" i="66"/>
  <c r="P102" i="66"/>
  <c r="O102" i="66"/>
  <c r="N102" i="66"/>
  <c r="M102" i="66"/>
  <c r="L102" i="66"/>
  <c r="K102" i="66"/>
  <c r="J102" i="66"/>
  <c r="I102" i="66"/>
  <c r="T101" i="66"/>
  <c r="S101" i="66"/>
  <c r="R101" i="66"/>
  <c r="Q101" i="66"/>
  <c r="P101" i="66"/>
  <c r="O101" i="66"/>
  <c r="N101" i="66"/>
  <c r="M101" i="66"/>
  <c r="L101" i="66"/>
  <c r="K101" i="66"/>
  <c r="J101" i="66"/>
  <c r="I101" i="66"/>
  <c r="T100" i="66"/>
  <c r="S100" i="66"/>
  <c r="R100" i="66"/>
  <c r="Q100" i="66"/>
  <c r="P100" i="66"/>
  <c r="O100" i="66"/>
  <c r="N100" i="66"/>
  <c r="M100" i="66"/>
  <c r="L100" i="66"/>
  <c r="K100" i="66"/>
  <c r="J100" i="66"/>
  <c r="I100" i="66"/>
  <c r="T99" i="66"/>
  <c r="S99" i="66"/>
  <c r="R99" i="66"/>
  <c r="Q99" i="66"/>
  <c r="P99" i="66"/>
  <c r="O99" i="66"/>
  <c r="N99" i="66"/>
  <c r="M99" i="66"/>
  <c r="L99" i="66"/>
  <c r="K99" i="66"/>
  <c r="J99" i="66"/>
  <c r="I99" i="66"/>
  <c r="T98" i="66"/>
  <c r="S98" i="66"/>
  <c r="R98" i="66"/>
  <c r="Q98" i="66"/>
  <c r="P98" i="66"/>
  <c r="O98" i="66"/>
  <c r="N98" i="66"/>
  <c r="M98" i="66"/>
  <c r="L98" i="66"/>
  <c r="K98" i="66"/>
  <c r="J98" i="66"/>
  <c r="I98" i="66"/>
  <c r="T97" i="66"/>
  <c r="S97" i="66"/>
  <c r="R97" i="66"/>
  <c r="Q97" i="66"/>
  <c r="P97" i="66"/>
  <c r="O97" i="66"/>
  <c r="N97" i="66"/>
  <c r="M97" i="66"/>
  <c r="L97" i="66"/>
  <c r="K97" i="66"/>
  <c r="J97" i="66"/>
  <c r="I97" i="66"/>
  <c r="T96" i="66"/>
  <c r="S96" i="66"/>
  <c r="R96" i="66"/>
  <c r="Q96" i="66"/>
  <c r="P96" i="66"/>
  <c r="O96" i="66"/>
  <c r="N96" i="66"/>
  <c r="M96" i="66"/>
  <c r="L96" i="66"/>
  <c r="K96" i="66"/>
  <c r="J96" i="66"/>
  <c r="I96" i="66"/>
  <c r="T94" i="66"/>
  <c r="S94" i="66"/>
  <c r="R94" i="66"/>
  <c r="Q94" i="66"/>
  <c r="P94" i="66"/>
  <c r="O94" i="66"/>
  <c r="N94" i="66"/>
  <c r="M94" i="66"/>
  <c r="L94" i="66"/>
  <c r="K94" i="66"/>
  <c r="J94" i="66"/>
  <c r="I94" i="66"/>
  <c r="T93" i="66"/>
  <c r="S93" i="66"/>
  <c r="R93" i="66"/>
  <c r="Q93" i="66"/>
  <c r="P93" i="66"/>
  <c r="O93" i="66"/>
  <c r="N93" i="66"/>
  <c r="M93" i="66"/>
  <c r="L93" i="66"/>
  <c r="K93" i="66"/>
  <c r="J93" i="66"/>
  <c r="I93" i="66"/>
  <c r="T92" i="66"/>
  <c r="S92" i="66"/>
  <c r="R92" i="66"/>
  <c r="Q92" i="66"/>
  <c r="P92" i="66"/>
  <c r="O92" i="66"/>
  <c r="N92" i="66"/>
  <c r="M92" i="66"/>
  <c r="L92" i="66"/>
  <c r="K92" i="66"/>
  <c r="J92" i="66"/>
  <c r="I92" i="66"/>
  <c r="T91" i="66"/>
  <c r="S91" i="66"/>
  <c r="R91" i="66"/>
  <c r="Q91" i="66"/>
  <c r="P91" i="66"/>
  <c r="O91" i="66"/>
  <c r="N91" i="66"/>
  <c r="M91" i="66"/>
  <c r="L91" i="66"/>
  <c r="K91" i="66"/>
  <c r="J91" i="66"/>
  <c r="I91" i="66"/>
  <c r="T90" i="66"/>
  <c r="S90" i="66"/>
  <c r="R90" i="66"/>
  <c r="Q90" i="66"/>
  <c r="P90" i="66"/>
  <c r="O90" i="66"/>
  <c r="N90" i="66"/>
  <c r="M90" i="66"/>
  <c r="L90" i="66"/>
  <c r="K90" i="66"/>
  <c r="J90" i="66"/>
  <c r="I90" i="66"/>
  <c r="T89" i="66"/>
  <c r="S89" i="66"/>
  <c r="R89" i="66"/>
  <c r="Q89" i="66"/>
  <c r="P89" i="66"/>
  <c r="O89" i="66"/>
  <c r="N89" i="66"/>
  <c r="M89" i="66"/>
  <c r="L89" i="66"/>
  <c r="K89" i="66"/>
  <c r="J89" i="66"/>
  <c r="I89" i="66"/>
  <c r="T88" i="66"/>
  <c r="S88" i="66"/>
  <c r="R88" i="66"/>
  <c r="Q88" i="66"/>
  <c r="P88" i="66"/>
  <c r="O88" i="66"/>
  <c r="N88" i="66"/>
  <c r="M88" i="66"/>
  <c r="L88" i="66"/>
  <c r="K88" i="66"/>
  <c r="J88" i="66"/>
  <c r="I88" i="66"/>
  <c r="T87" i="66"/>
  <c r="S87" i="66"/>
  <c r="R87" i="66"/>
  <c r="Q87" i="66"/>
  <c r="P87" i="66"/>
  <c r="O87" i="66"/>
  <c r="N87" i="66"/>
  <c r="M87" i="66"/>
  <c r="L87" i="66"/>
  <c r="K87" i="66"/>
  <c r="J87" i="66"/>
  <c r="I87" i="66"/>
  <c r="T86" i="66"/>
  <c r="S86" i="66"/>
  <c r="R86" i="66"/>
  <c r="Q86" i="66"/>
  <c r="P86" i="66"/>
  <c r="O86" i="66"/>
  <c r="N86" i="66"/>
  <c r="M86" i="66"/>
  <c r="L86" i="66"/>
  <c r="K86" i="66"/>
  <c r="J86" i="66"/>
  <c r="I86" i="66"/>
  <c r="T85" i="66"/>
  <c r="S85" i="66"/>
  <c r="R85" i="66"/>
  <c r="Q85" i="66"/>
  <c r="P85" i="66"/>
  <c r="O85" i="66"/>
  <c r="N85" i="66"/>
  <c r="M85" i="66"/>
  <c r="L85" i="66"/>
  <c r="K85" i="66"/>
  <c r="J85" i="66"/>
  <c r="I85" i="66"/>
  <c r="T83" i="66"/>
  <c r="S83" i="66"/>
  <c r="R83" i="66"/>
  <c r="Q83" i="66"/>
  <c r="P83" i="66"/>
  <c r="O83" i="66"/>
  <c r="N83" i="66"/>
  <c r="M83" i="66"/>
  <c r="L83" i="66"/>
  <c r="K83" i="66"/>
  <c r="J83" i="66"/>
  <c r="I83" i="66"/>
  <c r="T82" i="66"/>
  <c r="S82" i="66"/>
  <c r="R82" i="66"/>
  <c r="Q82" i="66"/>
  <c r="P82" i="66"/>
  <c r="O82" i="66"/>
  <c r="N82" i="66"/>
  <c r="M82" i="66"/>
  <c r="L82" i="66"/>
  <c r="K82" i="66"/>
  <c r="J82" i="66"/>
  <c r="I82" i="66"/>
  <c r="T81" i="66"/>
  <c r="S81" i="66"/>
  <c r="R81" i="66"/>
  <c r="Q81" i="66"/>
  <c r="P81" i="66"/>
  <c r="O81" i="66"/>
  <c r="N81" i="66"/>
  <c r="M81" i="66"/>
  <c r="L81" i="66"/>
  <c r="K81" i="66"/>
  <c r="J81" i="66"/>
  <c r="I81" i="66"/>
  <c r="T80" i="66"/>
  <c r="S80" i="66"/>
  <c r="R80" i="66"/>
  <c r="Q80" i="66"/>
  <c r="P80" i="66"/>
  <c r="O80" i="66"/>
  <c r="N80" i="66"/>
  <c r="M80" i="66"/>
  <c r="L80" i="66"/>
  <c r="K80" i="66"/>
  <c r="J80" i="66"/>
  <c r="I80" i="66"/>
  <c r="T78" i="66"/>
  <c r="S78" i="66"/>
  <c r="R78" i="66"/>
  <c r="Q78" i="66"/>
  <c r="P78" i="66"/>
  <c r="O78" i="66"/>
  <c r="N78" i="66"/>
  <c r="M78" i="66"/>
  <c r="L78" i="66"/>
  <c r="K78" i="66"/>
  <c r="J78" i="66"/>
  <c r="I78" i="66"/>
  <c r="T77" i="66"/>
  <c r="S77" i="66"/>
  <c r="R77" i="66"/>
  <c r="Q77" i="66"/>
  <c r="P77" i="66"/>
  <c r="O77" i="66"/>
  <c r="N77" i="66"/>
  <c r="M77" i="66"/>
  <c r="L77" i="66"/>
  <c r="K77" i="66"/>
  <c r="J77" i="66"/>
  <c r="I77" i="66"/>
  <c r="T74" i="66"/>
  <c r="S74" i="66"/>
  <c r="R74" i="66"/>
  <c r="Q74" i="66"/>
  <c r="P74" i="66"/>
  <c r="O74" i="66"/>
  <c r="N74" i="66"/>
  <c r="M74" i="66"/>
  <c r="L74" i="66"/>
  <c r="K74" i="66"/>
  <c r="J74" i="66"/>
  <c r="I74" i="66"/>
  <c r="T73" i="66"/>
  <c r="S73" i="66"/>
  <c r="R73" i="66"/>
  <c r="Q73" i="66"/>
  <c r="P73" i="66"/>
  <c r="O73" i="66"/>
  <c r="N73" i="66"/>
  <c r="M73" i="66"/>
  <c r="L73" i="66"/>
  <c r="K73" i="66"/>
  <c r="J73" i="66"/>
  <c r="I73" i="66"/>
  <c r="T72" i="66"/>
  <c r="S72" i="66"/>
  <c r="R72" i="66"/>
  <c r="Q72" i="66"/>
  <c r="P72" i="66"/>
  <c r="O72" i="66"/>
  <c r="N72" i="66"/>
  <c r="M72" i="66"/>
  <c r="L72" i="66"/>
  <c r="K72" i="66"/>
  <c r="J72" i="66"/>
  <c r="I72" i="66"/>
  <c r="T71" i="66"/>
  <c r="S71" i="66"/>
  <c r="R71" i="66"/>
  <c r="Q71" i="66"/>
  <c r="P71" i="66"/>
  <c r="O71" i="66"/>
  <c r="N71" i="66"/>
  <c r="M71" i="66"/>
  <c r="L71" i="66"/>
  <c r="K71" i="66"/>
  <c r="J71" i="66"/>
  <c r="I71" i="66"/>
  <c r="T69" i="66"/>
  <c r="S69" i="66"/>
  <c r="R69" i="66"/>
  <c r="Q69" i="66"/>
  <c r="P69" i="66"/>
  <c r="O69" i="66"/>
  <c r="N69" i="66"/>
  <c r="M69" i="66"/>
  <c r="L69" i="66"/>
  <c r="K69" i="66"/>
  <c r="J69" i="66"/>
  <c r="I69" i="66"/>
  <c r="T68" i="66"/>
  <c r="S68" i="66"/>
  <c r="R68" i="66"/>
  <c r="Q68" i="66"/>
  <c r="P68" i="66"/>
  <c r="O68" i="66"/>
  <c r="N68" i="66"/>
  <c r="M68" i="66"/>
  <c r="L68" i="66"/>
  <c r="K68" i="66"/>
  <c r="J68" i="66"/>
  <c r="I68" i="66"/>
  <c r="T67" i="66"/>
  <c r="S67" i="66"/>
  <c r="R67" i="66"/>
  <c r="Q67" i="66"/>
  <c r="P67" i="66"/>
  <c r="O67" i="66"/>
  <c r="N67" i="66"/>
  <c r="M67" i="66"/>
  <c r="L67" i="66"/>
  <c r="K67" i="66"/>
  <c r="J67" i="66"/>
  <c r="I67" i="66"/>
  <c r="T65" i="66"/>
  <c r="S65" i="66"/>
  <c r="R65" i="66"/>
  <c r="Q65" i="66"/>
  <c r="P65" i="66"/>
  <c r="O65" i="66"/>
  <c r="N65" i="66"/>
  <c r="M65" i="66"/>
  <c r="L65" i="66"/>
  <c r="K65" i="66"/>
  <c r="J65" i="66"/>
  <c r="I65" i="66"/>
  <c r="T64" i="66"/>
  <c r="S64" i="66"/>
  <c r="R64" i="66"/>
  <c r="Q64" i="66"/>
  <c r="P64" i="66"/>
  <c r="O64" i="66"/>
  <c r="N64" i="66"/>
  <c r="M64" i="66"/>
  <c r="L64" i="66"/>
  <c r="K64" i="66"/>
  <c r="J64" i="66"/>
  <c r="I64" i="66"/>
  <c r="T63" i="66"/>
  <c r="S63" i="66"/>
  <c r="R63" i="66"/>
  <c r="Q63" i="66"/>
  <c r="P63" i="66"/>
  <c r="O63" i="66"/>
  <c r="N63" i="66"/>
  <c r="M63" i="66"/>
  <c r="L63" i="66"/>
  <c r="K63" i="66"/>
  <c r="J63" i="66"/>
  <c r="I63" i="66"/>
  <c r="T62" i="66"/>
  <c r="S62" i="66"/>
  <c r="R62" i="66"/>
  <c r="Q62" i="66"/>
  <c r="P62" i="66"/>
  <c r="O62" i="66"/>
  <c r="N62" i="66"/>
  <c r="M62" i="66"/>
  <c r="L62" i="66"/>
  <c r="K62" i="66"/>
  <c r="J62" i="66"/>
  <c r="I62" i="66"/>
  <c r="T61" i="66"/>
  <c r="S61" i="66"/>
  <c r="R61" i="66"/>
  <c r="Q61" i="66"/>
  <c r="P61" i="66"/>
  <c r="O61" i="66"/>
  <c r="N61" i="66"/>
  <c r="M61" i="66"/>
  <c r="L61" i="66"/>
  <c r="K61" i="66"/>
  <c r="J61" i="66"/>
  <c r="I61" i="66"/>
  <c r="T60" i="66"/>
  <c r="S60" i="66"/>
  <c r="R60" i="66"/>
  <c r="Q60" i="66"/>
  <c r="P60" i="66"/>
  <c r="O60" i="66"/>
  <c r="N60" i="66"/>
  <c r="M60" i="66"/>
  <c r="L60" i="66"/>
  <c r="K60" i="66"/>
  <c r="J60" i="66"/>
  <c r="I60" i="66"/>
  <c r="T58" i="66"/>
  <c r="S58" i="66"/>
  <c r="R58" i="66"/>
  <c r="Q58" i="66"/>
  <c r="P58" i="66"/>
  <c r="O58" i="66"/>
  <c r="N58" i="66"/>
  <c r="M58" i="66"/>
  <c r="L58" i="66"/>
  <c r="K58" i="66"/>
  <c r="J58" i="66"/>
  <c r="I58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T56" i="66"/>
  <c r="S56" i="66"/>
  <c r="R56" i="66"/>
  <c r="Q56" i="66"/>
  <c r="P56" i="66"/>
  <c r="O56" i="66"/>
  <c r="N56" i="66"/>
  <c r="M56" i="66"/>
  <c r="L56" i="66"/>
  <c r="K56" i="66"/>
  <c r="J56" i="66"/>
  <c r="I56" i="66"/>
  <c r="T55" i="66"/>
  <c r="S55" i="66"/>
  <c r="R55" i="66"/>
  <c r="Q55" i="66"/>
  <c r="P55" i="66"/>
  <c r="O55" i="66"/>
  <c r="N55" i="66"/>
  <c r="M55" i="66"/>
  <c r="L55" i="66"/>
  <c r="K55" i="66"/>
  <c r="J55" i="66"/>
  <c r="I55" i="66"/>
  <c r="T54" i="66"/>
  <c r="S54" i="66"/>
  <c r="R54" i="66"/>
  <c r="Q54" i="66"/>
  <c r="P54" i="66"/>
  <c r="O54" i="66"/>
  <c r="N54" i="66"/>
  <c r="M54" i="66"/>
  <c r="L54" i="66"/>
  <c r="K54" i="66"/>
  <c r="J54" i="66"/>
  <c r="I54" i="66"/>
  <c r="T52" i="66"/>
  <c r="S52" i="66"/>
  <c r="R52" i="66"/>
  <c r="Q52" i="66"/>
  <c r="P52" i="66"/>
  <c r="O52" i="66"/>
  <c r="N52" i="66"/>
  <c r="M52" i="66"/>
  <c r="L52" i="66"/>
  <c r="K52" i="66"/>
  <c r="J52" i="66"/>
  <c r="I52" i="66"/>
  <c r="T51" i="66"/>
  <c r="S51" i="66"/>
  <c r="R51" i="66"/>
  <c r="Q51" i="66"/>
  <c r="P51" i="66"/>
  <c r="O51" i="66"/>
  <c r="N51" i="66"/>
  <c r="M51" i="66"/>
  <c r="L51" i="66"/>
  <c r="K51" i="66"/>
  <c r="J51" i="66"/>
  <c r="I51" i="66"/>
  <c r="T49" i="66"/>
  <c r="S49" i="66"/>
  <c r="R49" i="66"/>
  <c r="Q49" i="66"/>
  <c r="P49" i="66"/>
  <c r="O49" i="66"/>
  <c r="N49" i="66"/>
  <c r="M49" i="66"/>
  <c r="L49" i="66"/>
  <c r="K49" i="66"/>
  <c r="J49" i="66"/>
  <c r="I49" i="66"/>
  <c r="T48" i="66"/>
  <c r="S48" i="66"/>
  <c r="R48" i="66"/>
  <c r="Q48" i="66"/>
  <c r="P48" i="66"/>
  <c r="O48" i="66"/>
  <c r="N48" i="66"/>
  <c r="M48" i="66"/>
  <c r="L48" i="66"/>
  <c r="K48" i="66"/>
  <c r="J48" i="66"/>
  <c r="I48" i="66"/>
  <c r="T47" i="66"/>
  <c r="S47" i="66"/>
  <c r="R47" i="66"/>
  <c r="Q47" i="66"/>
  <c r="P47" i="66"/>
  <c r="O47" i="66"/>
  <c r="N47" i="66"/>
  <c r="M47" i="66"/>
  <c r="L47" i="66"/>
  <c r="K47" i="66"/>
  <c r="J47" i="66"/>
  <c r="I47" i="66"/>
  <c r="T46" i="66"/>
  <c r="S46" i="66"/>
  <c r="R46" i="66"/>
  <c r="Q46" i="66"/>
  <c r="P46" i="66"/>
  <c r="O46" i="66"/>
  <c r="N46" i="66"/>
  <c r="M46" i="66"/>
  <c r="L46" i="66"/>
  <c r="K46" i="66"/>
  <c r="J46" i="66"/>
  <c r="I46" i="66"/>
  <c r="T44" i="66"/>
  <c r="S44" i="66"/>
  <c r="Q44" i="66"/>
  <c r="P44" i="66"/>
  <c r="O44" i="66"/>
  <c r="N44" i="66"/>
  <c r="M44" i="66"/>
  <c r="L44" i="66"/>
  <c r="K44" i="66"/>
  <c r="J44" i="66"/>
  <c r="I44" i="66"/>
  <c r="T43" i="66"/>
  <c r="S43" i="66"/>
  <c r="R43" i="66"/>
  <c r="Q43" i="66"/>
  <c r="P43" i="66"/>
  <c r="O43" i="66"/>
  <c r="N43" i="66"/>
  <c r="M43" i="66"/>
  <c r="L43" i="66"/>
  <c r="K43" i="66"/>
  <c r="J43" i="66"/>
  <c r="I43" i="66"/>
  <c r="T42" i="66"/>
  <c r="S42" i="66"/>
  <c r="R42" i="66"/>
  <c r="Q42" i="66"/>
  <c r="P42" i="66"/>
  <c r="O42" i="66"/>
  <c r="N42" i="66"/>
  <c r="M42" i="66"/>
  <c r="L42" i="66"/>
  <c r="K42" i="66"/>
  <c r="J42" i="66"/>
  <c r="I42" i="66"/>
  <c r="T41" i="66"/>
  <c r="S41" i="66"/>
  <c r="R41" i="66"/>
  <c r="Q41" i="66"/>
  <c r="P41" i="66"/>
  <c r="O41" i="66"/>
  <c r="N41" i="66"/>
  <c r="M41" i="66"/>
  <c r="L41" i="66"/>
  <c r="K41" i="66"/>
  <c r="J41" i="66"/>
  <c r="I41" i="66"/>
  <c r="T39" i="66"/>
  <c r="S39" i="66"/>
  <c r="R39" i="66"/>
  <c r="Q39" i="66"/>
  <c r="P39" i="66"/>
  <c r="O39" i="66"/>
  <c r="N39" i="66"/>
  <c r="M39" i="66"/>
  <c r="L39" i="66"/>
  <c r="K39" i="66"/>
  <c r="J39" i="66"/>
  <c r="I39" i="66"/>
  <c r="T38" i="66"/>
  <c r="S38" i="66"/>
  <c r="R38" i="66"/>
  <c r="Q38" i="66"/>
  <c r="P38" i="66"/>
  <c r="O38" i="66"/>
  <c r="N38" i="66"/>
  <c r="M38" i="66"/>
  <c r="L38" i="66"/>
  <c r="K38" i="66"/>
  <c r="J38" i="66"/>
  <c r="I38" i="66"/>
  <c r="T36" i="66"/>
  <c r="S36" i="66"/>
  <c r="R36" i="66"/>
  <c r="Q36" i="66"/>
  <c r="P36" i="66"/>
  <c r="O36" i="66"/>
  <c r="N36" i="66"/>
  <c r="M36" i="66"/>
  <c r="L36" i="66"/>
  <c r="K36" i="66"/>
  <c r="J36" i="66"/>
  <c r="I36" i="66"/>
  <c r="T35" i="66"/>
  <c r="S35" i="66"/>
  <c r="R35" i="66"/>
  <c r="Q35" i="66"/>
  <c r="P35" i="66"/>
  <c r="O35" i="66"/>
  <c r="N35" i="66"/>
  <c r="M35" i="66"/>
  <c r="L35" i="66"/>
  <c r="K35" i="66"/>
  <c r="J35" i="66"/>
  <c r="I35" i="66"/>
  <c r="T34" i="66"/>
  <c r="S34" i="66"/>
  <c r="R34" i="66"/>
  <c r="Q34" i="66"/>
  <c r="P34" i="66"/>
  <c r="O34" i="66"/>
  <c r="N34" i="66"/>
  <c r="M34" i="66"/>
  <c r="L34" i="66"/>
  <c r="K34" i="66"/>
  <c r="J34" i="66"/>
  <c r="I34" i="66"/>
  <c r="T31" i="66"/>
  <c r="S31" i="66"/>
  <c r="R31" i="66"/>
  <c r="Q31" i="66"/>
  <c r="P31" i="66"/>
  <c r="O31" i="66"/>
  <c r="N31" i="66"/>
  <c r="M31" i="66"/>
  <c r="L31" i="66"/>
  <c r="K31" i="66"/>
  <c r="J31" i="66"/>
  <c r="I31" i="66"/>
  <c r="T30" i="66"/>
  <c r="S30" i="66"/>
  <c r="R30" i="66"/>
  <c r="Q30" i="66"/>
  <c r="P30" i="66"/>
  <c r="O30" i="66"/>
  <c r="N30" i="66"/>
  <c r="M30" i="66"/>
  <c r="L30" i="66"/>
  <c r="K30" i="66"/>
  <c r="J30" i="66"/>
  <c r="I30" i="66"/>
  <c r="T29" i="66"/>
  <c r="S29" i="66"/>
  <c r="R29" i="66"/>
  <c r="Q29" i="66"/>
  <c r="P29" i="66"/>
  <c r="O29" i="66"/>
  <c r="N29" i="66"/>
  <c r="M29" i="66"/>
  <c r="L29" i="66"/>
  <c r="K29" i="66"/>
  <c r="J29" i="66"/>
  <c r="I29" i="66"/>
  <c r="T28" i="66"/>
  <c r="S28" i="66"/>
  <c r="R28" i="66"/>
  <c r="Q28" i="66"/>
  <c r="P28" i="66"/>
  <c r="O28" i="66"/>
  <c r="N28" i="66"/>
  <c r="M28" i="66"/>
  <c r="L28" i="66"/>
  <c r="K28" i="66"/>
  <c r="J28" i="66"/>
  <c r="I28" i="66"/>
  <c r="T27" i="66"/>
  <c r="S27" i="66"/>
  <c r="R27" i="66"/>
  <c r="Q27" i="66"/>
  <c r="P27" i="66"/>
  <c r="O27" i="66"/>
  <c r="N27" i="66"/>
  <c r="M27" i="66"/>
  <c r="L27" i="66"/>
  <c r="K27" i="66"/>
  <c r="J27" i="66"/>
  <c r="I27" i="66"/>
  <c r="T26" i="66"/>
  <c r="S26" i="66"/>
  <c r="R26" i="66"/>
  <c r="Q26" i="66"/>
  <c r="P26" i="66"/>
  <c r="O26" i="66"/>
  <c r="N26" i="66"/>
  <c r="M26" i="66"/>
  <c r="L26" i="66"/>
  <c r="K26" i="66"/>
  <c r="J26" i="66"/>
  <c r="I26" i="66"/>
  <c r="T25" i="66"/>
  <c r="S25" i="66"/>
  <c r="R25" i="66"/>
  <c r="Q25" i="66"/>
  <c r="P25" i="66"/>
  <c r="O25" i="66"/>
  <c r="N25" i="66"/>
  <c r="M25" i="66"/>
  <c r="L25" i="66"/>
  <c r="K25" i="66"/>
  <c r="J25" i="66"/>
  <c r="I25" i="66"/>
  <c r="T23" i="66"/>
  <c r="S23" i="66"/>
  <c r="R23" i="66"/>
  <c r="Q23" i="66"/>
  <c r="P23" i="66"/>
  <c r="O23" i="66"/>
  <c r="N23" i="66"/>
  <c r="M23" i="66"/>
  <c r="L23" i="66"/>
  <c r="K23" i="66"/>
  <c r="J23" i="66"/>
  <c r="I23" i="66"/>
  <c r="T22" i="66"/>
  <c r="S22" i="66"/>
  <c r="R22" i="66"/>
  <c r="Q22" i="66"/>
  <c r="P22" i="66"/>
  <c r="O22" i="66"/>
  <c r="N22" i="66"/>
  <c r="M22" i="66"/>
  <c r="L22" i="66"/>
  <c r="K22" i="66"/>
  <c r="J22" i="66"/>
  <c r="I22" i="66"/>
  <c r="T21" i="66"/>
  <c r="S21" i="66"/>
  <c r="R21" i="66"/>
  <c r="Q21" i="66"/>
  <c r="P21" i="66"/>
  <c r="O21" i="66"/>
  <c r="N21" i="66"/>
  <c r="M21" i="66"/>
  <c r="L21" i="66"/>
  <c r="K21" i="66"/>
  <c r="J21" i="66"/>
  <c r="I21" i="66"/>
  <c r="T19" i="66"/>
  <c r="S19" i="66"/>
  <c r="R19" i="66"/>
  <c r="Q19" i="66"/>
  <c r="P19" i="66"/>
  <c r="O19" i="66"/>
  <c r="N19" i="66"/>
  <c r="M19" i="66"/>
  <c r="L19" i="66"/>
  <c r="K19" i="66"/>
  <c r="J19" i="66"/>
  <c r="I19" i="66"/>
  <c r="T18" i="66"/>
  <c r="S18" i="66"/>
  <c r="R18" i="66"/>
  <c r="Q18" i="66"/>
  <c r="P18" i="66"/>
  <c r="O18" i="66"/>
  <c r="N18" i="66"/>
  <c r="M18" i="66"/>
  <c r="L18" i="66"/>
  <c r="K18" i="66"/>
  <c r="J18" i="66"/>
  <c r="I18" i="66"/>
  <c r="T17" i="66"/>
  <c r="S17" i="66"/>
  <c r="R17" i="66"/>
  <c r="Q17" i="66"/>
  <c r="P17" i="66"/>
  <c r="O17" i="66"/>
  <c r="N17" i="66"/>
  <c r="M17" i="66"/>
  <c r="L17" i="66"/>
  <c r="K17" i="66"/>
  <c r="J17" i="66"/>
  <c r="I17" i="66"/>
  <c r="T16" i="66"/>
  <c r="S16" i="66"/>
  <c r="R16" i="66"/>
  <c r="Q16" i="66"/>
  <c r="P16" i="66"/>
  <c r="O16" i="66"/>
  <c r="N16" i="66"/>
  <c r="M16" i="66"/>
  <c r="L16" i="66"/>
  <c r="K16" i="66"/>
  <c r="J16" i="66"/>
  <c r="I16" i="66"/>
  <c r="T15" i="66"/>
  <c r="S15" i="66"/>
  <c r="R15" i="66"/>
  <c r="Q15" i="66"/>
  <c r="P15" i="66"/>
  <c r="O15" i="66"/>
  <c r="N15" i="66"/>
  <c r="M15" i="66"/>
  <c r="L15" i="66"/>
  <c r="K15" i="66"/>
  <c r="J15" i="66"/>
  <c r="I15" i="66"/>
  <c r="T14" i="66"/>
  <c r="S14" i="66"/>
  <c r="R14" i="66"/>
  <c r="Q14" i="66"/>
  <c r="P14" i="66"/>
  <c r="O14" i="66"/>
  <c r="N14" i="66"/>
  <c r="M14" i="66"/>
  <c r="L14" i="66"/>
  <c r="K14" i="66"/>
  <c r="J14" i="66"/>
  <c r="I14" i="66"/>
  <c r="T13" i="66"/>
  <c r="S13" i="66"/>
  <c r="R13" i="66"/>
  <c r="Q13" i="66"/>
  <c r="P13" i="66"/>
  <c r="O13" i="66"/>
  <c r="N13" i="66"/>
  <c r="M13" i="66"/>
  <c r="L13" i="66"/>
  <c r="K13" i="66"/>
  <c r="J13" i="66"/>
  <c r="I13" i="66"/>
  <c r="T12" i="66"/>
  <c r="S12" i="66"/>
  <c r="R12" i="66"/>
  <c r="Q12" i="66"/>
  <c r="P12" i="66"/>
  <c r="O12" i="66"/>
  <c r="N12" i="66"/>
  <c r="M12" i="66"/>
  <c r="L12" i="66"/>
  <c r="K12" i="66"/>
  <c r="J12" i="66"/>
  <c r="I12" i="66"/>
  <c r="T11" i="66"/>
  <c r="S11" i="66"/>
  <c r="R11" i="66"/>
  <c r="Q11" i="66"/>
  <c r="P11" i="66"/>
  <c r="O11" i="66"/>
  <c r="N11" i="66"/>
  <c r="M11" i="66"/>
  <c r="L11" i="66"/>
  <c r="K11" i="66"/>
  <c r="J11" i="66"/>
  <c r="I11" i="66"/>
  <c r="T10" i="66"/>
  <c r="S10" i="66"/>
  <c r="R10" i="66"/>
  <c r="Q10" i="66"/>
  <c r="P10" i="66"/>
  <c r="O10" i="66"/>
  <c r="N10" i="66"/>
  <c r="M10" i="66"/>
  <c r="L10" i="66"/>
  <c r="K10" i="66"/>
  <c r="J10" i="66"/>
  <c r="I10" i="66"/>
  <c r="T9" i="66"/>
  <c r="S9" i="66"/>
  <c r="R9" i="66"/>
  <c r="Q9" i="66"/>
  <c r="P9" i="66"/>
  <c r="O9" i="66"/>
  <c r="N9" i="66"/>
  <c r="M9" i="66"/>
  <c r="L9" i="66"/>
  <c r="K9" i="66"/>
  <c r="J9" i="66"/>
  <c r="I9" i="66"/>
  <c r="T8" i="66"/>
  <c r="S8" i="66"/>
  <c r="R8" i="66"/>
  <c r="Q8" i="66"/>
  <c r="P8" i="66"/>
  <c r="O8" i="66"/>
  <c r="N8" i="66"/>
  <c r="M8" i="66"/>
  <c r="L8" i="66"/>
  <c r="K8" i="66"/>
  <c r="J8" i="66"/>
  <c r="I8" i="66"/>
  <c r="T7" i="66"/>
  <c r="S7" i="66"/>
  <c r="R7" i="66"/>
  <c r="Q7" i="66"/>
  <c r="P7" i="66"/>
  <c r="O7" i="66"/>
  <c r="N7" i="66"/>
  <c r="M7" i="66"/>
  <c r="L7" i="66"/>
  <c r="K7" i="66"/>
  <c r="J7" i="66"/>
  <c r="I7" i="66"/>
  <c r="G254" i="66"/>
  <c r="G253" i="66"/>
  <c r="G252" i="66"/>
  <c r="G251" i="66"/>
  <c r="G250" i="66"/>
  <c r="G249" i="66"/>
  <c r="G248" i="66"/>
  <c r="G246" i="66"/>
  <c r="G245" i="66"/>
  <c r="G243" i="66"/>
  <c r="G242" i="66"/>
  <c r="G241" i="66"/>
  <c r="G240" i="66"/>
  <c r="G239" i="66"/>
  <c r="G238" i="66"/>
  <c r="G237" i="66"/>
  <c r="G236" i="66"/>
  <c r="G235" i="66"/>
  <c r="G234" i="66"/>
  <c r="G233" i="66"/>
  <c r="G232" i="66"/>
  <c r="G230" i="66"/>
  <c r="G229" i="66"/>
  <c r="G228" i="66"/>
  <c r="G224" i="66"/>
  <c r="G223" i="66"/>
  <c r="G222" i="66"/>
  <c r="G221" i="66"/>
  <c r="G220" i="66"/>
  <c r="G219" i="66"/>
  <c r="G218" i="66"/>
  <c r="G217" i="66"/>
  <c r="G216" i="66"/>
  <c r="G215" i="66"/>
  <c r="G213" i="66"/>
  <c r="G212" i="66"/>
  <c r="G211" i="66"/>
  <c r="G210" i="66"/>
  <c r="G209" i="66"/>
  <c r="G208" i="66"/>
  <c r="G207" i="66"/>
  <c r="G206" i="66"/>
  <c r="G205" i="66"/>
  <c r="G204" i="66"/>
  <c r="G203" i="66"/>
  <c r="G202" i="66"/>
  <c r="G201" i="66"/>
  <c r="G199" i="66"/>
  <c r="G198" i="66"/>
  <c r="G196" i="66"/>
  <c r="G195" i="66"/>
  <c r="G194" i="66"/>
  <c r="G193" i="66"/>
  <c r="G192" i="66"/>
  <c r="G191" i="66"/>
  <c r="G190" i="66"/>
  <c r="G189" i="66"/>
  <c r="G188" i="66"/>
  <c r="G187" i="66"/>
  <c r="G185" i="66"/>
  <c r="G184" i="66"/>
  <c r="G183" i="66"/>
  <c r="G182" i="66"/>
  <c r="G181" i="66"/>
  <c r="G180" i="66"/>
  <c r="G179" i="66"/>
  <c r="G178" i="66"/>
  <c r="G177" i="66"/>
  <c r="G176" i="66"/>
  <c r="G174" i="66"/>
  <c r="G173" i="66"/>
  <c r="G172" i="66"/>
  <c r="G171" i="66"/>
  <c r="G170" i="66"/>
  <c r="G169" i="66"/>
  <c r="G168" i="66"/>
  <c r="G167" i="66"/>
  <c r="G166" i="66"/>
  <c r="G165" i="66"/>
  <c r="G163" i="66"/>
  <c r="G161" i="66"/>
  <c r="G160" i="66"/>
  <c r="G159" i="66"/>
  <c r="G158" i="66"/>
  <c r="G156" i="66"/>
  <c r="G155" i="66"/>
  <c r="G154" i="66"/>
  <c r="G153" i="66"/>
  <c r="G152" i="66"/>
  <c r="G151" i="66"/>
  <c r="G150" i="66"/>
  <c r="G148" i="66"/>
  <c r="G146" i="66"/>
  <c r="G145" i="66"/>
  <c r="G144" i="66"/>
  <c r="G143" i="66"/>
  <c r="G142" i="66"/>
  <c r="G141" i="66"/>
  <c r="G140" i="66"/>
  <c r="G139" i="66"/>
  <c r="G138" i="66"/>
  <c r="G137" i="66"/>
  <c r="G136" i="66"/>
  <c r="G134" i="66"/>
  <c r="G133" i="66"/>
  <c r="G132" i="66"/>
  <c r="G131" i="66"/>
  <c r="G130" i="66"/>
  <c r="G129" i="66"/>
  <c r="G128" i="66"/>
  <c r="G127" i="66"/>
  <c r="G126" i="66"/>
  <c r="G125" i="66"/>
  <c r="G124" i="66"/>
  <c r="G123" i="66"/>
  <c r="G122" i="66"/>
  <c r="G121" i="66"/>
  <c r="G119" i="66"/>
  <c r="G118" i="66"/>
  <c r="G116" i="66"/>
  <c r="G115" i="66"/>
  <c r="G114" i="66"/>
  <c r="G113" i="66"/>
  <c r="G112" i="66"/>
  <c r="G111" i="66"/>
  <c r="G110" i="66"/>
  <c r="G109" i="66"/>
  <c r="G108" i="66"/>
  <c r="G107" i="66"/>
  <c r="G105" i="66"/>
  <c r="G104" i="66"/>
  <c r="G103" i="66"/>
  <c r="G102" i="66"/>
  <c r="G101" i="66"/>
  <c r="G100" i="66"/>
  <c r="G99" i="66"/>
  <c r="G98" i="66"/>
  <c r="G97" i="66"/>
  <c r="G96" i="66"/>
  <c r="G94" i="66"/>
  <c r="G93" i="66"/>
  <c r="G92" i="66"/>
  <c r="G91" i="66"/>
  <c r="G90" i="66"/>
  <c r="G89" i="66"/>
  <c r="G88" i="66"/>
  <c r="G87" i="66"/>
  <c r="G86" i="66"/>
  <c r="G85" i="66"/>
  <c r="G83" i="66"/>
  <c r="G82" i="66"/>
  <c r="G81" i="66"/>
  <c r="G80" i="66"/>
  <c r="G78" i="66"/>
  <c r="G77" i="66"/>
  <c r="G74" i="66"/>
  <c r="G73" i="66"/>
  <c r="G72" i="66"/>
  <c r="G71" i="66"/>
  <c r="G69" i="66"/>
  <c r="G68" i="66"/>
  <c r="G67" i="66"/>
  <c r="G65" i="66"/>
  <c r="G64" i="66"/>
  <c r="G63" i="66"/>
  <c r="G62" i="66"/>
  <c r="G61" i="66"/>
  <c r="G60" i="66"/>
  <c r="G58" i="66"/>
  <c r="G57" i="66"/>
  <c r="G56" i="66"/>
  <c r="G55" i="66"/>
  <c r="G54" i="66"/>
  <c r="G52" i="66"/>
  <c r="G51" i="66"/>
  <c r="G49" i="66"/>
  <c r="G48" i="66"/>
  <c r="G47" i="66"/>
  <c r="G46" i="66"/>
  <c r="G44" i="66"/>
  <c r="G43" i="66"/>
  <c r="G42" i="66"/>
  <c r="G41" i="66"/>
  <c r="G39" i="66"/>
  <c r="G38" i="66"/>
  <c r="G36" i="66"/>
  <c r="G35" i="66"/>
  <c r="G34" i="66"/>
  <c r="G31" i="66"/>
  <c r="G30" i="66"/>
  <c r="G29" i="66"/>
  <c r="G28" i="66"/>
  <c r="G27" i="66"/>
  <c r="G26" i="66"/>
  <c r="G25" i="66"/>
  <c r="G23" i="66"/>
  <c r="G22" i="66"/>
  <c r="G21" i="66"/>
  <c r="G19" i="66"/>
  <c r="G18" i="66"/>
  <c r="G17" i="66"/>
  <c r="G16" i="66"/>
  <c r="G15" i="66"/>
  <c r="G14" i="66"/>
  <c r="G13" i="66"/>
  <c r="G12" i="66"/>
  <c r="G11" i="66"/>
  <c r="G10" i="66"/>
  <c r="G9" i="66"/>
  <c r="G7" i="66"/>
  <c r="F295" i="88"/>
  <c r="H295" i="88" s="1"/>
  <c r="F294" i="88"/>
  <c r="H294" i="88" s="1"/>
  <c r="F293" i="88"/>
  <c r="H293" i="88" s="1"/>
  <c r="F292" i="88"/>
  <c r="H292" i="88" s="1"/>
  <c r="H291" i="88"/>
  <c r="F291" i="88"/>
  <c r="F290" i="88"/>
  <c r="H290" i="88" s="1"/>
  <c r="F289" i="88"/>
  <c r="H289" i="88" s="1"/>
  <c r="W288" i="88"/>
  <c r="V288" i="88"/>
  <c r="U288" i="88"/>
  <c r="T288" i="88"/>
  <c r="S288" i="88"/>
  <c r="R288" i="88"/>
  <c r="Q288" i="88"/>
  <c r="P288" i="88"/>
  <c r="O288" i="88"/>
  <c r="N288" i="88"/>
  <c r="M288" i="88"/>
  <c r="L288" i="88"/>
  <c r="K288" i="88"/>
  <c r="J288" i="88"/>
  <c r="I288" i="88"/>
  <c r="G288" i="88"/>
  <c r="F287" i="88"/>
  <c r="H287" i="88" s="1"/>
  <c r="F286" i="88"/>
  <c r="W285" i="88"/>
  <c r="V285" i="88"/>
  <c r="U285" i="88"/>
  <c r="T285" i="88"/>
  <c r="S285" i="88"/>
  <c r="R285" i="88"/>
  <c r="Q285" i="88"/>
  <c r="P285" i="88"/>
  <c r="O285" i="88"/>
  <c r="N285" i="88"/>
  <c r="M285" i="88"/>
  <c r="L285" i="88"/>
  <c r="K285" i="88"/>
  <c r="J285" i="88"/>
  <c r="I285" i="88"/>
  <c r="G285" i="88"/>
  <c r="F284" i="88"/>
  <c r="H284" i="88" s="1"/>
  <c r="F283" i="88"/>
  <c r="H283" i="88" s="1"/>
  <c r="F282" i="88"/>
  <c r="H282" i="88" s="1"/>
  <c r="F281" i="88"/>
  <c r="H281" i="88" s="1"/>
  <c r="F280" i="88"/>
  <c r="H280" i="88" s="1"/>
  <c r="F279" i="88"/>
  <c r="H279" i="88" s="1"/>
  <c r="F278" i="88"/>
  <c r="H278" i="88" s="1"/>
  <c r="F277" i="88"/>
  <c r="H277" i="88" s="1"/>
  <c r="F276" i="88"/>
  <c r="H276" i="88" s="1"/>
  <c r="F275" i="88"/>
  <c r="H275" i="88" s="1"/>
  <c r="F274" i="88"/>
  <c r="H274" i="88" s="1"/>
  <c r="F273" i="88"/>
  <c r="H273" i="88" s="1"/>
  <c r="W272" i="88"/>
  <c r="V272" i="88"/>
  <c r="U272" i="88"/>
  <c r="T272" i="88"/>
  <c r="S272" i="88"/>
  <c r="R272" i="88"/>
  <c r="Q272" i="88"/>
  <c r="P272" i="88"/>
  <c r="O272" i="88"/>
  <c r="N272" i="88"/>
  <c r="M272" i="88"/>
  <c r="L272" i="88"/>
  <c r="K272" i="88"/>
  <c r="J272" i="88"/>
  <c r="I272" i="88"/>
  <c r="G272" i="88"/>
  <c r="F271" i="88"/>
  <c r="H271" i="88" s="1"/>
  <c r="F270" i="88"/>
  <c r="H270" i="88" s="1"/>
  <c r="F269" i="88"/>
  <c r="H269" i="88" s="1"/>
  <c r="W268" i="88"/>
  <c r="V268" i="88"/>
  <c r="U268" i="88"/>
  <c r="T268" i="88"/>
  <c r="T267" i="88" s="1"/>
  <c r="S268" i="88"/>
  <c r="S267" i="88" s="1"/>
  <c r="R268" i="88"/>
  <c r="Q268" i="88"/>
  <c r="P268" i="88"/>
  <c r="O268" i="88"/>
  <c r="O267" i="88" s="1"/>
  <c r="N268" i="88"/>
  <c r="M268" i="88"/>
  <c r="L268" i="88"/>
  <c r="L267" i="88" s="1"/>
  <c r="L266" i="88" s="1"/>
  <c r="K268" i="88"/>
  <c r="K267" i="88" s="1"/>
  <c r="J268" i="88"/>
  <c r="I268" i="88"/>
  <c r="G268" i="88"/>
  <c r="G267" i="88" s="1"/>
  <c r="W267" i="88"/>
  <c r="F265" i="88"/>
  <c r="H265" i="88" s="1"/>
  <c r="F264" i="88"/>
  <c r="H264" i="88" s="1"/>
  <c r="F263" i="88"/>
  <c r="H263" i="88" s="1"/>
  <c r="F262" i="88"/>
  <c r="H262" i="88" s="1"/>
  <c r="F261" i="88"/>
  <c r="H261" i="88" s="1"/>
  <c r="F260" i="88"/>
  <c r="H260" i="88" s="1"/>
  <c r="F259" i="88"/>
  <c r="H259" i="88" s="1"/>
  <c r="F258" i="88"/>
  <c r="H258" i="88" s="1"/>
  <c r="F257" i="88"/>
  <c r="H257" i="88" s="1"/>
  <c r="F256" i="88"/>
  <c r="W255" i="88"/>
  <c r="V255" i="88"/>
  <c r="U255" i="88"/>
  <c r="T255" i="88"/>
  <c r="S255" i="88"/>
  <c r="R255" i="88"/>
  <c r="Q255" i="88"/>
  <c r="P255" i="88"/>
  <c r="O255" i="88"/>
  <c r="N255" i="88"/>
  <c r="M255" i="88"/>
  <c r="L255" i="88"/>
  <c r="K255" i="88"/>
  <c r="J255" i="88"/>
  <c r="I255" i="88"/>
  <c r="G255" i="88"/>
  <c r="F254" i="88"/>
  <c r="H254" i="88" s="1"/>
  <c r="F253" i="88"/>
  <c r="H253" i="88" s="1"/>
  <c r="F252" i="88"/>
  <c r="H252" i="88" s="1"/>
  <c r="F251" i="88"/>
  <c r="H251" i="88" s="1"/>
  <c r="F250" i="88"/>
  <c r="H250" i="88" s="1"/>
  <c r="F249" i="88"/>
  <c r="H249" i="88" s="1"/>
  <c r="F248" i="88"/>
  <c r="H248" i="88" s="1"/>
  <c r="F247" i="88"/>
  <c r="H247" i="88" s="1"/>
  <c r="F246" i="88"/>
  <c r="H246" i="88" s="1"/>
  <c r="F245" i="88"/>
  <c r="H245" i="88" s="1"/>
  <c r="F244" i="88"/>
  <c r="H244" i="88" s="1"/>
  <c r="F243" i="88"/>
  <c r="H243" i="88" s="1"/>
  <c r="F242" i="88"/>
  <c r="W241" i="88"/>
  <c r="V241" i="88"/>
  <c r="U241" i="88"/>
  <c r="T241" i="88"/>
  <c r="S241" i="88"/>
  <c r="R241" i="88"/>
  <c r="Q241" i="88"/>
  <c r="P241" i="88"/>
  <c r="O241" i="88"/>
  <c r="N241" i="88"/>
  <c r="M241" i="88"/>
  <c r="L241" i="88"/>
  <c r="K241" i="88"/>
  <c r="J241" i="88"/>
  <c r="I241" i="88"/>
  <c r="G241" i="88"/>
  <c r="F240" i="88"/>
  <c r="H240" i="88" s="1"/>
  <c r="F239" i="88"/>
  <c r="H239" i="88" s="1"/>
  <c r="W238" i="88"/>
  <c r="V238" i="88"/>
  <c r="U238" i="88"/>
  <c r="T238" i="88"/>
  <c r="S238" i="88"/>
  <c r="R238" i="88"/>
  <c r="Q238" i="88"/>
  <c r="P238" i="88"/>
  <c r="O238" i="88"/>
  <c r="N238" i="88"/>
  <c r="M238" i="88"/>
  <c r="L238" i="88"/>
  <c r="K238" i="88"/>
  <c r="J238" i="88"/>
  <c r="I238" i="88"/>
  <c r="G238" i="88"/>
  <c r="F237" i="88"/>
  <c r="H237" i="88" s="1"/>
  <c r="F236" i="88"/>
  <c r="H236" i="88" s="1"/>
  <c r="F235" i="88"/>
  <c r="H235" i="88" s="1"/>
  <c r="F234" i="88"/>
  <c r="H234" i="88" s="1"/>
  <c r="F233" i="88"/>
  <c r="H233" i="88" s="1"/>
  <c r="F232" i="88"/>
  <c r="H232" i="88" s="1"/>
  <c r="F231" i="88"/>
  <c r="H231" i="88" s="1"/>
  <c r="F230" i="88"/>
  <c r="H230" i="88" s="1"/>
  <c r="F229" i="88"/>
  <c r="H229" i="88" s="1"/>
  <c r="F228" i="88"/>
  <c r="W227" i="88"/>
  <c r="V227" i="88"/>
  <c r="U227" i="88"/>
  <c r="T227" i="88"/>
  <c r="S227" i="88"/>
  <c r="R227" i="88"/>
  <c r="Q227" i="88"/>
  <c r="P227" i="88"/>
  <c r="O227" i="88"/>
  <c r="N227" i="88"/>
  <c r="M227" i="88"/>
  <c r="L227" i="88"/>
  <c r="K227" i="88"/>
  <c r="J227" i="88"/>
  <c r="I227" i="88"/>
  <c r="G227" i="88"/>
  <c r="F226" i="88"/>
  <c r="H226" i="88" s="1"/>
  <c r="F225" i="88"/>
  <c r="H225" i="88" s="1"/>
  <c r="F224" i="88"/>
  <c r="H224" i="88" s="1"/>
  <c r="F223" i="88"/>
  <c r="H223" i="88" s="1"/>
  <c r="F222" i="88"/>
  <c r="H222" i="88" s="1"/>
  <c r="F221" i="88"/>
  <c r="H221" i="88" s="1"/>
  <c r="F220" i="88"/>
  <c r="H220" i="88" s="1"/>
  <c r="F219" i="88"/>
  <c r="H219" i="88" s="1"/>
  <c r="F218" i="88"/>
  <c r="H218" i="88" s="1"/>
  <c r="F217" i="88"/>
  <c r="H217" i="88" s="1"/>
  <c r="W216" i="88"/>
  <c r="V216" i="88"/>
  <c r="U216" i="88"/>
  <c r="T216" i="88"/>
  <c r="S216" i="88"/>
  <c r="R216" i="88"/>
  <c r="Q216" i="88"/>
  <c r="P216" i="88"/>
  <c r="O216" i="88"/>
  <c r="N216" i="88"/>
  <c r="M216" i="88"/>
  <c r="L216" i="88"/>
  <c r="K216" i="88"/>
  <c r="J216" i="88"/>
  <c r="I216" i="88"/>
  <c r="G216" i="88"/>
  <c r="F215" i="88"/>
  <c r="H215" i="88" s="1"/>
  <c r="F214" i="88"/>
  <c r="H214" i="88" s="1"/>
  <c r="F213" i="88"/>
  <c r="H213" i="88" s="1"/>
  <c r="F212" i="88"/>
  <c r="H212" i="88" s="1"/>
  <c r="F211" i="88"/>
  <c r="H211" i="88" s="1"/>
  <c r="F210" i="88"/>
  <c r="H210" i="88" s="1"/>
  <c r="F209" i="88"/>
  <c r="H209" i="88" s="1"/>
  <c r="F208" i="88"/>
  <c r="H208" i="88" s="1"/>
  <c r="F207" i="88"/>
  <c r="H207" i="88" s="1"/>
  <c r="F206" i="88"/>
  <c r="W205" i="88"/>
  <c r="V205" i="88"/>
  <c r="U205" i="88"/>
  <c r="T205" i="88"/>
  <c r="S205" i="88"/>
  <c r="R205" i="88"/>
  <c r="Q205" i="88"/>
  <c r="P205" i="88"/>
  <c r="O205" i="88"/>
  <c r="N205" i="88"/>
  <c r="M205" i="88"/>
  <c r="L205" i="88"/>
  <c r="L203" i="88" s="1"/>
  <c r="K205" i="88"/>
  <c r="J205" i="88"/>
  <c r="I205" i="88"/>
  <c r="G205" i="88"/>
  <c r="F204" i="88"/>
  <c r="F202" i="88"/>
  <c r="H202" i="88" s="1"/>
  <c r="F201" i="88"/>
  <c r="H201" i="88" s="1"/>
  <c r="F200" i="88"/>
  <c r="H200" i="88" s="1"/>
  <c r="F199" i="88"/>
  <c r="H199" i="88" s="1"/>
  <c r="W198" i="88"/>
  <c r="V198" i="88"/>
  <c r="U198" i="88"/>
  <c r="T198" i="88"/>
  <c r="S198" i="88"/>
  <c r="R198" i="88"/>
  <c r="Q198" i="88"/>
  <c r="P198" i="88"/>
  <c r="O198" i="88"/>
  <c r="N198" i="88"/>
  <c r="M198" i="88"/>
  <c r="L198" i="88"/>
  <c r="K198" i="88"/>
  <c r="J198" i="88"/>
  <c r="I198" i="88"/>
  <c r="G198" i="88"/>
  <c r="F197" i="88"/>
  <c r="H197" i="88" s="1"/>
  <c r="F196" i="88"/>
  <c r="H196" i="88" s="1"/>
  <c r="F195" i="88"/>
  <c r="H195" i="88" s="1"/>
  <c r="F194" i="88"/>
  <c r="H194" i="88" s="1"/>
  <c r="F193" i="88"/>
  <c r="H193" i="88" s="1"/>
  <c r="F192" i="88"/>
  <c r="H192" i="88" s="1"/>
  <c r="F191" i="88"/>
  <c r="W190" i="88"/>
  <c r="W188" i="88" s="1"/>
  <c r="V190" i="88"/>
  <c r="V188" i="88" s="1"/>
  <c r="U190" i="88"/>
  <c r="U188" i="88" s="1"/>
  <c r="T190" i="88"/>
  <c r="T188" i="88" s="1"/>
  <c r="S190" i="88"/>
  <c r="S188" i="88" s="1"/>
  <c r="R190" i="88"/>
  <c r="R188" i="88" s="1"/>
  <c r="Q190" i="88"/>
  <c r="Q188" i="88" s="1"/>
  <c r="P190" i="88"/>
  <c r="P188" i="88" s="1"/>
  <c r="O190" i="88"/>
  <c r="N190" i="88"/>
  <c r="N188" i="88" s="1"/>
  <c r="M190" i="88"/>
  <c r="M188" i="88" s="1"/>
  <c r="L190" i="88"/>
  <c r="L188" i="88" s="1"/>
  <c r="K190" i="88"/>
  <c r="K188" i="88" s="1"/>
  <c r="J190" i="88"/>
  <c r="J188" i="88" s="1"/>
  <c r="I190" i="88"/>
  <c r="I188" i="88" s="1"/>
  <c r="G190" i="88"/>
  <c r="G188" i="88" s="1"/>
  <c r="F189" i="88"/>
  <c r="H189" i="88" s="1"/>
  <c r="O188" i="88"/>
  <c r="F187" i="88"/>
  <c r="H187" i="88" s="1"/>
  <c r="F186" i="88"/>
  <c r="H186" i="88" s="1"/>
  <c r="F185" i="88"/>
  <c r="H185" i="88" s="1"/>
  <c r="F184" i="88"/>
  <c r="H184" i="88" s="1"/>
  <c r="F183" i="88"/>
  <c r="H183" i="88" s="1"/>
  <c r="F182" i="88"/>
  <c r="H182" i="88" s="1"/>
  <c r="F181" i="88"/>
  <c r="H181" i="88" s="1"/>
  <c r="F180" i="88"/>
  <c r="H180" i="88" s="1"/>
  <c r="F179" i="88"/>
  <c r="H179" i="88" s="1"/>
  <c r="F178" i="88"/>
  <c r="H178" i="88" s="1"/>
  <c r="F177" i="88"/>
  <c r="H177" i="88" s="1"/>
  <c r="W176" i="88"/>
  <c r="V176" i="88"/>
  <c r="U176" i="88"/>
  <c r="T176" i="88"/>
  <c r="S176" i="88"/>
  <c r="R176" i="88"/>
  <c r="Q176" i="88"/>
  <c r="P176" i="88"/>
  <c r="O176" i="88"/>
  <c r="N176" i="88"/>
  <c r="M176" i="88"/>
  <c r="L176" i="88"/>
  <c r="K176" i="88"/>
  <c r="J176" i="88"/>
  <c r="I176" i="88"/>
  <c r="G176" i="88"/>
  <c r="F175" i="88"/>
  <c r="H175" i="88" s="1"/>
  <c r="F174" i="88"/>
  <c r="H174" i="88" s="1"/>
  <c r="F173" i="88"/>
  <c r="H173" i="88" s="1"/>
  <c r="F172" i="88"/>
  <c r="H172" i="88" s="1"/>
  <c r="F171" i="88"/>
  <c r="H171" i="88" s="1"/>
  <c r="F170" i="88"/>
  <c r="H170" i="88" s="1"/>
  <c r="F169" i="88"/>
  <c r="H169" i="88" s="1"/>
  <c r="F168" i="88"/>
  <c r="H168" i="88" s="1"/>
  <c r="F167" i="88"/>
  <c r="H167" i="88" s="1"/>
  <c r="F166" i="88"/>
  <c r="H166" i="88" s="1"/>
  <c r="F165" i="88"/>
  <c r="H165" i="88" s="1"/>
  <c r="F164" i="88"/>
  <c r="H164" i="88" s="1"/>
  <c r="F163" i="88"/>
  <c r="H163" i="88" s="1"/>
  <c r="F162" i="88"/>
  <c r="W161" i="88"/>
  <c r="V161" i="88"/>
  <c r="U161" i="88"/>
  <c r="T161" i="88"/>
  <c r="S161" i="88"/>
  <c r="R161" i="88"/>
  <c r="Q161" i="88"/>
  <c r="P161" i="88"/>
  <c r="O161" i="88"/>
  <c r="N161" i="88"/>
  <c r="M161" i="88"/>
  <c r="L161" i="88"/>
  <c r="K161" i="88"/>
  <c r="J161" i="88"/>
  <c r="I161" i="88"/>
  <c r="G161" i="88"/>
  <c r="F160" i="88"/>
  <c r="H160" i="88" s="1"/>
  <c r="F159" i="88"/>
  <c r="H159" i="88" s="1"/>
  <c r="W158" i="88"/>
  <c r="V158" i="88"/>
  <c r="U158" i="88"/>
  <c r="T158" i="88"/>
  <c r="S158" i="88"/>
  <c r="R158" i="88"/>
  <c r="Q158" i="88"/>
  <c r="P158" i="88"/>
  <c r="O158" i="88"/>
  <c r="N158" i="88"/>
  <c r="M158" i="88"/>
  <c r="L158" i="88"/>
  <c r="K158" i="88"/>
  <c r="J158" i="88"/>
  <c r="I158" i="88"/>
  <c r="G158" i="88"/>
  <c r="F157" i="88"/>
  <c r="H157" i="88" s="1"/>
  <c r="F156" i="88"/>
  <c r="H156" i="88" s="1"/>
  <c r="F155" i="88"/>
  <c r="H155" i="88" s="1"/>
  <c r="F154" i="88"/>
  <c r="H154" i="88" s="1"/>
  <c r="F153" i="88"/>
  <c r="H153" i="88" s="1"/>
  <c r="F152" i="88"/>
  <c r="H152" i="88" s="1"/>
  <c r="F151" i="88"/>
  <c r="H151" i="88" s="1"/>
  <c r="F150" i="88"/>
  <c r="H150" i="88" s="1"/>
  <c r="F149" i="88"/>
  <c r="H149" i="88" s="1"/>
  <c r="F148" i="88"/>
  <c r="W147" i="88"/>
  <c r="V147" i="88"/>
  <c r="U147" i="88"/>
  <c r="T147" i="88"/>
  <c r="S147" i="88"/>
  <c r="R147" i="88"/>
  <c r="Q147" i="88"/>
  <c r="P147" i="88"/>
  <c r="O147" i="88"/>
  <c r="N147" i="88"/>
  <c r="M147" i="88"/>
  <c r="L147" i="88"/>
  <c r="K147" i="88"/>
  <c r="J147" i="88"/>
  <c r="I147" i="88"/>
  <c r="G147" i="88"/>
  <c r="F146" i="88"/>
  <c r="H146" i="88" s="1"/>
  <c r="F145" i="88"/>
  <c r="H145" i="88" s="1"/>
  <c r="F144" i="88"/>
  <c r="H144" i="88" s="1"/>
  <c r="F143" i="88"/>
  <c r="H143" i="88" s="1"/>
  <c r="F142" i="88"/>
  <c r="H142" i="88" s="1"/>
  <c r="F141" i="88"/>
  <c r="H141" i="88" s="1"/>
  <c r="F140" i="88"/>
  <c r="H140" i="88" s="1"/>
  <c r="F139" i="88"/>
  <c r="H139" i="88" s="1"/>
  <c r="F138" i="88"/>
  <c r="H138" i="88" s="1"/>
  <c r="F137" i="88"/>
  <c r="H137" i="88" s="1"/>
  <c r="W136" i="88"/>
  <c r="V136" i="88"/>
  <c r="U136" i="88"/>
  <c r="T136" i="88"/>
  <c r="S136" i="88"/>
  <c r="R136" i="88"/>
  <c r="Q136" i="88"/>
  <c r="P136" i="88"/>
  <c r="O136" i="88"/>
  <c r="N136" i="88"/>
  <c r="M136" i="88"/>
  <c r="L136" i="88"/>
  <c r="K136" i="88"/>
  <c r="J136" i="88"/>
  <c r="I136" i="88"/>
  <c r="G136" i="88"/>
  <c r="F135" i="88"/>
  <c r="H135" i="88" s="1"/>
  <c r="F134" i="88"/>
  <c r="H134" i="88" s="1"/>
  <c r="F133" i="88"/>
  <c r="H133" i="88" s="1"/>
  <c r="F132" i="88"/>
  <c r="H132" i="88" s="1"/>
  <c r="F131" i="88"/>
  <c r="H131" i="88" s="1"/>
  <c r="F130" i="88"/>
  <c r="H130" i="88" s="1"/>
  <c r="F129" i="88"/>
  <c r="H129" i="88" s="1"/>
  <c r="F128" i="88"/>
  <c r="H128" i="88" s="1"/>
  <c r="F127" i="88"/>
  <c r="H127" i="88" s="1"/>
  <c r="H126" i="88"/>
  <c r="F126" i="88"/>
  <c r="W125" i="88"/>
  <c r="V125" i="88"/>
  <c r="U125" i="88"/>
  <c r="T125" i="88"/>
  <c r="S125" i="88"/>
  <c r="R125" i="88"/>
  <c r="Q125" i="88"/>
  <c r="P125" i="88"/>
  <c r="O125" i="88"/>
  <c r="N125" i="88"/>
  <c r="M125" i="88"/>
  <c r="L125" i="88"/>
  <c r="K125" i="88"/>
  <c r="J125" i="88"/>
  <c r="I125" i="88"/>
  <c r="G125" i="88"/>
  <c r="F124" i="88"/>
  <c r="H124" i="88" s="1"/>
  <c r="F123" i="88"/>
  <c r="H123" i="88" s="1"/>
  <c r="F122" i="88"/>
  <c r="H122" i="88" s="1"/>
  <c r="F121" i="88"/>
  <c r="H121" i="88" s="1"/>
  <c r="W120" i="88"/>
  <c r="V120" i="88"/>
  <c r="U120" i="88"/>
  <c r="T120" i="88"/>
  <c r="S120" i="88"/>
  <c r="R120" i="88"/>
  <c r="Q120" i="88"/>
  <c r="P120" i="88"/>
  <c r="O120" i="88"/>
  <c r="N120" i="88"/>
  <c r="M120" i="88"/>
  <c r="L120" i="88"/>
  <c r="K120" i="88"/>
  <c r="J120" i="88"/>
  <c r="I120" i="88"/>
  <c r="G120" i="88"/>
  <c r="F119" i="88"/>
  <c r="H119" i="88" s="1"/>
  <c r="F118" i="88"/>
  <c r="W117" i="88"/>
  <c r="V117" i="88"/>
  <c r="U117" i="88"/>
  <c r="T117" i="88"/>
  <c r="S117" i="88"/>
  <c r="R117" i="88"/>
  <c r="Q117" i="88"/>
  <c r="P117" i="88"/>
  <c r="O117" i="88"/>
  <c r="N117" i="88"/>
  <c r="M117" i="88"/>
  <c r="L117" i="88"/>
  <c r="K117" i="88"/>
  <c r="J117" i="88"/>
  <c r="I117" i="88"/>
  <c r="G117" i="88"/>
  <c r="F115" i="88"/>
  <c r="H115" i="88" s="1"/>
  <c r="F114" i="88"/>
  <c r="H114" i="88" s="1"/>
  <c r="F113" i="88"/>
  <c r="H113" i="88" s="1"/>
  <c r="F112" i="88"/>
  <c r="H112" i="88" s="1"/>
  <c r="W111" i="88"/>
  <c r="V111" i="88"/>
  <c r="U111" i="88"/>
  <c r="T111" i="88"/>
  <c r="S111" i="88"/>
  <c r="R111" i="88"/>
  <c r="Q111" i="88"/>
  <c r="P111" i="88"/>
  <c r="O111" i="88"/>
  <c r="N111" i="88"/>
  <c r="M111" i="88"/>
  <c r="L111" i="88"/>
  <c r="K111" i="88"/>
  <c r="J111" i="88"/>
  <c r="I111" i="88"/>
  <c r="G111" i="88"/>
  <c r="F110" i="88"/>
  <c r="H110" i="88" s="1"/>
  <c r="F109" i="88"/>
  <c r="H109" i="88" s="1"/>
  <c r="F108" i="88"/>
  <c r="W107" i="88"/>
  <c r="V107" i="88"/>
  <c r="U107" i="88"/>
  <c r="T107" i="88"/>
  <c r="S107" i="88"/>
  <c r="R107" i="88"/>
  <c r="Q107" i="88"/>
  <c r="P107" i="88"/>
  <c r="O107" i="88"/>
  <c r="N107" i="88"/>
  <c r="M107" i="88"/>
  <c r="L107" i="88"/>
  <c r="K107" i="88"/>
  <c r="J107" i="88"/>
  <c r="I107" i="88"/>
  <c r="G107" i="88"/>
  <c r="F106" i="88"/>
  <c r="H106" i="88" s="1"/>
  <c r="F105" i="88"/>
  <c r="H105" i="88" s="1"/>
  <c r="F104" i="88"/>
  <c r="H104" i="88" s="1"/>
  <c r="F103" i="88"/>
  <c r="H103" i="88" s="1"/>
  <c r="F102" i="88"/>
  <c r="H102" i="88" s="1"/>
  <c r="F101" i="88"/>
  <c r="H101" i="88" s="1"/>
  <c r="H96" i="88"/>
  <c r="F95" i="88"/>
  <c r="H95" i="88" s="1"/>
  <c r="F94" i="88"/>
  <c r="H94" i="88" s="1"/>
  <c r="F93" i="88"/>
  <c r="H93" i="88" s="1"/>
  <c r="H89" i="88"/>
  <c r="W88" i="88"/>
  <c r="V88" i="88"/>
  <c r="U88" i="88"/>
  <c r="T88" i="88"/>
  <c r="S88" i="88"/>
  <c r="R88" i="88"/>
  <c r="Q88" i="88"/>
  <c r="P88" i="88"/>
  <c r="O88" i="88"/>
  <c r="N88" i="88"/>
  <c r="M88" i="88"/>
  <c r="L88" i="88"/>
  <c r="K88" i="88"/>
  <c r="J88" i="88"/>
  <c r="I88" i="88"/>
  <c r="G88" i="88"/>
  <c r="F87" i="88"/>
  <c r="H87" i="88" s="1"/>
  <c r="F86" i="88"/>
  <c r="W85" i="88"/>
  <c r="V85" i="88"/>
  <c r="U85" i="88"/>
  <c r="T85" i="88"/>
  <c r="S85" i="88"/>
  <c r="R85" i="88"/>
  <c r="Q85" i="88"/>
  <c r="P85" i="88"/>
  <c r="O85" i="88"/>
  <c r="N85" i="88"/>
  <c r="M85" i="88"/>
  <c r="L85" i="88"/>
  <c r="K85" i="88"/>
  <c r="J85" i="88"/>
  <c r="I85" i="88"/>
  <c r="G85" i="88"/>
  <c r="W72" i="88"/>
  <c r="W52" i="88" s="1"/>
  <c r="V72" i="88"/>
  <c r="V52" i="88" s="1"/>
  <c r="U72" i="88"/>
  <c r="U52" i="88" s="1"/>
  <c r="T72" i="88"/>
  <c r="T52" i="88" s="1"/>
  <c r="S72" i="88"/>
  <c r="S52" i="88" s="1"/>
  <c r="R72" i="88"/>
  <c r="R52" i="88" s="1"/>
  <c r="Q72" i="88"/>
  <c r="Q52" i="88" s="1"/>
  <c r="P72" i="88"/>
  <c r="P52" i="88" s="1"/>
  <c r="O72" i="88"/>
  <c r="O52" i="88" s="1"/>
  <c r="N72" i="88"/>
  <c r="N52" i="88" s="1"/>
  <c r="M72" i="88"/>
  <c r="M52" i="88" s="1"/>
  <c r="L72" i="88"/>
  <c r="K72" i="88"/>
  <c r="K52" i="88" s="1"/>
  <c r="J72" i="88"/>
  <c r="J52" i="88" s="1"/>
  <c r="I72" i="88"/>
  <c r="I52" i="88" s="1"/>
  <c r="G52" i="88"/>
  <c r="H68" i="88"/>
  <c r="F67" i="88"/>
  <c r="H67" i="88" s="1"/>
  <c r="F66" i="88"/>
  <c r="H66" i="88" s="1"/>
  <c r="H53" i="88"/>
  <c r="F51" i="88"/>
  <c r="H51" i="88" s="1"/>
  <c r="K51" i="88" s="1"/>
  <c r="F50" i="88"/>
  <c r="H50" i="88" s="1"/>
  <c r="K50" i="88" s="1"/>
  <c r="W49" i="88"/>
  <c r="V49" i="88"/>
  <c r="U49" i="88"/>
  <c r="T49" i="88"/>
  <c r="S49" i="88"/>
  <c r="R49" i="88"/>
  <c r="Q49" i="88"/>
  <c r="P49" i="88"/>
  <c r="O49" i="88"/>
  <c r="N49" i="88"/>
  <c r="M49" i="88"/>
  <c r="L49" i="88"/>
  <c r="J49" i="88"/>
  <c r="I49" i="88"/>
  <c r="G49" i="88"/>
  <c r="F48" i="88"/>
  <c r="H48" i="88" s="1"/>
  <c r="H44" i="88"/>
  <c r="F43" i="88"/>
  <c r="H43" i="88" s="1"/>
  <c r="K43" i="88" s="1"/>
  <c r="K42" i="88" s="1"/>
  <c r="W42" i="88"/>
  <c r="V42" i="88"/>
  <c r="U42" i="88"/>
  <c r="T42" i="88"/>
  <c r="S42" i="88"/>
  <c r="R42" i="88"/>
  <c r="Q42" i="88"/>
  <c r="P42" i="88"/>
  <c r="O42" i="88"/>
  <c r="N42" i="88"/>
  <c r="M42" i="88"/>
  <c r="L42" i="88"/>
  <c r="J42" i="88"/>
  <c r="I42" i="88"/>
  <c r="G42" i="88"/>
  <c r="F40" i="88"/>
  <c r="H40" i="88" s="1"/>
  <c r="F39" i="88"/>
  <c r="H39" i="88" s="1"/>
  <c r="F38" i="88"/>
  <c r="H38" i="88" s="1"/>
  <c r="F37" i="88"/>
  <c r="H37" i="88" s="1"/>
  <c r="F36" i="88"/>
  <c r="H36" i="88" s="1"/>
  <c r="F35" i="88"/>
  <c r="H35" i="88" s="1"/>
  <c r="W30" i="88"/>
  <c r="V30" i="88"/>
  <c r="U30" i="88"/>
  <c r="T30" i="88"/>
  <c r="S30" i="88"/>
  <c r="R30" i="88"/>
  <c r="Q30" i="88"/>
  <c r="P30" i="88"/>
  <c r="O30" i="88"/>
  <c r="N30" i="88"/>
  <c r="M30" i="88"/>
  <c r="L30" i="88"/>
  <c r="K30" i="88"/>
  <c r="J30" i="88"/>
  <c r="I30" i="88"/>
  <c r="G30" i="88"/>
  <c r="F29" i="88"/>
  <c r="H29" i="88" s="1"/>
  <c r="F28" i="88"/>
  <c r="H28" i="88" s="1"/>
  <c r="F27" i="88"/>
  <c r="H27" i="88" s="1"/>
  <c r="W26" i="88"/>
  <c r="V26" i="88"/>
  <c r="U26" i="88"/>
  <c r="T26" i="88"/>
  <c r="S26" i="88"/>
  <c r="R26" i="88"/>
  <c r="Q26" i="88"/>
  <c r="P26" i="88"/>
  <c r="O26" i="88"/>
  <c r="N26" i="88"/>
  <c r="M26" i="88"/>
  <c r="L26" i="88"/>
  <c r="K26" i="88"/>
  <c r="J26" i="88"/>
  <c r="I26" i="88"/>
  <c r="G26" i="88"/>
  <c r="F25" i="88"/>
  <c r="H25" i="88" s="1"/>
  <c r="F24" i="88"/>
  <c r="H24" i="88" s="1"/>
  <c r="F23" i="88"/>
  <c r="H23" i="88" s="1"/>
  <c r="F22" i="88"/>
  <c r="H22" i="88" s="1"/>
  <c r="H7" i="88"/>
  <c r="W6" i="88"/>
  <c r="V6" i="88"/>
  <c r="U6" i="88"/>
  <c r="T6" i="88"/>
  <c r="S6" i="88"/>
  <c r="R6" i="88"/>
  <c r="Q6" i="88"/>
  <c r="Q5" i="88" s="1"/>
  <c r="P6" i="88"/>
  <c r="O6" i="88"/>
  <c r="N6" i="88"/>
  <c r="M6" i="88"/>
  <c r="L6" i="88"/>
  <c r="K6" i="88"/>
  <c r="J6" i="88"/>
  <c r="I6" i="88"/>
  <c r="G6" i="88"/>
  <c r="H258" i="87"/>
  <c r="F258" i="87"/>
  <c r="F257" i="87"/>
  <c r="H257" i="87" s="1"/>
  <c r="F256" i="87"/>
  <c r="H256" i="87" s="1"/>
  <c r="F255" i="87"/>
  <c r="H255" i="87" s="1"/>
  <c r="F254" i="87"/>
  <c r="H254" i="87" s="1"/>
  <c r="F253" i="87"/>
  <c r="H253" i="87" s="1"/>
  <c r="F252" i="87"/>
  <c r="W251" i="87"/>
  <c r="V251" i="87"/>
  <c r="U251" i="87"/>
  <c r="T251" i="87"/>
  <c r="S251" i="87"/>
  <c r="R251" i="87"/>
  <c r="Q251" i="87"/>
  <c r="P251" i="87"/>
  <c r="O251" i="87"/>
  <c r="N251" i="87"/>
  <c r="M251" i="87"/>
  <c r="L251" i="87"/>
  <c r="K251" i="87"/>
  <c r="J251" i="87"/>
  <c r="I251" i="87"/>
  <c r="G251" i="87"/>
  <c r="F250" i="87"/>
  <c r="H250" i="87" s="1"/>
  <c r="F249" i="87"/>
  <c r="H249" i="87" s="1"/>
  <c r="W248" i="87"/>
  <c r="V248" i="87"/>
  <c r="V230" i="87" s="1"/>
  <c r="V229" i="87" s="1"/>
  <c r="U248" i="87"/>
  <c r="T248" i="87"/>
  <c r="S248" i="87"/>
  <c r="R248" i="87"/>
  <c r="R230" i="87" s="1"/>
  <c r="R229" i="87" s="1"/>
  <c r="Q248" i="87"/>
  <c r="P248" i="87"/>
  <c r="O248" i="87"/>
  <c r="N248" i="87"/>
  <c r="N230" i="87" s="1"/>
  <c r="N229" i="87" s="1"/>
  <c r="M248" i="87"/>
  <c r="L248" i="87"/>
  <c r="K248" i="87"/>
  <c r="J248" i="87"/>
  <c r="I248" i="87"/>
  <c r="G248" i="87"/>
  <c r="F247" i="87"/>
  <c r="H247" i="87" s="1"/>
  <c r="F246" i="87"/>
  <c r="H246" i="87" s="1"/>
  <c r="F245" i="87"/>
  <c r="H245" i="87" s="1"/>
  <c r="F244" i="87"/>
  <c r="H244" i="87" s="1"/>
  <c r="F243" i="87"/>
  <c r="H243" i="87" s="1"/>
  <c r="F242" i="87"/>
  <c r="H242" i="87" s="1"/>
  <c r="F241" i="87"/>
  <c r="H241" i="87" s="1"/>
  <c r="F240" i="87"/>
  <c r="H240" i="87" s="1"/>
  <c r="F239" i="87"/>
  <c r="H239" i="87" s="1"/>
  <c r="F238" i="87"/>
  <c r="H238" i="87" s="1"/>
  <c r="F237" i="87"/>
  <c r="H237" i="87" s="1"/>
  <c r="F236" i="87"/>
  <c r="H236" i="87" s="1"/>
  <c r="W235" i="87"/>
  <c r="V235" i="87"/>
  <c r="U235" i="87"/>
  <c r="T235" i="87"/>
  <c r="S235" i="87"/>
  <c r="R235" i="87"/>
  <c r="Q235" i="87"/>
  <c r="P235" i="87"/>
  <c r="O235" i="87"/>
  <c r="N235" i="87"/>
  <c r="M235" i="87"/>
  <c r="L235" i="87"/>
  <c r="K235" i="87"/>
  <c r="J235" i="87"/>
  <c r="I235" i="87"/>
  <c r="G235" i="87"/>
  <c r="H234" i="87"/>
  <c r="F234" i="87"/>
  <c r="F233" i="87"/>
  <c r="H233" i="87" s="1"/>
  <c r="F232" i="87"/>
  <c r="W231" i="87"/>
  <c r="V231" i="87"/>
  <c r="U231" i="87"/>
  <c r="T231" i="87"/>
  <c r="T230" i="87" s="1"/>
  <c r="S231" i="87"/>
  <c r="R231" i="87"/>
  <c r="Q231" i="87"/>
  <c r="P231" i="87"/>
  <c r="P230" i="87" s="1"/>
  <c r="O231" i="87"/>
  <c r="N231" i="87"/>
  <c r="M231" i="87"/>
  <c r="L231" i="87"/>
  <c r="L230" i="87" s="1"/>
  <c r="K231" i="87"/>
  <c r="K230" i="87" s="1"/>
  <c r="K229" i="87" s="1"/>
  <c r="M10" i="39" s="1"/>
  <c r="J231" i="87"/>
  <c r="I231" i="87"/>
  <c r="G231" i="87"/>
  <c r="J230" i="87"/>
  <c r="J229" i="87" s="1"/>
  <c r="L10" i="39" s="1"/>
  <c r="F228" i="87"/>
  <c r="H228" i="87" s="1"/>
  <c r="F227" i="87"/>
  <c r="H227" i="87" s="1"/>
  <c r="F226" i="87"/>
  <c r="F225" i="87"/>
  <c r="H225" i="87" s="1"/>
  <c r="F224" i="87"/>
  <c r="H224" i="87" s="1"/>
  <c r="F223" i="87"/>
  <c r="H223" i="87" s="1"/>
  <c r="F222" i="87"/>
  <c r="H222" i="87" s="1"/>
  <c r="F221" i="87"/>
  <c r="H221" i="87" s="1"/>
  <c r="F220" i="87"/>
  <c r="H220" i="87" s="1"/>
  <c r="F219" i="87"/>
  <c r="H219" i="87" s="1"/>
  <c r="W218" i="87"/>
  <c r="V218" i="87"/>
  <c r="U218" i="87"/>
  <c r="T218" i="87"/>
  <c r="S218" i="87"/>
  <c r="R218" i="87"/>
  <c r="Q218" i="87"/>
  <c r="P218" i="87"/>
  <c r="O218" i="87"/>
  <c r="N218" i="87"/>
  <c r="M218" i="87"/>
  <c r="L218" i="87"/>
  <c r="K218" i="87"/>
  <c r="J218" i="87"/>
  <c r="I218" i="87"/>
  <c r="G218" i="87"/>
  <c r="F217" i="87"/>
  <c r="H217" i="87" s="1"/>
  <c r="F216" i="87"/>
  <c r="H216" i="87" s="1"/>
  <c r="F215" i="87"/>
  <c r="H215" i="87" s="1"/>
  <c r="F214" i="87"/>
  <c r="H214" i="87" s="1"/>
  <c r="F213" i="87"/>
  <c r="H213" i="87" s="1"/>
  <c r="F212" i="87"/>
  <c r="H212" i="87" s="1"/>
  <c r="F211" i="87"/>
  <c r="H211" i="87" s="1"/>
  <c r="F210" i="87"/>
  <c r="H210" i="87" s="1"/>
  <c r="F209" i="87"/>
  <c r="H209" i="87" s="1"/>
  <c r="F208" i="87"/>
  <c r="H208" i="87" s="1"/>
  <c r="F207" i="87"/>
  <c r="H207" i="87" s="1"/>
  <c r="F206" i="87"/>
  <c r="H206" i="87" s="1"/>
  <c r="F205" i="87"/>
  <c r="H205" i="87" s="1"/>
  <c r="W204" i="87"/>
  <c r="V204" i="87"/>
  <c r="U204" i="87"/>
  <c r="T204" i="87"/>
  <c r="S204" i="87"/>
  <c r="R204" i="87"/>
  <c r="Q204" i="87"/>
  <c r="P204" i="87"/>
  <c r="O204" i="87"/>
  <c r="N204" i="87"/>
  <c r="M204" i="87"/>
  <c r="L204" i="87"/>
  <c r="K204" i="87"/>
  <c r="J204" i="87"/>
  <c r="I204" i="87"/>
  <c r="G204" i="87"/>
  <c r="G166" i="87" s="1"/>
  <c r="F203" i="87"/>
  <c r="H203" i="87" s="1"/>
  <c r="F202" i="87"/>
  <c r="W201" i="87"/>
  <c r="V201" i="87"/>
  <c r="U201" i="87"/>
  <c r="T201" i="87"/>
  <c r="S201" i="87"/>
  <c r="R201" i="87"/>
  <c r="Q201" i="87"/>
  <c r="P201" i="87"/>
  <c r="O201" i="87"/>
  <c r="N201" i="87"/>
  <c r="M201" i="87"/>
  <c r="L201" i="87"/>
  <c r="K201" i="87"/>
  <c r="J201" i="87"/>
  <c r="I201" i="87"/>
  <c r="G201" i="87"/>
  <c r="F200" i="87"/>
  <c r="H200" i="87" s="1"/>
  <c r="F199" i="87"/>
  <c r="H199" i="87" s="1"/>
  <c r="F198" i="87"/>
  <c r="F197" i="87"/>
  <c r="H197" i="87" s="1"/>
  <c r="F196" i="87"/>
  <c r="H196" i="87" s="1"/>
  <c r="F195" i="87"/>
  <c r="H195" i="87" s="1"/>
  <c r="H194" i="87"/>
  <c r="F194" i="87"/>
  <c r="F193" i="87"/>
  <c r="H193" i="87" s="1"/>
  <c r="F192" i="87"/>
  <c r="H192" i="87" s="1"/>
  <c r="F191" i="87"/>
  <c r="H191" i="87" s="1"/>
  <c r="W190" i="87"/>
  <c r="V190" i="87"/>
  <c r="U190" i="87"/>
  <c r="T190" i="87"/>
  <c r="S190" i="87"/>
  <c r="R190" i="87"/>
  <c r="Q190" i="87"/>
  <c r="P190" i="87"/>
  <c r="O190" i="87"/>
  <c r="N190" i="87"/>
  <c r="M190" i="87"/>
  <c r="L190" i="87"/>
  <c r="K190" i="87"/>
  <c r="J190" i="87"/>
  <c r="I190" i="87"/>
  <c r="G190" i="87"/>
  <c r="F189" i="87"/>
  <c r="H189" i="87" s="1"/>
  <c r="F188" i="87"/>
  <c r="H188" i="87" s="1"/>
  <c r="F187" i="87"/>
  <c r="H187" i="87" s="1"/>
  <c r="F186" i="87"/>
  <c r="H186" i="87" s="1"/>
  <c r="F185" i="87"/>
  <c r="H185" i="87" s="1"/>
  <c r="F184" i="87"/>
  <c r="H184" i="87" s="1"/>
  <c r="F183" i="87"/>
  <c r="H183" i="87" s="1"/>
  <c r="F182" i="87"/>
  <c r="H182" i="87" s="1"/>
  <c r="F181" i="87"/>
  <c r="H181" i="87" s="1"/>
  <c r="F180" i="87"/>
  <c r="H180" i="87" s="1"/>
  <c r="W179" i="87"/>
  <c r="V179" i="87"/>
  <c r="U179" i="87"/>
  <c r="T179" i="87"/>
  <c r="S179" i="87"/>
  <c r="S166" i="87" s="1"/>
  <c r="R179" i="87"/>
  <c r="Q179" i="87"/>
  <c r="P179" i="87"/>
  <c r="O179" i="87"/>
  <c r="N179" i="87"/>
  <c r="M179" i="87"/>
  <c r="L179" i="87"/>
  <c r="K179" i="87"/>
  <c r="J179" i="87"/>
  <c r="I179" i="87"/>
  <c r="G179" i="87"/>
  <c r="H178" i="87"/>
  <c r="F178" i="87"/>
  <c r="F177" i="87"/>
  <c r="H177" i="87" s="1"/>
  <c r="F176" i="87"/>
  <c r="F175" i="87"/>
  <c r="H175" i="87" s="1"/>
  <c r="F174" i="87"/>
  <c r="H174" i="87" s="1"/>
  <c r="F173" i="87"/>
  <c r="H173" i="87" s="1"/>
  <c r="F172" i="87"/>
  <c r="H172" i="87" s="1"/>
  <c r="F171" i="87"/>
  <c r="H171" i="87" s="1"/>
  <c r="F170" i="87"/>
  <c r="H170" i="87" s="1"/>
  <c r="F169" i="87"/>
  <c r="H169" i="87" s="1"/>
  <c r="W168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J168" i="87"/>
  <c r="I168" i="87"/>
  <c r="G168" i="87"/>
  <c r="F167" i="87"/>
  <c r="H167" i="87" s="1"/>
  <c r="J166" i="87"/>
  <c r="F165" i="87"/>
  <c r="H165" i="87" s="1"/>
  <c r="F164" i="87"/>
  <c r="H164" i="87" s="1"/>
  <c r="F163" i="87"/>
  <c r="H163" i="87" s="1"/>
  <c r="H162" i="87"/>
  <c r="F162" i="87"/>
  <c r="W161" i="87"/>
  <c r="V161" i="87"/>
  <c r="U161" i="87"/>
  <c r="T161" i="87"/>
  <c r="S161" i="87"/>
  <c r="R161" i="87"/>
  <c r="Q161" i="87"/>
  <c r="P161" i="87"/>
  <c r="O161" i="87"/>
  <c r="N161" i="87"/>
  <c r="M161" i="87"/>
  <c r="L161" i="87"/>
  <c r="K161" i="87"/>
  <c r="J161" i="87"/>
  <c r="I161" i="87"/>
  <c r="G161" i="87"/>
  <c r="F160" i="87"/>
  <c r="H160" i="87" s="1"/>
  <c r="F159" i="87"/>
  <c r="H159" i="87" s="1"/>
  <c r="F158" i="87"/>
  <c r="H158" i="87" s="1"/>
  <c r="F157" i="87"/>
  <c r="H157" i="87" s="1"/>
  <c r="F156" i="87"/>
  <c r="H156" i="87" s="1"/>
  <c r="F155" i="87"/>
  <c r="H155" i="87" s="1"/>
  <c r="H154" i="87"/>
  <c r="F154" i="87"/>
  <c r="W153" i="87"/>
  <c r="V153" i="87"/>
  <c r="V151" i="87" s="1"/>
  <c r="U153" i="87"/>
  <c r="U151" i="87" s="1"/>
  <c r="T153" i="87"/>
  <c r="T151" i="87" s="1"/>
  <c r="S153" i="87"/>
  <c r="R153" i="87"/>
  <c r="R151" i="87" s="1"/>
  <c r="Q153" i="87"/>
  <c r="Q151" i="87" s="1"/>
  <c r="P153" i="87"/>
  <c r="O153" i="87"/>
  <c r="N153" i="87"/>
  <c r="N151" i="87" s="1"/>
  <c r="M153" i="87"/>
  <c r="M151" i="87" s="1"/>
  <c r="L153" i="87"/>
  <c r="K153" i="87"/>
  <c r="K151" i="87" s="1"/>
  <c r="J153" i="87"/>
  <c r="J151" i="87" s="1"/>
  <c r="L9" i="39" s="1"/>
  <c r="I153" i="87"/>
  <c r="I151" i="87" s="1"/>
  <c r="G153" i="87"/>
  <c r="F152" i="87"/>
  <c r="W151" i="87"/>
  <c r="S151" i="87"/>
  <c r="P151" i="87"/>
  <c r="O151" i="87"/>
  <c r="L151" i="87"/>
  <c r="G151" i="87"/>
  <c r="H148" i="87"/>
  <c r="F147" i="87"/>
  <c r="H147" i="87" s="1"/>
  <c r="F146" i="87"/>
  <c r="H146" i="87" s="1"/>
  <c r="F145" i="87"/>
  <c r="H145" i="87" s="1"/>
  <c r="F144" i="87"/>
  <c r="F143" i="87"/>
  <c r="H143" i="87" s="1"/>
  <c r="F142" i="87"/>
  <c r="H142" i="87" s="1"/>
  <c r="F141" i="87"/>
  <c r="H141" i="87" s="1"/>
  <c r="F140" i="87"/>
  <c r="H140" i="87" s="1"/>
  <c r="F139" i="87"/>
  <c r="H139" i="87" s="1"/>
  <c r="F138" i="87"/>
  <c r="H138" i="87" s="1"/>
  <c r="W137" i="87"/>
  <c r="V137" i="87"/>
  <c r="U137" i="87"/>
  <c r="T137" i="87"/>
  <c r="S137" i="87"/>
  <c r="R137" i="87"/>
  <c r="Q137" i="87"/>
  <c r="P137" i="87"/>
  <c r="O137" i="87"/>
  <c r="N137" i="87"/>
  <c r="M137" i="87"/>
  <c r="L137" i="87"/>
  <c r="K137" i="87"/>
  <c r="J137" i="87"/>
  <c r="I137" i="87"/>
  <c r="G137" i="87"/>
  <c r="F136" i="87"/>
  <c r="H136" i="87" s="1"/>
  <c r="F135" i="87"/>
  <c r="H135" i="87" s="1"/>
  <c r="F134" i="87"/>
  <c r="H134" i="87" s="1"/>
  <c r="F133" i="87"/>
  <c r="H133" i="87" s="1"/>
  <c r="F132" i="87"/>
  <c r="H132" i="87" s="1"/>
  <c r="F131" i="87"/>
  <c r="H131" i="87" s="1"/>
  <c r="F130" i="87"/>
  <c r="H130" i="87" s="1"/>
  <c r="F129" i="87"/>
  <c r="H129" i="87" s="1"/>
  <c r="F128" i="87"/>
  <c r="H128" i="87" s="1"/>
  <c r="F127" i="87"/>
  <c r="H127" i="87" s="1"/>
  <c r="F126" i="87"/>
  <c r="H126" i="87" s="1"/>
  <c r="F125" i="87"/>
  <c r="H125" i="87" s="1"/>
  <c r="F124" i="87"/>
  <c r="H124" i="87" s="1"/>
  <c r="F123" i="87"/>
  <c r="W122" i="87"/>
  <c r="V122" i="87"/>
  <c r="U122" i="87"/>
  <c r="T122" i="87"/>
  <c r="S122" i="87"/>
  <c r="R122" i="87"/>
  <c r="Q122" i="87"/>
  <c r="P122" i="87"/>
  <c r="O122" i="87"/>
  <c r="N122" i="87"/>
  <c r="M122" i="87"/>
  <c r="L122" i="87"/>
  <c r="K122" i="87"/>
  <c r="J122" i="87"/>
  <c r="I122" i="87"/>
  <c r="G122" i="87"/>
  <c r="F121" i="87"/>
  <c r="H121" i="87" s="1"/>
  <c r="F120" i="87"/>
  <c r="W119" i="87"/>
  <c r="V119" i="87"/>
  <c r="U119" i="87"/>
  <c r="T119" i="87"/>
  <c r="S119" i="87"/>
  <c r="R119" i="87"/>
  <c r="Q119" i="87"/>
  <c r="P119" i="87"/>
  <c r="O119" i="87"/>
  <c r="N119" i="87"/>
  <c r="M119" i="87"/>
  <c r="L119" i="87"/>
  <c r="K119" i="87"/>
  <c r="J119" i="87"/>
  <c r="I119" i="87"/>
  <c r="G119" i="87"/>
  <c r="F118" i="87"/>
  <c r="H118" i="87" s="1"/>
  <c r="F117" i="87"/>
  <c r="H117" i="87" s="1"/>
  <c r="F116" i="87"/>
  <c r="H116" i="87" s="1"/>
  <c r="F115" i="87"/>
  <c r="H115" i="87" s="1"/>
  <c r="F114" i="87"/>
  <c r="H114" i="87" s="1"/>
  <c r="F113" i="87"/>
  <c r="H113" i="87" s="1"/>
  <c r="F112" i="87"/>
  <c r="H112" i="87" s="1"/>
  <c r="F111" i="87"/>
  <c r="H111" i="87" s="1"/>
  <c r="F110" i="87"/>
  <c r="H110" i="87" s="1"/>
  <c r="F109" i="87"/>
  <c r="H109" i="87" s="1"/>
  <c r="W108" i="87"/>
  <c r="V108" i="87"/>
  <c r="U108" i="87"/>
  <c r="T108" i="87"/>
  <c r="S108" i="87"/>
  <c r="R108" i="87"/>
  <c r="Q108" i="87"/>
  <c r="P108" i="87"/>
  <c r="O108" i="87"/>
  <c r="N108" i="87"/>
  <c r="M108" i="87"/>
  <c r="L108" i="87"/>
  <c r="K108" i="87"/>
  <c r="J108" i="87"/>
  <c r="I108" i="87"/>
  <c r="G108" i="87"/>
  <c r="F107" i="87"/>
  <c r="H107" i="87" s="1"/>
  <c r="F106" i="87"/>
  <c r="H106" i="87" s="1"/>
  <c r="F105" i="87"/>
  <c r="H105" i="87" s="1"/>
  <c r="F104" i="87"/>
  <c r="H104" i="87" s="1"/>
  <c r="F103" i="87"/>
  <c r="H103" i="87" s="1"/>
  <c r="F102" i="87"/>
  <c r="H102" i="87" s="1"/>
  <c r="F101" i="87"/>
  <c r="H101" i="87" s="1"/>
  <c r="F100" i="87"/>
  <c r="H100" i="87" s="1"/>
  <c r="F99" i="87"/>
  <c r="H99" i="87" s="1"/>
  <c r="F98" i="87"/>
  <c r="W97" i="87"/>
  <c r="V97" i="87"/>
  <c r="U97" i="87"/>
  <c r="T97" i="87"/>
  <c r="S97" i="87"/>
  <c r="R97" i="87"/>
  <c r="Q97" i="87"/>
  <c r="P97" i="87"/>
  <c r="O97" i="87"/>
  <c r="N97" i="87"/>
  <c r="M97" i="87"/>
  <c r="L97" i="87"/>
  <c r="K97" i="87"/>
  <c r="J97" i="87"/>
  <c r="I97" i="87"/>
  <c r="G97" i="87"/>
  <c r="F96" i="87"/>
  <c r="H96" i="87" s="1"/>
  <c r="F95" i="87"/>
  <c r="H95" i="87" s="1"/>
  <c r="F94" i="87"/>
  <c r="H94" i="87" s="1"/>
  <c r="F93" i="87"/>
  <c r="H93" i="87" s="1"/>
  <c r="F92" i="87"/>
  <c r="H92" i="87" s="1"/>
  <c r="F91" i="87"/>
  <c r="H91" i="87" s="1"/>
  <c r="F90" i="87"/>
  <c r="H90" i="87" s="1"/>
  <c r="F89" i="87"/>
  <c r="H89" i="87" s="1"/>
  <c r="F88" i="87"/>
  <c r="F87" i="87"/>
  <c r="H87" i="87" s="1"/>
  <c r="W86" i="87"/>
  <c r="V86" i="87"/>
  <c r="U86" i="87"/>
  <c r="T86" i="87"/>
  <c r="S86" i="87"/>
  <c r="R86" i="87"/>
  <c r="Q86" i="87"/>
  <c r="P86" i="87"/>
  <c r="O86" i="87"/>
  <c r="N86" i="87"/>
  <c r="M86" i="87"/>
  <c r="L86" i="87"/>
  <c r="K86" i="87"/>
  <c r="J86" i="87"/>
  <c r="I86" i="87"/>
  <c r="G86" i="87"/>
  <c r="F85" i="87"/>
  <c r="H85" i="87" s="1"/>
  <c r="F84" i="87"/>
  <c r="H84" i="87" s="1"/>
  <c r="F83" i="87"/>
  <c r="H83" i="87" s="1"/>
  <c r="F82" i="87"/>
  <c r="W81" i="87"/>
  <c r="V81" i="87"/>
  <c r="U81" i="87"/>
  <c r="T81" i="87"/>
  <c r="S81" i="87"/>
  <c r="R81" i="87"/>
  <c r="Q81" i="87"/>
  <c r="P81" i="87"/>
  <c r="O81" i="87"/>
  <c r="N81" i="87"/>
  <c r="M81" i="87"/>
  <c r="L81" i="87"/>
  <c r="K81" i="87"/>
  <c r="J81" i="87"/>
  <c r="I81" i="87"/>
  <c r="G81" i="87"/>
  <c r="F80" i="87"/>
  <c r="F79" i="87"/>
  <c r="H79" i="87" s="1"/>
  <c r="W78" i="87"/>
  <c r="V78" i="87"/>
  <c r="U78" i="87"/>
  <c r="U77" i="87" s="1"/>
  <c r="T78" i="87"/>
  <c r="S78" i="87"/>
  <c r="R78" i="87"/>
  <c r="Q78" i="87"/>
  <c r="P78" i="87"/>
  <c r="O78" i="87"/>
  <c r="N78" i="87"/>
  <c r="M78" i="87"/>
  <c r="M77" i="87" s="1"/>
  <c r="L78" i="87"/>
  <c r="K78" i="87"/>
  <c r="J78" i="87"/>
  <c r="I78" i="87"/>
  <c r="G78" i="87"/>
  <c r="F76" i="87"/>
  <c r="H76" i="87" s="1"/>
  <c r="F75" i="87"/>
  <c r="H75" i="87" s="1"/>
  <c r="F74" i="87"/>
  <c r="H74" i="87" s="1"/>
  <c r="F73" i="87"/>
  <c r="W72" i="87"/>
  <c r="V72" i="87"/>
  <c r="U72" i="87"/>
  <c r="T72" i="87"/>
  <c r="S72" i="87"/>
  <c r="R72" i="87"/>
  <c r="Q72" i="87"/>
  <c r="P72" i="87"/>
  <c r="O72" i="87"/>
  <c r="N72" i="87"/>
  <c r="M72" i="87"/>
  <c r="L72" i="87"/>
  <c r="K72" i="87"/>
  <c r="J72" i="87"/>
  <c r="I72" i="87"/>
  <c r="G72" i="87"/>
  <c r="F71" i="87"/>
  <c r="H71" i="87" s="1"/>
  <c r="F70" i="87"/>
  <c r="H70" i="87" s="1"/>
  <c r="F69" i="87"/>
  <c r="H69" i="87" s="1"/>
  <c r="W68" i="87"/>
  <c r="V68" i="87"/>
  <c r="V61" i="87" s="1"/>
  <c r="U68" i="87"/>
  <c r="T68" i="87"/>
  <c r="S68" i="87"/>
  <c r="R68" i="87"/>
  <c r="R61" i="87" s="1"/>
  <c r="Q68" i="87"/>
  <c r="P68" i="87"/>
  <c r="O68" i="87"/>
  <c r="N68" i="87"/>
  <c r="N61" i="87" s="1"/>
  <c r="M68" i="87"/>
  <c r="L68" i="87"/>
  <c r="K68" i="87"/>
  <c r="J68" i="87"/>
  <c r="J61" i="87" s="1"/>
  <c r="I68" i="87"/>
  <c r="G68" i="87"/>
  <c r="F67" i="87"/>
  <c r="H67" i="87" s="1"/>
  <c r="F66" i="87"/>
  <c r="H66" i="87" s="1"/>
  <c r="F65" i="87"/>
  <c r="H65" i="87" s="1"/>
  <c r="F64" i="87"/>
  <c r="H64" i="87" s="1"/>
  <c r="F63" i="87"/>
  <c r="H63" i="87" s="1"/>
  <c r="F62" i="87"/>
  <c r="U61" i="87"/>
  <c r="M61" i="87"/>
  <c r="F60" i="87"/>
  <c r="H60" i="87" s="1"/>
  <c r="F59" i="87"/>
  <c r="H59" i="87" s="1"/>
  <c r="F58" i="87"/>
  <c r="H58" i="87" s="1"/>
  <c r="F57" i="87"/>
  <c r="H57" i="87" s="1"/>
  <c r="J57" i="87" s="1"/>
  <c r="J53" i="87" s="1"/>
  <c r="F54" i="87"/>
  <c r="W53" i="87"/>
  <c r="V53" i="87"/>
  <c r="U53" i="87"/>
  <c r="T53" i="87"/>
  <c r="S53" i="87"/>
  <c r="R53" i="87"/>
  <c r="Q53" i="87"/>
  <c r="P53" i="87"/>
  <c r="O53" i="87"/>
  <c r="N53" i="87"/>
  <c r="M53" i="87"/>
  <c r="L53" i="87"/>
  <c r="K53" i="87"/>
  <c r="G53" i="87"/>
  <c r="F52" i="87"/>
  <c r="F51" i="87"/>
  <c r="H51" i="87" s="1"/>
  <c r="W50" i="87"/>
  <c r="V50" i="87"/>
  <c r="U50" i="87"/>
  <c r="T50" i="87"/>
  <c r="S50" i="87"/>
  <c r="R50" i="87"/>
  <c r="Q50" i="87"/>
  <c r="P50" i="87"/>
  <c r="O50" i="87"/>
  <c r="N50" i="87"/>
  <c r="M50" i="87"/>
  <c r="L50" i="87"/>
  <c r="K50" i="87"/>
  <c r="J50" i="87"/>
  <c r="I50" i="87"/>
  <c r="G50" i="87"/>
  <c r="F49" i="87"/>
  <c r="H49" i="87" s="1"/>
  <c r="F48" i="87"/>
  <c r="H48" i="87" s="1"/>
  <c r="J48" i="87" s="1"/>
  <c r="F47" i="87"/>
  <c r="H47" i="87" s="1"/>
  <c r="F46" i="87"/>
  <c r="W45" i="87"/>
  <c r="V45" i="87"/>
  <c r="V40" i="87" s="1"/>
  <c r="U45" i="87"/>
  <c r="U40" i="87" s="1"/>
  <c r="T45" i="87"/>
  <c r="T40" i="87" s="1"/>
  <c r="S45" i="87"/>
  <c r="S40" i="87" s="1"/>
  <c r="R45" i="87"/>
  <c r="R40" i="87" s="1"/>
  <c r="Q45" i="87"/>
  <c r="Q40" i="87" s="1"/>
  <c r="P45" i="87"/>
  <c r="P40" i="87" s="1"/>
  <c r="O45" i="87"/>
  <c r="N45" i="87"/>
  <c r="N40" i="87" s="1"/>
  <c r="M45" i="87"/>
  <c r="M40" i="87" s="1"/>
  <c r="L45" i="87"/>
  <c r="L40" i="87" s="1"/>
  <c r="K45" i="87"/>
  <c r="K40" i="87" s="1"/>
  <c r="J45" i="87"/>
  <c r="J40" i="87" s="1"/>
  <c r="I45" i="87"/>
  <c r="I40" i="87" s="1"/>
  <c r="G45" i="87"/>
  <c r="G40" i="87" s="1"/>
  <c r="F44" i="87"/>
  <c r="H44" i="87" s="1"/>
  <c r="J44" i="87" s="1"/>
  <c r="F43" i="87"/>
  <c r="H43" i="87" s="1"/>
  <c r="F42" i="87"/>
  <c r="H42" i="87" s="1"/>
  <c r="F41" i="87"/>
  <c r="H41" i="87" s="1"/>
  <c r="W40" i="87"/>
  <c r="O40" i="87"/>
  <c r="F39" i="87"/>
  <c r="H39" i="87" s="1"/>
  <c r="F38" i="87"/>
  <c r="W37" i="87"/>
  <c r="V37" i="87"/>
  <c r="U37" i="87"/>
  <c r="T37" i="87"/>
  <c r="S37" i="87"/>
  <c r="R37" i="87"/>
  <c r="Q37" i="87"/>
  <c r="P37" i="87"/>
  <c r="O37" i="87"/>
  <c r="N37" i="87"/>
  <c r="M37" i="87"/>
  <c r="L37" i="87"/>
  <c r="K37" i="87"/>
  <c r="J37" i="87"/>
  <c r="I37" i="87"/>
  <c r="G37" i="87"/>
  <c r="F36" i="87"/>
  <c r="H36" i="87" s="1"/>
  <c r="F35" i="87"/>
  <c r="H35" i="87" s="1"/>
  <c r="I35" i="87" s="1"/>
  <c r="I33" i="87" s="1"/>
  <c r="F34" i="87"/>
  <c r="W33" i="87"/>
  <c r="V33" i="87"/>
  <c r="U33" i="87"/>
  <c r="T33" i="87"/>
  <c r="S33" i="87"/>
  <c r="R33" i="87"/>
  <c r="Q33" i="87"/>
  <c r="P33" i="87"/>
  <c r="O33" i="87"/>
  <c r="N33" i="87"/>
  <c r="M33" i="87"/>
  <c r="L33" i="87"/>
  <c r="K33" i="87"/>
  <c r="J33" i="87"/>
  <c r="G33" i="87"/>
  <c r="F31" i="87"/>
  <c r="H31" i="87" s="1"/>
  <c r="F30" i="87"/>
  <c r="H30" i="87" s="1"/>
  <c r="F29" i="87"/>
  <c r="H29" i="87" s="1"/>
  <c r="F28" i="87"/>
  <c r="H28" i="87" s="1"/>
  <c r="F27" i="87"/>
  <c r="H27" i="87" s="1"/>
  <c r="F26" i="87"/>
  <c r="H26" i="87" s="1"/>
  <c r="F25" i="87"/>
  <c r="H25" i="87" s="1"/>
  <c r="W24" i="87"/>
  <c r="V24" i="87"/>
  <c r="U24" i="87"/>
  <c r="T24" i="87"/>
  <c r="S24" i="87"/>
  <c r="R24" i="87"/>
  <c r="Q24" i="87"/>
  <c r="P24" i="87"/>
  <c r="O24" i="87"/>
  <c r="N24" i="87"/>
  <c r="M24" i="87"/>
  <c r="L24" i="87"/>
  <c r="K24" i="87"/>
  <c r="J24" i="87"/>
  <c r="I24" i="87"/>
  <c r="G24" i="87"/>
  <c r="F23" i="87"/>
  <c r="H23" i="87" s="1"/>
  <c r="F22" i="87"/>
  <c r="H22" i="87" s="1"/>
  <c r="F21" i="87"/>
  <c r="H21" i="87" s="1"/>
  <c r="W20" i="87"/>
  <c r="V20" i="87"/>
  <c r="U20" i="87"/>
  <c r="U5" i="87" s="1"/>
  <c r="T20" i="87"/>
  <c r="S20" i="87"/>
  <c r="R20" i="87"/>
  <c r="Q20" i="87"/>
  <c r="Q5" i="87" s="1"/>
  <c r="P20" i="87"/>
  <c r="O20" i="87"/>
  <c r="N20" i="87"/>
  <c r="M20" i="87"/>
  <c r="M5" i="87" s="1"/>
  <c r="L20" i="87"/>
  <c r="K20" i="87"/>
  <c r="J20" i="87"/>
  <c r="I20" i="87"/>
  <c r="I5" i="87" s="1"/>
  <c r="G20" i="87"/>
  <c r="F19" i="87"/>
  <c r="H19" i="87" s="1"/>
  <c r="F18" i="87"/>
  <c r="H18" i="87" s="1"/>
  <c r="F17" i="87"/>
  <c r="H17" i="87" s="1"/>
  <c r="F16" i="87"/>
  <c r="H16" i="87" s="1"/>
  <c r="F15" i="87"/>
  <c r="H15" i="87" s="1"/>
  <c r="F14" i="87"/>
  <c r="H14" i="87" s="1"/>
  <c r="F13" i="87"/>
  <c r="H13" i="87" s="1"/>
  <c r="F12" i="87"/>
  <c r="H12" i="87" s="1"/>
  <c r="F11" i="87"/>
  <c r="H11" i="87" s="1"/>
  <c r="F10" i="87"/>
  <c r="H10" i="87" s="1"/>
  <c r="F9" i="87"/>
  <c r="H9" i="87" s="1"/>
  <c r="F8" i="87"/>
  <c r="H8" i="87" s="1"/>
  <c r="F7" i="87"/>
  <c r="H7" i="87" s="1"/>
  <c r="W6" i="87"/>
  <c r="W5" i="87" s="1"/>
  <c r="V6" i="87"/>
  <c r="U6" i="87"/>
  <c r="T6" i="87"/>
  <c r="S6" i="87"/>
  <c r="S5" i="87" s="1"/>
  <c r="R6" i="87"/>
  <c r="Q6" i="87"/>
  <c r="P6" i="87"/>
  <c r="O6" i="87"/>
  <c r="O5" i="87" s="1"/>
  <c r="N6" i="87"/>
  <c r="M6" i="87"/>
  <c r="L6" i="87"/>
  <c r="K6" i="87"/>
  <c r="K5" i="87" s="1"/>
  <c r="J6" i="87"/>
  <c r="I6" i="87"/>
  <c r="G6" i="87"/>
  <c r="P5" i="87"/>
  <c r="F254" i="86"/>
  <c r="H254" i="86" s="1"/>
  <c r="F253" i="86"/>
  <c r="H253" i="86" s="1"/>
  <c r="F252" i="86"/>
  <c r="H252" i="86" s="1"/>
  <c r="F251" i="86"/>
  <c r="H251" i="86" s="1"/>
  <c r="F250" i="86"/>
  <c r="H250" i="86" s="1"/>
  <c r="F249" i="86"/>
  <c r="H249" i="86" s="1"/>
  <c r="F248" i="86"/>
  <c r="H248" i="86" s="1"/>
  <c r="T247" i="86"/>
  <c r="S247" i="86"/>
  <c r="R247" i="86"/>
  <c r="Q247" i="86"/>
  <c r="P247" i="86"/>
  <c r="O247" i="86"/>
  <c r="N247" i="86"/>
  <c r="M247" i="86"/>
  <c r="L247" i="86"/>
  <c r="K247" i="86"/>
  <c r="J247" i="86"/>
  <c r="I247" i="86"/>
  <c r="G247" i="86"/>
  <c r="F246" i="86"/>
  <c r="H246" i="86" s="1"/>
  <c r="F245" i="86"/>
  <c r="F244" i="86" s="1"/>
  <c r="T244" i="86"/>
  <c r="S244" i="86"/>
  <c r="R244" i="86"/>
  <c r="Q244" i="86"/>
  <c r="P244" i="86"/>
  <c r="O244" i="86"/>
  <c r="N244" i="86"/>
  <c r="M244" i="86"/>
  <c r="L244" i="86"/>
  <c r="K244" i="86"/>
  <c r="J244" i="86"/>
  <c r="I244" i="86"/>
  <c r="G244" i="86"/>
  <c r="F243" i="86"/>
  <c r="H243" i="86" s="1"/>
  <c r="F242" i="86"/>
  <c r="H242" i="86" s="1"/>
  <c r="F241" i="86"/>
  <c r="H241" i="86" s="1"/>
  <c r="F240" i="86"/>
  <c r="H240" i="86" s="1"/>
  <c r="F239" i="86"/>
  <c r="H239" i="86" s="1"/>
  <c r="F238" i="86"/>
  <c r="H238" i="86" s="1"/>
  <c r="F237" i="86"/>
  <c r="H237" i="86" s="1"/>
  <c r="F236" i="86"/>
  <c r="H236" i="86" s="1"/>
  <c r="F235" i="86"/>
  <c r="H235" i="86" s="1"/>
  <c r="F234" i="86"/>
  <c r="H234" i="86" s="1"/>
  <c r="H233" i="86"/>
  <c r="F233" i="86"/>
  <c r="F232" i="86"/>
  <c r="T231" i="86"/>
  <c r="S231" i="86"/>
  <c r="R231" i="86"/>
  <c r="Q231" i="86"/>
  <c r="P231" i="86"/>
  <c r="O231" i="86"/>
  <c r="N231" i="86"/>
  <c r="M231" i="86"/>
  <c r="L231" i="86"/>
  <c r="K231" i="86"/>
  <c r="J231" i="86"/>
  <c r="I231" i="86"/>
  <c r="G231" i="86"/>
  <c r="F230" i="86"/>
  <c r="H230" i="86" s="1"/>
  <c r="F229" i="86"/>
  <c r="H229" i="86" s="1"/>
  <c r="F228" i="86"/>
  <c r="H228" i="86" s="1"/>
  <c r="T227" i="86"/>
  <c r="S227" i="86"/>
  <c r="R227" i="86"/>
  <c r="R226" i="86" s="1"/>
  <c r="R225" i="86" s="1"/>
  <c r="Q227" i="86"/>
  <c r="P227" i="86"/>
  <c r="O227" i="86"/>
  <c r="N227" i="86"/>
  <c r="N226" i="86" s="1"/>
  <c r="N225" i="86" s="1"/>
  <c r="M227" i="86"/>
  <c r="L227" i="86"/>
  <c r="K227" i="86"/>
  <c r="J227" i="86"/>
  <c r="J226" i="86" s="1"/>
  <c r="J225" i="86" s="1"/>
  <c r="I227" i="86"/>
  <c r="G227" i="86"/>
  <c r="F224" i="86"/>
  <c r="H224" i="86" s="1"/>
  <c r="F223" i="86"/>
  <c r="H223" i="86" s="1"/>
  <c r="F222" i="86"/>
  <c r="H222" i="86" s="1"/>
  <c r="F221" i="86"/>
  <c r="H221" i="86" s="1"/>
  <c r="F220" i="86"/>
  <c r="H220" i="86" s="1"/>
  <c r="F219" i="86"/>
  <c r="H219" i="86" s="1"/>
  <c r="F218" i="86"/>
  <c r="H218" i="86" s="1"/>
  <c r="F217" i="86"/>
  <c r="H217" i="86" s="1"/>
  <c r="F216" i="86"/>
  <c r="H216" i="86" s="1"/>
  <c r="F215" i="86"/>
  <c r="H215" i="86" s="1"/>
  <c r="T214" i="86"/>
  <c r="S214" i="86"/>
  <c r="R214" i="86"/>
  <c r="Q214" i="86"/>
  <c r="P214" i="86"/>
  <c r="O214" i="86"/>
  <c r="N214" i="86"/>
  <c r="M214" i="86"/>
  <c r="L214" i="86"/>
  <c r="K214" i="86"/>
  <c r="J214" i="86"/>
  <c r="I214" i="86"/>
  <c r="G214" i="86"/>
  <c r="F214" i="86"/>
  <c r="H214" i="86" s="1"/>
  <c r="F213" i="86"/>
  <c r="H213" i="86" s="1"/>
  <c r="F212" i="86"/>
  <c r="H212" i="86" s="1"/>
  <c r="F211" i="86"/>
  <c r="H211" i="86" s="1"/>
  <c r="H210" i="86"/>
  <c r="F210" i="86"/>
  <c r="F209" i="86"/>
  <c r="H209" i="86" s="1"/>
  <c r="F208" i="86"/>
  <c r="H208" i="86" s="1"/>
  <c r="F207" i="86"/>
  <c r="H207" i="86" s="1"/>
  <c r="F206" i="86"/>
  <c r="H206" i="86" s="1"/>
  <c r="F205" i="86"/>
  <c r="H205" i="86" s="1"/>
  <c r="F204" i="86"/>
  <c r="H204" i="86" s="1"/>
  <c r="F203" i="86"/>
  <c r="H203" i="86" s="1"/>
  <c r="F202" i="86"/>
  <c r="H202" i="86" s="1"/>
  <c r="F201" i="86"/>
  <c r="H201" i="86" s="1"/>
  <c r="T200" i="86"/>
  <c r="S200" i="86"/>
  <c r="R200" i="86"/>
  <c r="Q200" i="86"/>
  <c r="P200" i="86"/>
  <c r="O200" i="86"/>
  <c r="N200" i="86"/>
  <c r="M200" i="86"/>
  <c r="L200" i="86"/>
  <c r="K200" i="86"/>
  <c r="J200" i="86"/>
  <c r="I200" i="86"/>
  <c r="G200" i="86"/>
  <c r="F199" i="86"/>
  <c r="H199" i="86" s="1"/>
  <c r="F198" i="86"/>
  <c r="T197" i="86"/>
  <c r="S197" i="86"/>
  <c r="R197" i="86"/>
  <c r="Q197" i="86"/>
  <c r="P197" i="86"/>
  <c r="O197" i="86"/>
  <c r="N197" i="86"/>
  <c r="M197" i="86"/>
  <c r="L197" i="86"/>
  <c r="K197" i="86"/>
  <c r="J197" i="86"/>
  <c r="I197" i="86"/>
  <c r="G197" i="86"/>
  <c r="F196" i="86"/>
  <c r="H196" i="86" s="1"/>
  <c r="H195" i="86"/>
  <c r="F195" i="86"/>
  <c r="F194" i="86"/>
  <c r="H194" i="86" s="1"/>
  <c r="F193" i="86"/>
  <c r="F192" i="86"/>
  <c r="H192" i="86" s="1"/>
  <c r="F191" i="86"/>
  <c r="H191" i="86" s="1"/>
  <c r="F190" i="86"/>
  <c r="H190" i="86" s="1"/>
  <c r="F189" i="86"/>
  <c r="H189" i="86" s="1"/>
  <c r="F188" i="86"/>
  <c r="H188" i="86" s="1"/>
  <c r="F187" i="86"/>
  <c r="H187" i="86" s="1"/>
  <c r="T186" i="86"/>
  <c r="S186" i="86"/>
  <c r="R186" i="86"/>
  <c r="Q186" i="86"/>
  <c r="P186" i="86"/>
  <c r="O186" i="86"/>
  <c r="N186" i="86"/>
  <c r="M186" i="86"/>
  <c r="L186" i="86"/>
  <c r="K186" i="86"/>
  <c r="J186" i="86"/>
  <c r="I186" i="86"/>
  <c r="G186" i="86"/>
  <c r="F185" i="86"/>
  <c r="H185" i="86" s="1"/>
  <c r="F184" i="86"/>
  <c r="H184" i="86" s="1"/>
  <c r="H183" i="86"/>
  <c r="F183" i="86"/>
  <c r="F182" i="86"/>
  <c r="H182" i="86" s="1"/>
  <c r="F181" i="86"/>
  <c r="H181" i="86" s="1"/>
  <c r="F180" i="86"/>
  <c r="H180" i="86" s="1"/>
  <c r="F179" i="86"/>
  <c r="H179" i="86" s="1"/>
  <c r="F178" i="86"/>
  <c r="H178" i="86" s="1"/>
  <c r="F177" i="86"/>
  <c r="H177" i="86" s="1"/>
  <c r="F176" i="86"/>
  <c r="T175" i="86"/>
  <c r="S175" i="86"/>
  <c r="R175" i="86"/>
  <c r="Q175" i="86"/>
  <c r="P175" i="86"/>
  <c r="O175" i="86"/>
  <c r="N175" i="86"/>
  <c r="M175" i="86"/>
  <c r="L175" i="86"/>
  <c r="K175" i="86"/>
  <c r="J175" i="86"/>
  <c r="I175" i="86"/>
  <c r="G175" i="86"/>
  <c r="F174" i="86"/>
  <c r="H174" i="86" s="1"/>
  <c r="F173" i="86"/>
  <c r="H173" i="86" s="1"/>
  <c r="H172" i="86"/>
  <c r="F172" i="86"/>
  <c r="F171" i="86"/>
  <c r="H171" i="86" s="1"/>
  <c r="F170" i="86"/>
  <c r="H170" i="86" s="1"/>
  <c r="F169" i="86"/>
  <c r="H169" i="86" s="1"/>
  <c r="F168" i="86"/>
  <c r="H168" i="86" s="1"/>
  <c r="F167" i="86"/>
  <c r="H167" i="86" s="1"/>
  <c r="F166" i="86"/>
  <c r="H166" i="86" s="1"/>
  <c r="F165" i="86"/>
  <c r="H165" i="86" s="1"/>
  <c r="T164" i="86"/>
  <c r="S164" i="86"/>
  <c r="R164" i="86"/>
  <c r="Q164" i="86"/>
  <c r="P164" i="86"/>
  <c r="O164" i="86"/>
  <c r="N164" i="86"/>
  <c r="M164" i="86"/>
  <c r="L164" i="86"/>
  <c r="K164" i="86"/>
  <c r="J164" i="86"/>
  <c r="I164" i="86"/>
  <c r="G164" i="86"/>
  <c r="F163" i="86"/>
  <c r="Q162" i="86"/>
  <c r="F161" i="86"/>
  <c r="H161" i="86" s="1"/>
  <c r="F160" i="86"/>
  <c r="H160" i="86" s="1"/>
  <c r="F159" i="86"/>
  <c r="H159" i="86" s="1"/>
  <c r="F158" i="86"/>
  <c r="H158" i="86" s="1"/>
  <c r="T157" i="86"/>
  <c r="S157" i="86"/>
  <c r="R157" i="86"/>
  <c r="Q157" i="86"/>
  <c r="P157" i="86"/>
  <c r="O157" i="86"/>
  <c r="N157" i="86"/>
  <c r="M157" i="86"/>
  <c r="L157" i="86"/>
  <c r="K157" i="86"/>
  <c r="J157" i="86"/>
  <c r="I157" i="86"/>
  <c r="G157" i="86"/>
  <c r="F156" i="86"/>
  <c r="H156" i="86" s="1"/>
  <c r="F155" i="86"/>
  <c r="H155" i="86" s="1"/>
  <c r="F154" i="86"/>
  <c r="H154" i="86" s="1"/>
  <c r="F153" i="86"/>
  <c r="H153" i="86" s="1"/>
  <c r="F152" i="86"/>
  <c r="H152" i="86" s="1"/>
  <c r="F151" i="86"/>
  <c r="H151" i="86" s="1"/>
  <c r="F150" i="86"/>
  <c r="T149" i="86"/>
  <c r="T147" i="86" s="1"/>
  <c r="S149" i="86"/>
  <c r="S147" i="86" s="1"/>
  <c r="R149" i="86"/>
  <c r="Q149" i="86"/>
  <c r="Q147" i="86" s="1"/>
  <c r="P149" i="86"/>
  <c r="P147" i="86" s="1"/>
  <c r="O149" i="86"/>
  <c r="O147" i="86" s="1"/>
  <c r="N149" i="86"/>
  <c r="N147" i="86" s="1"/>
  <c r="M149" i="86"/>
  <c r="M147" i="86" s="1"/>
  <c r="L149" i="86"/>
  <c r="L147" i="86" s="1"/>
  <c r="K149" i="86"/>
  <c r="K147" i="86" s="1"/>
  <c r="J149" i="86"/>
  <c r="J147" i="86" s="1"/>
  <c r="I149" i="86"/>
  <c r="I147" i="86" s="1"/>
  <c r="G149" i="86"/>
  <c r="F148" i="86"/>
  <c r="H148" i="86" s="1"/>
  <c r="R147" i="86"/>
  <c r="G147" i="86"/>
  <c r="F146" i="86"/>
  <c r="H146" i="86" s="1"/>
  <c r="F145" i="86"/>
  <c r="H145" i="86" s="1"/>
  <c r="F144" i="86"/>
  <c r="H144" i="86" s="1"/>
  <c r="F143" i="86"/>
  <c r="H143" i="86" s="1"/>
  <c r="H142" i="86"/>
  <c r="F142" i="86"/>
  <c r="F141" i="86"/>
  <c r="H141" i="86" s="1"/>
  <c r="F140" i="86"/>
  <c r="H140" i="86" s="1"/>
  <c r="F139" i="86"/>
  <c r="H139" i="86" s="1"/>
  <c r="F138" i="86"/>
  <c r="H138" i="86" s="1"/>
  <c r="F137" i="86"/>
  <c r="H137" i="86" s="1"/>
  <c r="F136" i="86"/>
  <c r="H136" i="86" s="1"/>
  <c r="T135" i="86"/>
  <c r="S135" i="86"/>
  <c r="R135" i="86"/>
  <c r="Q135" i="86"/>
  <c r="P135" i="86"/>
  <c r="O135" i="86"/>
  <c r="N135" i="86"/>
  <c r="M135" i="86"/>
  <c r="L135" i="86"/>
  <c r="K135" i="86"/>
  <c r="J135" i="86"/>
  <c r="I135" i="86"/>
  <c r="G135" i="86"/>
  <c r="F134" i="86"/>
  <c r="H134" i="86" s="1"/>
  <c r="F133" i="86"/>
  <c r="H133" i="86" s="1"/>
  <c r="F132" i="86"/>
  <c r="H132" i="86" s="1"/>
  <c r="F131" i="86"/>
  <c r="H131" i="86" s="1"/>
  <c r="F130" i="86"/>
  <c r="H130" i="86" s="1"/>
  <c r="F129" i="86"/>
  <c r="H129" i="86" s="1"/>
  <c r="F128" i="86"/>
  <c r="H128" i="86" s="1"/>
  <c r="H127" i="86"/>
  <c r="F127" i="86"/>
  <c r="F126" i="86"/>
  <c r="H126" i="86" s="1"/>
  <c r="F125" i="86"/>
  <c r="H125" i="86" s="1"/>
  <c r="F124" i="86"/>
  <c r="H124" i="86" s="1"/>
  <c r="F123" i="86"/>
  <c r="H123" i="86" s="1"/>
  <c r="F122" i="86"/>
  <c r="H122" i="86" s="1"/>
  <c r="F121" i="86"/>
  <c r="H121" i="86" s="1"/>
  <c r="T120" i="86"/>
  <c r="S120" i="86"/>
  <c r="R120" i="86"/>
  <c r="Q120" i="86"/>
  <c r="P120" i="86"/>
  <c r="O120" i="86"/>
  <c r="N120" i="86"/>
  <c r="M120" i="86"/>
  <c r="L120" i="86"/>
  <c r="K120" i="86"/>
  <c r="J120" i="86"/>
  <c r="I120" i="86"/>
  <c r="G120" i="86"/>
  <c r="F119" i="86"/>
  <c r="H119" i="86" s="1"/>
  <c r="F118" i="86"/>
  <c r="T117" i="86"/>
  <c r="S117" i="86"/>
  <c r="R117" i="86"/>
  <c r="Q117" i="86"/>
  <c r="P117" i="86"/>
  <c r="O117" i="86"/>
  <c r="N117" i="86"/>
  <c r="M117" i="86"/>
  <c r="L117" i="86"/>
  <c r="K117" i="86"/>
  <c r="J117" i="86"/>
  <c r="I117" i="86"/>
  <c r="G117" i="86"/>
  <c r="F116" i="86"/>
  <c r="H116" i="86" s="1"/>
  <c r="F115" i="86"/>
  <c r="H115" i="86" s="1"/>
  <c r="F114" i="86"/>
  <c r="H114" i="86" s="1"/>
  <c r="F113" i="86"/>
  <c r="H113" i="86" s="1"/>
  <c r="F112" i="86"/>
  <c r="H112" i="86" s="1"/>
  <c r="F111" i="86"/>
  <c r="H111" i="86" s="1"/>
  <c r="F110" i="86"/>
  <c r="H110" i="86" s="1"/>
  <c r="F109" i="86"/>
  <c r="H109" i="86" s="1"/>
  <c r="F108" i="86"/>
  <c r="H108" i="86" s="1"/>
  <c r="F107" i="86"/>
  <c r="H107" i="86" s="1"/>
  <c r="T106" i="86"/>
  <c r="S106" i="86"/>
  <c r="R106" i="86"/>
  <c r="Q106" i="86"/>
  <c r="P106" i="86"/>
  <c r="O106" i="86"/>
  <c r="N106" i="86"/>
  <c r="M106" i="86"/>
  <c r="L106" i="86"/>
  <c r="K106" i="86"/>
  <c r="J106" i="86"/>
  <c r="I106" i="86"/>
  <c r="G106" i="86"/>
  <c r="G75" i="86" s="1"/>
  <c r="F105" i="86"/>
  <c r="H105" i="86" s="1"/>
  <c r="F104" i="86"/>
  <c r="H104" i="86" s="1"/>
  <c r="F103" i="86"/>
  <c r="H103" i="86" s="1"/>
  <c r="F102" i="86"/>
  <c r="H102" i="86" s="1"/>
  <c r="F101" i="86"/>
  <c r="H101" i="86" s="1"/>
  <c r="F100" i="86"/>
  <c r="H100" i="86" s="1"/>
  <c r="F99" i="86"/>
  <c r="F98" i="86"/>
  <c r="H98" i="86" s="1"/>
  <c r="F97" i="86"/>
  <c r="H97" i="86" s="1"/>
  <c r="F96" i="86"/>
  <c r="H96" i="86" s="1"/>
  <c r="T95" i="86"/>
  <c r="S95" i="86"/>
  <c r="R95" i="86"/>
  <c r="Q95" i="86"/>
  <c r="P95" i="86"/>
  <c r="O95" i="86"/>
  <c r="N95" i="86"/>
  <c r="M95" i="86"/>
  <c r="L95" i="86"/>
  <c r="K95" i="86"/>
  <c r="J95" i="86"/>
  <c r="I95" i="86"/>
  <c r="G95" i="86"/>
  <c r="F94" i="86"/>
  <c r="H94" i="86" s="1"/>
  <c r="F93" i="86"/>
  <c r="H93" i="86" s="1"/>
  <c r="F92" i="86"/>
  <c r="H92" i="86" s="1"/>
  <c r="F91" i="86"/>
  <c r="H91" i="86" s="1"/>
  <c r="F90" i="86"/>
  <c r="H90" i="86" s="1"/>
  <c r="F89" i="86"/>
  <c r="H89" i="86" s="1"/>
  <c r="F88" i="86"/>
  <c r="H88" i="86" s="1"/>
  <c r="F87" i="86"/>
  <c r="H87" i="86" s="1"/>
  <c r="F86" i="86"/>
  <c r="H86" i="86" s="1"/>
  <c r="F85" i="86"/>
  <c r="H85" i="86" s="1"/>
  <c r="T84" i="86"/>
  <c r="S84" i="86"/>
  <c r="R84" i="86"/>
  <c r="Q84" i="86"/>
  <c r="P84" i="86"/>
  <c r="O84" i="86"/>
  <c r="N84" i="86"/>
  <c r="M84" i="86"/>
  <c r="L84" i="86"/>
  <c r="K84" i="86"/>
  <c r="J84" i="86"/>
  <c r="I84" i="86"/>
  <c r="G84" i="86"/>
  <c r="F83" i="86"/>
  <c r="H83" i="86" s="1"/>
  <c r="F82" i="86"/>
  <c r="H82" i="86" s="1"/>
  <c r="H81" i="86"/>
  <c r="F81" i="86"/>
  <c r="F80" i="86"/>
  <c r="T79" i="86"/>
  <c r="S79" i="86"/>
  <c r="R79" i="86"/>
  <c r="Q79" i="86"/>
  <c r="P79" i="86"/>
  <c r="O79" i="86"/>
  <c r="N79" i="86"/>
  <c r="M79" i="86"/>
  <c r="L79" i="86"/>
  <c r="K79" i="86"/>
  <c r="J79" i="86"/>
  <c r="I79" i="86"/>
  <c r="G79" i="86"/>
  <c r="H78" i="86"/>
  <c r="F78" i="86"/>
  <c r="F77" i="86"/>
  <c r="T76" i="86"/>
  <c r="S76" i="86"/>
  <c r="S75" i="86" s="1"/>
  <c r="R76" i="86"/>
  <c r="Q76" i="86"/>
  <c r="P76" i="86"/>
  <c r="O76" i="86"/>
  <c r="O75" i="86" s="1"/>
  <c r="N76" i="86"/>
  <c r="M76" i="86"/>
  <c r="L76" i="86"/>
  <c r="K76" i="86"/>
  <c r="K75" i="86" s="1"/>
  <c r="J76" i="86"/>
  <c r="I76" i="86"/>
  <c r="G76" i="86"/>
  <c r="R75" i="86"/>
  <c r="F74" i="86"/>
  <c r="H74" i="86" s="1"/>
  <c r="F73" i="86"/>
  <c r="H73" i="86" s="1"/>
  <c r="F72" i="86"/>
  <c r="H72" i="86" s="1"/>
  <c r="F71" i="86"/>
  <c r="T70" i="86"/>
  <c r="S70" i="86"/>
  <c r="R70" i="86"/>
  <c r="Q70" i="86"/>
  <c r="P70" i="86"/>
  <c r="O70" i="86"/>
  <c r="N70" i="86"/>
  <c r="M70" i="86"/>
  <c r="L70" i="86"/>
  <c r="K70" i="86"/>
  <c r="J70" i="86"/>
  <c r="I70" i="86"/>
  <c r="G70" i="86"/>
  <c r="F69" i="86"/>
  <c r="H69" i="86" s="1"/>
  <c r="F68" i="86"/>
  <c r="F66" i="86" s="1"/>
  <c r="H66" i="86" s="1"/>
  <c r="F67" i="86"/>
  <c r="H67" i="86" s="1"/>
  <c r="T66" i="86"/>
  <c r="S66" i="86"/>
  <c r="S59" i="86" s="1"/>
  <c r="R66" i="86"/>
  <c r="R59" i="86" s="1"/>
  <c r="Q66" i="86"/>
  <c r="Q59" i="86" s="1"/>
  <c r="P66" i="86"/>
  <c r="O66" i="86"/>
  <c r="O59" i="86" s="1"/>
  <c r="N66" i="86"/>
  <c r="N59" i="86" s="1"/>
  <c r="M66" i="86"/>
  <c r="M59" i="86" s="1"/>
  <c r="L66" i="86"/>
  <c r="K66" i="86"/>
  <c r="K59" i="86" s="1"/>
  <c r="J66" i="86"/>
  <c r="I66" i="86"/>
  <c r="G66" i="86"/>
  <c r="F65" i="86"/>
  <c r="H65" i="86" s="1"/>
  <c r="F64" i="86"/>
  <c r="H64" i="86" s="1"/>
  <c r="F63" i="86"/>
  <c r="H63" i="86" s="1"/>
  <c r="F62" i="86"/>
  <c r="H62" i="86" s="1"/>
  <c r="F61" i="86"/>
  <c r="F60" i="86"/>
  <c r="H60" i="86" s="1"/>
  <c r="I59" i="86"/>
  <c r="F58" i="86"/>
  <c r="H58" i="86" s="1"/>
  <c r="F57" i="86"/>
  <c r="H57" i="86" s="1"/>
  <c r="F56" i="86"/>
  <c r="H56" i="86" s="1"/>
  <c r="H55" i="86"/>
  <c r="F55" i="86"/>
  <c r="F54" i="86"/>
  <c r="H54" i="86" s="1"/>
  <c r="T53" i="86"/>
  <c r="S53" i="86"/>
  <c r="R53" i="86"/>
  <c r="Q53" i="86"/>
  <c r="P53" i="86"/>
  <c r="O53" i="86"/>
  <c r="N53" i="86"/>
  <c r="M53" i="86"/>
  <c r="L53" i="86"/>
  <c r="K53" i="86"/>
  <c r="J53" i="86"/>
  <c r="I53" i="86"/>
  <c r="G53" i="86"/>
  <c r="F52" i="86"/>
  <c r="H52" i="86" s="1"/>
  <c r="F51" i="86"/>
  <c r="T50" i="86"/>
  <c r="S50" i="86"/>
  <c r="R50" i="86"/>
  <c r="Q50" i="86"/>
  <c r="P50" i="86"/>
  <c r="O50" i="86"/>
  <c r="N50" i="86"/>
  <c r="M50" i="86"/>
  <c r="L50" i="86"/>
  <c r="K50" i="86"/>
  <c r="J50" i="86"/>
  <c r="I50" i="86"/>
  <c r="G50" i="86"/>
  <c r="F49" i="86"/>
  <c r="H49" i="86" s="1"/>
  <c r="F48" i="86"/>
  <c r="H48" i="86" s="1"/>
  <c r="F47" i="86"/>
  <c r="H47" i="86" s="1"/>
  <c r="F46" i="86"/>
  <c r="T45" i="86"/>
  <c r="T40" i="86" s="1"/>
  <c r="S45" i="86"/>
  <c r="R45" i="86"/>
  <c r="Q45" i="86"/>
  <c r="Q40" i="86" s="1"/>
  <c r="P45" i="86"/>
  <c r="P40" i="86" s="1"/>
  <c r="O45" i="86"/>
  <c r="N45" i="86"/>
  <c r="M45" i="86"/>
  <c r="M40" i="86" s="1"/>
  <c r="L45" i="86"/>
  <c r="L40" i="86" s="1"/>
  <c r="K45" i="86"/>
  <c r="J45" i="86"/>
  <c r="I45" i="86"/>
  <c r="I40" i="86" s="1"/>
  <c r="G45" i="86"/>
  <c r="G40" i="86" s="1"/>
  <c r="F44" i="86"/>
  <c r="H44" i="86" s="1"/>
  <c r="F43" i="86"/>
  <c r="H43" i="86" s="1"/>
  <c r="F42" i="86"/>
  <c r="H42" i="86" s="1"/>
  <c r="F41" i="86"/>
  <c r="H41" i="86" s="1"/>
  <c r="S40" i="86"/>
  <c r="R40" i="86"/>
  <c r="O40" i="86"/>
  <c r="N40" i="86"/>
  <c r="K40" i="86"/>
  <c r="J40" i="86"/>
  <c r="F39" i="86"/>
  <c r="H39" i="86" s="1"/>
  <c r="F38" i="86"/>
  <c r="F37" i="86" s="1"/>
  <c r="H37" i="86" s="1"/>
  <c r="T37" i="86"/>
  <c r="S37" i="86"/>
  <c r="R37" i="86"/>
  <c r="Q37" i="86"/>
  <c r="P37" i="86"/>
  <c r="O37" i="86"/>
  <c r="N37" i="86"/>
  <c r="M37" i="86"/>
  <c r="L37" i="86"/>
  <c r="K37" i="86"/>
  <c r="J37" i="86"/>
  <c r="I37" i="86"/>
  <c r="G37" i="86"/>
  <c r="F36" i="86"/>
  <c r="H36" i="86" s="1"/>
  <c r="F35" i="86"/>
  <c r="H35" i="86" s="1"/>
  <c r="F34" i="86"/>
  <c r="H34" i="86" s="1"/>
  <c r="T33" i="86"/>
  <c r="S33" i="86"/>
  <c r="R33" i="86"/>
  <c r="Q33" i="86"/>
  <c r="P33" i="86"/>
  <c r="O33" i="86"/>
  <c r="N33" i="86"/>
  <c r="M33" i="86"/>
  <c r="L33" i="86"/>
  <c r="K33" i="86"/>
  <c r="J33" i="86"/>
  <c r="I33" i="86"/>
  <c r="G33" i="86"/>
  <c r="M32" i="86"/>
  <c r="F31" i="86"/>
  <c r="H31" i="86" s="1"/>
  <c r="F30" i="86"/>
  <c r="H30" i="86" s="1"/>
  <c r="F29" i="86"/>
  <c r="H29" i="86" s="1"/>
  <c r="F28" i="86"/>
  <c r="H28" i="86" s="1"/>
  <c r="F27" i="86"/>
  <c r="H27" i="86" s="1"/>
  <c r="F26" i="86"/>
  <c r="H26" i="86" s="1"/>
  <c r="F25" i="86"/>
  <c r="H25" i="86" s="1"/>
  <c r="T24" i="86"/>
  <c r="S24" i="86"/>
  <c r="R24" i="86"/>
  <c r="Q24" i="86"/>
  <c r="P24" i="86"/>
  <c r="O24" i="86"/>
  <c r="N24" i="86"/>
  <c r="M24" i="86"/>
  <c r="L24" i="86"/>
  <c r="K24" i="86"/>
  <c r="J24" i="86"/>
  <c r="I24" i="86"/>
  <c r="G24" i="86"/>
  <c r="F23" i="86"/>
  <c r="H23" i="86" s="1"/>
  <c r="F22" i="86"/>
  <c r="F20" i="86" s="1"/>
  <c r="H20" i="86" s="1"/>
  <c r="F21" i="86"/>
  <c r="H21" i="86" s="1"/>
  <c r="T20" i="86"/>
  <c r="S20" i="86"/>
  <c r="R20" i="86"/>
  <c r="Q20" i="86"/>
  <c r="P20" i="86"/>
  <c r="O20" i="86"/>
  <c r="N20" i="86"/>
  <c r="M20" i="86"/>
  <c r="L20" i="86"/>
  <c r="K20" i="86"/>
  <c r="J20" i="86"/>
  <c r="I20" i="86"/>
  <c r="G20" i="86"/>
  <c r="F19" i="86"/>
  <c r="H19" i="86" s="1"/>
  <c r="F18" i="86"/>
  <c r="H18" i="86" s="1"/>
  <c r="F17" i="86"/>
  <c r="H17" i="86" s="1"/>
  <c r="F16" i="86"/>
  <c r="H16" i="86" s="1"/>
  <c r="F15" i="86"/>
  <c r="H15" i="86" s="1"/>
  <c r="F14" i="86"/>
  <c r="H14" i="86" s="1"/>
  <c r="F13" i="86"/>
  <c r="H13" i="86" s="1"/>
  <c r="F12" i="86"/>
  <c r="H12" i="86" s="1"/>
  <c r="F11" i="86"/>
  <c r="H11" i="86" s="1"/>
  <c r="F10" i="86"/>
  <c r="H10" i="86" s="1"/>
  <c r="F9" i="86"/>
  <c r="H9" i="86" s="1"/>
  <c r="F8" i="86"/>
  <c r="H8" i="86" s="1"/>
  <c r="F7" i="86"/>
  <c r="T6" i="86"/>
  <c r="S6" i="86"/>
  <c r="R6" i="86"/>
  <c r="Q6" i="86"/>
  <c r="Q5" i="86" s="1"/>
  <c r="P6" i="86"/>
  <c r="P5" i="86" s="1"/>
  <c r="O6" i="86"/>
  <c r="O5" i="86" s="1"/>
  <c r="N6" i="86"/>
  <c r="N5" i="86" s="1"/>
  <c r="M6" i="86"/>
  <c r="M5" i="86" s="1"/>
  <c r="L6" i="86"/>
  <c r="L5" i="86" s="1"/>
  <c r="K6" i="86"/>
  <c r="K5" i="86" s="1"/>
  <c r="J6" i="86"/>
  <c r="J5" i="86" s="1"/>
  <c r="I6" i="86"/>
  <c r="I5" i="86" s="1"/>
  <c r="G6" i="86"/>
  <c r="T5" i="86"/>
  <c r="R5" i="86"/>
  <c r="G5" i="86"/>
  <c r="Q270" i="68"/>
  <c r="P270" i="68"/>
  <c r="Q267" i="68"/>
  <c r="P267" i="68"/>
  <c r="Q259" i="68"/>
  <c r="T5" i="39" s="1"/>
  <c r="P259" i="68"/>
  <c r="S5" i="39" s="1"/>
  <c r="Q252" i="68"/>
  <c r="Q251" i="68" s="1"/>
  <c r="P252" i="68"/>
  <c r="P251" i="68" s="1"/>
  <c r="Q247" i="68"/>
  <c r="P247" i="68"/>
  <c r="Q233" i="68"/>
  <c r="P233" i="68"/>
  <c r="Q223" i="68"/>
  <c r="P223" i="68"/>
  <c r="P219" i="68" s="1"/>
  <c r="Q207" i="68"/>
  <c r="P207" i="68"/>
  <c r="Q197" i="68"/>
  <c r="P197" i="68"/>
  <c r="Q189" i="68"/>
  <c r="P189" i="68"/>
  <c r="Q185" i="68"/>
  <c r="P185" i="68"/>
  <c r="Q179" i="68"/>
  <c r="P179" i="68"/>
  <c r="Q175" i="68"/>
  <c r="P175" i="68"/>
  <c r="Q171" i="68"/>
  <c r="Q169" i="68" s="1"/>
  <c r="P171" i="68"/>
  <c r="P169" i="68" s="1"/>
  <c r="Q158" i="68"/>
  <c r="P158" i="68"/>
  <c r="P152" i="68"/>
  <c r="Q146" i="68"/>
  <c r="P146" i="68"/>
  <c r="Q138" i="68"/>
  <c r="Q135" i="68" s="1"/>
  <c r="Q120" i="68"/>
  <c r="P120" i="68"/>
  <c r="Q116" i="68"/>
  <c r="P116" i="68"/>
  <c r="Q110" i="68"/>
  <c r="P110" i="68"/>
  <c r="Q104" i="68"/>
  <c r="P104" i="68"/>
  <c r="Q99" i="68"/>
  <c r="P99" i="68"/>
  <c r="Q87" i="68"/>
  <c r="P87" i="68"/>
  <c r="Q76" i="68"/>
  <c r="P76" i="68"/>
  <c r="Q65" i="68"/>
  <c r="P65" i="68"/>
  <c r="Q48" i="68"/>
  <c r="P48" i="68"/>
  <c r="Q37" i="68"/>
  <c r="P37" i="68"/>
  <c r="Q26" i="68"/>
  <c r="P26" i="68"/>
  <c r="Q7" i="68"/>
  <c r="Q6" i="68" s="1"/>
  <c r="P7" i="68"/>
  <c r="P6" i="68" s="1"/>
  <c r="R270" i="68"/>
  <c r="R267" i="68"/>
  <c r="R259" i="68"/>
  <c r="U5" i="39" s="1"/>
  <c r="R252" i="68"/>
  <c r="R251" i="68" s="1"/>
  <c r="R247" i="68"/>
  <c r="R233" i="68"/>
  <c r="R223" i="68"/>
  <c r="R207" i="68"/>
  <c r="R197" i="68"/>
  <c r="R189" i="68"/>
  <c r="R185" i="68"/>
  <c r="R179" i="68"/>
  <c r="R175" i="68"/>
  <c r="R171" i="68"/>
  <c r="R169" i="68" s="1"/>
  <c r="R158" i="68"/>
  <c r="R152" i="68"/>
  <c r="R146" i="68"/>
  <c r="R138" i="68"/>
  <c r="R135" i="68" s="1"/>
  <c r="R120" i="68"/>
  <c r="R116" i="68"/>
  <c r="R110" i="68"/>
  <c r="R104" i="68"/>
  <c r="R99" i="68"/>
  <c r="R87" i="68"/>
  <c r="R76" i="68"/>
  <c r="R65" i="68"/>
  <c r="R48" i="68"/>
  <c r="R37" i="68"/>
  <c r="R26" i="68"/>
  <c r="R7" i="68"/>
  <c r="R6" i="68" s="1"/>
  <c r="N270" i="68"/>
  <c r="M270" i="68"/>
  <c r="N267" i="68"/>
  <c r="M267" i="68"/>
  <c r="N259" i="68"/>
  <c r="Q5" i="39" s="1"/>
  <c r="M259" i="68"/>
  <c r="P5" i="39" s="1"/>
  <c r="N252" i="68"/>
  <c r="N251" i="68" s="1"/>
  <c r="M252" i="68"/>
  <c r="M251" i="68" s="1"/>
  <c r="N247" i="68"/>
  <c r="M247" i="68"/>
  <c r="N233" i="68"/>
  <c r="M233" i="68"/>
  <c r="N223" i="68"/>
  <c r="M223" i="68"/>
  <c r="N207" i="68"/>
  <c r="M207" i="68"/>
  <c r="N197" i="68"/>
  <c r="M197" i="68"/>
  <c r="N189" i="68"/>
  <c r="M189" i="68"/>
  <c r="N185" i="68"/>
  <c r="M185" i="68"/>
  <c r="N179" i="68"/>
  <c r="M179" i="68"/>
  <c r="N175" i="68"/>
  <c r="M175" i="68"/>
  <c r="N171" i="68"/>
  <c r="N169" i="68" s="1"/>
  <c r="M171" i="68"/>
  <c r="M169" i="68" s="1"/>
  <c r="N158" i="68"/>
  <c r="M158" i="68"/>
  <c r="N152" i="68"/>
  <c r="M152" i="68"/>
  <c r="N146" i="68"/>
  <c r="M146" i="68"/>
  <c r="M138" i="68"/>
  <c r="M135" i="68" s="1"/>
  <c r="N138" i="68"/>
  <c r="N135" i="68" s="1"/>
  <c r="N120" i="68"/>
  <c r="M120" i="68"/>
  <c r="N116" i="68"/>
  <c r="M116" i="68"/>
  <c r="N110" i="68"/>
  <c r="M110" i="68"/>
  <c r="N104" i="68"/>
  <c r="M104" i="68"/>
  <c r="N99" i="68"/>
  <c r="M99" i="68"/>
  <c r="N87" i="68"/>
  <c r="M87" i="68"/>
  <c r="N76" i="68"/>
  <c r="M76" i="68"/>
  <c r="N65" i="68"/>
  <c r="M65" i="68"/>
  <c r="N48" i="68"/>
  <c r="M48" i="68"/>
  <c r="N37" i="68"/>
  <c r="M37" i="68"/>
  <c r="N26" i="68"/>
  <c r="M26" i="68"/>
  <c r="N7" i="68"/>
  <c r="N6" i="68" s="1"/>
  <c r="M7" i="68"/>
  <c r="M6" i="68" s="1"/>
  <c r="O270" i="68"/>
  <c r="O267" i="68"/>
  <c r="O259" i="68"/>
  <c r="R5" i="39" s="1"/>
  <c r="O252" i="68"/>
  <c r="O251" i="68" s="1"/>
  <c r="O247" i="68"/>
  <c r="O233" i="68"/>
  <c r="O223" i="68"/>
  <c r="O207" i="68"/>
  <c r="O197" i="68"/>
  <c r="O189" i="68"/>
  <c r="O185" i="68"/>
  <c r="O179" i="68"/>
  <c r="O175" i="68"/>
  <c r="O171" i="68"/>
  <c r="O169" i="68" s="1"/>
  <c r="O158" i="68"/>
  <c r="O152" i="68"/>
  <c r="O146" i="68"/>
  <c r="O138" i="68"/>
  <c r="O135" i="68" s="1"/>
  <c r="O120" i="68"/>
  <c r="O116" i="68"/>
  <c r="O110" i="68"/>
  <c r="O104" i="68"/>
  <c r="O99" i="68"/>
  <c r="O87" i="68"/>
  <c r="O76" i="68"/>
  <c r="O65" i="68"/>
  <c r="O37" i="68"/>
  <c r="O26" i="68"/>
  <c r="O7" i="68"/>
  <c r="O6" i="68" s="1"/>
  <c r="L270" i="68"/>
  <c r="L267" i="68"/>
  <c r="L259" i="68"/>
  <c r="K5" i="39" s="1"/>
  <c r="L252" i="68"/>
  <c r="L251" i="68" s="1"/>
  <c r="L247" i="68"/>
  <c r="L233" i="68"/>
  <c r="L223" i="68"/>
  <c r="L207" i="68"/>
  <c r="L197" i="68"/>
  <c r="L189" i="68"/>
  <c r="L185" i="68"/>
  <c r="L179" i="68"/>
  <c r="L175" i="68"/>
  <c r="L171" i="68"/>
  <c r="L169" i="68" s="1"/>
  <c r="L158" i="68"/>
  <c r="L152" i="68"/>
  <c r="L146" i="68"/>
  <c r="L120" i="68"/>
  <c r="L116" i="68"/>
  <c r="L110" i="68"/>
  <c r="L104" i="68"/>
  <c r="L99" i="68"/>
  <c r="L87" i="68"/>
  <c r="L76" i="68"/>
  <c r="L65" i="68"/>
  <c r="L48" i="68"/>
  <c r="L37" i="68"/>
  <c r="L26" i="68"/>
  <c r="L7" i="68"/>
  <c r="L6" i="68" s="1"/>
  <c r="L32" i="86" l="1"/>
  <c r="P32" i="86"/>
  <c r="T32" i="86"/>
  <c r="F70" i="86"/>
  <c r="H70" i="86" s="1"/>
  <c r="I162" i="86"/>
  <c r="F197" i="86"/>
  <c r="H197" i="86" s="1"/>
  <c r="K5" i="88"/>
  <c r="O5" i="88"/>
  <c r="S5" i="88"/>
  <c r="W5" i="88"/>
  <c r="P75" i="86"/>
  <c r="F6" i="87"/>
  <c r="P61" i="87"/>
  <c r="Q230" i="87"/>
  <c r="P9" i="39"/>
  <c r="J32" i="86"/>
  <c r="R32" i="86"/>
  <c r="H38" i="86"/>
  <c r="L75" i="86"/>
  <c r="G226" i="86"/>
  <c r="G225" i="86" s="1"/>
  <c r="L61" i="87"/>
  <c r="T61" i="87"/>
  <c r="I230" i="87"/>
  <c r="M230" i="87"/>
  <c r="M229" i="87" s="1"/>
  <c r="U230" i="87"/>
  <c r="F248" i="87"/>
  <c r="H248" i="87" s="1"/>
  <c r="U229" i="87"/>
  <c r="O183" i="68"/>
  <c r="O219" i="68"/>
  <c r="I32" i="86"/>
  <c r="Q32" i="86"/>
  <c r="F50" i="86"/>
  <c r="H50" i="86" s="1"/>
  <c r="M226" i="86"/>
  <c r="M225" i="86" s="1"/>
  <c r="G5" i="87"/>
  <c r="L5" i="87"/>
  <c r="T5" i="87"/>
  <c r="I61" i="87"/>
  <c r="Q61" i="87"/>
  <c r="F119" i="87"/>
  <c r="H119" i="87" s="1"/>
  <c r="F201" i="87"/>
  <c r="H201" i="87" s="1"/>
  <c r="J5" i="88"/>
  <c r="N5" i="88"/>
  <c r="R5" i="88"/>
  <c r="V5" i="88"/>
  <c r="G41" i="88"/>
  <c r="F107" i="88"/>
  <c r="F37" i="87"/>
  <c r="H37" i="87" s="1"/>
  <c r="N32" i="87"/>
  <c r="F53" i="87"/>
  <c r="H53" i="87" s="1"/>
  <c r="F86" i="87"/>
  <c r="F108" i="87"/>
  <c r="H108" i="87" s="1"/>
  <c r="F33" i="87"/>
  <c r="H33" i="87" s="1"/>
  <c r="F72" i="87"/>
  <c r="H72" i="87" s="1"/>
  <c r="F81" i="87"/>
  <c r="H81" i="87" s="1"/>
  <c r="I53" i="87"/>
  <c r="I32" i="87" s="1"/>
  <c r="K8" i="39" s="1"/>
  <c r="F45" i="87"/>
  <c r="H45" i="87" s="1"/>
  <c r="P5" i="88"/>
  <c r="S203" i="88"/>
  <c r="J116" i="88"/>
  <c r="N116" i="88"/>
  <c r="R116" i="88"/>
  <c r="V116" i="88"/>
  <c r="M100" i="88"/>
  <c r="L52" i="88"/>
  <c r="L41" i="88" s="1"/>
  <c r="F72" i="88"/>
  <c r="H72" i="88" s="1"/>
  <c r="P100" i="88"/>
  <c r="I116" i="88"/>
  <c r="V41" i="88"/>
  <c r="I100" i="88"/>
  <c r="Q100" i="88"/>
  <c r="U100" i="88"/>
  <c r="F158" i="88"/>
  <c r="H158" i="88" s="1"/>
  <c r="F85" i="88"/>
  <c r="H85" i="88" s="1"/>
  <c r="J100" i="88"/>
  <c r="N100" i="88"/>
  <c r="R100" i="88"/>
  <c r="V100" i="88"/>
  <c r="F190" i="88"/>
  <c r="F188" i="88" s="1"/>
  <c r="H188" i="88" s="1"/>
  <c r="F238" i="88"/>
  <c r="H238" i="88" s="1"/>
  <c r="K49" i="88"/>
  <c r="K41" i="88" s="1"/>
  <c r="O41" i="88"/>
  <c r="W41" i="88"/>
  <c r="N41" i="88"/>
  <c r="I5" i="88"/>
  <c r="H86" i="88"/>
  <c r="G5" i="88"/>
  <c r="J41" i="88"/>
  <c r="R41" i="88"/>
  <c r="S116" i="88"/>
  <c r="G203" i="88"/>
  <c r="P203" i="88"/>
  <c r="T203" i="88"/>
  <c r="K203" i="88"/>
  <c r="R9" i="39" s="1"/>
  <c r="J267" i="88"/>
  <c r="J266" i="88" s="1"/>
  <c r="Q10" i="39" s="1"/>
  <c r="N267" i="88"/>
  <c r="N266" i="88" s="1"/>
  <c r="R267" i="88"/>
  <c r="R266" i="88" s="1"/>
  <c r="V267" i="88"/>
  <c r="V266" i="88" s="1"/>
  <c r="S41" i="88"/>
  <c r="W266" i="88"/>
  <c r="K266" i="88"/>
  <c r="R10" i="39" s="1"/>
  <c r="O266" i="88"/>
  <c r="S266" i="88"/>
  <c r="H107" i="88"/>
  <c r="L100" i="88"/>
  <c r="T100" i="88"/>
  <c r="H190" i="88"/>
  <c r="U5" i="88"/>
  <c r="G100" i="88"/>
  <c r="O116" i="88"/>
  <c r="W116" i="88"/>
  <c r="M116" i="88"/>
  <c r="J203" i="88"/>
  <c r="Q9" i="39" s="1"/>
  <c r="R203" i="88"/>
  <c r="G266" i="88"/>
  <c r="I267" i="88"/>
  <c r="I266" i="88" s="1"/>
  <c r="P10" i="39" s="1"/>
  <c r="M267" i="88"/>
  <c r="M266" i="88" s="1"/>
  <c r="Q267" i="88"/>
  <c r="Q266" i="88" s="1"/>
  <c r="U267" i="88"/>
  <c r="U266" i="88" s="1"/>
  <c r="F272" i="88"/>
  <c r="H272" i="88" s="1"/>
  <c r="M5" i="88"/>
  <c r="K116" i="88"/>
  <c r="U116" i="88"/>
  <c r="N203" i="88"/>
  <c r="V203" i="88"/>
  <c r="H108" i="88"/>
  <c r="F111" i="88"/>
  <c r="H111" i="88" s="1"/>
  <c r="G116" i="88"/>
  <c r="L116" i="88"/>
  <c r="P116" i="88"/>
  <c r="T116" i="88"/>
  <c r="F117" i="88"/>
  <c r="H117" i="88" s="1"/>
  <c r="Q116" i="88"/>
  <c r="H191" i="88"/>
  <c r="O203" i="88"/>
  <c r="W203" i="88"/>
  <c r="F216" i="88"/>
  <c r="H216" i="88" s="1"/>
  <c r="T266" i="88"/>
  <c r="L5" i="88"/>
  <c r="T5" i="88"/>
  <c r="K100" i="88"/>
  <c r="O100" i="88"/>
  <c r="S100" i="88"/>
  <c r="W100" i="88"/>
  <c r="F125" i="88"/>
  <c r="H125" i="88" s="1"/>
  <c r="I203" i="88"/>
  <c r="M203" i="88"/>
  <c r="Q203" i="88"/>
  <c r="U203" i="88"/>
  <c r="P267" i="88"/>
  <c r="P266" i="88" s="1"/>
  <c r="F30" i="88"/>
  <c r="H30" i="88" s="1"/>
  <c r="H31" i="88"/>
  <c r="F26" i="88"/>
  <c r="H26" i="88" s="1"/>
  <c r="F6" i="88"/>
  <c r="H6" i="88" s="1"/>
  <c r="S230" i="87"/>
  <c r="S229" i="87" s="1"/>
  <c r="L229" i="87"/>
  <c r="T229" i="87"/>
  <c r="I229" i="87"/>
  <c r="K10" i="39" s="1"/>
  <c r="Q229" i="87"/>
  <c r="O230" i="87"/>
  <c r="O229" i="87" s="1"/>
  <c r="W230" i="87"/>
  <c r="W229" i="87" s="1"/>
  <c r="P229" i="87"/>
  <c r="G230" i="87"/>
  <c r="G229" i="87" s="1"/>
  <c r="F190" i="87"/>
  <c r="H190" i="87" s="1"/>
  <c r="P166" i="87"/>
  <c r="F168" i="87"/>
  <c r="L166" i="87"/>
  <c r="T166" i="87"/>
  <c r="N166" i="87"/>
  <c r="R166" i="87"/>
  <c r="V166" i="87"/>
  <c r="I166" i="87"/>
  <c r="K9" i="39" s="1"/>
  <c r="M166" i="87"/>
  <c r="Q166" i="87"/>
  <c r="U166" i="87"/>
  <c r="K166" i="87"/>
  <c r="M9" i="39" s="1"/>
  <c r="H202" i="87"/>
  <c r="F161" i="87"/>
  <c r="H161" i="87" s="1"/>
  <c r="F153" i="87"/>
  <c r="H153" i="87" s="1"/>
  <c r="H88" i="87"/>
  <c r="H120" i="87"/>
  <c r="Q77" i="87"/>
  <c r="H82" i="87"/>
  <c r="F137" i="87"/>
  <c r="H137" i="87" s="1"/>
  <c r="J77" i="87"/>
  <c r="N77" i="87"/>
  <c r="R77" i="87"/>
  <c r="V77" i="87"/>
  <c r="F78" i="87"/>
  <c r="H78" i="87" s="1"/>
  <c r="L77" i="87"/>
  <c r="T77" i="87"/>
  <c r="F97" i="87"/>
  <c r="H97" i="87" s="1"/>
  <c r="P77" i="87"/>
  <c r="I77" i="87"/>
  <c r="H73" i="87"/>
  <c r="F50" i="87"/>
  <c r="H50" i="87" s="1"/>
  <c r="V32" i="87"/>
  <c r="O32" i="87"/>
  <c r="W32" i="87"/>
  <c r="H38" i="87"/>
  <c r="G32" i="87"/>
  <c r="M32" i="87"/>
  <c r="Q32" i="87"/>
  <c r="U32" i="87"/>
  <c r="J32" i="87"/>
  <c r="R32" i="87"/>
  <c r="H34" i="87"/>
  <c r="K32" i="87"/>
  <c r="M8" i="39" s="1"/>
  <c r="M11" i="39" s="1"/>
  <c r="M12" i="39" s="1"/>
  <c r="S32" i="87"/>
  <c r="L226" i="86"/>
  <c r="L225" i="86" s="1"/>
  <c r="P226" i="86"/>
  <c r="P225" i="86" s="1"/>
  <c r="T226" i="86"/>
  <c r="T225" i="86" s="1"/>
  <c r="T255" i="86" s="1"/>
  <c r="H244" i="86"/>
  <c r="F227" i="86"/>
  <c r="K226" i="86"/>
  <c r="K225" i="86" s="1"/>
  <c r="O226" i="86"/>
  <c r="O225" i="86" s="1"/>
  <c r="S226" i="86"/>
  <c r="S225" i="86" s="1"/>
  <c r="F247" i="86"/>
  <c r="H247" i="86" s="1"/>
  <c r="I226" i="86"/>
  <c r="I225" i="86" s="1"/>
  <c r="Q226" i="86"/>
  <c r="Q225" i="86" s="1"/>
  <c r="M162" i="86"/>
  <c r="H198" i="86"/>
  <c r="L162" i="86"/>
  <c r="P162" i="86"/>
  <c r="T162" i="86"/>
  <c r="J162" i="86"/>
  <c r="N162" i="86"/>
  <c r="R162" i="86"/>
  <c r="R255" i="86" s="1"/>
  <c r="T75" i="86"/>
  <c r="J75" i="86"/>
  <c r="N75" i="86"/>
  <c r="G59" i="86"/>
  <c r="L59" i="86"/>
  <c r="P59" i="86"/>
  <c r="T59" i="86"/>
  <c r="H71" i="86"/>
  <c r="J59" i="86"/>
  <c r="N32" i="86"/>
  <c r="F33" i="86"/>
  <c r="H33" i="86" s="1"/>
  <c r="H51" i="86"/>
  <c r="F53" i="86"/>
  <c r="H53" i="86" s="1"/>
  <c r="S5" i="86"/>
  <c r="M5" i="68"/>
  <c r="Q183" i="68"/>
  <c r="Q193" i="68"/>
  <c r="Q219" i="68"/>
  <c r="O62" i="68"/>
  <c r="N145" i="68"/>
  <c r="N133" i="68" s="1"/>
  <c r="R109" i="68"/>
  <c r="R98" i="68" s="1"/>
  <c r="N109" i="68"/>
  <c r="N98" i="68" s="1"/>
  <c r="P183" i="68"/>
  <c r="Q246" i="68"/>
  <c r="Q245" i="68" s="1"/>
  <c r="T6" i="39" s="1"/>
  <c r="P5" i="68"/>
  <c r="L219" i="68"/>
  <c r="O109" i="68"/>
  <c r="N5" i="68"/>
  <c r="R219" i="68"/>
  <c r="Q5" i="68"/>
  <c r="P41" i="88"/>
  <c r="I41" i="88"/>
  <c r="M41" i="88"/>
  <c r="Q41" i="88"/>
  <c r="U41" i="88"/>
  <c r="T41" i="88"/>
  <c r="H286" i="88"/>
  <c r="F285" i="88"/>
  <c r="H285" i="88" s="1"/>
  <c r="F120" i="88"/>
  <c r="H120" i="88" s="1"/>
  <c r="H228" i="88"/>
  <c r="F227" i="88"/>
  <c r="H227" i="88" s="1"/>
  <c r="H242" i="88"/>
  <c r="F241" i="88"/>
  <c r="H241" i="88" s="1"/>
  <c r="H256" i="88"/>
  <c r="F255" i="88"/>
  <c r="H255" i="88" s="1"/>
  <c r="F42" i="88"/>
  <c r="F49" i="88"/>
  <c r="H49" i="88" s="1"/>
  <c r="F88" i="88"/>
  <c r="H88" i="88" s="1"/>
  <c r="F100" i="88"/>
  <c r="H118" i="88"/>
  <c r="F176" i="88"/>
  <c r="H176" i="88" s="1"/>
  <c r="F268" i="88"/>
  <c r="H148" i="88"/>
  <c r="F147" i="88"/>
  <c r="H147" i="88" s="1"/>
  <c r="H162" i="88"/>
  <c r="F161" i="88"/>
  <c r="H161" i="88" s="1"/>
  <c r="H206" i="88"/>
  <c r="F205" i="88"/>
  <c r="H205" i="88" s="1"/>
  <c r="F136" i="88"/>
  <c r="H136" i="88" s="1"/>
  <c r="F198" i="88"/>
  <c r="H198" i="88" s="1"/>
  <c r="H204" i="88"/>
  <c r="F288" i="88"/>
  <c r="H288" i="88" s="1"/>
  <c r="H168" i="87"/>
  <c r="F24" i="87"/>
  <c r="H24" i="87" s="1"/>
  <c r="H52" i="87"/>
  <c r="K61" i="87"/>
  <c r="S61" i="87"/>
  <c r="K77" i="87"/>
  <c r="S77" i="87"/>
  <c r="H80" i="87"/>
  <c r="H152" i="87"/>
  <c r="H176" i="87"/>
  <c r="H226" i="87"/>
  <c r="F218" i="87"/>
  <c r="H218" i="87" s="1"/>
  <c r="J5" i="87"/>
  <c r="L8" i="39" s="1"/>
  <c r="L11" i="39" s="1"/>
  <c r="L12" i="39" s="1"/>
  <c r="N5" i="87"/>
  <c r="R5" i="87"/>
  <c r="V5" i="87"/>
  <c r="F20" i="87"/>
  <c r="H20" i="87" s="1"/>
  <c r="H46" i="87"/>
  <c r="H62" i="87"/>
  <c r="G61" i="87"/>
  <c r="G77" i="87"/>
  <c r="H98" i="87"/>
  <c r="O166" i="87"/>
  <c r="W166" i="87"/>
  <c r="H198" i="87"/>
  <c r="F204" i="87"/>
  <c r="H204" i="87" s="1"/>
  <c r="F231" i="87"/>
  <c r="H232" i="87"/>
  <c r="H123" i="87"/>
  <c r="F122" i="87"/>
  <c r="H122" i="87" s="1"/>
  <c r="F68" i="87"/>
  <c r="H68" i="87" s="1"/>
  <c r="O61" i="87"/>
  <c r="W61" i="87"/>
  <c r="O77" i="87"/>
  <c r="W77" i="87"/>
  <c r="H144" i="87"/>
  <c r="H6" i="87"/>
  <c r="L32" i="87"/>
  <c r="P32" i="87"/>
  <c r="T32" i="87"/>
  <c r="H86" i="87"/>
  <c r="F251" i="87"/>
  <c r="H251" i="87" s="1"/>
  <c r="F179" i="87"/>
  <c r="H179" i="87" s="1"/>
  <c r="F235" i="87"/>
  <c r="H235" i="87" s="1"/>
  <c r="H252" i="87"/>
  <c r="N255" i="86"/>
  <c r="H7" i="86"/>
  <c r="F6" i="86"/>
  <c r="H22" i="86"/>
  <c r="G32" i="86"/>
  <c r="H46" i="86"/>
  <c r="F45" i="86"/>
  <c r="H45" i="86" s="1"/>
  <c r="H61" i="86"/>
  <c r="F59" i="86"/>
  <c r="H59" i="86" s="1"/>
  <c r="H99" i="86"/>
  <c r="F95" i="86"/>
  <c r="H95" i="86" s="1"/>
  <c r="F120" i="86"/>
  <c r="H120" i="86" s="1"/>
  <c r="H193" i="86"/>
  <c r="F186" i="86"/>
  <c r="H186" i="86" s="1"/>
  <c r="H80" i="86"/>
  <c r="F79" i="86"/>
  <c r="H79" i="86" s="1"/>
  <c r="H227" i="86"/>
  <c r="F24" i="86"/>
  <c r="H24" i="86" s="1"/>
  <c r="K32" i="86"/>
  <c r="O32" i="86"/>
  <c r="S32" i="86"/>
  <c r="H68" i="86"/>
  <c r="F84" i="86"/>
  <c r="H84" i="86" s="1"/>
  <c r="H118" i="86"/>
  <c r="F117" i="86"/>
  <c r="H117" i="86" s="1"/>
  <c r="H150" i="86"/>
  <c r="F149" i="86"/>
  <c r="H149" i="86" s="1"/>
  <c r="H232" i="86"/>
  <c r="F231" i="86"/>
  <c r="H231" i="86" s="1"/>
  <c r="I75" i="86"/>
  <c r="M75" i="86"/>
  <c r="Q75" i="86"/>
  <c r="H77" i="86"/>
  <c r="F76" i="86"/>
  <c r="F147" i="86"/>
  <c r="H147" i="86" s="1"/>
  <c r="H163" i="86"/>
  <c r="H176" i="86"/>
  <c r="F175" i="86"/>
  <c r="H175" i="86" s="1"/>
  <c r="H245" i="86"/>
  <c r="F135" i="86"/>
  <c r="H135" i="86" s="1"/>
  <c r="G162" i="86"/>
  <c r="K162" i="86"/>
  <c r="O162" i="86"/>
  <c r="S162" i="86"/>
  <c r="F106" i="86"/>
  <c r="H106" i="86" s="1"/>
  <c r="F157" i="86"/>
  <c r="H157" i="86" s="1"/>
  <c r="F164" i="86"/>
  <c r="H164" i="86" s="1"/>
  <c r="F200" i="86"/>
  <c r="H200" i="86" s="1"/>
  <c r="O145" i="68"/>
  <c r="O133" i="68" s="1"/>
  <c r="P109" i="68"/>
  <c r="P98" i="68" s="1"/>
  <c r="R183" i="68"/>
  <c r="Q109" i="68"/>
  <c r="Q98" i="68" s="1"/>
  <c r="N219" i="68"/>
  <c r="Q62" i="68"/>
  <c r="P145" i="68"/>
  <c r="P193" i="68"/>
  <c r="M193" i="68"/>
  <c r="R62" i="68"/>
  <c r="U4" i="39" s="1"/>
  <c r="R193" i="68"/>
  <c r="P62" i="68"/>
  <c r="S4" i="39" s="1"/>
  <c r="P246" i="68"/>
  <c r="P245" i="68" s="1"/>
  <c r="S6" i="39" s="1"/>
  <c r="N246" i="68"/>
  <c r="N245" i="68" s="1"/>
  <c r="Q6" i="39" s="1"/>
  <c r="R246" i="68"/>
  <c r="R245" i="68" s="1"/>
  <c r="U6" i="39" s="1"/>
  <c r="M109" i="68"/>
  <c r="M98" i="68" s="1"/>
  <c r="N183" i="68"/>
  <c r="R5" i="68"/>
  <c r="R145" i="68"/>
  <c r="R133" i="68" s="1"/>
  <c r="M183" i="68"/>
  <c r="N62" i="68"/>
  <c r="Q4" i="39" s="1"/>
  <c r="M145" i="68"/>
  <c r="M133" i="68" s="1"/>
  <c r="N193" i="68"/>
  <c r="M219" i="68"/>
  <c r="L145" i="68"/>
  <c r="O193" i="68"/>
  <c r="M62" i="68"/>
  <c r="P4" i="39" s="1"/>
  <c r="M246" i="68"/>
  <c r="M245" i="68" s="1"/>
  <c r="P6" i="39" s="1"/>
  <c r="O246" i="68"/>
  <c r="O245" i="68" s="1"/>
  <c r="R6" i="39" s="1"/>
  <c r="L62" i="68"/>
  <c r="O98" i="68"/>
  <c r="L5" i="68"/>
  <c r="L193" i="68"/>
  <c r="L109" i="68"/>
  <c r="L98" i="68" s="1"/>
  <c r="L183" i="68"/>
  <c r="L246" i="68"/>
  <c r="L245" i="68" s="1"/>
  <c r="K6" i="39" s="1"/>
  <c r="K11" i="39" l="1"/>
  <c r="U3" i="39"/>
  <c r="G255" i="86"/>
  <c r="P8" i="39"/>
  <c r="P11" i="39" s="1"/>
  <c r="Q8" i="39"/>
  <c r="Q11" i="39" s="1"/>
  <c r="Q12" i="39" s="1"/>
  <c r="Q3" i="39"/>
  <c r="Q7" i="39" s="1"/>
  <c r="Q255" i="86"/>
  <c r="R4" i="39"/>
  <c r="P3" i="39"/>
  <c r="P7" i="39" s="1"/>
  <c r="K4" i="39"/>
  <c r="T4" i="39"/>
  <c r="I9" i="39"/>
  <c r="M255" i="86"/>
  <c r="G259" i="87"/>
  <c r="M259" i="87"/>
  <c r="R8" i="39"/>
  <c r="R11" i="39" s="1"/>
  <c r="U259" i="87"/>
  <c r="W259" i="87"/>
  <c r="F40" i="87"/>
  <c r="V296" i="88"/>
  <c r="N296" i="88"/>
  <c r="K296" i="88"/>
  <c r="U296" i="88"/>
  <c r="S296" i="88"/>
  <c r="W296" i="88"/>
  <c r="I296" i="88"/>
  <c r="P296" i="88"/>
  <c r="R296" i="88"/>
  <c r="L296" i="88"/>
  <c r="J296" i="88"/>
  <c r="O296" i="88"/>
  <c r="M296" i="88"/>
  <c r="G296" i="88"/>
  <c r="T296" i="88"/>
  <c r="H100" i="88"/>
  <c r="Q296" i="88"/>
  <c r="F5" i="88"/>
  <c r="H5" i="88" s="1"/>
  <c r="T259" i="87"/>
  <c r="P259" i="87"/>
  <c r="F151" i="87"/>
  <c r="H151" i="87" s="1"/>
  <c r="I259" i="87"/>
  <c r="Q259" i="87"/>
  <c r="L259" i="87"/>
  <c r="N259" i="87"/>
  <c r="F61" i="87"/>
  <c r="H61" i="87" s="1"/>
  <c r="S259" i="87"/>
  <c r="V259" i="87"/>
  <c r="O259" i="87"/>
  <c r="J259" i="87"/>
  <c r="R259" i="87"/>
  <c r="K259" i="87"/>
  <c r="F5" i="87"/>
  <c r="H5" i="87" s="1"/>
  <c r="F226" i="86"/>
  <c r="I255" i="86"/>
  <c r="K255" i="86"/>
  <c r="S255" i="86"/>
  <c r="P255" i="86"/>
  <c r="O255" i="86"/>
  <c r="L255" i="86"/>
  <c r="J255" i="86"/>
  <c r="R278" i="68"/>
  <c r="F203" i="88"/>
  <c r="H203" i="88" s="1"/>
  <c r="F52" i="88"/>
  <c r="H52" i="88" s="1"/>
  <c r="F116" i="88"/>
  <c r="H116" i="88" s="1"/>
  <c r="H42" i="88"/>
  <c r="H268" i="88"/>
  <c r="F267" i="88"/>
  <c r="F230" i="87"/>
  <c r="H231" i="87"/>
  <c r="F77" i="87"/>
  <c r="H77" i="87" s="1"/>
  <c r="F166" i="87"/>
  <c r="H166" i="87" s="1"/>
  <c r="H76" i="86"/>
  <c r="F75" i="86"/>
  <c r="H75" i="86" s="1"/>
  <c r="F225" i="86"/>
  <c r="H225" i="86" s="1"/>
  <c r="H226" i="86"/>
  <c r="F162" i="86"/>
  <c r="H162" i="86" s="1"/>
  <c r="K10" i="85" s="1"/>
  <c r="F40" i="86"/>
  <c r="F5" i="86"/>
  <c r="H6" i="86"/>
  <c r="N278" i="68"/>
  <c r="M278" i="68"/>
  <c r="K11" i="85" l="1"/>
  <c r="I10" i="39"/>
  <c r="P12" i="39"/>
  <c r="H40" i="87"/>
  <c r="F32" i="87"/>
  <c r="H32" i="87" s="1"/>
  <c r="F266" i="88"/>
  <c r="H266" i="88" s="1"/>
  <c r="H267" i="88"/>
  <c r="F41" i="88"/>
  <c r="H230" i="87"/>
  <c r="F229" i="87"/>
  <c r="H229" i="87" s="1"/>
  <c r="H5" i="86"/>
  <c r="H40" i="86"/>
  <c r="F32" i="86"/>
  <c r="H32" i="86" s="1"/>
  <c r="F255" i="86" l="1"/>
  <c r="H255" i="86" s="1"/>
  <c r="K9" i="85"/>
  <c r="K12" i="85" s="1"/>
  <c r="I8" i="39"/>
  <c r="I11" i="39" s="1"/>
  <c r="I12" i="39" s="1"/>
  <c r="H41" i="88"/>
  <c r="F296" i="88"/>
  <c r="H296" i="88" s="1"/>
  <c r="F259" i="87"/>
  <c r="H259" i="87" s="1"/>
  <c r="V7" i="39" l="1"/>
  <c r="N262" i="79" l="1"/>
  <c r="L262" i="79"/>
  <c r="K262" i="79"/>
  <c r="J262" i="79"/>
  <c r="I262" i="79"/>
  <c r="N259" i="79"/>
  <c r="L259" i="79"/>
  <c r="K259" i="79"/>
  <c r="J259" i="79"/>
  <c r="I259" i="79"/>
  <c r="N238" i="79"/>
  <c r="L238" i="79"/>
  <c r="K238" i="79"/>
  <c r="J238" i="79"/>
  <c r="I238" i="79"/>
  <c r="N234" i="79"/>
  <c r="L234" i="79"/>
  <c r="K234" i="79"/>
  <c r="J234" i="79"/>
  <c r="I234" i="79"/>
  <c r="N221" i="79"/>
  <c r="L221" i="79"/>
  <c r="K221" i="79"/>
  <c r="J221" i="79"/>
  <c r="I221" i="79"/>
  <c r="N207" i="79"/>
  <c r="L207" i="79"/>
  <c r="K207" i="79"/>
  <c r="J207" i="79"/>
  <c r="I207" i="79"/>
  <c r="N204" i="79"/>
  <c r="L204" i="79"/>
  <c r="K204" i="79"/>
  <c r="J204" i="79"/>
  <c r="I204" i="79"/>
  <c r="N193" i="79"/>
  <c r="L193" i="79"/>
  <c r="K193" i="79"/>
  <c r="J193" i="79"/>
  <c r="I193" i="79"/>
  <c r="N182" i="79"/>
  <c r="L182" i="79"/>
  <c r="K182" i="79"/>
  <c r="J182" i="79"/>
  <c r="I182" i="79"/>
  <c r="N171" i="79"/>
  <c r="L171" i="79"/>
  <c r="K171" i="79"/>
  <c r="J171" i="79"/>
  <c r="I171" i="79"/>
  <c r="N164" i="79"/>
  <c r="L164" i="79"/>
  <c r="K164" i="79"/>
  <c r="J164" i="79"/>
  <c r="I164" i="79"/>
  <c r="N156" i="79"/>
  <c r="N154" i="79" s="1"/>
  <c r="L156" i="79"/>
  <c r="L154" i="79" s="1"/>
  <c r="K156" i="79"/>
  <c r="K154" i="79" s="1"/>
  <c r="J156" i="79"/>
  <c r="J154" i="79" s="1"/>
  <c r="I156" i="79"/>
  <c r="I154" i="79" s="1"/>
  <c r="N135" i="79"/>
  <c r="K135" i="79"/>
  <c r="J135" i="79"/>
  <c r="I135" i="79"/>
  <c r="N120" i="79"/>
  <c r="L120" i="79"/>
  <c r="K120" i="79"/>
  <c r="J120" i="79"/>
  <c r="I120" i="79"/>
  <c r="N117" i="79"/>
  <c r="L117" i="79"/>
  <c r="K117" i="79"/>
  <c r="J117" i="79"/>
  <c r="I117" i="79"/>
  <c r="N106" i="79"/>
  <c r="L106" i="79"/>
  <c r="K106" i="79"/>
  <c r="J106" i="79"/>
  <c r="I106" i="79"/>
  <c r="N95" i="79"/>
  <c r="L95" i="79"/>
  <c r="K95" i="79"/>
  <c r="J95" i="79"/>
  <c r="I95" i="79"/>
  <c r="N84" i="79"/>
  <c r="L84" i="79"/>
  <c r="K84" i="79"/>
  <c r="J84" i="79"/>
  <c r="I84" i="79"/>
  <c r="N79" i="79"/>
  <c r="L79" i="79"/>
  <c r="K79" i="79"/>
  <c r="J79" i="79"/>
  <c r="N76" i="79"/>
  <c r="L76" i="79"/>
  <c r="K76" i="79"/>
  <c r="J76" i="79"/>
  <c r="I76" i="79"/>
  <c r="L70" i="79"/>
  <c r="K70" i="79"/>
  <c r="J70" i="79"/>
  <c r="I70" i="79"/>
  <c r="L66" i="79"/>
  <c r="L59" i="79" s="1"/>
  <c r="K66" i="79"/>
  <c r="K59" i="79" s="1"/>
  <c r="J66" i="79"/>
  <c r="I66" i="79"/>
  <c r="J59" i="79"/>
  <c r="N53" i="79"/>
  <c r="L53" i="79"/>
  <c r="K53" i="79"/>
  <c r="J53" i="79"/>
  <c r="N50" i="79"/>
  <c r="L50" i="79"/>
  <c r="K50" i="79"/>
  <c r="J50" i="79"/>
  <c r="I50" i="79"/>
  <c r="N45" i="79"/>
  <c r="N40" i="79" s="1"/>
  <c r="L45" i="79"/>
  <c r="L40" i="79" s="1"/>
  <c r="K45" i="79"/>
  <c r="K40" i="79" s="1"/>
  <c r="J45" i="79"/>
  <c r="I45" i="79"/>
  <c r="I40" i="79" s="1"/>
  <c r="J40" i="79"/>
  <c r="N37" i="79"/>
  <c r="L37" i="79"/>
  <c r="K37" i="79"/>
  <c r="J37" i="79"/>
  <c r="I37" i="79"/>
  <c r="N33" i="79"/>
  <c r="L33" i="79"/>
  <c r="K33" i="79"/>
  <c r="J33" i="79"/>
  <c r="I33" i="79"/>
  <c r="N24" i="79"/>
  <c r="L24" i="79"/>
  <c r="K24" i="79"/>
  <c r="J24" i="79"/>
  <c r="I24" i="79"/>
  <c r="N20" i="79"/>
  <c r="L20" i="79"/>
  <c r="K20" i="79"/>
  <c r="J20" i="79"/>
  <c r="I20" i="79"/>
  <c r="N6" i="79"/>
  <c r="L6" i="79"/>
  <c r="K6" i="79"/>
  <c r="J6" i="79"/>
  <c r="I6" i="79"/>
  <c r="I59" i="79" l="1"/>
  <c r="I5" i="79"/>
  <c r="N5" i="79"/>
  <c r="J5" i="79"/>
  <c r="L5" i="79"/>
  <c r="K233" i="79"/>
  <c r="K232" i="79" s="1"/>
  <c r="V10" i="39" s="1"/>
  <c r="N233" i="79"/>
  <c r="N232" i="79" s="1"/>
  <c r="K75" i="79"/>
  <c r="K169" i="79"/>
  <c r="J233" i="79"/>
  <c r="J232" i="79" s="1"/>
  <c r="H10" i="39" s="1"/>
  <c r="L233" i="79"/>
  <c r="L232" i="79" s="1"/>
  <c r="L11" i="85" s="1"/>
  <c r="I169" i="79"/>
  <c r="G9" i="39" s="1"/>
  <c r="N169" i="79"/>
  <c r="N10" i="85" s="1"/>
  <c r="J169" i="79"/>
  <c r="H9" i="39" s="1"/>
  <c r="L169" i="79"/>
  <c r="L10" i="85" s="1"/>
  <c r="V9" i="39"/>
  <c r="W9" i="39"/>
  <c r="J75" i="79"/>
  <c r="N32" i="79"/>
  <c r="K32" i="79"/>
  <c r="J32" i="79"/>
  <c r="L32" i="79"/>
  <c r="K5" i="79"/>
  <c r="K270" i="79" l="1"/>
  <c r="Y9" i="39"/>
  <c r="V8" i="39"/>
  <c r="V11" i="39" s="1"/>
  <c r="V12" i="39" s="1"/>
  <c r="Y10" i="39"/>
  <c r="N11" i="85"/>
  <c r="H8" i="39"/>
  <c r="W10" i="39"/>
  <c r="J270" i="79"/>
  <c r="J269" i="80"/>
  <c r="I269" i="80"/>
  <c r="J266" i="80"/>
  <c r="I266" i="80"/>
  <c r="J253" i="80"/>
  <c r="I253" i="80"/>
  <c r="J249" i="80"/>
  <c r="J248" i="80" s="1"/>
  <c r="J247" i="80" s="1"/>
  <c r="I249" i="80"/>
  <c r="J236" i="80"/>
  <c r="I236" i="80"/>
  <c r="J222" i="80"/>
  <c r="I222" i="80"/>
  <c r="J219" i="80"/>
  <c r="I219" i="80"/>
  <c r="J208" i="80"/>
  <c r="I208" i="80"/>
  <c r="J197" i="80"/>
  <c r="I197" i="80"/>
  <c r="J186" i="80"/>
  <c r="J184" i="80" s="1"/>
  <c r="I186" i="80"/>
  <c r="I184" i="80" s="1"/>
  <c r="J179" i="80"/>
  <c r="I179" i="80"/>
  <c r="J171" i="80"/>
  <c r="J169" i="80" s="1"/>
  <c r="I171" i="80"/>
  <c r="I169" i="80" s="1"/>
  <c r="J157" i="80"/>
  <c r="I157" i="80"/>
  <c r="J142" i="80"/>
  <c r="I142" i="80"/>
  <c r="J139" i="80"/>
  <c r="I139" i="80"/>
  <c r="J128" i="80"/>
  <c r="I128" i="80"/>
  <c r="J117" i="80"/>
  <c r="I117" i="80"/>
  <c r="J106" i="80"/>
  <c r="I106" i="80"/>
  <c r="J101" i="80"/>
  <c r="I101" i="80"/>
  <c r="J98" i="80"/>
  <c r="I98" i="80"/>
  <c r="I97" i="80" s="1"/>
  <c r="J92" i="80"/>
  <c r="I92" i="80"/>
  <c r="J88" i="80"/>
  <c r="J81" i="80" s="1"/>
  <c r="I88" i="80"/>
  <c r="J71" i="80"/>
  <c r="I71" i="80"/>
  <c r="J56" i="80"/>
  <c r="I56" i="80"/>
  <c r="J20" i="80"/>
  <c r="I20" i="80"/>
  <c r="K256" i="83"/>
  <c r="J256" i="83"/>
  <c r="I256" i="83"/>
  <c r="K253" i="83"/>
  <c r="K235" i="83" s="1"/>
  <c r="K234" i="83" s="1"/>
  <c r="J253" i="83"/>
  <c r="I253" i="83"/>
  <c r="K240" i="83"/>
  <c r="J240" i="83"/>
  <c r="I240" i="83"/>
  <c r="K236" i="83"/>
  <c r="J236" i="83"/>
  <c r="I236" i="83"/>
  <c r="K223" i="83"/>
  <c r="J223" i="83"/>
  <c r="I223" i="83"/>
  <c r="K209" i="83"/>
  <c r="J209" i="83"/>
  <c r="I209" i="83"/>
  <c r="K206" i="83"/>
  <c r="J206" i="83"/>
  <c r="I206" i="83"/>
  <c r="K195" i="83"/>
  <c r="J195" i="83"/>
  <c r="I195" i="83"/>
  <c r="K184" i="83"/>
  <c r="J184" i="83"/>
  <c r="I184" i="83"/>
  <c r="K173" i="83"/>
  <c r="J173" i="83"/>
  <c r="I173" i="83"/>
  <c r="K166" i="83"/>
  <c r="J166" i="83"/>
  <c r="I166" i="83"/>
  <c r="K158" i="83"/>
  <c r="J158" i="83"/>
  <c r="J156" i="83" s="1"/>
  <c r="I158" i="83"/>
  <c r="I156" i="83" s="1"/>
  <c r="K144" i="83"/>
  <c r="J144" i="83"/>
  <c r="I144" i="83"/>
  <c r="K129" i="83"/>
  <c r="J129" i="83"/>
  <c r="I129" i="83"/>
  <c r="K126" i="83"/>
  <c r="J126" i="83"/>
  <c r="I126" i="83"/>
  <c r="K115" i="83"/>
  <c r="J115" i="83"/>
  <c r="I115" i="83"/>
  <c r="K104" i="83"/>
  <c r="J104" i="83"/>
  <c r="I104" i="83"/>
  <c r="K93" i="83"/>
  <c r="J93" i="83"/>
  <c r="I93" i="83"/>
  <c r="K88" i="83"/>
  <c r="J88" i="83"/>
  <c r="I88" i="83"/>
  <c r="K85" i="83"/>
  <c r="J85" i="83"/>
  <c r="I85" i="83"/>
  <c r="K79" i="83"/>
  <c r="J79" i="83"/>
  <c r="I79" i="83"/>
  <c r="K75" i="83"/>
  <c r="J75" i="83"/>
  <c r="I75" i="83"/>
  <c r="K59" i="83"/>
  <c r="J59" i="83"/>
  <c r="I59" i="83"/>
  <c r="K56" i="83"/>
  <c r="J56" i="83"/>
  <c r="I56" i="83"/>
  <c r="K49" i="83"/>
  <c r="J49" i="83"/>
  <c r="I49" i="83"/>
  <c r="J40" i="83"/>
  <c r="K37" i="83"/>
  <c r="J37" i="83"/>
  <c r="I37" i="83"/>
  <c r="J33" i="83"/>
  <c r="I33" i="83"/>
  <c r="J24" i="83"/>
  <c r="I24" i="83"/>
  <c r="J20" i="83"/>
  <c r="I20" i="83"/>
  <c r="J6" i="83"/>
  <c r="I6" i="83"/>
  <c r="I5" i="83" s="1"/>
  <c r="F259" i="84"/>
  <c r="H259" i="84" s="1"/>
  <c r="F258" i="84"/>
  <c r="H258" i="84" s="1"/>
  <c r="F257" i="84"/>
  <c r="H257" i="84" s="1"/>
  <c r="F256" i="84"/>
  <c r="H256" i="84" s="1"/>
  <c r="F255" i="84"/>
  <c r="H255" i="84" s="1"/>
  <c r="F254" i="84"/>
  <c r="H254" i="84" s="1"/>
  <c r="F253" i="84"/>
  <c r="H253" i="84" s="1"/>
  <c r="T252" i="84"/>
  <c r="S252" i="84"/>
  <c r="R252" i="84"/>
  <c r="Q252" i="84"/>
  <c r="P252" i="84"/>
  <c r="O252" i="84"/>
  <c r="N252" i="84"/>
  <c r="M252" i="84"/>
  <c r="L252" i="84"/>
  <c r="K252" i="84"/>
  <c r="J252" i="84"/>
  <c r="I252" i="84"/>
  <c r="G252" i="84"/>
  <c r="F251" i="84"/>
  <c r="H251" i="84" s="1"/>
  <c r="F250" i="84"/>
  <c r="T249" i="84"/>
  <c r="S249" i="84"/>
  <c r="R249" i="84"/>
  <c r="Q249" i="84"/>
  <c r="P249" i="84"/>
  <c r="O249" i="84"/>
  <c r="N249" i="84"/>
  <c r="M249" i="84"/>
  <c r="L249" i="84"/>
  <c r="K249" i="84"/>
  <c r="J249" i="84"/>
  <c r="I249" i="84"/>
  <c r="G249" i="84"/>
  <c r="F248" i="84"/>
  <c r="H248" i="84" s="1"/>
  <c r="F247" i="84"/>
  <c r="H247" i="84" s="1"/>
  <c r="H246" i="84"/>
  <c r="F246" i="84"/>
  <c r="F245" i="84"/>
  <c r="H245" i="84" s="1"/>
  <c r="F244" i="84"/>
  <c r="H244" i="84" s="1"/>
  <c r="F243" i="84"/>
  <c r="H243" i="84" s="1"/>
  <c r="F242" i="84"/>
  <c r="H242" i="84" s="1"/>
  <c r="F241" i="84"/>
  <c r="H241" i="84" s="1"/>
  <c r="F240" i="84"/>
  <c r="H240" i="84" s="1"/>
  <c r="F239" i="84"/>
  <c r="H239" i="84" s="1"/>
  <c r="F238" i="84"/>
  <c r="H238" i="84" s="1"/>
  <c r="F237" i="84"/>
  <c r="T236" i="84"/>
  <c r="S236" i="84"/>
  <c r="R236" i="84"/>
  <c r="Q236" i="84"/>
  <c r="P236" i="84"/>
  <c r="O236" i="84"/>
  <c r="N236" i="84"/>
  <c r="M236" i="84"/>
  <c r="L236" i="84"/>
  <c r="K236" i="84"/>
  <c r="J236" i="84"/>
  <c r="I236" i="84"/>
  <c r="G236" i="84"/>
  <c r="F235" i="84"/>
  <c r="H235" i="84" s="1"/>
  <c r="F234" i="84"/>
  <c r="H234" i="84" s="1"/>
  <c r="F233" i="84"/>
  <c r="T232" i="84"/>
  <c r="T231" i="84" s="1"/>
  <c r="T230" i="84" s="1"/>
  <c r="S232" i="84"/>
  <c r="R232" i="84"/>
  <c r="Q232" i="84"/>
  <c r="P232" i="84"/>
  <c r="O232" i="84"/>
  <c r="N232" i="84"/>
  <c r="M232" i="84"/>
  <c r="M231" i="84" s="1"/>
  <c r="M230" i="84" s="1"/>
  <c r="L232" i="84"/>
  <c r="L231" i="84" s="1"/>
  <c r="L230" i="84" s="1"/>
  <c r="K232" i="84"/>
  <c r="J232" i="84"/>
  <c r="I232" i="84"/>
  <c r="G232" i="84"/>
  <c r="G231" i="84" s="1"/>
  <c r="F229" i="84"/>
  <c r="H229" i="84" s="1"/>
  <c r="F228" i="84"/>
  <c r="H228" i="84" s="1"/>
  <c r="F227" i="84"/>
  <c r="H227" i="84" s="1"/>
  <c r="F226" i="84"/>
  <c r="H226" i="84" s="1"/>
  <c r="F225" i="84"/>
  <c r="H225" i="84" s="1"/>
  <c r="F224" i="84"/>
  <c r="H224" i="84" s="1"/>
  <c r="F223" i="84"/>
  <c r="H223" i="84" s="1"/>
  <c r="F222" i="84"/>
  <c r="H222" i="84" s="1"/>
  <c r="F221" i="84"/>
  <c r="H221" i="84" s="1"/>
  <c r="F220" i="84"/>
  <c r="H220" i="84" s="1"/>
  <c r="T219" i="84"/>
  <c r="S219" i="84"/>
  <c r="R219" i="84"/>
  <c r="Q219" i="84"/>
  <c r="P219" i="84"/>
  <c r="O219" i="84"/>
  <c r="N219" i="84"/>
  <c r="M219" i="84"/>
  <c r="L219" i="84"/>
  <c r="K219" i="84"/>
  <c r="J219" i="84"/>
  <c r="I219" i="84"/>
  <c r="G219" i="84"/>
  <c r="F218" i="84"/>
  <c r="H218" i="84" s="1"/>
  <c r="F217" i="84"/>
  <c r="H217" i="84" s="1"/>
  <c r="F216" i="84"/>
  <c r="H216" i="84" s="1"/>
  <c r="F215" i="84"/>
  <c r="H215" i="84" s="1"/>
  <c r="H214" i="84"/>
  <c r="F214" i="84"/>
  <c r="F213" i="84"/>
  <c r="H213" i="84" s="1"/>
  <c r="H212" i="84"/>
  <c r="F212" i="84"/>
  <c r="F211" i="84"/>
  <c r="H211" i="84" s="1"/>
  <c r="F210" i="84"/>
  <c r="H210" i="84" s="1"/>
  <c r="F209" i="84"/>
  <c r="H209" i="84" s="1"/>
  <c r="F208" i="84"/>
  <c r="H208" i="84" s="1"/>
  <c r="F207" i="84"/>
  <c r="F205" i="84" s="1"/>
  <c r="H205" i="84" s="1"/>
  <c r="H206" i="84"/>
  <c r="F206" i="84"/>
  <c r="T205" i="84"/>
  <c r="S205" i="84"/>
  <c r="R205" i="84"/>
  <c r="Q205" i="84"/>
  <c r="P205" i="84"/>
  <c r="O205" i="84"/>
  <c r="N205" i="84"/>
  <c r="M205" i="84"/>
  <c r="L205" i="84"/>
  <c r="K205" i="84"/>
  <c r="J205" i="84"/>
  <c r="I205" i="84"/>
  <c r="G205" i="84"/>
  <c r="F204" i="84"/>
  <c r="H204" i="84" s="1"/>
  <c r="F203" i="84"/>
  <c r="H203" i="84" s="1"/>
  <c r="T202" i="84"/>
  <c r="S202" i="84"/>
  <c r="R202" i="84"/>
  <c r="Q202" i="84"/>
  <c r="P202" i="84"/>
  <c r="O202" i="84"/>
  <c r="N202" i="84"/>
  <c r="M202" i="84"/>
  <c r="L202" i="84"/>
  <c r="K202" i="84"/>
  <c r="J202" i="84"/>
  <c r="I202" i="84"/>
  <c r="G202" i="84"/>
  <c r="F201" i="84"/>
  <c r="H201" i="84" s="1"/>
  <c r="F200" i="84"/>
  <c r="H200" i="84" s="1"/>
  <c r="F199" i="84"/>
  <c r="H199" i="84" s="1"/>
  <c r="F198" i="84"/>
  <c r="H198" i="84" s="1"/>
  <c r="F197" i="84"/>
  <c r="H197" i="84" s="1"/>
  <c r="F196" i="84"/>
  <c r="H196" i="84" s="1"/>
  <c r="F195" i="84"/>
  <c r="H195" i="84" s="1"/>
  <c r="F194" i="84"/>
  <c r="H194" i="84" s="1"/>
  <c r="F193" i="84"/>
  <c r="H193" i="84" s="1"/>
  <c r="F192" i="84"/>
  <c r="T191" i="84"/>
  <c r="S191" i="84"/>
  <c r="R191" i="84"/>
  <c r="Q191" i="84"/>
  <c r="P191" i="84"/>
  <c r="O191" i="84"/>
  <c r="N191" i="84"/>
  <c r="M191" i="84"/>
  <c r="L191" i="84"/>
  <c r="K191" i="84"/>
  <c r="J191" i="84"/>
  <c r="I191" i="84"/>
  <c r="G191" i="84"/>
  <c r="F190" i="84"/>
  <c r="H190" i="84" s="1"/>
  <c r="F189" i="84"/>
  <c r="H189" i="84" s="1"/>
  <c r="F188" i="84"/>
  <c r="H188" i="84" s="1"/>
  <c r="F187" i="84"/>
  <c r="H187" i="84" s="1"/>
  <c r="F186" i="84"/>
  <c r="H186" i="84" s="1"/>
  <c r="F185" i="84"/>
  <c r="H185" i="84" s="1"/>
  <c r="F184" i="84"/>
  <c r="H184" i="84" s="1"/>
  <c r="F183" i="84"/>
  <c r="H183" i="84" s="1"/>
  <c r="F182" i="84"/>
  <c r="H182" i="84" s="1"/>
  <c r="F181" i="84"/>
  <c r="T180" i="84"/>
  <c r="S180" i="84"/>
  <c r="R180" i="84"/>
  <c r="Q180" i="84"/>
  <c r="P180" i="84"/>
  <c r="O180" i="84"/>
  <c r="N180" i="84"/>
  <c r="M180" i="84"/>
  <c r="L180" i="84"/>
  <c r="K180" i="84"/>
  <c r="J180" i="84"/>
  <c r="I180" i="84"/>
  <c r="G180" i="84"/>
  <c r="F179" i="84"/>
  <c r="H179" i="84" s="1"/>
  <c r="F178" i="84"/>
  <c r="H178" i="84" s="1"/>
  <c r="F177" i="84"/>
  <c r="H177" i="84" s="1"/>
  <c r="F176" i="84"/>
  <c r="H176" i="84" s="1"/>
  <c r="F175" i="84"/>
  <c r="H175" i="84" s="1"/>
  <c r="H174" i="84"/>
  <c r="F174" i="84"/>
  <c r="F173" i="84"/>
  <c r="H173" i="84" s="1"/>
  <c r="F172" i="84"/>
  <c r="H172" i="84" s="1"/>
  <c r="F171" i="84"/>
  <c r="F170" i="84"/>
  <c r="H170" i="84" s="1"/>
  <c r="T169" i="84"/>
  <c r="T167" i="84" s="1"/>
  <c r="S169" i="84"/>
  <c r="R169" i="84"/>
  <c r="Q169" i="84"/>
  <c r="P169" i="84"/>
  <c r="P167" i="84" s="1"/>
  <c r="O169" i="84"/>
  <c r="N169" i="84"/>
  <c r="M169" i="84"/>
  <c r="L169" i="84"/>
  <c r="L167" i="84" s="1"/>
  <c r="K169" i="84"/>
  <c r="J169" i="84"/>
  <c r="I169" i="84"/>
  <c r="G169" i="84"/>
  <c r="G167" i="84" s="1"/>
  <c r="F168" i="84"/>
  <c r="F166" i="84"/>
  <c r="H166" i="84" s="1"/>
  <c r="F165" i="84"/>
  <c r="H165" i="84" s="1"/>
  <c r="F164" i="84"/>
  <c r="F162" i="84" s="1"/>
  <c r="H162" i="84" s="1"/>
  <c r="H163" i="84"/>
  <c r="F163" i="84"/>
  <c r="T162" i="84"/>
  <c r="S162" i="84"/>
  <c r="R162" i="84"/>
  <c r="Q162" i="84"/>
  <c r="P162" i="84"/>
  <c r="O162" i="84"/>
  <c r="N162" i="84"/>
  <c r="M162" i="84"/>
  <c r="L162" i="84"/>
  <c r="K162" i="84"/>
  <c r="J162" i="84"/>
  <c r="I162" i="84"/>
  <c r="G162" i="84"/>
  <c r="F161" i="84"/>
  <c r="H161" i="84" s="1"/>
  <c r="F160" i="84"/>
  <c r="H160" i="84" s="1"/>
  <c r="F159" i="84"/>
  <c r="H159" i="84" s="1"/>
  <c r="F158" i="84"/>
  <c r="H158" i="84" s="1"/>
  <c r="F157" i="84"/>
  <c r="H157" i="84" s="1"/>
  <c r="F156" i="84"/>
  <c r="H156" i="84" s="1"/>
  <c r="F155" i="84"/>
  <c r="T154" i="84"/>
  <c r="T152" i="84" s="1"/>
  <c r="S154" i="84"/>
  <c r="S152" i="84" s="1"/>
  <c r="R154" i="84"/>
  <c r="Q154" i="84"/>
  <c r="Q152" i="84" s="1"/>
  <c r="P154" i="84"/>
  <c r="P152" i="84" s="1"/>
  <c r="O154" i="84"/>
  <c r="O152" i="84" s="1"/>
  <c r="N154" i="84"/>
  <c r="N152" i="84" s="1"/>
  <c r="M154" i="84"/>
  <c r="M152" i="84" s="1"/>
  <c r="L154" i="84"/>
  <c r="L152" i="84" s="1"/>
  <c r="K154" i="84"/>
  <c r="K152" i="84" s="1"/>
  <c r="J154" i="84"/>
  <c r="J152" i="84" s="1"/>
  <c r="I154" i="84"/>
  <c r="I152" i="84" s="1"/>
  <c r="G154" i="84"/>
  <c r="G152" i="84" s="1"/>
  <c r="F153" i="84"/>
  <c r="R152" i="84"/>
  <c r="F151" i="84"/>
  <c r="H151" i="84" s="1"/>
  <c r="F150" i="84"/>
  <c r="H150" i="84" s="1"/>
  <c r="F149" i="84"/>
  <c r="H149" i="84" s="1"/>
  <c r="F148" i="84"/>
  <c r="H148" i="84" s="1"/>
  <c r="H147" i="84"/>
  <c r="F147" i="84"/>
  <c r="F146" i="84"/>
  <c r="H146" i="84" s="1"/>
  <c r="F145" i="84"/>
  <c r="H145" i="84" s="1"/>
  <c r="F144" i="84"/>
  <c r="H144" i="84" s="1"/>
  <c r="H143" i="84"/>
  <c r="F143" i="84"/>
  <c r="F142" i="84"/>
  <c r="H142" i="84" s="1"/>
  <c r="F141" i="84"/>
  <c r="H141" i="84" s="1"/>
  <c r="T140" i="84"/>
  <c r="S140" i="84"/>
  <c r="R140" i="84"/>
  <c r="Q140" i="84"/>
  <c r="P140" i="84"/>
  <c r="O140" i="84"/>
  <c r="N140" i="84"/>
  <c r="M140" i="84"/>
  <c r="L140" i="84"/>
  <c r="K140" i="84"/>
  <c r="J140" i="84"/>
  <c r="I140" i="84"/>
  <c r="G140" i="84"/>
  <c r="F139" i="84"/>
  <c r="H139" i="84" s="1"/>
  <c r="H138" i="84"/>
  <c r="F138" i="84"/>
  <c r="F137" i="84"/>
  <c r="H137" i="84" s="1"/>
  <c r="H136" i="84"/>
  <c r="F136" i="84"/>
  <c r="F135" i="84"/>
  <c r="H135" i="84" s="1"/>
  <c r="H134" i="84"/>
  <c r="F134" i="84"/>
  <c r="F133" i="84"/>
  <c r="H133" i="84" s="1"/>
  <c r="H132" i="84"/>
  <c r="F132" i="84"/>
  <c r="F131" i="84"/>
  <c r="H131" i="84" s="1"/>
  <c r="H130" i="84"/>
  <c r="F130" i="84"/>
  <c r="F129" i="84"/>
  <c r="H129" i="84" s="1"/>
  <c r="H128" i="84"/>
  <c r="F128" i="84"/>
  <c r="F127" i="84"/>
  <c r="H127" i="84" s="1"/>
  <c r="H126" i="84"/>
  <c r="F126" i="84"/>
  <c r="T125" i="84"/>
  <c r="S125" i="84"/>
  <c r="R125" i="84"/>
  <c r="Q125" i="84"/>
  <c r="P125" i="84"/>
  <c r="O125" i="84"/>
  <c r="N125" i="84"/>
  <c r="M125" i="84"/>
  <c r="L125" i="84"/>
  <c r="K125" i="84"/>
  <c r="J125" i="84"/>
  <c r="I125" i="84"/>
  <c r="G125" i="84"/>
  <c r="F125" i="84"/>
  <c r="H124" i="84"/>
  <c r="F124" i="84"/>
  <c r="F123" i="84"/>
  <c r="T122" i="84"/>
  <c r="S122" i="84"/>
  <c r="R122" i="84"/>
  <c r="Q122" i="84"/>
  <c r="P122" i="84"/>
  <c r="O122" i="84"/>
  <c r="N122" i="84"/>
  <c r="M122" i="84"/>
  <c r="L122" i="84"/>
  <c r="K122" i="84"/>
  <c r="J122" i="84"/>
  <c r="I122" i="84"/>
  <c r="G122" i="84"/>
  <c r="F121" i="84"/>
  <c r="H121" i="84" s="1"/>
  <c r="F120" i="84"/>
  <c r="H120" i="84" s="1"/>
  <c r="F119" i="84"/>
  <c r="H119" i="84" s="1"/>
  <c r="F118" i="84"/>
  <c r="H118" i="84" s="1"/>
  <c r="F117" i="84"/>
  <c r="H117" i="84" s="1"/>
  <c r="F116" i="84"/>
  <c r="H116" i="84" s="1"/>
  <c r="F115" i="84"/>
  <c r="H115" i="84" s="1"/>
  <c r="H114" i="84"/>
  <c r="F114" i="84"/>
  <c r="F113" i="84"/>
  <c r="F112" i="84"/>
  <c r="H112" i="84" s="1"/>
  <c r="T111" i="84"/>
  <c r="S111" i="84"/>
  <c r="R111" i="84"/>
  <c r="Q111" i="84"/>
  <c r="P111" i="84"/>
  <c r="O111" i="84"/>
  <c r="N111" i="84"/>
  <c r="M111" i="84"/>
  <c r="L111" i="84"/>
  <c r="K111" i="84"/>
  <c r="J111" i="84"/>
  <c r="I111" i="84"/>
  <c r="G111" i="84"/>
  <c r="F110" i="84"/>
  <c r="H110" i="84" s="1"/>
  <c r="F109" i="84"/>
  <c r="H109" i="84" s="1"/>
  <c r="F108" i="84"/>
  <c r="H108" i="84" s="1"/>
  <c r="H107" i="84"/>
  <c r="F107" i="84"/>
  <c r="F106" i="84"/>
  <c r="H106" i="84" s="1"/>
  <c r="F105" i="84"/>
  <c r="H105" i="84" s="1"/>
  <c r="F104" i="84"/>
  <c r="H104" i="84" s="1"/>
  <c r="H103" i="84"/>
  <c r="F103" i="84"/>
  <c r="F102" i="84"/>
  <c r="H102" i="84" s="1"/>
  <c r="F101" i="84"/>
  <c r="H101" i="84" s="1"/>
  <c r="T100" i="84"/>
  <c r="S100" i="84"/>
  <c r="R100" i="84"/>
  <c r="Q100" i="84"/>
  <c r="P100" i="84"/>
  <c r="O100" i="84"/>
  <c r="N100" i="84"/>
  <c r="M100" i="84"/>
  <c r="L100" i="84"/>
  <c r="K100" i="84"/>
  <c r="J100" i="84"/>
  <c r="I100" i="84"/>
  <c r="G100" i="84"/>
  <c r="F99" i="84"/>
  <c r="H99" i="84" s="1"/>
  <c r="F98" i="84"/>
  <c r="H98" i="84" s="1"/>
  <c r="H97" i="84"/>
  <c r="F97" i="84"/>
  <c r="F96" i="84"/>
  <c r="H96" i="84" s="1"/>
  <c r="F95" i="84"/>
  <c r="H95" i="84" s="1"/>
  <c r="F94" i="84"/>
  <c r="H94" i="84" s="1"/>
  <c r="F93" i="84"/>
  <c r="H93" i="84" s="1"/>
  <c r="F92" i="84"/>
  <c r="H92" i="84" s="1"/>
  <c r="F91" i="84"/>
  <c r="H91" i="84" s="1"/>
  <c r="F90" i="84"/>
  <c r="T89" i="84"/>
  <c r="S89" i="84"/>
  <c r="R89" i="84"/>
  <c r="Q89" i="84"/>
  <c r="P89" i="84"/>
  <c r="O89" i="84"/>
  <c r="N89" i="84"/>
  <c r="M89" i="84"/>
  <c r="L89" i="84"/>
  <c r="K89" i="84"/>
  <c r="J89" i="84"/>
  <c r="I89" i="84"/>
  <c r="G89" i="84"/>
  <c r="F88" i="84"/>
  <c r="H88" i="84" s="1"/>
  <c r="F87" i="84"/>
  <c r="H87" i="84" s="1"/>
  <c r="F86" i="84"/>
  <c r="H86" i="84" s="1"/>
  <c r="F85" i="84"/>
  <c r="T84" i="84"/>
  <c r="S84" i="84"/>
  <c r="R84" i="84"/>
  <c r="R80" i="84" s="1"/>
  <c r="Q84" i="84"/>
  <c r="P84" i="84"/>
  <c r="O84" i="84"/>
  <c r="N84" i="84"/>
  <c r="M84" i="84"/>
  <c r="L84" i="84"/>
  <c r="K84" i="84"/>
  <c r="J84" i="84"/>
  <c r="I84" i="84"/>
  <c r="G84" i="84"/>
  <c r="F83" i="84"/>
  <c r="F82" i="84"/>
  <c r="H82" i="84" s="1"/>
  <c r="T81" i="84"/>
  <c r="S81" i="84"/>
  <c r="R81" i="84"/>
  <c r="Q81" i="84"/>
  <c r="P81" i="84"/>
  <c r="O81" i="84"/>
  <c r="N81" i="84"/>
  <c r="M81" i="84"/>
  <c r="L81" i="84"/>
  <c r="K81" i="84"/>
  <c r="J81" i="84"/>
  <c r="I81" i="84"/>
  <c r="G81" i="84"/>
  <c r="F79" i="84"/>
  <c r="H79" i="84" s="1"/>
  <c r="F78" i="84"/>
  <c r="H78" i="84" s="1"/>
  <c r="F77" i="84"/>
  <c r="H77" i="84" s="1"/>
  <c r="F76" i="84"/>
  <c r="T75" i="84"/>
  <c r="S75" i="84"/>
  <c r="R75" i="84"/>
  <c r="Q75" i="84"/>
  <c r="P75" i="84"/>
  <c r="O75" i="84"/>
  <c r="N75" i="84"/>
  <c r="M75" i="84"/>
  <c r="L75" i="84"/>
  <c r="K75" i="84"/>
  <c r="J75" i="84"/>
  <c r="I75" i="84"/>
  <c r="G75" i="84"/>
  <c r="F74" i="84"/>
  <c r="H74" i="84" s="1"/>
  <c r="F73" i="84"/>
  <c r="H73" i="84" s="1"/>
  <c r="F72" i="84"/>
  <c r="T71" i="84"/>
  <c r="S71" i="84"/>
  <c r="S64" i="84" s="1"/>
  <c r="R71" i="84"/>
  <c r="Q71" i="84"/>
  <c r="Q64" i="84" s="1"/>
  <c r="P71" i="84"/>
  <c r="O71" i="84"/>
  <c r="O64" i="84" s="1"/>
  <c r="N71" i="84"/>
  <c r="N64" i="84" s="1"/>
  <c r="M71" i="84"/>
  <c r="M64" i="84" s="1"/>
  <c r="L71" i="84"/>
  <c r="K71" i="84"/>
  <c r="K64" i="84" s="1"/>
  <c r="J71" i="84"/>
  <c r="J64" i="84" s="1"/>
  <c r="I71" i="84"/>
  <c r="I64" i="84" s="1"/>
  <c r="G71" i="84"/>
  <c r="F70" i="84"/>
  <c r="H70" i="84" s="1"/>
  <c r="H69" i="84"/>
  <c r="F69" i="84"/>
  <c r="F68" i="84"/>
  <c r="H68" i="84" s="1"/>
  <c r="F67" i="84"/>
  <c r="H67" i="84" s="1"/>
  <c r="F66" i="84"/>
  <c r="H66" i="84" s="1"/>
  <c r="F65" i="84"/>
  <c r="H65" i="84" s="1"/>
  <c r="R64" i="84"/>
  <c r="F63" i="84"/>
  <c r="H63" i="84" s="1"/>
  <c r="F62" i="84"/>
  <c r="F61" i="84"/>
  <c r="H61" i="84" s="1"/>
  <c r="F60" i="84"/>
  <c r="H60" i="84" s="1"/>
  <c r="F59" i="84"/>
  <c r="H59" i="84" s="1"/>
  <c r="T58" i="84"/>
  <c r="S58" i="84"/>
  <c r="R58" i="84"/>
  <c r="Q58" i="84"/>
  <c r="P58" i="84"/>
  <c r="O58" i="84"/>
  <c r="N58" i="84"/>
  <c r="M58" i="84"/>
  <c r="L58" i="84"/>
  <c r="K58" i="84"/>
  <c r="J58" i="84"/>
  <c r="I58" i="84"/>
  <c r="G58" i="84"/>
  <c r="F57" i="84"/>
  <c r="H57" i="84" s="1"/>
  <c r="F56" i="84"/>
  <c r="H56" i="84" s="1"/>
  <c r="T55" i="84"/>
  <c r="S55" i="84"/>
  <c r="R55" i="84"/>
  <c r="Q55" i="84"/>
  <c r="P55" i="84"/>
  <c r="O55" i="84"/>
  <c r="N55" i="84"/>
  <c r="M55" i="84"/>
  <c r="L55" i="84"/>
  <c r="K55" i="84"/>
  <c r="J55" i="84"/>
  <c r="I55" i="84"/>
  <c r="G55" i="84"/>
  <c r="H51" i="84"/>
  <c r="F50" i="84"/>
  <c r="H50" i="84" s="1"/>
  <c r="F49" i="84"/>
  <c r="H49" i="84" s="1"/>
  <c r="F48" i="84"/>
  <c r="T47" i="84"/>
  <c r="S47" i="84"/>
  <c r="S40" i="84" s="1"/>
  <c r="R47" i="84"/>
  <c r="R40" i="84" s="1"/>
  <c r="Q47" i="84"/>
  <c r="Q40" i="84" s="1"/>
  <c r="P47" i="84"/>
  <c r="P40" i="84" s="1"/>
  <c r="O47" i="84"/>
  <c r="O40" i="84" s="1"/>
  <c r="N47" i="84"/>
  <c r="N40" i="84" s="1"/>
  <c r="M47" i="84"/>
  <c r="M40" i="84" s="1"/>
  <c r="L47" i="84"/>
  <c r="K47" i="84"/>
  <c r="K40" i="84" s="1"/>
  <c r="J47" i="84"/>
  <c r="J40" i="84" s="1"/>
  <c r="I47" i="84"/>
  <c r="G47" i="84"/>
  <c r="G40" i="84" s="1"/>
  <c r="F46" i="84"/>
  <c r="H46" i="84" s="1"/>
  <c r="F45" i="84"/>
  <c r="H45" i="84" s="1"/>
  <c r="F44" i="84"/>
  <c r="H44" i="84" s="1"/>
  <c r="H41" i="84"/>
  <c r="T40" i="84"/>
  <c r="L40" i="84"/>
  <c r="I40" i="84"/>
  <c r="F39" i="84"/>
  <c r="H39" i="84" s="1"/>
  <c r="F38" i="84"/>
  <c r="T37" i="84"/>
  <c r="S37" i="84"/>
  <c r="R37" i="84"/>
  <c r="Q37" i="84"/>
  <c r="P37" i="84"/>
  <c r="O37" i="84"/>
  <c r="N37" i="84"/>
  <c r="M37" i="84"/>
  <c r="L37" i="84"/>
  <c r="K37" i="84"/>
  <c r="J37" i="84"/>
  <c r="I37" i="84"/>
  <c r="G37" i="84"/>
  <c r="F36" i="84"/>
  <c r="H36" i="84" s="1"/>
  <c r="F35" i="84"/>
  <c r="H35" i="84" s="1"/>
  <c r="F34" i="84"/>
  <c r="H34" i="84" s="1"/>
  <c r="T33" i="84"/>
  <c r="S33" i="84"/>
  <c r="R33" i="84"/>
  <c r="Q33" i="84"/>
  <c r="P33" i="84"/>
  <c r="O33" i="84"/>
  <c r="N33" i="84"/>
  <c r="M33" i="84"/>
  <c r="L33" i="84"/>
  <c r="K33" i="84"/>
  <c r="J33" i="84"/>
  <c r="I33" i="84"/>
  <c r="G33" i="84"/>
  <c r="F31" i="84"/>
  <c r="H31" i="84" s="1"/>
  <c r="F30" i="84"/>
  <c r="H30" i="84" s="1"/>
  <c r="F29" i="84"/>
  <c r="H29" i="84" s="1"/>
  <c r="F28" i="84"/>
  <c r="H28" i="84" s="1"/>
  <c r="F27" i="84"/>
  <c r="H27" i="84" s="1"/>
  <c r="F26" i="84"/>
  <c r="H26" i="84" s="1"/>
  <c r="F25" i="84"/>
  <c r="H25" i="84" s="1"/>
  <c r="T24" i="84"/>
  <c r="S24" i="84"/>
  <c r="R24" i="84"/>
  <c r="Q24" i="84"/>
  <c r="P24" i="84"/>
  <c r="O24" i="84"/>
  <c r="N24" i="84"/>
  <c r="M24" i="84"/>
  <c r="L24" i="84"/>
  <c r="K24" i="84"/>
  <c r="J24" i="84"/>
  <c r="I24" i="84"/>
  <c r="G24" i="84"/>
  <c r="F23" i="84"/>
  <c r="H23" i="84" s="1"/>
  <c r="F22" i="84"/>
  <c r="H22" i="84" s="1"/>
  <c r="F21" i="84"/>
  <c r="T20" i="84"/>
  <c r="S20" i="84"/>
  <c r="R20" i="84"/>
  <c r="Q20" i="84"/>
  <c r="P20" i="84"/>
  <c r="O20" i="84"/>
  <c r="N20" i="84"/>
  <c r="M20" i="84"/>
  <c r="L20" i="84"/>
  <c r="K20" i="84"/>
  <c r="J20" i="84"/>
  <c r="I20" i="84"/>
  <c r="G20" i="84"/>
  <c r="F19" i="84"/>
  <c r="H19" i="84" s="1"/>
  <c r="F18" i="84"/>
  <c r="H18" i="84" s="1"/>
  <c r="F17" i="84"/>
  <c r="H17" i="84" s="1"/>
  <c r="F16" i="84"/>
  <c r="H16" i="84" s="1"/>
  <c r="F15" i="84"/>
  <c r="H15" i="84" s="1"/>
  <c r="F14" i="84"/>
  <c r="H14" i="84" s="1"/>
  <c r="F13" i="84"/>
  <c r="H13" i="84" s="1"/>
  <c r="F12" i="84"/>
  <c r="H12" i="84" s="1"/>
  <c r="F11" i="84"/>
  <c r="H11" i="84" s="1"/>
  <c r="F10" i="84"/>
  <c r="H10" i="84" s="1"/>
  <c r="F9" i="84"/>
  <c r="H9" i="84" s="1"/>
  <c r="F8" i="84"/>
  <c r="F7" i="84"/>
  <c r="H7" i="84" s="1"/>
  <c r="T6" i="84"/>
  <c r="S6" i="84"/>
  <c r="R6" i="84"/>
  <c r="Q6" i="84"/>
  <c r="P6" i="84"/>
  <c r="O6" i="84"/>
  <c r="O5" i="84" s="1"/>
  <c r="N6" i="84"/>
  <c r="N5" i="84" s="1"/>
  <c r="M6" i="84"/>
  <c r="M5" i="84" s="1"/>
  <c r="L6" i="84"/>
  <c r="K6" i="84"/>
  <c r="K5" i="84" s="1"/>
  <c r="J6" i="84"/>
  <c r="I6" i="84"/>
  <c r="I5" i="84" s="1"/>
  <c r="G6" i="84"/>
  <c r="S5" i="84"/>
  <c r="Q5" i="84"/>
  <c r="F263" i="83"/>
  <c r="H263" i="83" s="1"/>
  <c r="F262" i="83"/>
  <c r="H262" i="83" s="1"/>
  <c r="F261" i="83"/>
  <c r="H261" i="83" s="1"/>
  <c r="F260" i="83"/>
  <c r="H260" i="83" s="1"/>
  <c r="F259" i="83"/>
  <c r="H259" i="83" s="1"/>
  <c r="F258" i="83"/>
  <c r="H258" i="83" s="1"/>
  <c r="F257" i="83"/>
  <c r="H257" i="83" s="1"/>
  <c r="W256" i="83"/>
  <c r="V256" i="83"/>
  <c r="U256" i="83"/>
  <c r="T256" i="83"/>
  <c r="S256" i="83"/>
  <c r="R256" i="83"/>
  <c r="Q256" i="83"/>
  <c r="P256" i="83"/>
  <c r="O256" i="83"/>
  <c r="N256" i="83"/>
  <c r="M256" i="83"/>
  <c r="L256" i="83"/>
  <c r="G256" i="83"/>
  <c r="F255" i="83"/>
  <c r="H255" i="83" s="1"/>
  <c r="F254" i="83"/>
  <c r="H254" i="83" s="1"/>
  <c r="W253" i="83"/>
  <c r="V253" i="83"/>
  <c r="U253" i="83"/>
  <c r="T253" i="83"/>
  <c r="S253" i="83"/>
  <c r="R253" i="83"/>
  <c r="Q253" i="83"/>
  <c r="P253" i="83"/>
  <c r="O253" i="83"/>
  <c r="N253" i="83"/>
  <c r="M253" i="83"/>
  <c r="L253" i="83"/>
  <c r="G253" i="83"/>
  <c r="H252" i="83"/>
  <c r="F252" i="83"/>
  <c r="F251" i="83"/>
  <c r="H251" i="83" s="1"/>
  <c r="F250" i="83"/>
  <c r="H250" i="83" s="1"/>
  <c r="F249" i="83"/>
  <c r="H249" i="83" s="1"/>
  <c r="F248" i="83"/>
  <c r="H248" i="83" s="1"/>
  <c r="F247" i="83"/>
  <c r="H247" i="83" s="1"/>
  <c r="H246" i="83"/>
  <c r="F246" i="83"/>
  <c r="F245" i="83"/>
  <c r="H245" i="83" s="1"/>
  <c r="F244" i="83"/>
  <c r="H244" i="83" s="1"/>
  <c r="F243" i="83"/>
  <c r="H243" i="83" s="1"/>
  <c r="F242" i="83"/>
  <c r="H242" i="83" s="1"/>
  <c r="F241" i="83"/>
  <c r="W240" i="83"/>
  <c r="V240" i="83"/>
  <c r="U240" i="83"/>
  <c r="T240" i="83"/>
  <c r="S240" i="83"/>
  <c r="R240" i="83"/>
  <c r="Q240" i="83"/>
  <c r="P240" i="83"/>
  <c r="O240" i="83"/>
  <c r="N240" i="83"/>
  <c r="M240" i="83"/>
  <c r="L240" i="83"/>
  <c r="G240" i="83"/>
  <c r="F239" i="83"/>
  <c r="H239" i="83" s="1"/>
  <c r="F238" i="83"/>
  <c r="H238" i="83" s="1"/>
  <c r="F237" i="83"/>
  <c r="H237" i="83" s="1"/>
  <c r="W236" i="83"/>
  <c r="V236" i="83"/>
  <c r="U236" i="83"/>
  <c r="T236" i="83"/>
  <c r="S236" i="83"/>
  <c r="R236" i="83"/>
  <c r="Q236" i="83"/>
  <c r="P236" i="83"/>
  <c r="O236" i="83"/>
  <c r="N236" i="83"/>
  <c r="N235" i="83" s="1"/>
  <c r="M236" i="83"/>
  <c r="L236" i="83"/>
  <c r="G236" i="83"/>
  <c r="R235" i="83"/>
  <c r="F233" i="83"/>
  <c r="H233" i="83" s="1"/>
  <c r="F232" i="83"/>
  <c r="H232" i="83" s="1"/>
  <c r="F231" i="83"/>
  <c r="H231" i="83" s="1"/>
  <c r="F230" i="83"/>
  <c r="H230" i="83" s="1"/>
  <c r="F229" i="83"/>
  <c r="H229" i="83" s="1"/>
  <c r="F228" i="83"/>
  <c r="H228" i="83" s="1"/>
  <c r="F227" i="83"/>
  <c r="H227" i="83" s="1"/>
  <c r="F226" i="83"/>
  <c r="H226" i="83" s="1"/>
  <c r="F225" i="83"/>
  <c r="H225" i="83" s="1"/>
  <c r="F224" i="83"/>
  <c r="H224" i="83" s="1"/>
  <c r="W223" i="83"/>
  <c r="V223" i="83"/>
  <c r="U223" i="83"/>
  <c r="T223" i="83"/>
  <c r="S223" i="83"/>
  <c r="R223" i="83"/>
  <c r="Q223" i="83"/>
  <c r="P223" i="83"/>
  <c r="O223" i="83"/>
  <c r="N223" i="83"/>
  <c r="M223" i="83"/>
  <c r="L223" i="83"/>
  <c r="G223" i="83"/>
  <c r="F222" i="83"/>
  <c r="H222" i="83" s="1"/>
  <c r="F221" i="83"/>
  <c r="H221" i="83" s="1"/>
  <c r="F220" i="83"/>
  <c r="H220" i="83" s="1"/>
  <c r="F219" i="83"/>
  <c r="H219" i="83" s="1"/>
  <c r="F218" i="83"/>
  <c r="H218" i="83" s="1"/>
  <c r="F217" i="83"/>
  <c r="H217" i="83" s="1"/>
  <c r="F216" i="83"/>
  <c r="H216" i="83" s="1"/>
  <c r="F215" i="83"/>
  <c r="H215" i="83" s="1"/>
  <c r="F214" i="83"/>
  <c r="H214" i="83" s="1"/>
  <c r="F213" i="83"/>
  <c r="H213" i="83" s="1"/>
  <c r="F212" i="83"/>
  <c r="H212" i="83" s="1"/>
  <c r="F211" i="83"/>
  <c r="F210" i="83"/>
  <c r="H210" i="83" s="1"/>
  <c r="W209" i="83"/>
  <c r="V209" i="83"/>
  <c r="U209" i="83"/>
  <c r="T209" i="83"/>
  <c r="S209" i="83"/>
  <c r="R209" i="83"/>
  <c r="Q209" i="83"/>
  <c r="P209" i="83"/>
  <c r="O209" i="83"/>
  <c r="N209" i="83"/>
  <c r="M209" i="83"/>
  <c r="L209" i="83"/>
  <c r="G209" i="83"/>
  <c r="F208" i="83"/>
  <c r="H208" i="83" s="1"/>
  <c r="F207" i="83"/>
  <c r="H207" i="83" s="1"/>
  <c r="W206" i="83"/>
  <c r="V206" i="83"/>
  <c r="U206" i="83"/>
  <c r="T206" i="83"/>
  <c r="S206" i="83"/>
  <c r="R206" i="83"/>
  <c r="Q206" i="83"/>
  <c r="P206" i="83"/>
  <c r="O206" i="83"/>
  <c r="N206" i="83"/>
  <c r="M206" i="83"/>
  <c r="L206" i="83"/>
  <c r="G206" i="83"/>
  <c r="F205" i="83"/>
  <c r="H205" i="83" s="1"/>
  <c r="F204" i="83"/>
  <c r="H204" i="83" s="1"/>
  <c r="F203" i="83"/>
  <c r="H203" i="83" s="1"/>
  <c r="F202" i="83"/>
  <c r="H202" i="83" s="1"/>
  <c r="F201" i="83"/>
  <c r="H201" i="83" s="1"/>
  <c r="F200" i="83"/>
  <c r="H200" i="83" s="1"/>
  <c r="H199" i="83"/>
  <c r="F199" i="83"/>
  <c r="F198" i="83"/>
  <c r="H198" i="83" s="1"/>
  <c r="F197" i="83"/>
  <c r="H197" i="83" s="1"/>
  <c r="F196" i="83"/>
  <c r="W195" i="83"/>
  <c r="V195" i="83"/>
  <c r="U195" i="83"/>
  <c r="T195" i="83"/>
  <c r="S195" i="83"/>
  <c r="R195" i="83"/>
  <c r="Q195" i="83"/>
  <c r="P195" i="83"/>
  <c r="O195" i="83"/>
  <c r="N195" i="83"/>
  <c r="M195" i="83"/>
  <c r="L195" i="83"/>
  <c r="G195" i="83"/>
  <c r="F194" i="83"/>
  <c r="H194" i="83" s="1"/>
  <c r="F193" i="83"/>
  <c r="H193" i="83" s="1"/>
  <c r="F192" i="83"/>
  <c r="H192" i="83" s="1"/>
  <c r="F191" i="83"/>
  <c r="H191" i="83" s="1"/>
  <c r="F190" i="83"/>
  <c r="H190" i="83" s="1"/>
  <c r="F189" i="83"/>
  <c r="H189" i="83" s="1"/>
  <c r="F188" i="83"/>
  <c r="H188" i="83" s="1"/>
  <c r="F187" i="83"/>
  <c r="H187" i="83" s="1"/>
  <c r="F186" i="83"/>
  <c r="H186" i="83" s="1"/>
  <c r="F185" i="83"/>
  <c r="W184" i="83"/>
  <c r="V184" i="83"/>
  <c r="U184" i="83"/>
  <c r="T184" i="83"/>
  <c r="S184" i="83"/>
  <c r="R184" i="83"/>
  <c r="Q184" i="83"/>
  <c r="P184" i="83"/>
  <c r="O184" i="83"/>
  <c r="N184" i="83"/>
  <c r="M184" i="83"/>
  <c r="L184" i="83"/>
  <c r="G184" i="83"/>
  <c r="F183" i="83"/>
  <c r="H183" i="83" s="1"/>
  <c r="F182" i="83"/>
  <c r="H182" i="83" s="1"/>
  <c r="F181" i="83"/>
  <c r="H181" i="83" s="1"/>
  <c r="H180" i="83"/>
  <c r="F180" i="83"/>
  <c r="F179" i="83"/>
  <c r="H179" i="83" s="1"/>
  <c r="F178" i="83"/>
  <c r="H178" i="83" s="1"/>
  <c r="F177" i="83"/>
  <c r="H177" i="83" s="1"/>
  <c r="F176" i="83"/>
  <c r="H176" i="83" s="1"/>
  <c r="F175" i="83"/>
  <c r="F174" i="83"/>
  <c r="H174" i="83" s="1"/>
  <c r="W173" i="83"/>
  <c r="V173" i="83"/>
  <c r="U173" i="83"/>
  <c r="T173" i="83"/>
  <c r="S173" i="83"/>
  <c r="R173" i="83"/>
  <c r="Q173" i="83"/>
  <c r="P173" i="83"/>
  <c r="O173" i="83"/>
  <c r="N173" i="83"/>
  <c r="M173" i="83"/>
  <c r="L173" i="83"/>
  <c r="G173" i="83"/>
  <c r="F172" i="83"/>
  <c r="F170" i="83"/>
  <c r="H169" i="83"/>
  <c r="F169" i="83"/>
  <c r="F168" i="83"/>
  <c r="F167" i="83"/>
  <c r="W166" i="83"/>
  <c r="V166" i="83"/>
  <c r="U166" i="83"/>
  <c r="T166" i="83"/>
  <c r="S166" i="83"/>
  <c r="R166" i="83"/>
  <c r="Q166" i="83"/>
  <c r="P166" i="83"/>
  <c r="O166" i="83"/>
  <c r="N166" i="83"/>
  <c r="M166" i="83"/>
  <c r="L166" i="83"/>
  <c r="G166" i="83"/>
  <c r="F165" i="83"/>
  <c r="H165" i="83" s="1"/>
  <c r="K165" i="83" s="1"/>
  <c r="F164" i="83"/>
  <c r="H164" i="83" s="1"/>
  <c r="F163" i="83"/>
  <c r="H163" i="83" s="1"/>
  <c r="F162" i="83"/>
  <c r="H162" i="83" s="1"/>
  <c r="K162" i="83" s="1"/>
  <c r="F161" i="83"/>
  <c r="H161" i="83" s="1"/>
  <c r="F160" i="83"/>
  <c r="H160" i="83" s="1"/>
  <c r="F159" i="83"/>
  <c r="W158" i="83"/>
  <c r="W156" i="83" s="1"/>
  <c r="V158" i="83"/>
  <c r="V156" i="83" s="1"/>
  <c r="U158" i="83"/>
  <c r="T158" i="83"/>
  <c r="T156" i="83" s="1"/>
  <c r="S158" i="83"/>
  <c r="S156" i="83" s="1"/>
  <c r="R158" i="83"/>
  <c r="R156" i="83" s="1"/>
  <c r="Q158" i="83"/>
  <c r="Q156" i="83" s="1"/>
  <c r="P158" i="83"/>
  <c r="O158" i="83"/>
  <c r="O156" i="83" s="1"/>
  <c r="N158" i="83"/>
  <c r="N156" i="83" s="1"/>
  <c r="M158" i="83"/>
  <c r="M156" i="83" s="1"/>
  <c r="L158" i="83"/>
  <c r="L156" i="83" s="1"/>
  <c r="G158" i="83"/>
  <c r="G156" i="83" s="1"/>
  <c r="F157" i="83"/>
  <c r="H157" i="83" s="1"/>
  <c r="U156" i="83"/>
  <c r="P156" i="83"/>
  <c r="F155" i="83"/>
  <c r="H155" i="83" s="1"/>
  <c r="F154" i="83"/>
  <c r="H154" i="83" s="1"/>
  <c r="F153" i="83"/>
  <c r="H153" i="83" s="1"/>
  <c r="F152" i="83"/>
  <c r="H152" i="83" s="1"/>
  <c r="F151" i="83"/>
  <c r="H151" i="83" s="1"/>
  <c r="F150" i="83"/>
  <c r="H150" i="83" s="1"/>
  <c r="F149" i="83"/>
  <c r="H149" i="83" s="1"/>
  <c r="F148" i="83"/>
  <c r="H148" i="83" s="1"/>
  <c r="F147" i="83"/>
  <c r="H147" i="83" s="1"/>
  <c r="F146" i="83"/>
  <c r="H146" i="83" s="1"/>
  <c r="F145" i="83"/>
  <c r="H145" i="83" s="1"/>
  <c r="W144" i="83"/>
  <c r="V144" i="83"/>
  <c r="U144" i="83"/>
  <c r="T144" i="83"/>
  <c r="S144" i="83"/>
  <c r="R144" i="83"/>
  <c r="Q144" i="83"/>
  <c r="P144" i="83"/>
  <c r="O144" i="83"/>
  <c r="N144" i="83"/>
  <c r="M144" i="83"/>
  <c r="L144" i="83"/>
  <c r="G144" i="83"/>
  <c r="F143" i="83"/>
  <c r="H143" i="83" s="1"/>
  <c r="F142" i="83"/>
  <c r="H142" i="83" s="1"/>
  <c r="F141" i="83"/>
  <c r="H141" i="83" s="1"/>
  <c r="F140" i="83"/>
  <c r="H140" i="83" s="1"/>
  <c r="F139" i="83"/>
  <c r="H139" i="83" s="1"/>
  <c r="F138" i="83"/>
  <c r="H138" i="83" s="1"/>
  <c r="F137" i="83"/>
  <c r="H137" i="83" s="1"/>
  <c r="F136" i="83"/>
  <c r="H136" i="83" s="1"/>
  <c r="F135" i="83"/>
  <c r="H135" i="83" s="1"/>
  <c r="F134" i="83"/>
  <c r="H134" i="83" s="1"/>
  <c r="F133" i="83"/>
  <c r="H133" i="83" s="1"/>
  <c r="F132" i="83"/>
  <c r="H132" i="83" s="1"/>
  <c r="F131" i="83"/>
  <c r="H131" i="83" s="1"/>
  <c r="F130" i="83"/>
  <c r="H130" i="83" s="1"/>
  <c r="W129" i="83"/>
  <c r="V129" i="83"/>
  <c r="U129" i="83"/>
  <c r="T129" i="83"/>
  <c r="S129" i="83"/>
  <c r="R129" i="83"/>
  <c r="Q129" i="83"/>
  <c r="P129" i="83"/>
  <c r="O129" i="83"/>
  <c r="N129" i="83"/>
  <c r="M129" i="83"/>
  <c r="L129" i="83"/>
  <c r="G129" i="83"/>
  <c r="F128" i="83"/>
  <c r="H128" i="83" s="1"/>
  <c r="F127" i="83"/>
  <c r="W126" i="83"/>
  <c r="V126" i="83"/>
  <c r="U126" i="83"/>
  <c r="T126" i="83"/>
  <c r="S126" i="83"/>
  <c r="R126" i="83"/>
  <c r="Q126" i="83"/>
  <c r="P126" i="83"/>
  <c r="O126" i="83"/>
  <c r="N126" i="83"/>
  <c r="M126" i="83"/>
  <c r="L126" i="83"/>
  <c r="G126" i="83"/>
  <c r="F125" i="83"/>
  <c r="H125" i="83" s="1"/>
  <c r="F124" i="83"/>
  <c r="H124" i="83" s="1"/>
  <c r="F123" i="83"/>
  <c r="H123" i="83" s="1"/>
  <c r="F122" i="83"/>
  <c r="H122" i="83" s="1"/>
  <c r="F121" i="83"/>
  <c r="H121" i="83" s="1"/>
  <c r="F120" i="83"/>
  <c r="H120" i="83" s="1"/>
  <c r="F119" i="83"/>
  <c r="H119" i="83" s="1"/>
  <c r="F118" i="83"/>
  <c r="H118" i="83" s="1"/>
  <c r="F117" i="83"/>
  <c r="F116" i="83"/>
  <c r="H116" i="83" s="1"/>
  <c r="W115" i="83"/>
  <c r="V115" i="83"/>
  <c r="U115" i="83"/>
  <c r="T115" i="83"/>
  <c r="S115" i="83"/>
  <c r="R115" i="83"/>
  <c r="Q115" i="83"/>
  <c r="P115" i="83"/>
  <c r="O115" i="83"/>
  <c r="N115" i="83"/>
  <c r="M115" i="83"/>
  <c r="L115" i="83"/>
  <c r="G115" i="83"/>
  <c r="F114" i="83"/>
  <c r="H114" i="83" s="1"/>
  <c r="F113" i="83"/>
  <c r="H113" i="83" s="1"/>
  <c r="F112" i="83"/>
  <c r="H112" i="83" s="1"/>
  <c r="F111" i="83"/>
  <c r="H111" i="83" s="1"/>
  <c r="F110" i="83"/>
  <c r="H110" i="83" s="1"/>
  <c r="F109" i="83"/>
  <c r="H109" i="83" s="1"/>
  <c r="F108" i="83"/>
  <c r="H108" i="83" s="1"/>
  <c r="F107" i="83"/>
  <c r="H107" i="83" s="1"/>
  <c r="F106" i="83"/>
  <c r="H106" i="83" s="1"/>
  <c r="F105" i="83"/>
  <c r="H105" i="83" s="1"/>
  <c r="W104" i="83"/>
  <c r="V104" i="83"/>
  <c r="U104" i="83"/>
  <c r="T104" i="83"/>
  <c r="S104" i="83"/>
  <c r="R104" i="83"/>
  <c r="Q104" i="83"/>
  <c r="P104" i="83"/>
  <c r="O104" i="83"/>
  <c r="N104" i="83"/>
  <c r="M104" i="83"/>
  <c r="L104" i="83"/>
  <c r="G104" i="83"/>
  <c r="F103" i="83"/>
  <c r="H103" i="83" s="1"/>
  <c r="F102" i="83"/>
  <c r="H102" i="83" s="1"/>
  <c r="F101" i="83"/>
  <c r="H101" i="83" s="1"/>
  <c r="F100" i="83"/>
  <c r="H100" i="83" s="1"/>
  <c r="F99" i="83"/>
  <c r="H99" i="83" s="1"/>
  <c r="F98" i="83"/>
  <c r="H98" i="83" s="1"/>
  <c r="F97" i="83"/>
  <c r="H97" i="83" s="1"/>
  <c r="F96" i="83"/>
  <c r="H96" i="83" s="1"/>
  <c r="F95" i="83"/>
  <c r="H95" i="83" s="1"/>
  <c r="F94" i="83"/>
  <c r="H94" i="83" s="1"/>
  <c r="W93" i="83"/>
  <c r="V93" i="83"/>
  <c r="U93" i="83"/>
  <c r="T93" i="83"/>
  <c r="S93" i="83"/>
  <c r="R93" i="83"/>
  <c r="Q93" i="83"/>
  <c r="P93" i="83"/>
  <c r="O93" i="83"/>
  <c r="N93" i="83"/>
  <c r="M93" i="83"/>
  <c r="L93" i="83"/>
  <c r="G93" i="83"/>
  <c r="F92" i="83"/>
  <c r="H92" i="83" s="1"/>
  <c r="F91" i="83"/>
  <c r="H91" i="83" s="1"/>
  <c r="F90" i="83"/>
  <c r="H90" i="83" s="1"/>
  <c r="F89" i="83"/>
  <c r="W88" i="83"/>
  <c r="V88" i="83"/>
  <c r="U88" i="83"/>
  <c r="T88" i="83"/>
  <c r="S88" i="83"/>
  <c r="R88" i="83"/>
  <c r="Q88" i="83"/>
  <c r="P88" i="83"/>
  <c r="O88" i="83"/>
  <c r="N88" i="83"/>
  <c r="M88" i="83"/>
  <c r="L88" i="83"/>
  <c r="G88" i="83"/>
  <c r="F87" i="83"/>
  <c r="F86" i="83"/>
  <c r="H86" i="83" s="1"/>
  <c r="W85" i="83"/>
  <c r="V85" i="83"/>
  <c r="U85" i="83"/>
  <c r="T85" i="83"/>
  <c r="S85" i="83"/>
  <c r="R85" i="83"/>
  <c r="Q85" i="83"/>
  <c r="P85" i="83"/>
  <c r="O85" i="83"/>
  <c r="N85" i="83"/>
  <c r="M85" i="83"/>
  <c r="L85" i="83"/>
  <c r="G85" i="83"/>
  <c r="F83" i="83"/>
  <c r="H83" i="83" s="1"/>
  <c r="F82" i="83"/>
  <c r="H82" i="83" s="1"/>
  <c r="F81" i="83"/>
  <c r="H81" i="83" s="1"/>
  <c r="F80" i="83"/>
  <c r="H80" i="83" s="1"/>
  <c r="W79" i="83"/>
  <c r="V79" i="83"/>
  <c r="U79" i="83"/>
  <c r="T79" i="83"/>
  <c r="S79" i="83"/>
  <c r="R79" i="83"/>
  <c r="Q79" i="83"/>
  <c r="P79" i="83"/>
  <c r="O79" i="83"/>
  <c r="N79" i="83"/>
  <c r="M79" i="83"/>
  <c r="L79" i="83"/>
  <c r="G79" i="83"/>
  <c r="F78" i="83"/>
  <c r="H78" i="83" s="1"/>
  <c r="F77" i="83"/>
  <c r="H77" i="83" s="1"/>
  <c r="F76" i="83"/>
  <c r="W75" i="83"/>
  <c r="W68" i="83" s="1"/>
  <c r="V75" i="83"/>
  <c r="U75" i="83"/>
  <c r="T75" i="83"/>
  <c r="S75" i="83"/>
  <c r="S68" i="83" s="1"/>
  <c r="R75" i="83"/>
  <c r="Q75" i="83"/>
  <c r="P75" i="83"/>
  <c r="O75" i="83"/>
  <c r="O68" i="83" s="1"/>
  <c r="N75" i="83"/>
  <c r="M75" i="83"/>
  <c r="L75" i="83"/>
  <c r="G75" i="83"/>
  <c r="G68" i="83" s="1"/>
  <c r="F74" i="83"/>
  <c r="H74" i="83" s="1"/>
  <c r="H73" i="83"/>
  <c r="F73" i="83"/>
  <c r="F72" i="83"/>
  <c r="H72" i="83" s="1"/>
  <c r="F71" i="83"/>
  <c r="H71" i="83" s="1"/>
  <c r="F70" i="83"/>
  <c r="H70" i="83" s="1"/>
  <c r="F69" i="83"/>
  <c r="H69" i="83" s="1"/>
  <c r="F67" i="83"/>
  <c r="H67" i="83" s="1"/>
  <c r="F66" i="83"/>
  <c r="H66" i="83" s="1"/>
  <c r="F65" i="83"/>
  <c r="H65" i="83" s="1"/>
  <c r="F64" i="83"/>
  <c r="H64" i="83" s="1"/>
  <c r="H60" i="83"/>
  <c r="W59" i="83"/>
  <c r="V59" i="83"/>
  <c r="U59" i="83"/>
  <c r="T59" i="83"/>
  <c r="S59" i="83"/>
  <c r="R59" i="83"/>
  <c r="Q59" i="83"/>
  <c r="P59" i="83"/>
  <c r="O59" i="83"/>
  <c r="N59" i="83"/>
  <c r="M59" i="83"/>
  <c r="L59" i="83"/>
  <c r="G59" i="83"/>
  <c r="F58" i="83"/>
  <c r="H58" i="83" s="1"/>
  <c r="F57" i="83"/>
  <c r="W56" i="83"/>
  <c r="V56" i="83"/>
  <c r="U56" i="83"/>
  <c r="T56" i="83"/>
  <c r="S56" i="83"/>
  <c r="R56" i="83"/>
  <c r="Q56" i="83"/>
  <c r="P56" i="83"/>
  <c r="O56" i="83"/>
  <c r="N56" i="83"/>
  <c r="M56" i="83"/>
  <c r="L56" i="83"/>
  <c r="G56" i="83"/>
  <c r="H53" i="83"/>
  <c r="F52" i="83"/>
  <c r="H52" i="83" s="1"/>
  <c r="F51" i="83"/>
  <c r="H51" i="83" s="1"/>
  <c r="F50" i="83"/>
  <c r="W49" i="83"/>
  <c r="W40" i="83" s="1"/>
  <c r="V49" i="83"/>
  <c r="U49" i="83"/>
  <c r="U40" i="83" s="1"/>
  <c r="T49" i="83"/>
  <c r="T40" i="83" s="1"/>
  <c r="S49" i="83"/>
  <c r="S40" i="83" s="1"/>
  <c r="R49" i="83"/>
  <c r="R40" i="83" s="1"/>
  <c r="Q49" i="83"/>
  <c r="Q40" i="83" s="1"/>
  <c r="P49" i="83"/>
  <c r="P40" i="83" s="1"/>
  <c r="O49" i="83"/>
  <c r="O40" i="83" s="1"/>
  <c r="N49" i="83"/>
  <c r="N40" i="83" s="1"/>
  <c r="M49" i="83"/>
  <c r="L49" i="83"/>
  <c r="L40" i="83" s="1"/>
  <c r="G49" i="83"/>
  <c r="G40" i="83" s="1"/>
  <c r="F48" i="83"/>
  <c r="H48" i="83" s="1"/>
  <c r="K48" i="83" s="1"/>
  <c r="F47" i="83"/>
  <c r="H47" i="83" s="1"/>
  <c r="I47" i="83" s="1"/>
  <c r="F46" i="83"/>
  <c r="H46" i="83" s="1"/>
  <c r="H41" i="83"/>
  <c r="V40" i="83"/>
  <c r="M40" i="83"/>
  <c r="F39" i="83"/>
  <c r="H39" i="83" s="1"/>
  <c r="F38" i="83"/>
  <c r="H38" i="83" s="1"/>
  <c r="W37" i="83"/>
  <c r="V37" i="83"/>
  <c r="U37" i="83"/>
  <c r="T37" i="83"/>
  <c r="S37" i="83"/>
  <c r="R37" i="83"/>
  <c r="Q37" i="83"/>
  <c r="P37" i="83"/>
  <c r="O37" i="83"/>
  <c r="N37" i="83"/>
  <c r="M37" i="83"/>
  <c r="L37" i="83"/>
  <c r="G37" i="83"/>
  <c r="F36" i="83"/>
  <c r="H36" i="83" s="1"/>
  <c r="F35" i="83"/>
  <c r="H35" i="83" s="1"/>
  <c r="K35" i="83" s="1"/>
  <c r="K33" i="83" s="1"/>
  <c r="F34" i="83"/>
  <c r="H34" i="83" s="1"/>
  <c r="W33" i="83"/>
  <c r="V33" i="83"/>
  <c r="U33" i="83"/>
  <c r="T33" i="83"/>
  <c r="S33" i="83"/>
  <c r="R33" i="83"/>
  <c r="Q33" i="83"/>
  <c r="P33" i="83"/>
  <c r="O33" i="83"/>
  <c r="N33" i="83"/>
  <c r="M33" i="83"/>
  <c r="L33" i="83"/>
  <c r="G33" i="83"/>
  <c r="F31" i="83"/>
  <c r="H31" i="83" s="1"/>
  <c r="F30" i="83"/>
  <c r="H30" i="83" s="1"/>
  <c r="F29" i="83"/>
  <c r="H29" i="83" s="1"/>
  <c r="F28" i="83"/>
  <c r="H28" i="83" s="1"/>
  <c r="F27" i="83"/>
  <c r="H27" i="83" s="1"/>
  <c r="F26" i="83"/>
  <c r="H26" i="83" s="1"/>
  <c r="F25" i="83"/>
  <c r="H25" i="83" s="1"/>
  <c r="K25" i="83" s="1"/>
  <c r="K24" i="83" s="1"/>
  <c r="W24" i="83"/>
  <c r="V24" i="83"/>
  <c r="U24" i="83"/>
  <c r="T24" i="83"/>
  <c r="S24" i="83"/>
  <c r="R24" i="83"/>
  <c r="Q24" i="83"/>
  <c r="P24" i="83"/>
  <c r="O24" i="83"/>
  <c r="N24" i="83"/>
  <c r="M24" i="83"/>
  <c r="L24" i="83"/>
  <c r="G24" i="83"/>
  <c r="F23" i="83"/>
  <c r="H23" i="83" s="1"/>
  <c r="F22" i="83"/>
  <c r="H22" i="83" s="1"/>
  <c r="K22" i="83" s="1"/>
  <c r="K20" i="83" s="1"/>
  <c r="F21" i="83"/>
  <c r="W20" i="83"/>
  <c r="V20" i="83"/>
  <c r="U20" i="83"/>
  <c r="T20" i="83"/>
  <c r="S20" i="83"/>
  <c r="R20" i="83"/>
  <c r="Q20" i="83"/>
  <c r="P20" i="83"/>
  <c r="O20" i="83"/>
  <c r="N20" i="83"/>
  <c r="M20" i="83"/>
  <c r="L20" i="83"/>
  <c r="G20" i="83"/>
  <c r="F19" i="83"/>
  <c r="H19" i="83" s="1"/>
  <c r="F18" i="83"/>
  <c r="H18" i="83" s="1"/>
  <c r="F17" i="83"/>
  <c r="H17" i="83" s="1"/>
  <c r="F16" i="83"/>
  <c r="H16" i="83" s="1"/>
  <c r="F15" i="83"/>
  <c r="H15" i="83" s="1"/>
  <c r="F14" i="83"/>
  <c r="H14" i="83" s="1"/>
  <c r="F13" i="83"/>
  <c r="H13" i="83" s="1"/>
  <c r="F12" i="83"/>
  <c r="H12" i="83" s="1"/>
  <c r="F11" i="83"/>
  <c r="H11" i="83" s="1"/>
  <c r="F10" i="83"/>
  <c r="H10" i="83" s="1"/>
  <c r="F9" i="83"/>
  <c r="H9" i="83" s="1"/>
  <c r="H8" i="83"/>
  <c r="K8" i="83" s="1"/>
  <c r="F7" i="83"/>
  <c r="W6" i="83"/>
  <c r="V6" i="83"/>
  <c r="U6" i="83"/>
  <c r="T6" i="83"/>
  <c r="S6" i="83"/>
  <c r="R6" i="83"/>
  <c r="Q6" i="83"/>
  <c r="P6" i="83"/>
  <c r="O6" i="83"/>
  <c r="N6" i="83"/>
  <c r="N5" i="83" s="1"/>
  <c r="M6" i="83"/>
  <c r="L6" i="83"/>
  <c r="G6" i="83"/>
  <c r="G5" i="83" s="1"/>
  <c r="P5" i="83"/>
  <c r="F261" i="82"/>
  <c r="H261" i="82" s="1"/>
  <c r="F260" i="82"/>
  <c r="H260" i="82" s="1"/>
  <c r="F259" i="82"/>
  <c r="H259" i="82" s="1"/>
  <c r="F258" i="82"/>
  <c r="H258" i="82" s="1"/>
  <c r="F257" i="82"/>
  <c r="F256" i="82"/>
  <c r="H256" i="82" s="1"/>
  <c r="F255" i="82"/>
  <c r="H255" i="82" s="1"/>
  <c r="T254" i="82"/>
  <c r="S254" i="82"/>
  <c r="R254" i="82"/>
  <c r="Q254" i="82"/>
  <c r="P254" i="82"/>
  <c r="O254" i="82"/>
  <c r="N254" i="82"/>
  <c r="M254" i="82"/>
  <c r="L254" i="82"/>
  <c r="K254" i="82"/>
  <c r="J254" i="82"/>
  <c r="I254" i="82"/>
  <c r="G254" i="82"/>
  <c r="F253" i="82"/>
  <c r="H253" i="82" s="1"/>
  <c r="F252" i="82"/>
  <c r="F251" i="82" s="1"/>
  <c r="T251" i="82"/>
  <c r="T233" i="82" s="1"/>
  <c r="T232" i="82" s="1"/>
  <c r="S251" i="82"/>
  <c r="R251" i="82"/>
  <c r="Q251" i="82"/>
  <c r="P251" i="82"/>
  <c r="O251" i="82"/>
  <c r="N251" i="82"/>
  <c r="M251" i="82"/>
  <c r="L251" i="82"/>
  <c r="K251" i="82"/>
  <c r="J251" i="82"/>
  <c r="I251" i="82"/>
  <c r="I233" i="82" s="1"/>
  <c r="G251" i="82"/>
  <c r="F250" i="82"/>
  <c r="H250" i="82" s="1"/>
  <c r="F249" i="82"/>
  <c r="H249" i="82" s="1"/>
  <c r="F248" i="82"/>
  <c r="H248" i="82" s="1"/>
  <c r="F247" i="82"/>
  <c r="H247" i="82" s="1"/>
  <c r="H246" i="82"/>
  <c r="F246" i="82"/>
  <c r="F245" i="82"/>
  <c r="H245" i="82" s="1"/>
  <c r="F244" i="82"/>
  <c r="H244" i="82" s="1"/>
  <c r="F243" i="82"/>
  <c r="H243" i="82" s="1"/>
  <c r="F242" i="82"/>
  <c r="H242" i="82" s="1"/>
  <c r="F241" i="82"/>
  <c r="H241" i="82" s="1"/>
  <c r="F240" i="82"/>
  <c r="H240" i="82" s="1"/>
  <c r="F239" i="82"/>
  <c r="T238" i="82"/>
  <c r="S238" i="82"/>
  <c r="R238" i="82"/>
  <c r="Q238" i="82"/>
  <c r="P238" i="82"/>
  <c r="O238" i="82"/>
  <c r="N238" i="82"/>
  <c r="M238" i="82"/>
  <c r="L238" i="82"/>
  <c r="K238" i="82"/>
  <c r="J238" i="82"/>
  <c r="I238" i="82"/>
  <c r="G238" i="82"/>
  <c r="F237" i="82"/>
  <c r="H237" i="82" s="1"/>
  <c r="F236" i="82"/>
  <c r="H236" i="82" s="1"/>
  <c r="F235" i="82"/>
  <c r="T234" i="82"/>
  <c r="S234" i="82"/>
  <c r="S233" i="82" s="1"/>
  <c r="S232" i="82" s="1"/>
  <c r="R234" i="82"/>
  <c r="R233" i="82" s="1"/>
  <c r="R232" i="82" s="1"/>
  <c r="Q234" i="82"/>
  <c r="P234" i="82"/>
  <c r="O234" i="82"/>
  <c r="O233" i="82" s="1"/>
  <c r="N234" i="82"/>
  <c r="N233" i="82" s="1"/>
  <c r="N232" i="82" s="1"/>
  <c r="M234" i="82"/>
  <c r="L234" i="82"/>
  <c r="K234" i="82"/>
  <c r="J234" i="82"/>
  <c r="J233" i="82" s="1"/>
  <c r="J232" i="82" s="1"/>
  <c r="I234" i="82"/>
  <c r="G234" i="82"/>
  <c r="K233" i="82"/>
  <c r="F231" i="82"/>
  <c r="H231" i="82" s="1"/>
  <c r="F230" i="82"/>
  <c r="H230" i="82" s="1"/>
  <c r="F229" i="82"/>
  <c r="H229" i="82" s="1"/>
  <c r="F228" i="82"/>
  <c r="H228" i="82" s="1"/>
  <c r="F227" i="82"/>
  <c r="H227" i="82" s="1"/>
  <c r="F226" i="82"/>
  <c r="H226" i="82" s="1"/>
  <c r="F225" i="82"/>
  <c r="F224" i="82"/>
  <c r="H224" i="82" s="1"/>
  <c r="F223" i="82"/>
  <c r="H223" i="82" s="1"/>
  <c r="F222" i="82"/>
  <c r="H222" i="82" s="1"/>
  <c r="T221" i="82"/>
  <c r="S221" i="82"/>
  <c r="R221" i="82"/>
  <c r="Q221" i="82"/>
  <c r="P221" i="82"/>
  <c r="O221" i="82"/>
  <c r="N221" i="82"/>
  <c r="M221" i="82"/>
  <c r="L221" i="82"/>
  <c r="K221" i="82"/>
  <c r="J221" i="82"/>
  <c r="I221" i="82"/>
  <c r="G221" i="82"/>
  <c r="F220" i="82"/>
  <c r="H220" i="82" s="1"/>
  <c r="F219" i="82"/>
  <c r="H219" i="82" s="1"/>
  <c r="F218" i="82"/>
  <c r="H218" i="82" s="1"/>
  <c r="F217" i="82"/>
  <c r="H217" i="82" s="1"/>
  <c r="F216" i="82"/>
  <c r="H216" i="82" s="1"/>
  <c r="F215" i="82"/>
  <c r="H215" i="82" s="1"/>
  <c r="F214" i="82"/>
  <c r="H214" i="82" s="1"/>
  <c r="F213" i="82"/>
  <c r="H213" i="82" s="1"/>
  <c r="F212" i="82"/>
  <c r="H212" i="82" s="1"/>
  <c r="F211" i="82"/>
  <c r="H211" i="82" s="1"/>
  <c r="F210" i="82"/>
  <c r="H210" i="82" s="1"/>
  <c r="F209" i="82"/>
  <c r="F208" i="82"/>
  <c r="H208" i="82" s="1"/>
  <c r="T207" i="82"/>
  <c r="S207" i="82"/>
  <c r="R207" i="82"/>
  <c r="Q207" i="82"/>
  <c r="P207" i="82"/>
  <c r="O207" i="82"/>
  <c r="N207" i="82"/>
  <c r="M207" i="82"/>
  <c r="L207" i="82"/>
  <c r="K207" i="82"/>
  <c r="J207" i="82"/>
  <c r="I207" i="82"/>
  <c r="G207" i="82"/>
  <c r="F206" i="82"/>
  <c r="H206" i="82" s="1"/>
  <c r="H205" i="82"/>
  <c r="F205" i="82"/>
  <c r="T204" i="82"/>
  <c r="S204" i="82"/>
  <c r="R204" i="82"/>
  <c r="Q204" i="82"/>
  <c r="P204" i="82"/>
  <c r="O204" i="82"/>
  <c r="N204" i="82"/>
  <c r="M204" i="82"/>
  <c r="L204" i="82"/>
  <c r="K204" i="82"/>
  <c r="J204" i="82"/>
  <c r="I204" i="82"/>
  <c r="G204" i="82"/>
  <c r="F204" i="82"/>
  <c r="H204" i="82" s="1"/>
  <c r="H203" i="82"/>
  <c r="F203" i="82"/>
  <c r="F202" i="82"/>
  <c r="H202" i="82" s="1"/>
  <c r="F201" i="82"/>
  <c r="H201" i="82" s="1"/>
  <c r="F200" i="82"/>
  <c r="H200" i="82" s="1"/>
  <c r="F199" i="82"/>
  <c r="H199" i="82" s="1"/>
  <c r="F198" i="82"/>
  <c r="H198" i="82" s="1"/>
  <c r="F197" i="82"/>
  <c r="H197" i="82" s="1"/>
  <c r="F196" i="82"/>
  <c r="H196" i="82" s="1"/>
  <c r="F195" i="82"/>
  <c r="H195" i="82" s="1"/>
  <c r="F194" i="82"/>
  <c r="T193" i="82"/>
  <c r="S193" i="82"/>
  <c r="R193" i="82"/>
  <c r="Q193" i="82"/>
  <c r="P193" i="82"/>
  <c r="O193" i="82"/>
  <c r="N193" i="82"/>
  <c r="M193" i="82"/>
  <c r="L193" i="82"/>
  <c r="K193" i="82"/>
  <c r="J193" i="82"/>
  <c r="I193" i="82"/>
  <c r="G193" i="82"/>
  <c r="F192" i="82"/>
  <c r="H192" i="82" s="1"/>
  <c r="F191" i="82"/>
  <c r="H191" i="82" s="1"/>
  <c r="F190" i="82"/>
  <c r="H190" i="82" s="1"/>
  <c r="F189" i="82"/>
  <c r="H189" i="82" s="1"/>
  <c r="F188" i="82"/>
  <c r="H188" i="82" s="1"/>
  <c r="F187" i="82"/>
  <c r="H187" i="82" s="1"/>
  <c r="F186" i="82"/>
  <c r="H186" i="82" s="1"/>
  <c r="F185" i="82"/>
  <c r="H185" i="82" s="1"/>
  <c r="H184" i="82"/>
  <c r="F184" i="82"/>
  <c r="F183" i="82"/>
  <c r="T182" i="82"/>
  <c r="S182" i="82"/>
  <c r="R182" i="82"/>
  <c r="Q182" i="82"/>
  <c r="P182" i="82"/>
  <c r="O182" i="82"/>
  <c r="N182" i="82"/>
  <c r="M182" i="82"/>
  <c r="L182" i="82"/>
  <c r="K182" i="82"/>
  <c r="J182" i="82"/>
  <c r="I182" i="82"/>
  <c r="G182" i="82"/>
  <c r="H181" i="82"/>
  <c r="F181" i="82"/>
  <c r="F180" i="82"/>
  <c r="H180" i="82" s="1"/>
  <c r="F179" i="82"/>
  <c r="H179" i="82" s="1"/>
  <c r="F178" i="82"/>
  <c r="H178" i="82" s="1"/>
  <c r="F177" i="82"/>
  <c r="H177" i="82" s="1"/>
  <c r="F176" i="82"/>
  <c r="H176" i="82" s="1"/>
  <c r="H175" i="82"/>
  <c r="F175" i="82"/>
  <c r="F174" i="82"/>
  <c r="H174" i="82" s="1"/>
  <c r="H173" i="82"/>
  <c r="F173" i="82"/>
  <c r="F172" i="82"/>
  <c r="H172" i="82" s="1"/>
  <c r="T171" i="82"/>
  <c r="T169" i="82" s="1"/>
  <c r="S171" i="82"/>
  <c r="R171" i="82"/>
  <c r="Q171" i="82"/>
  <c r="P171" i="82"/>
  <c r="P169" i="82" s="1"/>
  <c r="O171" i="82"/>
  <c r="N171" i="82"/>
  <c r="M171" i="82"/>
  <c r="L171" i="82"/>
  <c r="L169" i="82" s="1"/>
  <c r="K171" i="82"/>
  <c r="J171" i="82"/>
  <c r="I171" i="82"/>
  <c r="G171" i="82"/>
  <c r="F170" i="82"/>
  <c r="F168" i="82"/>
  <c r="H168" i="82" s="1"/>
  <c r="F167" i="82"/>
  <c r="H167" i="82" s="1"/>
  <c r="F166" i="82"/>
  <c r="H166" i="82" s="1"/>
  <c r="F165" i="82"/>
  <c r="H165" i="82" s="1"/>
  <c r="T164" i="82"/>
  <c r="S164" i="82"/>
  <c r="R164" i="82"/>
  <c r="Q164" i="82"/>
  <c r="P164" i="82"/>
  <c r="O164" i="82"/>
  <c r="N164" i="82"/>
  <c r="M164" i="82"/>
  <c r="L164" i="82"/>
  <c r="K164" i="82"/>
  <c r="J164" i="82"/>
  <c r="I164" i="82"/>
  <c r="G164" i="82"/>
  <c r="F163" i="82"/>
  <c r="H163" i="82" s="1"/>
  <c r="F162" i="82"/>
  <c r="H162" i="82" s="1"/>
  <c r="F161" i="82"/>
  <c r="H161" i="82" s="1"/>
  <c r="F160" i="82"/>
  <c r="H160" i="82" s="1"/>
  <c r="F159" i="82"/>
  <c r="H159" i="82" s="1"/>
  <c r="F158" i="82"/>
  <c r="H158" i="82" s="1"/>
  <c r="F157" i="82"/>
  <c r="T156" i="82"/>
  <c r="T154" i="82" s="1"/>
  <c r="S156" i="82"/>
  <c r="S154" i="82" s="1"/>
  <c r="R156" i="82"/>
  <c r="Q156" i="82"/>
  <c r="Q154" i="82" s="1"/>
  <c r="P156" i="82"/>
  <c r="P154" i="82" s="1"/>
  <c r="O156" i="82"/>
  <c r="O154" i="82" s="1"/>
  <c r="N156" i="82"/>
  <c r="N154" i="82" s="1"/>
  <c r="M156" i="82"/>
  <c r="M154" i="82" s="1"/>
  <c r="L156" i="82"/>
  <c r="L154" i="82" s="1"/>
  <c r="K156" i="82"/>
  <c r="K154" i="82" s="1"/>
  <c r="J156" i="82"/>
  <c r="J154" i="82" s="1"/>
  <c r="I156" i="82"/>
  <c r="I154" i="82" s="1"/>
  <c r="G156" i="82"/>
  <c r="G154" i="82" s="1"/>
  <c r="F155" i="82"/>
  <c r="H155" i="82" s="1"/>
  <c r="R154" i="82"/>
  <c r="F153" i="82"/>
  <c r="H153" i="82" s="1"/>
  <c r="F152" i="82"/>
  <c r="H152" i="82" s="1"/>
  <c r="F151" i="82"/>
  <c r="H151" i="82" s="1"/>
  <c r="F150" i="82"/>
  <c r="H150" i="82" s="1"/>
  <c r="F149" i="82"/>
  <c r="H149" i="82" s="1"/>
  <c r="F148" i="82"/>
  <c r="H148" i="82" s="1"/>
  <c r="H147" i="82"/>
  <c r="F147" i="82"/>
  <c r="F146" i="82"/>
  <c r="F145" i="82"/>
  <c r="H145" i="82" s="1"/>
  <c r="F144" i="82"/>
  <c r="H144" i="82" s="1"/>
  <c r="F143" i="82"/>
  <c r="H143" i="82" s="1"/>
  <c r="T142" i="82"/>
  <c r="S142" i="82"/>
  <c r="R142" i="82"/>
  <c r="Q142" i="82"/>
  <c r="P142" i="82"/>
  <c r="O142" i="82"/>
  <c r="N142" i="82"/>
  <c r="M142" i="82"/>
  <c r="L142" i="82"/>
  <c r="K142" i="82"/>
  <c r="J142" i="82"/>
  <c r="I142" i="82"/>
  <c r="G142" i="82"/>
  <c r="F141" i="82"/>
  <c r="H141" i="82" s="1"/>
  <c r="F140" i="82"/>
  <c r="H140" i="82" s="1"/>
  <c r="F139" i="82"/>
  <c r="H139" i="82" s="1"/>
  <c r="F138" i="82"/>
  <c r="H138" i="82" s="1"/>
  <c r="F137" i="82"/>
  <c r="H137" i="82" s="1"/>
  <c r="F136" i="82"/>
  <c r="H136" i="82" s="1"/>
  <c r="F135" i="82"/>
  <c r="H135" i="82" s="1"/>
  <c r="F134" i="82"/>
  <c r="H134" i="82" s="1"/>
  <c r="F133" i="82"/>
  <c r="H133" i="82" s="1"/>
  <c r="F132" i="82"/>
  <c r="H132" i="82" s="1"/>
  <c r="F131" i="82"/>
  <c r="H131" i="82" s="1"/>
  <c r="F130" i="82"/>
  <c r="H130" i="82" s="1"/>
  <c r="F129" i="82"/>
  <c r="H129" i="82" s="1"/>
  <c r="F128" i="82"/>
  <c r="T127" i="82"/>
  <c r="S127" i="82"/>
  <c r="R127" i="82"/>
  <c r="Q127" i="82"/>
  <c r="P127" i="82"/>
  <c r="O127" i="82"/>
  <c r="N127" i="82"/>
  <c r="M127" i="82"/>
  <c r="L127" i="82"/>
  <c r="K127" i="82"/>
  <c r="J127" i="82"/>
  <c r="I127" i="82"/>
  <c r="G127" i="82"/>
  <c r="F126" i="82"/>
  <c r="H126" i="82" s="1"/>
  <c r="F125" i="82"/>
  <c r="T124" i="82"/>
  <c r="S124" i="82"/>
  <c r="R124" i="82"/>
  <c r="Q124" i="82"/>
  <c r="P124" i="82"/>
  <c r="O124" i="82"/>
  <c r="N124" i="82"/>
  <c r="M124" i="82"/>
  <c r="L124" i="82"/>
  <c r="K124" i="82"/>
  <c r="J124" i="82"/>
  <c r="I124" i="82"/>
  <c r="G124" i="82"/>
  <c r="F123" i="82"/>
  <c r="H123" i="82" s="1"/>
  <c r="F122" i="82"/>
  <c r="H122" i="82" s="1"/>
  <c r="F121" i="82"/>
  <c r="H121" i="82" s="1"/>
  <c r="F120" i="82"/>
  <c r="H120" i="82" s="1"/>
  <c r="F119" i="82"/>
  <c r="H119" i="82" s="1"/>
  <c r="H118" i="82"/>
  <c r="F118" i="82"/>
  <c r="F117" i="82"/>
  <c r="H117" i="82" s="1"/>
  <c r="F116" i="82"/>
  <c r="H116" i="82" s="1"/>
  <c r="F115" i="82"/>
  <c r="H114" i="82"/>
  <c r="F114" i="82"/>
  <c r="T113" i="82"/>
  <c r="S113" i="82"/>
  <c r="R113" i="82"/>
  <c r="Q113" i="82"/>
  <c r="P113" i="82"/>
  <c r="O113" i="82"/>
  <c r="N113" i="82"/>
  <c r="M113" i="82"/>
  <c r="L113" i="82"/>
  <c r="K113" i="82"/>
  <c r="J113" i="82"/>
  <c r="I113" i="82"/>
  <c r="G113" i="82"/>
  <c r="F112" i="82"/>
  <c r="H112" i="82" s="1"/>
  <c r="H111" i="82"/>
  <c r="F111" i="82"/>
  <c r="F110" i="82"/>
  <c r="H110" i="82" s="1"/>
  <c r="F109" i="82"/>
  <c r="H109" i="82" s="1"/>
  <c r="F108" i="82"/>
  <c r="H108" i="82" s="1"/>
  <c r="F107" i="82"/>
  <c r="H107" i="82" s="1"/>
  <c r="F106" i="82"/>
  <c r="H106" i="82" s="1"/>
  <c r="F105" i="82"/>
  <c r="H105" i="82" s="1"/>
  <c r="F104" i="82"/>
  <c r="H104" i="82" s="1"/>
  <c r="F103" i="82"/>
  <c r="H103" i="82" s="1"/>
  <c r="T102" i="82"/>
  <c r="S102" i="82"/>
  <c r="R102" i="82"/>
  <c r="Q102" i="82"/>
  <c r="P102" i="82"/>
  <c r="O102" i="82"/>
  <c r="N102" i="82"/>
  <c r="M102" i="82"/>
  <c r="L102" i="82"/>
  <c r="K102" i="82"/>
  <c r="J102" i="82"/>
  <c r="I102" i="82"/>
  <c r="G102" i="82"/>
  <c r="F101" i="82"/>
  <c r="H101" i="82" s="1"/>
  <c r="F100" i="82"/>
  <c r="H100" i="82" s="1"/>
  <c r="F99" i="82"/>
  <c r="H99" i="82" s="1"/>
  <c r="F98" i="82"/>
  <c r="H98" i="82" s="1"/>
  <c r="F97" i="82"/>
  <c r="H97" i="82" s="1"/>
  <c r="F96" i="82"/>
  <c r="H96" i="82" s="1"/>
  <c r="F95" i="82"/>
  <c r="H95" i="82" s="1"/>
  <c r="F94" i="82"/>
  <c r="H94" i="82" s="1"/>
  <c r="F93" i="82"/>
  <c r="H93" i="82" s="1"/>
  <c r="F92" i="82"/>
  <c r="T91" i="82"/>
  <c r="S91" i="82"/>
  <c r="R91" i="82"/>
  <c r="Q91" i="82"/>
  <c r="P91" i="82"/>
  <c r="O91" i="82"/>
  <c r="N91" i="82"/>
  <c r="M91" i="82"/>
  <c r="L91" i="82"/>
  <c r="K91" i="82"/>
  <c r="J91" i="82"/>
  <c r="I91" i="82"/>
  <c r="G91" i="82"/>
  <c r="H90" i="82"/>
  <c r="F90" i="82"/>
  <c r="F89" i="82"/>
  <c r="H89" i="82" s="1"/>
  <c r="F88" i="82"/>
  <c r="H88" i="82" s="1"/>
  <c r="F87" i="82"/>
  <c r="T86" i="82"/>
  <c r="S86" i="82"/>
  <c r="R86" i="82"/>
  <c r="Q86" i="82"/>
  <c r="P86" i="82"/>
  <c r="O86" i="82"/>
  <c r="N86" i="82"/>
  <c r="M86" i="82"/>
  <c r="L86" i="82"/>
  <c r="K86" i="82"/>
  <c r="J86" i="82"/>
  <c r="I86" i="82"/>
  <c r="G86" i="82"/>
  <c r="F85" i="82"/>
  <c r="F83" i="82" s="1"/>
  <c r="H83" i="82" s="1"/>
  <c r="H84" i="82"/>
  <c r="F84" i="82"/>
  <c r="T83" i="82"/>
  <c r="S83" i="82"/>
  <c r="R83" i="82"/>
  <c r="Q83" i="82"/>
  <c r="P83" i="82"/>
  <c r="O83" i="82"/>
  <c r="N83" i="82"/>
  <c r="M83" i="82"/>
  <c r="L83" i="82"/>
  <c r="K83" i="82"/>
  <c r="J83" i="82"/>
  <c r="I83" i="82"/>
  <c r="G83" i="82"/>
  <c r="F81" i="82"/>
  <c r="H81" i="82" s="1"/>
  <c r="F80" i="82"/>
  <c r="H80" i="82" s="1"/>
  <c r="F79" i="82"/>
  <c r="H79" i="82" s="1"/>
  <c r="H78" i="82"/>
  <c r="F78" i="82"/>
  <c r="T77" i="82"/>
  <c r="S77" i="82"/>
  <c r="R77" i="82"/>
  <c r="Q77" i="82"/>
  <c r="P77" i="82"/>
  <c r="O77" i="82"/>
  <c r="N77" i="82"/>
  <c r="M77" i="82"/>
  <c r="L77" i="82"/>
  <c r="K77" i="82"/>
  <c r="J77" i="82"/>
  <c r="I77" i="82"/>
  <c r="G77" i="82"/>
  <c r="H76" i="82"/>
  <c r="F76" i="82"/>
  <c r="F75" i="82"/>
  <c r="H75" i="82" s="1"/>
  <c r="F74" i="82"/>
  <c r="F73" i="82" s="1"/>
  <c r="H73" i="82" s="1"/>
  <c r="T73" i="82"/>
  <c r="S73" i="82"/>
  <c r="R73" i="82"/>
  <c r="Q73" i="82"/>
  <c r="Q66" i="82" s="1"/>
  <c r="P73" i="82"/>
  <c r="O73" i="82"/>
  <c r="N73" i="82"/>
  <c r="N66" i="82" s="1"/>
  <c r="M73" i="82"/>
  <c r="M66" i="82" s="1"/>
  <c r="L73" i="82"/>
  <c r="K73" i="82"/>
  <c r="J73" i="82"/>
  <c r="I73" i="82"/>
  <c r="I66" i="82" s="1"/>
  <c r="G73" i="82"/>
  <c r="F72" i="82"/>
  <c r="H72" i="82" s="1"/>
  <c r="F71" i="82"/>
  <c r="H71" i="82" s="1"/>
  <c r="H70" i="82"/>
  <c r="F70" i="82"/>
  <c r="F69" i="82"/>
  <c r="H69" i="82" s="1"/>
  <c r="F68" i="82"/>
  <c r="H68" i="82" s="1"/>
  <c r="F67" i="82"/>
  <c r="J66" i="82"/>
  <c r="F65" i="82"/>
  <c r="H65" i="82" s="1"/>
  <c r="F64" i="82"/>
  <c r="H64" i="82" s="1"/>
  <c r="F63" i="82"/>
  <c r="H63" i="82" s="1"/>
  <c r="F62" i="82"/>
  <c r="H62" i="82" s="1"/>
  <c r="F61" i="82"/>
  <c r="H61" i="82" s="1"/>
  <c r="T60" i="82"/>
  <c r="S60" i="82"/>
  <c r="R60" i="82"/>
  <c r="Q60" i="82"/>
  <c r="P60" i="82"/>
  <c r="O60" i="82"/>
  <c r="N60" i="82"/>
  <c r="M60" i="82"/>
  <c r="L60" i="82"/>
  <c r="K60" i="82"/>
  <c r="J60" i="82"/>
  <c r="I60" i="82"/>
  <c r="G60" i="82"/>
  <c r="F59" i="82"/>
  <c r="H59" i="82" s="1"/>
  <c r="H58" i="82"/>
  <c r="F58" i="82"/>
  <c r="T57" i="82"/>
  <c r="S57" i="82"/>
  <c r="R57" i="82"/>
  <c r="Q57" i="82"/>
  <c r="P57" i="82"/>
  <c r="O57" i="82"/>
  <c r="N57" i="82"/>
  <c r="M57" i="82"/>
  <c r="L57" i="82"/>
  <c r="K57" i="82"/>
  <c r="J57" i="82"/>
  <c r="I57" i="82"/>
  <c r="G57" i="82"/>
  <c r="F57" i="82"/>
  <c r="H52" i="82"/>
  <c r="F51" i="82"/>
  <c r="H51" i="82" s="1"/>
  <c r="F50" i="82"/>
  <c r="H50" i="82" s="1"/>
  <c r="F49" i="82"/>
  <c r="T48" i="82"/>
  <c r="T40" i="82" s="1"/>
  <c r="S48" i="82"/>
  <c r="S40" i="82" s="1"/>
  <c r="R48" i="82"/>
  <c r="R40" i="82" s="1"/>
  <c r="Q48" i="82"/>
  <c r="Q40" i="82" s="1"/>
  <c r="P48" i="82"/>
  <c r="P40" i="82" s="1"/>
  <c r="O48" i="82"/>
  <c r="O40" i="82" s="1"/>
  <c r="N48" i="82"/>
  <c r="M48" i="82"/>
  <c r="M40" i="82" s="1"/>
  <c r="L48" i="82"/>
  <c r="L40" i="82" s="1"/>
  <c r="K48" i="82"/>
  <c r="K40" i="82" s="1"/>
  <c r="J48" i="82"/>
  <c r="I48" i="82"/>
  <c r="I40" i="82" s="1"/>
  <c r="G48" i="82"/>
  <c r="G40" i="82" s="1"/>
  <c r="F47" i="82"/>
  <c r="H47" i="82" s="1"/>
  <c r="F46" i="82"/>
  <c r="H46" i="82" s="1"/>
  <c r="F45" i="82"/>
  <c r="H45" i="82" s="1"/>
  <c r="H41" i="82"/>
  <c r="N40" i="82"/>
  <c r="J40" i="82"/>
  <c r="F39" i="82"/>
  <c r="H39" i="82" s="1"/>
  <c r="F38" i="82"/>
  <c r="T37" i="82"/>
  <c r="S37" i="82"/>
  <c r="R37" i="82"/>
  <c r="Q37" i="82"/>
  <c r="P37" i="82"/>
  <c r="O37" i="82"/>
  <c r="N37" i="82"/>
  <c r="M37" i="82"/>
  <c r="L37" i="82"/>
  <c r="K37" i="82"/>
  <c r="J37" i="82"/>
  <c r="I37" i="82"/>
  <c r="G37" i="82"/>
  <c r="F36" i="82"/>
  <c r="H36" i="82" s="1"/>
  <c r="F35" i="82"/>
  <c r="H35" i="82" s="1"/>
  <c r="F34" i="82"/>
  <c r="H34" i="82" s="1"/>
  <c r="T33" i="82"/>
  <c r="S33" i="82"/>
  <c r="R33" i="82"/>
  <c r="Q33" i="82"/>
  <c r="P33" i="82"/>
  <c r="O33" i="82"/>
  <c r="N33" i="82"/>
  <c r="M33" i="82"/>
  <c r="L33" i="82"/>
  <c r="K33" i="82"/>
  <c r="J33" i="82"/>
  <c r="I33" i="82"/>
  <c r="G33" i="82"/>
  <c r="F31" i="82"/>
  <c r="H31" i="82" s="1"/>
  <c r="F30" i="82"/>
  <c r="H30" i="82" s="1"/>
  <c r="F29" i="82"/>
  <c r="H29" i="82" s="1"/>
  <c r="F28" i="82"/>
  <c r="H28" i="82" s="1"/>
  <c r="F27" i="82"/>
  <c r="H27" i="82" s="1"/>
  <c r="F26" i="82"/>
  <c r="H26" i="82" s="1"/>
  <c r="F25" i="82"/>
  <c r="H25" i="82" s="1"/>
  <c r="T24" i="82"/>
  <c r="S24" i="82"/>
  <c r="R24" i="82"/>
  <c r="Q24" i="82"/>
  <c r="P24" i="82"/>
  <c r="O24" i="82"/>
  <c r="N24" i="82"/>
  <c r="M24" i="82"/>
  <c r="L24" i="82"/>
  <c r="K24" i="82"/>
  <c r="J24" i="82"/>
  <c r="I24" i="82"/>
  <c r="G24" i="82"/>
  <c r="F23" i="82"/>
  <c r="H23" i="82" s="1"/>
  <c r="F22" i="82"/>
  <c r="F21" i="82"/>
  <c r="H21" i="82" s="1"/>
  <c r="T20" i="82"/>
  <c r="S20" i="82"/>
  <c r="R20" i="82"/>
  <c r="Q20" i="82"/>
  <c r="P20" i="82"/>
  <c r="O20" i="82"/>
  <c r="N20" i="82"/>
  <c r="M20" i="82"/>
  <c r="L20" i="82"/>
  <c r="K20" i="82"/>
  <c r="J20" i="82"/>
  <c r="I20" i="82"/>
  <c r="G20" i="82"/>
  <c r="F19" i="82"/>
  <c r="H19" i="82" s="1"/>
  <c r="F18" i="82"/>
  <c r="H18" i="82" s="1"/>
  <c r="F17" i="82"/>
  <c r="H17" i="82" s="1"/>
  <c r="F16" i="82"/>
  <c r="H16" i="82" s="1"/>
  <c r="F15" i="82"/>
  <c r="H15" i="82" s="1"/>
  <c r="F14" i="82"/>
  <c r="H14" i="82" s="1"/>
  <c r="F13" i="82"/>
  <c r="H13" i="82" s="1"/>
  <c r="F12" i="82"/>
  <c r="H12" i="82" s="1"/>
  <c r="F11" i="82"/>
  <c r="H11" i="82" s="1"/>
  <c r="F10" i="82"/>
  <c r="H10" i="82" s="1"/>
  <c r="F9" i="82"/>
  <c r="H9" i="82" s="1"/>
  <c r="F8" i="82"/>
  <c r="H8" i="82" s="1"/>
  <c r="F7" i="82"/>
  <c r="T6" i="82"/>
  <c r="T5" i="82" s="1"/>
  <c r="S6" i="82"/>
  <c r="R6" i="82"/>
  <c r="Q6" i="82"/>
  <c r="P6" i="82"/>
  <c r="P5" i="82" s="1"/>
  <c r="O6" i="82"/>
  <c r="N6" i="82"/>
  <c r="M6" i="82"/>
  <c r="L6" i="82"/>
  <c r="K6" i="82"/>
  <c r="K5" i="82" s="1"/>
  <c r="J6" i="82"/>
  <c r="I6" i="82"/>
  <c r="G6" i="82"/>
  <c r="G5" i="82" s="1"/>
  <c r="L5" i="82"/>
  <c r="F254" i="81"/>
  <c r="H254" i="81" s="1"/>
  <c r="F253" i="81"/>
  <c r="H253" i="81" s="1"/>
  <c r="F252" i="81"/>
  <c r="H252" i="81" s="1"/>
  <c r="F251" i="81"/>
  <c r="H251" i="81" s="1"/>
  <c r="F250" i="81"/>
  <c r="H250" i="81" s="1"/>
  <c r="F249" i="81"/>
  <c r="H248" i="81"/>
  <c r="F248" i="81"/>
  <c r="T247" i="81"/>
  <c r="S247" i="81"/>
  <c r="R247" i="81"/>
  <c r="Q247" i="81"/>
  <c r="P247" i="81"/>
  <c r="O247" i="81"/>
  <c r="N247" i="81"/>
  <c r="M247" i="81"/>
  <c r="L247" i="81"/>
  <c r="K247" i="81"/>
  <c r="J247" i="81"/>
  <c r="I247" i="81"/>
  <c r="G247" i="81"/>
  <c r="F246" i="81"/>
  <c r="H246" i="81" s="1"/>
  <c r="H245" i="81"/>
  <c r="F245" i="81"/>
  <c r="T244" i="81"/>
  <c r="S244" i="81"/>
  <c r="R244" i="81"/>
  <c r="Q244" i="81"/>
  <c r="P244" i="81"/>
  <c r="O244" i="81"/>
  <c r="N244" i="81"/>
  <c r="M244" i="81"/>
  <c r="L244" i="81"/>
  <c r="K244" i="81"/>
  <c r="J244" i="81"/>
  <c r="I244" i="81"/>
  <c r="G244" i="81"/>
  <c r="F244" i="81"/>
  <c r="H244" i="81" s="1"/>
  <c r="H243" i="81"/>
  <c r="F243" i="81"/>
  <c r="F242" i="81"/>
  <c r="H242" i="81" s="1"/>
  <c r="F241" i="81"/>
  <c r="H241" i="81" s="1"/>
  <c r="F240" i="81"/>
  <c r="H240" i="81" s="1"/>
  <c r="F239" i="81"/>
  <c r="H239" i="81" s="1"/>
  <c r="F238" i="81"/>
  <c r="H238" i="81" s="1"/>
  <c r="F237" i="81"/>
  <c r="H237" i="81" s="1"/>
  <c r="F236" i="81"/>
  <c r="H236" i="81" s="1"/>
  <c r="F235" i="81"/>
  <c r="H235" i="81" s="1"/>
  <c r="F234" i="81"/>
  <c r="H234" i="81" s="1"/>
  <c r="F233" i="81"/>
  <c r="H233" i="81" s="1"/>
  <c r="F232" i="81"/>
  <c r="T231" i="81"/>
  <c r="S231" i="81"/>
  <c r="R231" i="81"/>
  <c r="Q231" i="81"/>
  <c r="P231" i="81"/>
  <c r="O231" i="81"/>
  <c r="N231" i="81"/>
  <c r="M231" i="81"/>
  <c r="L231" i="81"/>
  <c r="K231" i="81"/>
  <c r="J231" i="81"/>
  <c r="I231" i="81"/>
  <c r="G231" i="81"/>
  <c r="F230" i="81"/>
  <c r="H230" i="81" s="1"/>
  <c r="F229" i="81"/>
  <c r="H229" i="81" s="1"/>
  <c r="F228" i="81"/>
  <c r="H228" i="81" s="1"/>
  <c r="T227" i="81"/>
  <c r="T226" i="81" s="1"/>
  <c r="T225" i="81" s="1"/>
  <c r="S227" i="81"/>
  <c r="R227" i="81"/>
  <c r="Q227" i="81"/>
  <c r="P227" i="81"/>
  <c r="P226" i="81" s="1"/>
  <c r="P225" i="81" s="1"/>
  <c r="O227" i="81"/>
  <c r="N227" i="81"/>
  <c r="M227" i="81"/>
  <c r="L227" i="81"/>
  <c r="L226" i="81" s="1"/>
  <c r="L225" i="81" s="1"/>
  <c r="K227" i="81"/>
  <c r="J227" i="81"/>
  <c r="I227" i="81"/>
  <c r="G227" i="81"/>
  <c r="G226" i="81" s="1"/>
  <c r="G225" i="81" s="1"/>
  <c r="Q226" i="81"/>
  <c r="Q225" i="81" s="1"/>
  <c r="F224" i="81"/>
  <c r="H224" i="81" s="1"/>
  <c r="F223" i="81"/>
  <c r="H223" i="81" s="1"/>
  <c r="F222" i="81"/>
  <c r="H222" i="81" s="1"/>
  <c r="H221" i="81"/>
  <c r="F221" i="81"/>
  <c r="F220" i="81"/>
  <c r="H220" i="81" s="1"/>
  <c r="F219" i="81"/>
  <c r="H219" i="81" s="1"/>
  <c r="F218" i="81"/>
  <c r="H218" i="81" s="1"/>
  <c r="F217" i="81"/>
  <c r="H217" i="81" s="1"/>
  <c r="F216" i="81"/>
  <c r="F215" i="81"/>
  <c r="H215" i="81" s="1"/>
  <c r="T214" i="81"/>
  <c r="S214" i="81"/>
  <c r="R214" i="81"/>
  <c r="Q214" i="81"/>
  <c r="P214" i="81"/>
  <c r="O214" i="81"/>
  <c r="N214" i="81"/>
  <c r="M214" i="81"/>
  <c r="L214" i="81"/>
  <c r="K214" i="81"/>
  <c r="J214" i="81"/>
  <c r="I214" i="81"/>
  <c r="G214" i="81"/>
  <c r="F213" i="81"/>
  <c r="H213" i="81" s="1"/>
  <c r="F212" i="81"/>
  <c r="H212" i="81" s="1"/>
  <c r="F211" i="81"/>
  <c r="H211" i="81" s="1"/>
  <c r="H210" i="81"/>
  <c r="F210" i="81"/>
  <c r="F209" i="81"/>
  <c r="H209" i="81" s="1"/>
  <c r="H208" i="81"/>
  <c r="F208" i="81"/>
  <c r="F207" i="81"/>
  <c r="H207" i="81" s="1"/>
  <c r="F206" i="81"/>
  <c r="H206" i="81" s="1"/>
  <c r="F205" i="81"/>
  <c r="H205" i="81" s="1"/>
  <c r="F204" i="81"/>
  <c r="H204" i="81" s="1"/>
  <c r="F203" i="81"/>
  <c r="H203" i="81" s="1"/>
  <c r="F202" i="81"/>
  <c r="H202" i="81" s="1"/>
  <c r="F201" i="81"/>
  <c r="T200" i="81"/>
  <c r="S200" i="81"/>
  <c r="R200" i="81"/>
  <c r="Q200" i="81"/>
  <c r="P200" i="81"/>
  <c r="O200" i="81"/>
  <c r="N200" i="81"/>
  <c r="M200" i="81"/>
  <c r="L200" i="81"/>
  <c r="K200" i="81"/>
  <c r="J200" i="81"/>
  <c r="I200" i="81"/>
  <c r="G200" i="81"/>
  <c r="F199" i="81"/>
  <c r="F198" i="81"/>
  <c r="H198" i="81" s="1"/>
  <c r="T197" i="81"/>
  <c r="S197" i="81"/>
  <c r="R197" i="81"/>
  <c r="Q197" i="81"/>
  <c r="P197" i="81"/>
  <c r="O197" i="81"/>
  <c r="N197" i="81"/>
  <c r="M197" i="81"/>
  <c r="L197" i="81"/>
  <c r="K197" i="81"/>
  <c r="J197" i="81"/>
  <c r="I197" i="81"/>
  <c r="G197" i="81"/>
  <c r="F196" i="81"/>
  <c r="H196" i="81" s="1"/>
  <c r="F195" i="81"/>
  <c r="H195" i="81" s="1"/>
  <c r="F194" i="81"/>
  <c r="H194" i="81" s="1"/>
  <c r="H193" i="81"/>
  <c r="F193" i="81"/>
  <c r="F192" i="81"/>
  <c r="H192" i="81" s="1"/>
  <c r="H191" i="81"/>
  <c r="F191" i="81"/>
  <c r="F190" i="81"/>
  <c r="H190" i="81" s="1"/>
  <c r="F189" i="81"/>
  <c r="H189" i="81" s="1"/>
  <c r="F188" i="81"/>
  <c r="H188" i="81" s="1"/>
  <c r="F187" i="81"/>
  <c r="T186" i="81"/>
  <c r="S186" i="81"/>
  <c r="R186" i="81"/>
  <c r="Q186" i="81"/>
  <c r="P186" i="81"/>
  <c r="O186" i="81"/>
  <c r="N186" i="81"/>
  <c r="M186" i="81"/>
  <c r="L186" i="81"/>
  <c r="K186" i="81"/>
  <c r="J186" i="81"/>
  <c r="I186" i="81"/>
  <c r="G186" i="81"/>
  <c r="F185" i="81"/>
  <c r="H185" i="81" s="1"/>
  <c r="F184" i="81"/>
  <c r="H184" i="81" s="1"/>
  <c r="H183" i="81"/>
  <c r="F183" i="81"/>
  <c r="F182" i="81"/>
  <c r="H182" i="81" s="1"/>
  <c r="H181" i="81"/>
  <c r="F181" i="81"/>
  <c r="F180" i="81"/>
  <c r="H180" i="81" s="1"/>
  <c r="F179" i="81"/>
  <c r="H179" i="81" s="1"/>
  <c r="F178" i="81"/>
  <c r="H178" i="81" s="1"/>
  <c r="F177" i="81"/>
  <c r="H177" i="81" s="1"/>
  <c r="F176" i="81"/>
  <c r="H176" i="81" s="1"/>
  <c r="T175" i="81"/>
  <c r="S175" i="81"/>
  <c r="R175" i="81"/>
  <c r="Q175" i="81"/>
  <c r="P175" i="81"/>
  <c r="O175" i="81"/>
  <c r="N175" i="81"/>
  <c r="N162" i="81" s="1"/>
  <c r="M175" i="81"/>
  <c r="L175" i="81"/>
  <c r="K175" i="81"/>
  <c r="J175" i="81"/>
  <c r="I175" i="81"/>
  <c r="G175" i="81"/>
  <c r="F174" i="81"/>
  <c r="H174" i="81" s="1"/>
  <c r="F173" i="81"/>
  <c r="H173" i="81" s="1"/>
  <c r="F172" i="81"/>
  <c r="H172" i="81" s="1"/>
  <c r="F171" i="81"/>
  <c r="H171" i="81" s="1"/>
  <c r="H170" i="81"/>
  <c r="F170" i="81"/>
  <c r="F169" i="81"/>
  <c r="H169" i="81" s="1"/>
  <c r="F168" i="81"/>
  <c r="H168" i="81" s="1"/>
  <c r="F167" i="81"/>
  <c r="H167" i="81" s="1"/>
  <c r="F166" i="81"/>
  <c r="H166" i="81" s="1"/>
  <c r="F165" i="81"/>
  <c r="T164" i="81"/>
  <c r="S164" i="81"/>
  <c r="R164" i="81"/>
  <c r="Q164" i="81"/>
  <c r="P164" i="81"/>
  <c r="O164" i="81"/>
  <c r="N164" i="81"/>
  <c r="M164" i="81"/>
  <c r="L164" i="81"/>
  <c r="K164" i="81"/>
  <c r="J164" i="81"/>
  <c r="I164" i="81"/>
  <c r="G164" i="81"/>
  <c r="F163" i="81"/>
  <c r="H163" i="81" s="1"/>
  <c r="F161" i="81"/>
  <c r="H161" i="81" s="1"/>
  <c r="F160" i="81"/>
  <c r="H160" i="81" s="1"/>
  <c r="F159" i="81"/>
  <c r="H159" i="81" s="1"/>
  <c r="F158" i="81"/>
  <c r="T157" i="81"/>
  <c r="S157" i="81"/>
  <c r="R157" i="81"/>
  <c r="Q157" i="81"/>
  <c r="P157" i="81"/>
  <c r="O157" i="81"/>
  <c r="N157" i="81"/>
  <c r="M157" i="81"/>
  <c r="L157" i="81"/>
  <c r="K157" i="81"/>
  <c r="J157" i="81"/>
  <c r="I157" i="81"/>
  <c r="G157" i="81"/>
  <c r="H156" i="81"/>
  <c r="F156" i="81"/>
  <c r="F155" i="81"/>
  <c r="H155" i="81" s="1"/>
  <c r="F154" i="81"/>
  <c r="H154" i="81" s="1"/>
  <c r="F153" i="81"/>
  <c r="H153" i="81" s="1"/>
  <c r="F152" i="81"/>
  <c r="H152" i="81" s="1"/>
  <c r="F151" i="81"/>
  <c r="H151" i="81" s="1"/>
  <c r="H150" i="81"/>
  <c r="F150" i="81"/>
  <c r="T149" i="81"/>
  <c r="T147" i="81" s="1"/>
  <c r="S149" i="81"/>
  <c r="S147" i="81" s="1"/>
  <c r="R149" i="81"/>
  <c r="R147" i="81" s="1"/>
  <c r="Q149" i="81"/>
  <c r="Q147" i="81" s="1"/>
  <c r="P149" i="81"/>
  <c r="P147" i="81" s="1"/>
  <c r="O149" i="81"/>
  <c r="O147" i="81" s="1"/>
  <c r="N149" i="81"/>
  <c r="N147" i="81" s="1"/>
  <c r="M149" i="81"/>
  <c r="M147" i="81" s="1"/>
  <c r="L149" i="81"/>
  <c r="L147" i="81" s="1"/>
  <c r="K149" i="81"/>
  <c r="K147" i="81" s="1"/>
  <c r="J149" i="81"/>
  <c r="J147" i="81" s="1"/>
  <c r="I149" i="81"/>
  <c r="I147" i="81" s="1"/>
  <c r="G149" i="81"/>
  <c r="F149" i="81"/>
  <c r="H149" i="81" s="1"/>
  <c r="H148" i="81"/>
  <c r="F148" i="81"/>
  <c r="G147" i="81"/>
  <c r="F146" i="81"/>
  <c r="H146" i="81" s="1"/>
  <c r="F145" i="81"/>
  <c r="H145" i="81" s="1"/>
  <c r="F144" i="81"/>
  <c r="H144" i="81" s="1"/>
  <c r="F143" i="81"/>
  <c r="H143" i="81" s="1"/>
  <c r="F142" i="81"/>
  <c r="H142" i="81" s="1"/>
  <c r="F141" i="81"/>
  <c r="H141" i="81" s="1"/>
  <c r="F140" i="81"/>
  <c r="H140" i="81" s="1"/>
  <c r="F139" i="81"/>
  <c r="H139" i="81" s="1"/>
  <c r="F138" i="81"/>
  <c r="H138" i="81" s="1"/>
  <c r="F137" i="81"/>
  <c r="F136" i="81"/>
  <c r="H136" i="81" s="1"/>
  <c r="T135" i="81"/>
  <c r="S135" i="81"/>
  <c r="R135" i="81"/>
  <c r="Q135" i="81"/>
  <c r="P135" i="81"/>
  <c r="O135" i="81"/>
  <c r="N135" i="81"/>
  <c r="M135" i="81"/>
  <c r="L135" i="81"/>
  <c r="K135" i="81"/>
  <c r="J135" i="81"/>
  <c r="I135" i="81"/>
  <c r="G135" i="81"/>
  <c r="F134" i="81"/>
  <c r="H134" i="81" s="1"/>
  <c r="F133" i="81"/>
  <c r="H133" i="81" s="1"/>
  <c r="F132" i="81"/>
  <c r="H132" i="81" s="1"/>
  <c r="F131" i="81"/>
  <c r="H131" i="81" s="1"/>
  <c r="F130" i="81"/>
  <c r="H130" i="81" s="1"/>
  <c r="F129" i="81"/>
  <c r="H129" i="81" s="1"/>
  <c r="F128" i="81"/>
  <c r="H128" i="81" s="1"/>
  <c r="F127" i="81"/>
  <c r="H127" i="81" s="1"/>
  <c r="F126" i="81"/>
  <c r="H126" i="81" s="1"/>
  <c r="F125" i="81"/>
  <c r="H125" i="81" s="1"/>
  <c r="F124" i="81"/>
  <c r="H124" i="81" s="1"/>
  <c r="F123" i="81"/>
  <c r="H123" i="81" s="1"/>
  <c r="F122" i="81"/>
  <c r="H122" i="81" s="1"/>
  <c r="F121" i="81"/>
  <c r="H121" i="81" s="1"/>
  <c r="T120" i="81"/>
  <c r="S120" i="81"/>
  <c r="R120" i="81"/>
  <c r="Q120" i="81"/>
  <c r="P120" i="81"/>
  <c r="O120" i="81"/>
  <c r="N120" i="81"/>
  <c r="M120" i="81"/>
  <c r="L120" i="81"/>
  <c r="K120" i="81"/>
  <c r="J120" i="81"/>
  <c r="I120" i="81"/>
  <c r="G120" i="81"/>
  <c r="F119" i="81"/>
  <c r="H119" i="81" s="1"/>
  <c r="H118" i="81"/>
  <c r="F118" i="81"/>
  <c r="T117" i="81"/>
  <c r="S117" i="81"/>
  <c r="R117" i="81"/>
  <c r="Q117" i="81"/>
  <c r="P117" i="81"/>
  <c r="O117" i="81"/>
  <c r="N117" i="81"/>
  <c r="M117" i="81"/>
  <c r="L117" i="81"/>
  <c r="K117" i="81"/>
  <c r="J117" i="81"/>
  <c r="I117" i="81"/>
  <c r="G117" i="81"/>
  <c r="F117" i="81"/>
  <c r="H116" i="81"/>
  <c r="F116" i="81"/>
  <c r="F115" i="81"/>
  <c r="H115" i="81" s="1"/>
  <c r="F114" i="81"/>
  <c r="H114" i="81" s="1"/>
  <c r="F113" i="81"/>
  <c r="H113" i="81" s="1"/>
  <c r="F112" i="81"/>
  <c r="H112" i="81" s="1"/>
  <c r="F111" i="81"/>
  <c r="H111" i="81" s="1"/>
  <c r="F110" i="81"/>
  <c r="H110" i="81" s="1"/>
  <c r="F109" i="81"/>
  <c r="H109" i="81" s="1"/>
  <c r="F108" i="81"/>
  <c r="H108" i="81" s="1"/>
  <c r="F107" i="81"/>
  <c r="T106" i="81"/>
  <c r="S106" i="81"/>
  <c r="R106" i="81"/>
  <c r="Q106" i="81"/>
  <c r="P106" i="81"/>
  <c r="O106" i="81"/>
  <c r="N106" i="81"/>
  <c r="M106" i="81"/>
  <c r="L106" i="81"/>
  <c r="K106" i="81"/>
  <c r="J106" i="81"/>
  <c r="I106" i="81"/>
  <c r="G106" i="81"/>
  <c r="F105" i="81"/>
  <c r="H105" i="81" s="1"/>
  <c r="F104" i="81"/>
  <c r="H104" i="81" s="1"/>
  <c r="F103" i="81"/>
  <c r="H103" i="81" s="1"/>
  <c r="F102" i="81"/>
  <c r="H102" i="81" s="1"/>
  <c r="F101" i="81"/>
  <c r="H101" i="81" s="1"/>
  <c r="F100" i="81"/>
  <c r="H100" i="81" s="1"/>
  <c r="F99" i="81"/>
  <c r="H99" i="81" s="1"/>
  <c r="F98" i="81"/>
  <c r="H98" i="81" s="1"/>
  <c r="F97" i="81"/>
  <c r="H97" i="81" s="1"/>
  <c r="F96" i="81"/>
  <c r="H96" i="81" s="1"/>
  <c r="T95" i="81"/>
  <c r="S95" i="81"/>
  <c r="R95" i="81"/>
  <c r="Q95" i="81"/>
  <c r="P95" i="81"/>
  <c r="O95" i="81"/>
  <c r="N95" i="81"/>
  <c r="M95" i="81"/>
  <c r="L95" i="81"/>
  <c r="K95" i="81"/>
  <c r="J95" i="81"/>
  <c r="I95" i="81"/>
  <c r="G95" i="81"/>
  <c r="F94" i="81"/>
  <c r="H94" i="81" s="1"/>
  <c r="F93" i="81"/>
  <c r="H93" i="81" s="1"/>
  <c r="F92" i="81"/>
  <c r="H92" i="81" s="1"/>
  <c r="F91" i="81"/>
  <c r="H91" i="81" s="1"/>
  <c r="F90" i="81"/>
  <c r="H90" i="81" s="1"/>
  <c r="F89" i="81"/>
  <c r="H89" i="81" s="1"/>
  <c r="F88" i="81"/>
  <c r="H88" i="81" s="1"/>
  <c r="H87" i="81"/>
  <c r="F87" i="81"/>
  <c r="F86" i="81"/>
  <c r="H86" i="81" s="1"/>
  <c r="F85" i="81"/>
  <c r="H85" i="81" s="1"/>
  <c r="T84" i="81"/>
  <c r="S84" i="81"/>
  <c r="R84" i="81"/>
  <c r="Q84" i="81"/>
  <c r="P84" i="81"/>
  <c r="O84" i="81"/>
  <c r="N84" i="81"/>
  <c r="M84" i="81"/>
  <c r="L84" i="81"/>
  <c r="K84" i="81"/>
  <c r="J84" i="81"/>
  <c r="I84" i="81"/>
  <c r="G84" i="81"/>
  <c r="F83" i="81"/>
  <c r="H83" i="81" s="1"/>
  <c r="F82" i="81"/>
  <c r="H82" i="81" s="1"/>
  <c r="F81" i="81"/>
  <c r="H81" i="81" s="1"/>
  <c r="F80" i="81"/>
  <c r="T79" i="81"/>
  <c r="S79" i="81"/>
  <c r="R79" i="81"/>
  <c r="Q79" i="81"/>
  <c r="P79" i="81"/>
  <c r="O79" i="81"/>
  <c r="N79" i="81"/>
  <c r="M79" i="81"/>
  <c r="L79" i="81"/>
  <c r="K79" i="81"/>
  <c r="J79" i="81"/>
  <c r="I79" i="81"/>
  <c r="G79" i="81"/>
  <c r="F78" i="81"/>
  <c r="H78" i="81" s="1"/>
  <c r="F77" i="81"/>
  <c r="T76" i="81"/>
  <c r="S76" i="81"/>
  <c r="R76" i="81"/>
  <c r="Q76" i="81"/>
  <c r="P76" i="81"/>
  <c r="O76" i="81"/>
  <c r="N76" i="81"/>
  <c r="M76" i="81"/>
  <c r="L76" i="81"/>
  <c r="L75" i="81" s="1"/>
  <c r="K76" i="81"/>
  <c r="J76" i="81"/>
  <c r="I76" i="81"/>
  <c r="G76" i="81"/>
  <c r="F74" i="81"/>
  <c r="H74" i="81" s="1"/>
  <c r="F73" i="81"/>
  <c r="H73" i="81" s="1"/>
  <c r="F72" i="81"/>
  <c r="H72" i="81" s="1"/>
  <c r="H71" i="81"/>
  <c r="F71" i="81"/>
  <c r="T70" i="81"/>
  <c r="S70" i="81"/>
  <c r="R70" i="81"/>
  <c r="Q70" i="81"/>
  <c r="P70" i="81"/>
  <c r="O70" i="81"/>
  <c r="N70" i="81"/>
  <c r="M70" i="81"/>
  <c r="L70" i="81"/>
  <c r="K70" i="81"/>
  <c r="J70" i="81"/>
  <c r="I70" i="81"/>
  <c r="G70" i="81"/>
  <c r="F69" i="81"/>
  <c r="H69" i="81" s="1"/>
  <c r="F68" i="81"/>
  <c r="F67" i="81"/>
  <c r="H67" i="81" s="1"/>
  <c r="T66" i="81"/>
  <c r="T59" i="81" s="1"/>
  <c r="S66" i="81"/>
  <c r="R66" i="81"/>
  <c r="Q66" i="81"/>
  <c r="P66" i="81"/>
  <c r="P59" i="81" s="1"/>
  <c r="O66" i="81"/>
  <c r="N66" i="81"/>
  <c r="M66" i="81"/>
  <c r="M59" i="81" s="1"/>
  <c r="L66" i="81"/>
  <c r="L59" i="81" s="1"/>
  <c r="K66" i="81"/>
  <c r="K59" i="81" s="1"/>
  <c r="J66" i="81"/>
  <c r="J59" i="81" s="1"/>
  <c r="I66" i="81"/>
  <c r="I59" i="81" s="1"/>
  <c r="G66" i="81"/>
  <c r="G59" i="81" s="1"/>
  <c r="F65" i="81"/>
  <c r="H65" i="81" s="1"/>
  <c r="F64" i="81"/>
  <c r="H64" i="81" s="1"/>
  <c r="F63" i="81"/>
  <c r="H63" i="81" s="1"/>
  <c r="F62" i="81"/>
  <c r="H62" i="81" s="1"/>
  <c r="F61" i="81"/>
  <c r="H61" i="81" s="1"/>
  <c r="H60" i="81"/>
  <c r="F60" i="81"/>
  <c r="Q59" i="81"/>
  <c r="O59" i="81"/>
  <c r="F58" i="81"/>
  <c r="H58" i="81" s="1"/>
  <c r="F57" i="81"/>
  <c r="H57" i="81" s="1"/>
  <c r="F56" i="81"/>
  <c r="H56" i="81" s="1"/>
  <c r="F55" i="81"/>
  <c r="F54" i="81"/>
  <c r="H54" i="81" s="1"/>
  <c r="T53" i="81"/>
  <c r="S53" i="81"/>
  <c r="R53" i="81"/>
  <c r="Q53" i="81"/>
  <c r="P53" i="81"/>
  <c r="O53" i="81"/>
  <c r="N53" i="81"/>
  <c r="M53" i="81"/>
  <c r="L53" i="81"/>
  <c r="K53" i="81"/>
  <c r="J53" i="81"/>
  <c r="I53" i="81"/>
  <c r="G53" i="81"/>
  <c r="F52" i="81"/>
  <c r="H52" i="81" s="1"/>
  <c r="F51" i="81"/>
  <c r="H51" i="81" s="1"/>
  <c r="T50" i="81"/>
  <c r="S50" i="81"/>
  <c r="R50" i="81"/>
  <c r="Q50" i="81"/>
  <c r="P50" i="81"/>
  <c r="O50" i="81"/>
  <c r="N50" i="81"/>
  <c r="M50" i="81"/>
  <c r="L50" i="81"/>
  <c r="K50" i="81"/>
  <c r="J50" i="81"/>
  <c r="I50" i="81"/>
  <c r="G50" i="81"/>
  <c r="F50" i="81"/>
  <c r="H50" i="81" s="1"/>
  <c r="H49" i="81"/>
  <c r="F49" i="81"/>
  <c r="F48" i="81"/>
  <c r="H48" i="81" s="1"/>
  <c r="F47" i="81"/>
  <c r="H47" i="81" s="1"/>
  <c r="F46" i="81"/>
  <c r="T45" i="81"/>
  <c r="S45" i="81"/>
  <c r="S40" i="81" s="1"/>
  <c r="R45" i="81"/>
  <c r="Q45" i="81"/>
  <c r="Q40" i="81" s="1"/>
  <c r="P45" i="81"/>
  <c r="O45" i="81"/>
  <c r="N45" i="81"/>
  <c r="N40" i="81" s="1"/>
  <c r="M45" i="81"/>
  <c r="M40" i="81" s="1"/>
  <c r="L45" i="81"/>
  <c r="K45" i="81"/>
  <c r="K40" i="81" s="1"/>
  <c r="J45" i="81"/>
  <c r="J40" i="81" s="1"/>
  <c r="I45" i="81"/>
  <c r="I40" i="81" s="1"/>
  <c r="G45" i="81"/>
  <c r="F43" i="81"/>
  <c r="H43" i="81" s="1"/>
  <c r="F42" i="81"/>
  <c r="H42" i="81" s="1"/>
  <c r="F41" i="81"/>
  <c r="T40" i="81"/>
  <c r="P40" i="81"/>
  <c r="O40" i="81"/>
  <c r="L40" i="81"/>
  <c r="G40" i="81"/>
  <c r="F39" i="81"/>
  <c r="F38" i="81"/>
  <c r="H38" i="81" s="1"/>
  <c r="T37" i="81"/>
  <c r="S37" i="81"/>
  <c r="R37" i="81"/>
  <c r="Q37" i="81"/>
  <c r="P37" i="81"/>
  <c r="O37" i="81"/>
  <c r="N37" i="81"/>
  <c r="M37" i="81"/>
  <c r="L37" i="81"/>
  <c r="K37" i="81"/>
  <c r="J37" i="81"/>
  <c r="I37" i="81"/>
  <c r="G37" i="81"/>
  <c r="F36" i="81"/>
  <c r="H36" i="81" s="1"/>
  <c r="F35" i="81"/>
  <c r="H35" i="81" s="1"/>
  <c r="F34" i="81"/>
  <c r="T33" i="81"/>
  <c r="S33" i="81"/>
  <c r="R33" i="81"/>
  <c r="Q33" i="81"/>
  <c r="P33" i="81"/>
  <c r="O33" i="81"/>
  <c r="N33" i="81"/>
  <c r="M33" i="81"/>
  <c r="L33" i="81"/>
  <c r="K33" i="81"/>
  <c r="J33" i="81"/>
  <c r="I33" i="81"/>
  <c r="G33" i="81"/>
  <c r="F31" i="81"/>
  <c r="H31" i="81" s="1"/>
  <c r="F30" i="81"/>
  <c r="H30" i="81" s="1"/>
  <c r="F29" i="81"/>
  <c r="H29" i="81" s="1"/>
  <c r="F28" i="81"/>
  <c r="H28" i="81" s="1"/>
  <c r="F27" i="81"/>
  <c r="H27" i="81" s="1"/>
  <c r="F26" i="81"/>
  <c r="H26" i="81" s="1"/>
  <c r="F25" i="81"/>
  <c r="T24" i="81"/>
  <c r="S24" i="81"/>
  <c r="R24" i="81"/>
  <c r="Q24" i="81"/>
  <c r="P24" i="81"/>
  <c r="O24" i="81"/>
  <c r="N24" i="81"/>
  <c r="M24" i="81"/>
  <c r="L24" i="81"/>
  <c r="K24" i="81"/>
  <c r="J24" i="81"/>
  <c r="I24" i="81"/>
  <c r="G24" i="81"/>
  <c r="F23" i="81"/>
  <c r="H23" i="81" s="1"/>
  <c r="F22" i="81"/>
  <c r="H22" i="81" s="1"/>
  <c r="F21" i="81"/>
  <c r="T20" i="81"/>
  <c r="S20" i="81"/>
  <c r="R20" i="81"/>
  <c r="R5" i="81" s="1"/>
  <c r="Q20" i="81"/>
  <c r="P20" i="81"/>
  <c r="O20" i="81"/>
  <c r="N20" i="81"/>
  <c r="N5" i="81" s="1"/>
  <c r="M20" i="81"/>
  <c r="L20" i="81"/>
  <c r="K20" i="81"/>
  <c r="J20" i="81"/>
  <c r="I20" i="81"/>
  <c r="G20" i="81"/>
  <c r="F19" i="81"/>
  <c r="H19" i="81" s="1"/>
  <c r="F18" i="81"/>
  <c r="H18" i="81" s="1"/>
  <c r="F17" i="81"/>
  <c r="H17" i="81" s="1"/>
  <c r="F16" i="81"/>
  <c r="H16" i="81" s="1"/>
  <c r="F15" i="81"/>
  <c r="H15" i="81" s="1"/>
  <c r="F14" i="81"/>
  <c r="H14" i="81" s="1"/>
  <c r="H13" i="81"/>
  <c r="F13" i="81"/>
  <c r="F12" i="81"/>
  <c r="H12" i="81" s="1"/>
  <c r="F11" i="81"/>
  <c r="H11" i="81" s="1"/>
  <c r="F10" i="81"/>
  <c r="H10" i="81" s="1"/>
  <c r="F9" i="81"/>
  <c r="H9" i="81" s="1"/>
  <c r="F8" i="81"/>
  <c r="H8" i="81" s="1"/>
  <c r="F7" i="81"/>
  <c r="H7" i="81" s="1"/>
  <c r="T6" i="81"/>
  <c r="T5" i="81" s="1"/>
  <c r="S6" i="81"/>
  <c r="R6" i="81"/>
  <c r="Q6" i="81"/>
  <c r="P6" i="81"/>
  <c r="P5" i="81" s="1"/>
  <c r="O6" i="81"/>
  <c r="N6" i="81"/>
  <c r="M6" i="81"/>
  <c r="L6" i="81"/>
  <c r="K6" i="81"/>
  <c r="J6" i="81"/>
  <c r="I6" i="81"/>
  <c r="G6" i="81"/>
  <c r="G5" i="81" s="1"/>
  <c r="L5" i="81"/>
  <c r="J5" i="81"/>
  <c r="F276" i="80"/>
  <c r="H276" i="80" s="1"/>
  <c r="F275" i="80"/>
  <c r="H275" i="80" s="1"/>
  <c r="F274" i="80"/>
  <c r="H274" i="80" s="1"/>
  <c r="F273" i="80"/>
  <c r="H273" i="80" s="1"/>
  <c r="F272" i="80"/>
  <c r="H272" i="80" s="1"/>
  <c r="F271" i="80"/>
  <c r="H271" i="80" s="1"/>
  <c r="F270" i="80"/>
  <c r="V269" i="80"/>
  <c r="U269" i="80"/>
  <c r="T269" i="80"/>
  <c r="S269" i="80"/>
  <c r="R269" i="80"/>
  <c r="Q269" i="80"/>
  <c r="P269" i="80"/>
  <c r="O269" i="80"/>
  <c r="N269" i="80"/>
  <c r="M269" i="80"/>
  <c r="L269" i="80"/>
  <c r="K269" i="80"/>
  <c r="G269" i="80"/>
  <c r="F268" i="80"/>
  <c r="H268" i="80" s="1"/>
  <c r="F267" i="80"/>
  <c r="H267" i="80" s="1"/>
  <c r="V266" i="80"/>
  <c r="U266" i="80"/>
  <c r="T266" i="80"/>
  <c r="S266" i="80"/>
  <c r="R266" i="80"/>
  <c r="Q266" i="80"/>
  <c r="P266" i="80"/>
  <c r="O266" i="80"/>
  <c r="N266" i="80"/>
  <c r="M266" i="80"/>
  <c r="L266" i="80"/>
  <c r="K266" i="80"/>
  <c r="G266" i="80"/>
  <c r="F265" i="80"/>
  <c r="H265" i="80" s="1"/>
  <c r="F264" i="80"/>
  <c r="H264" i="80" s="1"/>
  <c r="F263" i="80"/>
  <c r="H263" i="80" s="1"/>
  <c r="F262" i="80"/>
  <c r="H262" i="80" s="1"/>
  <c r="F261" i="80"/>
  <c r="H261" i="80" s="1"/>
  <c r="F260" i="80"/>
  <c r="H260" i="80" s="1"/>
  <c r="F259" i="80"/>
  <c r="H259" i="80" s="1"/>
  <c r="F258" i="80"/>
  <c r="H258" i="80" s="1"/>
  <c r="H257" i="80"/>
  <c r="F257" i="80"/>
  <c r="F256" i="80"/>
  <c r="H256" i="80" s="1"/>
  <c r="F255" i="80"/>
  <c r="H255" i="80" s="1"/>
  <c r="F254" i="80"/>
  <c r="V253" i="80"/>
  <c r="U253" i="80"/>
  <c r="T253" i="80"/>
  <c r="S253" i="80"/>
  <c r="R253" i="80"/>
  <c r="Q253" i="80"/>
  <c r="P253" i="80"/>
  <c r="O253" i="80"/>
  <c r="N253" i="80"/>
  <c r="M253" i="80"/>
  <c r="L253" i="80"/>
  <c r="K253" i="80"/>
  <c r="G253" i="80"/>
  <c r="F252" i="80"/>
  <c r="H252" i="80" s="1"/>
  <c r="F251" i="80"/>
  <c r="H251" i="80" s="1"/>
  <c r="F250" i="80"/>
  <c r="V249" i="80"/>
  <c r="U249" i="80"/>
  <c r="T249" i="80"/>
  <c r="S249" i="80"/>
  <c r="R249" i="80"/>
  <c r="Q249" i="80"/>
  <c r="P249" i="80"/>
  <c r="O249" i="80"/>
  <c r="N249" i="80"/>
  <c r="M249" i="80"/>
  <c r="L249" i="80"/>
  <c r="K249" i="80"/>
  <c r="G249" i="80"/>
  <c r="F246" i="80"/>
  <c r="H246" i="80" s="1"/>
  <c r="F245" i="80"/>
  <c r="H245" i="80" s="1"/>
  <c r="F244" i="80"/>
  <c r="H244" i="80" s="1"/>
  <c r="F243" i="80"/>
  <c r="H243" i="80" s="1"/>
  <c r="F242" i="80"/>
  <c r="H242" i="80" s="1"/>
  <c r="F241" i="80"/>
  <c r="H241" i="80" s="1"/>
  <c r="F240" i="80"/>
  <c r="H240" i="80" s="1"/>
  <c r="F239" i="80"/>
  <c r="H239" i="80" s="1"/>
  <c r="F238" i="80"/>
  <c r="H238" i="80" s="1"/>
  <c r="F237" i="80"/>
  <c r="H237" i="80" s="1"/>
  <c r="V236" i="80"/>
  <c r="U236" i="80"/>
  <c r="T236" i="80"/>
  <c r="S236" i="80"/>
  <c r="R236" i="80"/>
  <c r="Q236" i="80"/>
  <c r="P236" i="80"/>
  <c r="O236" i="80"/>
  <c r="N236" i="80"/>
  <c r="M236" i="80"/>
  <c r="L236" i="80"/>
  <c r="K236" i="80"/>
  <c r="G236" i="80"/>
  <c r="F235" i="80"/>
  <c r="H235" i="80" s="1"/>
  <c r="F234" i="80"/>
  <c r="H234" i="80" s="1"/>
  <c r="F233" i="80"/>
  <c r="H233" i="80" s="1"/>
  <c r="F232" i="80"/>
  <c r="H232" i="80" s="1"/>
  <c r="F231" i="80"/>
  <c r="H231" i="80" s="1"/>
  <c r="F230" i="80"/>
  <c r="H230" i="80" s="1"/>
  <c r="F229" i="80"/>
  <c r="H229" i="80" s="1"/>
  <c r="F228" i="80"/>
  <c r="H228" i="80" s="1"/>
  <c r="F227" i="80"/>
  <c r="H227" i="80" s="1"/>
  <c r="F226" i="80"/>
  <c r="H226" i="80" s="1"/>
  <c r="F225" i="80"/>
  <c r="H225" i="80" s="1"/>
  <c r="F224" i="80"/>
  <c r="F223" i="80"/>
  <c r="H223" i="80" s="1"/>
  <c r="V222" i="80"/>
  <c r="U222" i="80"/>
  <c r="T222" i="80"/>
  <c r="S222" i="80"/>
  <c r="R222" i="80"/>
  <c r="Q222" i="80"/>
  <c r="P222" i="80"/>
  <c r="O222" i="80"/>
  <c r="N222" i="80"/>
  <c r="M222" i="80"/>
  <c r="L222" i="80"/>
  <c r="K222" i="80"/>
  <c r="G222" i="80"/>
  <c r="F221" i="80"/>
  <c r="H221" i="80" s="1"/>
  <c r="F220" i="80"/>
  <c r="V219" i="80"/>
  <c r="U219" i="80"/>
  <c r="T219" i="80"/>
  <c r="S219" i="80"/>
  <c r="R219" i="80"/>
  <c r="Q219" i="80"/>
  <c r="P219" i="80"/>
  <c r="O219" i="80"/>
  <c r="N219" i="80"/>
  <c r="M219" i="80"/>
  <c r="L219" i="80"/>
  <c r="K219" i="80"/>
  <c r="G219" i="80"/>
  <c r="F218" i="80"/>
  <c r="H218" i="80" s="1"/>
  <c r="F217" i="80"/>
  <c r="H217" i="80" s="1"/>
  <c r="F216" i="80"/>
  <c r="H216" i="80" s="1"/>
  <c r="F215" i="80"/>
  <c r="H215" i="80" s="1"/>
  <c r="F214" i="80"/>
  <c r="H214" i="80" s="1"/>
  <c r="F213" i="80"/>
  <c r="H213" i="80" s="1"/>
  <c r="F212" i="80"/>
  <c r="H212" i="80" s="1"/>
  <c r="H211" i="80"/>
  <c r="F211" i="80"/>
  <c r="F210" i="80"/>
  <c r="H210" i="80" s="1"/>
  <c r="F209" i="80"/>
  <c r="V208" i="80"/>
  <c r="U208" i="80"/>
  <c r="T208" i="80"/>
  <c r="S208" i="80"/>
  <c r="R208" i="80"/>
  <c r="Q208" i="80"/>
  <c r="P208" i="80"/>
  <c r="O208" i="80"/>
  <c r="N208" i="80"/>
  <c r="M208" i="80"/>
  <c r="L208" i="80"/>
  <c r="K208" i="80"/>
  <c r="G208" i="80"/>
  <c r="F207" i="80"/>
  <c r="H207" i="80" s="1"/>
  <c r="F206" i="80"/>
  <c r="H206" i="80" s="1"/>
  <c r="F205" i="80"/>
  <c r="H205" i="80" s="1"/>
  <c r="F204" i="80"/>
  <c r="H204" i="80" s="1"/>
  <c r="F203" i="80"/>
  <c r="H203" i="80" s="1"/>
  <c r="F202" i="80"/>
  <c r="H202" i="80" s="1"/>
  <c r="F201" i="80"/>
  <c r="H201" i="80" s="1"/>
  <c r="F200" i="80"/>
  <c r="H200" i="80" s="1"/>
  <c r="H199" i="80"/>
  <c r="F199" i="80"/>
  <c r="F198" i="80"/>
  <c r="V197" i="80"/>
  <c r="U197" i="80"/>
  <c r="T197" i="80"/>
  <c r="S197" i="80"/>
  <c r="R197" i="80"/>
  <c r="Q197" i="80"/>
  <c r="P197" i="80"/>
  <c r="O197" i="80"/>
  <c r="N197" i="80"/>
  <c r="M197" i="80"/>
  <c r="L197" i="80"/>
  <c r="K197" i="80"/>
  <c r="G197" i="80"/>
  <c r="F196" i="80"/>
  <c r="H196" i="80" s="1"/>
  <c r="F195" i="80"/>
  <c r="H195" i="80" s="1"/>
  <c r="F194" i="80"/>
  <c r="H194" i="80" s="1"/>
  <c r="F193" i="80"/>
  <c r="H193" i="80" s="1"/>
  <c r="F192" i="80"/>
  <c r="H192" i="80" s="1"/>
  <c r="F191" i="80"/>
  <c r="H191" i="80" s="1"/>
  <c r="F190" i="80"/>
  <c r="H190" i="80" s="1"/>
  <c r="F189" i="80"/>
  <c r="H189" i="80" s="1"/>
  <c r="F188" i="80"/>
  <c r="F187" i="80"/>
  <c r="H187" i="80" s="1"/>
  <c r="V186" i="80"/>
  <c r="U186" i="80"/>
  <c r="U184" i="80" s="1"/>
  <c r="T186" i="80"/>
  <c r="S186" i="80"/>
  <c r="R186" i="80"/>
  <c r="Q186" i="80"/>
  <c r="Q184" i="80" s="1"/>
  <c r="P186" i="80"/>
  <c r="O186" i="80"/>
  <c r="N186" i="80"/>
  <c r="M186" i="80"/>
  <c r="M184" i="80" s="1"/>
  <c r="L186" i="80"/>
  <c r="K186" i="80"/>
  <c r="G186" i="80"/>
  <c r="F185" i="80"/>
  <c r="F183" i="80"/>
  <c r="H183" i="80" s="1"/>
  <c r="F182" i="80"/>
  <c r="H182" i="80" s="1"/>
  <c r="F181" i="80"/>
  <c r="F180" i="80"/>
  <c r="H180" i="80" s="1"/>
  <c r="V179" i="80"/>
  <c r="U179" i="80"/>
  <c r="T179" i="80"/>
  <c r="S179" i="80"/>
  <c r="R179" i="80"/>
  <c r="Q179" i="80"/>
  <c r="P179" i="80"/>
  <c r="O179" i="80"/>
  <c r="N179" i="80"/>
  <c r="M179" i="80"/>
  <c r="L179" i="80"/>
  <c r="K179" i="80"/>
  <c r="G179" i="80"/>
  <c r="F178" i="80"/>
  <c r="H178" i="80" s="1"/>
  <c r="F177" i="80"/>
  <c r="H177" i="80" s="1"/>
  <c r="F176" i="80"/>
  <c r="H176" i="80" s="1"/>
  <c r="F175" i="80"/>
  <c r="H175" i="80" s="1"/>
  <c r="F174" i="80"/>
  <c r="H174" i="80" s="1"/>
  <c r="F173" i="80"/>
  <c r="H173" i="80" s="1"/>
  <c r="F172" i="80"/>
  <c r="V171" i="80"/>
  <c r="V169" i="80" s="1"/>
  <c r="U171" i="80"/>
  <c r="U169" i="80" s="1"/>
  <c r="T171" i="80"/>
  <c r="S171" i="80"/>
  <c r="R171" i="80"/>
  <c r="R169" i="80" s="1"/>
  <c r="Q171" i="80"/>
  <c r="Q169" i="80" s="1"/>
  <c r="P171" i="80"/>
  <c r="P169" i="80" s="1"/>
  <c r="O171" i="80"/>
  <c r="O169" i="80" s="1"/>
  <c r="N171" i="80"/>
  <c r="N169" i="80" s="1"/>
  <c r="M171" i="80"/>
  <c r="M169" i="80" s="1"/>
  <c r="L171" i="80"/>
  <c r="L169" i="80" s="1"/>
  <c r="K171" i="80"/>
  <c r="K169" i="80" s="1"/>
  <c r="G171" i="80"/>
  <c r="G169" i="80" s="1"/>
  <c r="F170" i="80"/>
  <c r="H170" i="80" s="1"/>
  <c r="T169" i="80"/>
  <c r="S169" i="80"/>
  <c r="F168" i="80"/>
  <c r="H168" i="80" s="1"/>
  <c r="F167" i="80"/>
  <c r="H167" i="80" s="1"/>
  <c r="F166" i="80"/>
  <c r="H166" i="80" s="1"/>
  <c r="F165" i="80"/>
  <c r="H165" i="80" s="1"/>
  <c r="F164" i="80"/>
  <c r="H164" i="80" s="1"/>
  <c r="F163" i="80"/>
  <c r="H163" i="80" s="1"/>
  <c r="F162" i="80"/>
  <c r="H162" i="80" s="1"/>
  <c r="F161" i="80"/>
  <c r="H161" i="80" s="1"/>
  <c r="F160" i="80"/>
  <c r="H160" i="80" s="1"/>
  <c r="F159" i="80"/>
  <c r="H159" i="80" s="1"/>
  <c r="F158" i="80"/>
  <c r="V157" i="80"/>
  <c r="U157" i="80"/>
  <c r="T157" i="80"/>
  <c r="S157" i="80"/>
  <c r="R157" i="80"/>
  <c r="Q157" i="80"/>
  <c r="P157" i="80"/>
  <c r="O157" i="80"/>
  <c r="N157" i="80"/>
  <c r="M157" i="80"/>
  <c r="L157" i="80"/>
  <c r="K157" i="80"/>
  <c r="G157" i="80"/>
  <c r="F156" i="80"/>
  <c r="H156" i="80" s="1"/>
  <c r="F155" i="80"/>
  <c r="H155" i="80" s="1"/>
  <c r="F154" i="80"/>
  <c r="H154" i="80" s="1"/>
  <c r="F153" i="80"/>
  <c r="H153" i="80" s="1"/>
  <c r="H152" i="80"/>
  <c r="F152" i="80"/>
  <c r="F151" i="80"/>
  <c r="H151" i="80" s="1"/>
  <c r="F150" i="80"/>
  <c r="H150" i="80" s="1"/>
  <c r="F149" i="80"/>
  <c r="H149" i="80" s="1"/>
  <c r="F148" i="80"/>
  <c r="H148" i="80" s="1"/>
  <c r="F147" i="80"/>
  <c r="H147" i="80" s="1"/>
  <c r="F146" i="80"/>
  <c r="H146" i="80" s="1"/>
  <c r="F145" i="80"/>
  <c r="H145" i="80" s="1"/>
  <c r="F144" i="80"/>
  <c r="H144" i="80" s="1"/>
  <c r="F143" i="80"/>
  <c r="H143" i="80" s="1"/>
  <c r="V142" i="80"/>
  <c r="U142" i="80"/>
  <c r="T142" i="80"/>
  <c r="S142" i="80"/>
  <c r="R142" i="80"/>
  <c r="Q142" i="80"/>
  <c r="P142" i="80"/>
  <c r="O142" i="80"/>
  <c r="N142" i="80"/>
  <c r="M142" i="80"/>
  <c r="L142" i="80"/>
  <c r="K142" i="80"/>
  <c r="G142" i="80"/>
  <c r="F141" i="80"/>
  <c r="H141" i="80" s="1"/>
  <c r="F140" i="80"/>
  <c r="V139" i="80"/>
  <c r="U139" i="80"/>
  <c r="T139" i="80"/>
  <c r="S139" i="80"/>
  <c r="R139" i="80"/>
  <c r="Q139" i="80"/>
  <c r="P139" i="80"/>
  <c r="O139" i="80"/>
  <c r="N139" i="80"/>
  <c r="M139" i="80"/>
  <c r="L139" i="80"/>
  <c r="K139" i="80"/>
  <c r="G139" i="80"/>
  <c r="F138" i="80"/>
  <c r="H138" i="80" s="1"/>
  <c r="F137" i="80"/>
  <c r="H137" i="80" s="1"/>
  <c r="H136" i="80"/>
  <c r="F136" i="80"/>
  <c r="F135" i="80"/>
  <c r="H135" i="80" s="1"/>
  <c r="F134" i="80"/>
  <c r="H134" i="80" s="1"/>
  <c r="F133" i="80"/>
  <c r="H133" i="80" s="1"/>
  <c r="F132" i="80"/>
  <c r="H132" i="80" s="1"/>
  <c r="F131" i="80"/>
  <c r="H131" i="80" s="1"/>
  <c r="F130" i="80"/>
  <c r="H130" i="80" s="1"/>
  <c r="F129" i="80"/>
  <c r="H129" i="80" s="1"/>
  <c r="V128" i="80"/>
  <c r="U128" i="80"/>
  <c r="T128" i="80"/>
  <c r="S128" i="80"/>
  <c r="R128" i="80"/>
  <c r="Q128" i="80"/>
  <c r="P128" i="80"/>
  <c r="O128" i="80"/>
  <c r="N128" i="80"/>
  <c r="M128" i="80"/>
  <c r="L128" i="80"/>
  <c r="K128" i="80"/>
  <c r="G128" i="80"/>
  <c r="F127" i="80"/>
  <c r="H127" i="80" s="1"/>
  <c r="F126" i="80"/>
  <c r="H126" i="80" s="1"/>
  <c r="F125" i="80"/>
  <c r="H125" i="80" s="1"/>
  <c r="F124" i="80"/>
  <c r="H124" i="80" s="1"/>
  <c r="F123" i="80"/>
  <c r="H123" i="80" s="1"/>
  <c r="F122" i="80"/>
  <c r="H122" i="80" s="1"/>
  <c r="F121" i="80"/>
  <c r="H121" i="80" s="1"/>
  <c r="F120" i="80"/>
  <c r="H120" i="80" s="1"/>
  <c r="F119" i="80"/>
  <c r="H119" i="80" s="1"/>
  <c r="F118" i="80"/>
  <c r="H118" i="80" s="1"/>
  <c r="V117" i="80"/>
  <c r="U117" i="80"/>
  <c r="T117" i="80"/>
  <c r="S117" i="80"/>
  <c r="R117" i="80"/>
  <c r="Q117" i="80"/>
  <c r="P117" i="80"/>
  <c r="O117" i="80"/>
  <c r="N117" i="80"/>
  <c r="M117" i="80"/>
  <c r="L117" i="80"/>
  <c r="K117" i="80"/>
  <c r="G117" i="80"/>
  <c r="F116" i="80"/>
  <c r="H116" i="80" s="1"/>
  <c r="F115" i="80"/>
  <c r="H115" i="80" s="1"/>
  <c r="F114" i="80"/>
  <c r="H114" i="80" s="1"/>
  <c r="F113" i="80"/>
  <c r="H113" i="80" s="1"/>
  <c r="F112" i="80"/>
  <c r="H112" i="80" s="1"/>
  <c r="F111" i="80"/>
  <c r="H111" i="80" s="1"/>
  <c r="F110" i="80"/>
  <c r="H110" i="80" s="1"/>
  <c r="F109" i="80"/>
  <c r="H109" i="80" s="1"/>
  <c r="F108" i="80"/>
  <c r="H108" i="80" s="1"/>
  <c r="F107" i="80"/>
  <c r="H107" i="80" s="1"/>
  <c r="V106" i="80"/>
  <c r="U106" i="80"/>
  <c r="T106" i="80"/>
  <c r="S106" i="80"/>
  <c r="R106" i="80"/>
  <c r="Q106" i="80"/>
  <c r="P106" i="80"/>
  <c r="O106" i="80"/>
  <c r="N106" i="80"/>
  <c r="M106" i="80"/>
  <c r="L106" i="80"/>
  <c r="K106" i="80"/>
  <c r="G106" i="80"/>
  <c r="F105" i="80"/>
  <c r="H105" i="80" s="1"/>
  <c r="F104" i="80"/>
  <c r="H104" i="80" s="1"/>
  <c r="F103" i="80"/>
  <c r="H103" i="80" s="1"/>
  <c r="F102" i="80"/>
  <c r="V101" i="80"/>
  <c r="U101" i="80"/>
  <c r="T101" i="80"/>
  <c r="S101" i="80"/>
  <c r="R101" i="80"/>
  <c r="Q101" i="80"/>
  <c r="P101" i="80"/>
  <c r="O101" i="80"/>
  <c r="N101" i="80"/>
  <c r="M101" i="80"/>
  <c r="L101" i="80"/>
  <c r="K101" i="80"/>
  <c r="G101" i="80"/>
  <c r="F100" i="80"/>
  <c r="H100" i="80" s="1"/>
  <c r="F99" i="80"/>
  <c r="F98" i="80" s="1"/>
  <c r="V98" i="80"/>
  <c r="U98" i="80"/>
  <c r="T98" i="80"/>
  <c r="S98" i="80"/>
  <c r="R98" i="80"/>
  <c r="Q98" i="80"/>
  <c r="P98" i="80"/>
  <c r="O98" i="80"/>
  <c r="N98" i="80"/>
  <c r="M98" i="80"/>
  <c r="L98" i="80"/>
  <c r="K98" i="80"/>
  <c r="G98" i="80"/>
  <c r="F96" i="80"/>
  <c r="H96" i="80" s="1"/>
  <c r="F95" i="80"/>
  <c r="H95" i="80" s="1"/>
  <c r="F94" i="80"/>
  <c r="H94" i="80" s="1"/>
  <c r="F93" i="80"/>
  <c r="H93" i="80" s="1"/>
  <c r="V92" i="80"/>
  <c r="U92" i="80"/>
  <c r="T92" i="80"/>
  <c r="S92" i="80"/>
  <c r="R92" i="80"/>
  <c r="Q92" i="80"/>
  <c r="P92" i="80"/>
  <c r="O92" i="80"/>
  <c r="N92" i="80"/>
  <c r="M92" i="80"/>
  <c r="L92" i="80"/>
  <c r="K92" i="80"/>
  <c r="G92" i="80"/>
  <c r="F91" i="80"/>
  <c r="H91" i="80" s="1"/>
  <c r="F90" i="80"/>
  <c r="H90" i="80" s="1"/>
  <c r="F89" i="80"/>
  <c r="H89" i="80" s="1"/>
  <c r="V88" i="80"/>
  <c r="U88" i="80"/>
  <c r="T88" i="80"/>
  <c r="S88" i="80"/>
  <c r="R88" i="80"/>
  <c r="Q88" i="80"/>
  <c r="P88" i="80"/>
  <c r="O88" i="80"/>
  <c r="O81" i="80" s="1"/>
  <c r="N88" i="80"/>
  <c r="M88" i="80"/>
  <c r="L88" i="80"/>
  <c r="K88" i="80"/>
  <c r="G88" i="80"/>
  <c r="F87" i="80"/>
  <c r="H87" i="80" s="1"/>
  <c r="F86" i="80"/>
  <c r="H86" i="80" s="1"/>
  <c r="F85" i="80"/>
  <c r="H85" i="80" s="1"/>
  <c r="F84" i="80"/>
  <c r="H84" i="80" s="1"/>
  <c r="F83" i="80"/>
  <c r="H83" i="80" s="1"/>
  <c r="F82" i="80"/>
  <c r="H82" i="80" s="1"/>
  <c r="S81" i="80"/>
  <c r="K81" i="80"/>
  <c r="H78" i="80"/>
  <c r="F77" i="80"/>
  <c r="H77" i="80" s="1"/>
  <c r="F76" i="80"/>
  <c r="H76" i="80" s="1"/>
  <c r="F75" i="80"/>
  <c r="H75" i="80" s="1"/>
  <c r="H72" i="80"/>
  <c r="V71" i="80"/>
  <c r="U71" i="80"/>
  <c r="T71" i="80"/>
  <c r="S71" i="80"/>
  <c r="R71" i="80"/>
  <c r="Q71" i="80"/>
  <c r="P71" i="80"/>
  <c r="O71" i="80"/>
  <c r="N71" i="80"/>
  <c r="M71" i="80"/>
  <c r="L71" i="80"/>
  <c r="K71" i="80"/>
  <c r="G71" i="80"/>
  <c r="H70" i="80"/>
  <c r="J70" i="80" s="1"/>
  <c r="J68" i="80" s="1"/>
  <c r="F69" i="80"/>
  <c r="H69" i="80" s="1"/>
  <c r="I69" i="80" s="1"/>
  <c r="I68" i="80" s="1"/>
  <c r="V68" i="80"/>
  <c r="U68" i="80"/>
  <c r="T68" i="80"/>
  <c r="S68" i="80"/>
  <c r="R68" i="80"/>
  <c r="Q68" i="80"/>
  <c r="P68" i="80"/>
  <c r="O68" i="80"/>
  <c r="N68" i="80"/>
  <c r="M68" i="80"/>
  <c r="L68" i="80"/>
  <c r="K68" i="80"/>
  <c r="G68" i="80"/>
  <c r="H60" i="80"/>
  <c r="F59" i="80"/>
  <c r="H59" i="80" s="1"/>
  <c r="F58" i="80"/>
  <c r="H58" i="80" s="1"/>
  <c r="F57" i="80"/>
  <c r="V56" i="80"/>
  <c r="V40" i="80" s="1"/>
  <c r="U56" i="80"/>
  <c r="T56" i="80"/>
  <c r="T40" i="80" s="1"/>
  <c r="S56" i="80"/>
  <c r="S40" i="80" s="1"/>
  <c r="R56" i="80"/>
  <c r="R40" i="80" s="1"/>
  <c r="Q56" i="80"/>
  <c r="P56" i="80"/>
  <c r="O56" i="80"/>
  <c r="O40" i="80" s="1"/>
  <c r="O32" i="80" s="1"/>
  <c r="N56" i="80"/>
  <c r="M56" i="80"/>
  <c r="M40" i="80" s="1"/>
  <c r="L56" i="80"/>
  <c r="L40" i="80" s="1"/>
  <c r="K56" i="80"/>
  <c r="K40" i="80" s="1"/>
  <c r="G56" i="80"/>
  <c r="F52" i="80"/>
  <c r="H52" i="80" s="1"/>
  <c r="F51" i="80"/>
  <c r="H51" i="80" s="1"/>
  <c r="H41" i="80"/>
  <c r="U40" i="80"/>
  <c r="Q40" i="80"/>
  <c r="P40" i="80"/>
  <c r="N40" i="80"/>
  <c r="G40" i="80"/>
  <c r="F39" i="80"/>
  <c r="H39" i="80" s="1"/>
  <c r="F38" i="80"/>
  <c r="H38" i="80" s="1"/>
  <c r="V37" i="80"/>
  <c r="U37" i="80"/>
  <c r="T37" i="80"/>
  <c r="S37" i="80"/>
  <c r="R37" i="80"/>
  <c r="Q37" i="80"/>
  <c r="P37" i="80"/>
  <c r="O37" i="80"/>
  <c r="N37" i="80"/>
  <c r="M37" i="80"/>
  <c r="L37" i="80"/>
  <c r="K37" i="80"/>
  <c r="G37" i="80"/>
  <c r="F36" i="80"/>
  <c r="H36" i="80" s="1"/>
  <c r="F35" i="80"/>
  <c r="H35" i="80" s="1"/>
  <c r="F34" i="80"/>
  <c r="V33" i="80"/>
  <c r="U33" i="80"/>
  <c r="T33" i="80"/>
  <c r="S33" i="80"/>
  <c r="R33" i="80"/>
  <c r="Q33" i="80"/>
  <c r="P33" i="80"/>
  <c r="O33" i="80"/>
  <c r="N33" i="80"/>
  <c r="M33" i="80"/>
  <c r="L33" i="80"/>
  <c r="K33" i="80"/>
  <c r="G33" i="80"/>
  <c r="F31" i="80"/>
  <c r="H31" i="80" s="1"/>
  <c r="F30" i="80"/>
  <c r="H30" i="80" s="1"/>
  <c r="F29" i="80"/>
  <c r="H29" i="80" s="1"/>
  <c r="F28" i="80"/>
  <c r="H28" i="80" s="1"/>
  <c r="F27" i="80"/>
  <c r="H27" i="80" s="1"/>
  <c r="F26" i="80"/>
  <c r="H26" i="80" s="1"/>
  <c r="F25" i="80"/>
  <c r="H25" i="80" s="1"/>
  <c r="V24" i="80"/>
  <c r="U24" i="80"/>
  <c r="T24" i="80"/>
  <c r="S24" i="80"/>
  <c r="R24" i="80"/>
  <c r="Q24" i="80"/>
  <c r="P24" i="80"/>
  <c r="O24" i="80"/>
  <c r="N24" i="80"/>
  <c r="M24" i="80"/>
  <c r="L24" i="80"/>
  <c r="K24" i="80"/>
  <c r="G24" i="80"/>
  <c r="F23" i="80"/>
  <c r="H23" i="80" s="1"/>
  <c r="F22" i="80"/>
  <c r="H22" i="80" s="1"/>
  <c r="F21" i="80"/>
  <c r="H21" i="80" s="1"/>
  <c r="V20" i="80"/>
  <c r="U20" i="80"/>
  <c r="T20" i="80"/>
  <c r="S20" i="80"/>
  <c r="R20" i="80"/>
  <c r="Q20" i="80"/>
  <c r="P20" i="80"/>
  <c r="O20" i="80"/>
  <c r="N20" i="80"/>
  <c r="M20" i="80"/>
  <c r="L20" i="80"/>
  <c r="K20" i="80"/>
  <c r="G20" i="80"/>
  <c r="F19" i="80"/>
  <c r="H19" i="80" s="1"/>
  <c r="F18" i="80"/>
  <c r="H18" i="80" s="1"/>
  <c r="F17" i="80"/>
  <c r="H17" i="80" s="1"/>
  <c r="F16" i="80"/>
  <c r="H16" i="80" s="1"/>
  <c r="F15" i="80"/>
  <c r="H15" i="80" s="1"/>
  <c r="F14" i="80"/>
  <c r="H14" i="80" s="1"/>
  <c r="F13" i="80"/>
  <c r="H13" i="80" s="1"/>
  <c r="F12" i="80"/>
  <c r="H12" i="80" s="1"/>
  <c r="F11" i="80"/>
  <c r="H11" i="80" s="1"/>
  <c r="F10" i="80"/>
  <c r="H10" i="80" s="1"/>
  <c r="F9" i="80"/>
  <c r="H9" i="80" s="1"/>
  <c r="F8" i="80"/>
  <c r="H8" i="80" s="1"/>
  <c r="F7" i="80"/>
  <c r="V6" i="80"/>
  <c r="U6" i="80"/>
  <c r="T6" i="80"/>
  <c r="S6" i="80"/>
  <c r="R6" i="80"/>
  <c r="Q6" i="80"/>
  <c r="P6" i="80"/>
  <c r="O6" i="80"/>
  <c r="N6" i="80"/>
  <c r="M6" i="80"/>
  <c r="L6" i="80"/>
  <c r="K6" i="80"/>
  <c r="G6" i="80"/>
  <c r="F269" i="79"/>
  <c r="H269" i="79" s="1"/>
  <c r="F268" i="79"/>
  <c r="H268" i="79" s="1"/>
  <c r="F267" i="79"/>
  <c r="H267" i="79" s="1"/>
  <c r="F266" i="79"/>
  <c r="H266" i="79" s="1"/>
  <c r="F265" i="79"/>
  <c r="H265" i="79" s="1"/>
  <c r="F264" i="79"/>
  <c r="H264" i="79" s="1"/>
  <c r="F263" i="79"/>
  <c r="H263" i="79" s="1"/>
  <c r="Z262" i="79"/>
  <c r="Y262" i="79"/>
  <c r="X262" i="79"/>
  <c r="W262" i="79"/>
  <c r="V262" i="79"/>
  <c r="U262" i="79"/>
  <c r="T262" i="79"/>
  <c r="S262" i="79"/>
  <c r="R262" i="79"/>
  <c r="Q262" i="79"/>
  <c r="P262" i="79"/>
  <c r="O262" i="79"/>
  <c r="G262" i="79"/>
  <c r="F261" i="79"/>
  <c r="H261" i="79" s="1"/>
  <c r="F260" i="79"/>
  <c r="Z259" i="79"/>
  <c r="Y259" i="79"/>
  <c r="X259" i="79"/>
  <c r="W259" i="79"/>
  <c r="V259" i="79"/>
  <c r="U259" i="79"/>
  <c r="T259" i="79"/>
  <c r="S259" i="79"/>
  <c r="R259" i="79"/>
  <c r="Q259" i="79"/>
  <c r="P259" i="79"/>
  <c r="O259" i="79"/>
  <c r="G259" i="79"/>
  <c r="F258" i="79"/>
  <c r="H258" i="79" s="1"/>
  <c r="F257" i="79"/>
  <c r="H257" i="79" s="1"/>
  <c r="F256" i="79"/>
  <c r="H256" i="79" s="1"/>
  <c r="H247" i="79"/>
  <c r="F246" i="79"/>
  <c r="H246" i="79" s="1"/>
  <c r="I246" i="79" s="1"/>
  <c r="I233" i="79" s="1"/>
  <c r="I232" i="79" s="1"/>
  <c r="G10" i="39" s="1"/>
  <c r="F245" i="79"/>
  <c r="H245" i="79" s="1"/>
  <c r="F244" i="79"/>
  <c r="H244" i="79" s="1"/>
  <c r="F243" i="79"/>
  <c r="H243" i="79" s="1"/>
  <c r="F242" i="79"/>
  <c r="H242" i="79" s="1"/>
  <c r="F241" i="79"/>
  <c r="H241" i="79" s="1"/>
  <c r="F240" i="79"/>
  <c r="H240" i="79" s="1"/>
  <c r="F239" i="79"/>
  <c r="H239" i="79" s="1"/>
  <c r="Z238" i="79"/>
  <c r="Y238" i="79"/>
  <c r="X238" i="79"/>
  <c r="W238" i="79"/>
  <c r="V238" i="79"/>
  <c r="U238" i="79"/>
  <c r="T238" i="79"/>
  <c r="S238" i="79"/>
  <c r="R238" i="79"/>
  <c r="Q238" i="79"/>
  <c r="P238" i="79"/>
  <c r="O238" i="79"/>
  <c r="G238" i="79"/>
  <c r="F237" i="79"/>
  <c r="H237" i="79" s="1"/>
  <c r="F236" i="79"/>
  <c r="H236" i="79" s="1"/>
  <c r="F235" i="79"/>
  <c r="Z234" i="79"/>
  <c r="Y234" i="79"/>
  <c r="X234" i="79"/>
  <c r="W234" i="79"/>
  <c r="V234" i="79"/>
  <c r="U234" i="79"/>
  <c r="T234" i="79"/>
  <c r="T233" i="79" s="1"/>
  <c r="T232" i="79" s="1"/>
  <c r="S234" i="79"/>
  <c r="R234" i="79"/>
  <c r="Q234" i="79"/>
  <c r="P234" i="79"/>
  <c r="O234" i="79"/>
  <c r="G234" i="79"/>
  <c r="F231" i="79"/>
  <c r="H231" i="79" s="1"/>
  <c r="F230" i="79"/>
  <c r="H230" i="79" s="1"/>
  <c r="F229" i="79"/>
  <c r="H229" i="79" s="1"/>
  <c r="F228" i="79"/>
  <c r="H228" i="79" s="1"/>
  <c r="F227" i="79"/>
  <c r="H227" i="79" s="1"/>
  <c r="F226" i="79"/>
  <c r="H226" i="79" s="1"/>
  <c r="F225" i="79"/>
  <c r="H225" i="79" s="1"/>
  <c r="F224" i="79"/>
  <c r="H224" i="79" s="1"/>
  <c r="F223" i="79"/>
  <c r="H223" i="79" s="1"/>
  <c r="F222" i="79"/>
  <c r="H222" i="79" s="1"/>
  <c r="Z221" i="79"/>
  <c r="Y221" i="79"/>
  <c r="X221" i="79"/>
  <c r="W221" i="79"/>
  <c r="V221" i="79"/>
  <c r="U221" i="79"/>
  <c r="T221" i="79"/>
  <c r="S221" i="79"/>
  <c r="R221" i="79"/>
  <c r="Q221" i="79"/>
  <c r="P221" i="79"/>
  <c r="O221" i="79"/>
  <c r="G221" i="79"/>
  <c r="F220" i="79"/>
  <c r="H220" i="79" s="1"/>
  <c r="F219" i="79"/>
  <c r="H219" i="79" s="1"/>
  <c r="F218" i="79"/>
  <c r="H218" i="79" s="1"/>
  <c r="F217" i="79"/>
  <c r="H217" i="79" s="1"/>
  <c r="F216" i="79"/>
  <c r="H216" i="79" s="1"/>
  <c r="F215" i="79"/>
  <c r="H215" i="79" s="1"/>
  <c r="F214" i="79"/>
  <c r="H214" i="79" s="1"/>
  <c r="F213" i="79"/>
  <c r="H213" i="79" s="1"/>
  <c r="F212" i="79"/>
  <c r="H212" i="79" s="1"/>
  <c r="F211" i="79"/>
  <c r="H211" i="79" s="1"/>
  <c r="F210" i="79"/>
  <c r="H210" i="79" s="1"/>
  <c r="F209" i="79"/>
  <c r="H209" i="79" s="1"/>
  <c r="F208" i="79"/>
  <c r="H208" i="79" s="1"/>
  <c r="Z207" i="79"/>
  <c r="Y207" i="79"/>
  <c r="X207" i="79"/>
  <c r="W207" i="79"/>
  <c r="V207" i="79"/>
  <c r="U207" i="79"/>
  <c r="T207" i="79"/>
  <c r="S207" i="79"/>
  <c r="R207" i="79"/>
  <c r="Q207" i="79"/>
  <c r="P207" i="79"/>
  <c r="O207" i="79"/>
  <c r="G207" i="79"/>
  <c r="F206" i="79"/>
  <c r="H206" i="79" s="1"/>
  <c r="F205" i="79"/>
  <c r="Z204" i="79"/>
  <c r="Y204" i="79"/>
  <c r="X204" i="79"/>
  <c r="W204" i="79"/>
  <c r="V204" i="79"/>
  <c r="U204" i="79"/>
  <c r="T204" i="79"/>
  <c r="S204" i="79"/>
  <c r="R204" i="79"/>
  <c r="Q204" i="79"/>
  <c r="P204" i="79"/>
  <c r="O204" i="79"/>
  <c r="G204" i="79"/>
  <c r="F203" i="79"/>
  <c r="H203" i="79" s="1"/>
  <c r="F202" i="79"/>
  <c r="H202" i="79" s="1"/>
  <c r="F201" i="79"/>
  <c r="H201" i="79" s="1"/>
  <c r="F200" i="79"/>
  <c r="H200" i="79" s="1"/>
  <c r="F199" i="79"/>
  <c r="H199" i="79" s="1"/>
  <c r="F198" i="79"/>
  <c r="H198" i="79" s="1"/>
  <c r="F197" i="79"/>
  <c r="H197" i="79" s="1"/>
  <c r="F196" i="79"/>
  <c r="H196" i="79" s="1"/>
  <c r="F195" i="79"/>
  <c r="H195" i="79" s="1"/>
  <c r="F194" i="79"/>
  <c r="Z193" i="79"/>
  <c r="Y193" i="79"/>
  <c r="X193" i="79"/>
  <c r="W193" i="79"/>
  <c r="V193" i="79"/>
  <c r="U193" i="79"/>
  <c r="T193" i="79"/>
  <c r="S193" i="79"/>
  <c r="R193" i="79"/>
  <c r="Q193" i="79"/>
  <c r="P193" i="79"/>
  <c r="O193" i="79"/>
  <c r="G193" i="79"/>
  <c r="F192" i="79"/>
  <c r="H192" i="79" s="1"/>
  <c r="F191" i="79"/>
  <c r="H191" i="79" s="1"/>
  <c r="F190" i="79"/>
  <c r="H190" i="79" s="1"/>
  <c r="F189" i="79"/>
  <c r="H189" i="79" s="1"/>
  <c r="F188" i="79"/>
  <c r="H188" i="79" s="1"/>
  <c r="F187" i="79"/>
  <c r="H187" i="79" s="1"/>
  <c r="F186" i="79"/>
  <c r="H186" i="79" s="1"/>
  <c r="F185" i="79"/>
  <c r="H185" i="79" s="1"/>
  <c r="F184" i="79"/>
  <c r="H184" i="79" s="1"/>
  <c r="F183" i="79"/>
  <c r="H183" i="79" s="1"/>
  <c r="Z182" i="79"/>
  <c r="Y182" i="79"/>
  <c r="X182" i="79"/>
  <c r="W182" i="79"/>
  <c r="V182" i="79"/>
  <c r="U182" i="79"/>
  <c r="T182" i="79"/>
  <c r="S182" i="79"/>
  <c r="R182" i="79"/>
  <c r="Q182" i="79"/>
  <c r="P182" i="79"/>
  <c r="O182" i="79"/>
  <c r="G182" i="79"/>
  <c r="F181" i="79"/>
  <c r="H181" i="79" s="1"/>
  <c r="F180" i="79"/>
  <c r="H180" i="79" s="1"/>
  <c r="F179" i="79"/>
  <c r="H179" i="79" s="1"/>
  <c r="F178" i="79"/>
  <c r="H178" i="79" s="1"/>
  <c r="F177" i="79"/>
  <c r="H177" i="79" s="1"/>
  <c r="F176" i="79"/>
  <c r="H176" i="79" s="1"/>
  <c r="F175" i="79"/>
  <c r="H175" i="79" s="1"/>
  <c r="F174" i="79"/>
  <c r="H174" i="79" s="1"/>
  <c r="F173" i="79"/>
  <c r="H173" i="79" s="1"/>
  <c r="F172" i="79"/>
  <c r="H172" i="79" s="1"/>
  <c r="Z171" i="79"/>
  <c r="Y171" i="79"/>
  <c r="X171" i="79"/>
  <c r="W171" i="79"/>
  <c r="V171" i="79"/>
  <c r="U171" i="79"/>
  <c r="T171" i="79"/>
  <c r="S171" i="79"/>
  <c r="R171" i="79"/>
  <c r="Q171" i="79"/>
  <c r="P171" i="79"/>
  <c r="O171" i="79"/>
  <c r="G171" i="79"/>
  <c r="F170" i="79"/>
  <c r="H170" i="79" s="1"/>
  <c r="F168" i="79"/>
  <c r="H168" i="79" s="1"/>
  <c r="F167" i="79"/>
  <c r="H167" i="79" s="1"/>
  <c r="F166" i="79"/>
  <c r="H166" i="79" s="1"/>
  <c r="F165" i="79"/>
  <c r="Z164" i="79"/>
  <c r="Y164" i="79"/>
  <c r="X164" i="79"/>
  <c r="W164" i="79"/>
  <c r="V164" i="79"/>
  <c r="U164" i="79"/>
  <c r="T164" i="79"/>
  <c r="S164" i="79"/>
  <c r="R164" i="79"/>
  <c r="Q164" i="79"/>
  <c r="P164" i="79"/>
  <c r="O164" i="79"/>
  <c r="G164" i="79"/>
  <c r="F163" i="79"/>
  <c r="H163" i="79" s="1"/>
  <c r="F162" i="79"/>
  <c r="H162" i="79" s="1"/>
  <c r="F161" i="79"/>
  <c r="H161" i="79" s="1"/>
  <c r="F160" i="79"/>
  <c r="H160" i="79" s="1"/>
  <c r="F159" i="79"/>
  <c r="H159" i="79" s="1"/>
  <c r="F158" i="79"/>
  <c r="H158" i="79" s="1"/>
  <c r="F157" i="79"/>
  <c r="H157" i="79" s="1"/>
  <c r="Z156" i="79"/>
  <c r="Z154" i="79" s="1"/>
  <c r="Y156" i="79"/>
  <c r="X156" i="79"/>
  <c r="X154" i="79" s="1"/>
  <c r="W156" i="79"/>
  <c r="W154" i="79" s="1"/>
  <c r="V156" i="79"/>
  <c r="V154" i="79" s="1"/>
  <c r="U156" i="79"/>
  <c r="U154" i="79" s="1"/>
  <c r="T156" i="79"/>
  <c r="T154" i="79" s="1"/>
  <c r="S156" i="79"/>
  <c r="S154" i="79" s="1"/>
  <c r="R156" i="79"/>
  <c r="R154" i="79" s="1"/>
  <c r="Q156" i="79"/>
  <c r="Q154" i="79" s="1"/>
  <c r="P156" i="79"/>
  <c r="P154" i="79" s="1"/>
  <c r="O156" i="79"/>
  <c r="O154" i="79" s="1"/>
  <c r="G156" i="79"/>
  <c r="G154" i="79" s="1"/>
  <c r="F155" i="79"/>
  <c r="Y154" i="79"/>
  <c r="F152" i="79"/>
  <c r="H152" i="79" s="1"/>
  <c r="F151" i="79"/>
  <c r="H151" i="79" s="1"/>
  <c r="F150" i="79"/>
  <c r="H150" i="79" s="1"/>
  <c r="F149" i="79"/>
  <c r="H149" i="79" s="1"/>
  <c r="F148" i="79"/>
  <c r="H148" i="79" s="1"/>
  <c r="F147" i="79"/>
  <c r="H147" i="79" s="1"/>
  <c r="F146" i="79"/>
  <c r="H146" i="79" s="1"/>
  <c r="H139" i="79"/>
  <c r="H137" i="79"/>
  <c r="L135" i="79" s="1"/>
  <c r="L75" i="79" s="1"/>
  <c r="F136" i="79"/>
  <c r="H136" i="79" s="1"/>
  <c r="Z135" i="79"/>
  <c r="Y135" i="79"/>
  <c r="X135" i="79"/>
  <c r="W135" i="79"/>
  <c r="V135" i="79"/>
  <c r="U135" i="79"/>
  <c r="T135" i="79"/>
  <c r="S135" i="79"/>
  <c r="R135" i="79"/>
  <c r="Q135" i="79"/>
  <c r="P135" i="79"/>
  <c r="O135" i="79"/>
  <c r="G135" i="79"/>
  <c r="F134" i="79"/>
  <c r="H134" i="79" s="1"/>
  <c r="F133" i="79"/>
  <c r="H133" i="79" s="1"/>
  <c r="F132" i="79"/>
  <c r="H132" i="79" s="1"/>
  <c r="F131" i="79"/>
  <c r="H131" i="79" s="1"/>
  <c r="F130" i="79"/>
  <c r="H130" i="79" s="1"/>
  <c r="F129" i="79"/>
  <c r="H129" i="79" s="1"/>
  <c r="F128" i="79"/>
  <c r="H128" i="79" s="1"/>
  <c r="F127" i="79"/>
  <c r="H127" i="79" s="1"/>
  <c r="F126" i="79"/>
  <c r="H126" i="79" s="1"/>
  <c r="F125" i="79"/>
  <c r="H125" i="79" s="1"/>
  <c r="F124" i="79"/>
  <c r="H124" i="79" s="1"/>
  <c r="F123" i="79"/>
  <c r="H123" i="79" s="1"/>
  <c r="F122" i="79"/>
  <c r="H122" i="79" s="1"/>
  <c r="F121" i="79"/>
  <c r="Z120" i="79"/>
  <c r="Y120" i="79"/>
  <c r="X120" i="79"/>
  <c r="W120" i="79"/>
  <c r="V120" i="79"/>
  <c r="U120" i="79"/>
  <c r="T120" i="79"/>
  <c r="S120" i="79"/>
  <c r="R120" i="79"/>
  <c r="Q120" i="79"/>
  <c r="P120" i="79"/>
  <c r="O120" i="79"/>
  <c r="G120" i="79"/>
  <c r="F119" i="79"/>
  <c r="H119" i="79" s="1"/>
  <c r="F118" i="79"/>
  <c r="H118" i="79" s="1"/>
  <c r="Z117" i="79"/>
  <c r="Y117" i="79"/>
  <c r="X117" i="79"/>
  <c r="W117" i="79"/>
  <c r="V117" i="79"/>
  <c r="U117" i="79"/>
  <c r="T117" i="79"/>
  <c r="S117" i="79"/>
  <c r="R117" i="79"/>
  <c r="Q117" i="79"/>
  <c r="P117" i="79"/>
  <c r="O117" i="79"/>
  <c r="G117" i="79"/>
  <c r="F116" i="79"/>
  <c r="H116" i="79" s="1"/>
  <c r="F115" i="79"/>
  <c r="H115" i="79" s="1"/>
  <c r="F114" i="79"/>
  <c r="H114" i="79" s="1"/>
  <c r="F113" i="79"/>
  <c r="H113" i="79" s="1"/>
  <c r="F112" i="79"/>
  <c r="H112" i="79" s="1"/>
  <c r="F111" i="79"/>
  <c r="H111" i="79" s="1"/>
  <c r="F110" i="79"/>
  <c r="F109" i="79"/>
  <c r="H109" i="79" s="1"/>
  <c r="F108" i="79"/>
  <c r="H108" i="79" s="1"/>
  <c r="F107" i="79"/>
  <c r="H107" i="79" s="1"/>
  <c r="Z106" i="79"/>
  <c r="Y106" i="79"/>
  <c r="X106" i="79"/>
  <c r="W106" i="79"/>
  <c r="V106" i="79"/>
  <c r="U106" i="79"/>
  <c r="T106" i="79"/>
  <c r="S106" i="79"/>
  <c r="R106" i="79"/>
  <c r="Q106" i="79"/>
  <c r="P106" i="79"/>
  <c r="O106" i="79"/>
  <c r="G106" i="79"/>
  <c r="F105" i="79"/>
  <c r="H105" i="79" s="1"/>
  <c r="F104" i="79"/>
  <c r="H104" i="79" s="1"/>
  <c r="F103" i="79"/>
  <c r="H103" i="79" s="1"/>
  <c r="F102" i="79"/>
  <c r="H102" i="79" s="1"/>
  <c r="F101" i="79"/>
  <c r="H101" i="79" s="1"/>
  <c r="F100" i="79"/>
  <c r="H100" i="79" s="1"/>
  <c r="F99" i="79"/>
  <c r="H99" i="79" s="1"/>
  <c r="F98" i="79"/>
  <c r="H98" i="79" s="1"/>
  <c r="F97" i="79"/>
  <c r="H97" i="79" s="1"/>
  <c r="F96" i="79"/>
  <c r="H96" i="79" s="1"/>
  <c r="Z95" i="79"/>
  <c r="Y95" i="79"/>
  <c r="X95" i="79"/>
  <c r="W95" i="79"/>
  <c r="V95" i="79"/>
  <c r="U95" i="79"/>
  <c r="T95" i="79"/>
  <c r="S95" i="79"/>
  <c r="R95" i="79"/>
  <c r="Q95" i="79"/>
  <c r="P95" i="79"/>
  <c r="O95" i="79"/>
  <c r="G95" i="79"/>
  <c r="F94" i="79"/>
  <c r="H94" i="79" s="1"/>
  <c r="F93" i="79"/>
  <c r="H93" i="79" s="1"/>
  <c r="F92" i="79"/>
  <c r="H92" i="79" s="1"/>
  <c r="F91" i="79"/>
  <c r="H91" i="79" s="1"/>
  <c r="F90" i="79"/>
  <c r="H90" i="79" s="1"/>
  <c r="F89" i="79"/>
  <c r="H89" i="79" s="1"/>
  <c r="F88" i="79"/>
  <c r="H88" i="79" s="1"/>
  <c r="F87" i="79"/>
  <c r="H87" i="79" s="1"/>
  <c r="F86" i="79"/>
  <c r="H86" i="79" s="1"/>
  <c r="F85" i="79"/>
  <c r="Z84" i="79"/>
  <c r="Y84" i="79"/>
  <c r="X84" i="79"/>
  <c r="W84" i="79"/>
  <c r="V84" i="79"/>
  <c r="U84" i="79"/>
  <c r="T84" i="79"/>
  <c r="S84" i="79"/>
  <c r="R84" i="79"/>
  <c r="Q84" i="79"/>
  <c r="P84" i="79"/>
  <c r="O84" i="79"/>
  <c r="G84" i="79"/>
  <c r="F83" i="79"/>
  <c r="H83" i="79" s="1"/>
  <c r="F82" i="79"/>
  <c r="F81" i="79"/>
  <c r="H81" i="79" s="1"/>
  <c r="F80" i="79"/>
  <c r="H80" i="79" s="1"/>
  <c r="I80" i="79" s="1"/>
  <c r="I79" i="79" s="1"/>
  <c r="I75" i="79" s="1"/>
  <c r="Z79" i="79"/>
  <c r="Y79" i="79"/>
  <c r="X79" i="79"/>
  <c r="W79" i="79"/>
  <c r="V79" i="79"/>
  <c r="U79" i="79"/>
  <c r="T79" i="79"/>
  <c r="S79" i="79"/>
  <c r="R79" i="79"/>
  <c r="Q79" i="79"/>
  <c r="P79" i="79"/>
  <c r="O79" i="79"/>
  <c r="G79" i="79"/>
  <c r="F78" i="79"/>
  <c r="H78" i="79" s="1"/>
  <c r="F77" i="79"/>
  <c r="Z76" i="79"/>
  <c r="Y76" i="79"/>
  <c r="X76" i="79"/>
  <c r="W76" i="79"/>
  <c r="V76" i="79"/>
  <c r="U76" i="79"/>
  <c r="T76" i="79"/>
  <c r="S76" i="79"/>
  <c r="R76" i="79"/>
  <c r="Q76" i="79"/>
  <c r="P76" i="79"/>
  <c r="O76" i="79"/>
  <c r="G76" i="79"/>
  <c r="F74" i="79"/>
  <c r="H74" i="79" s="1"/>
  <c r="N74" i="79" s="1"/>
  <c r="F73" i="79"/>
  <c r="H73" i="79" s="1"/>
  <c r="N73" i="79" s="1"/>
  <c r="F72" i="79"/>
  <c r="H72" i="79" s="1"/>
  <c r="N72" i="79" s="1"/>
  <c r="F71" i="79"/>
  <c r="Z70" i="79"/>
  <c r="Y70" i="79"/>
  <c r="X70" i="79"/>
  <c r="W70" i="79"/>
  <c r="V70" i="79"/>
  <c r="U70" i="79"/>
  <c r="T70" i="79"/>
  <c r="S70" i="79"/>
  <c r="R70" i="79"/>
  <c r="Q70" i="79"/>
  <c r="P70" i="79"/>
  <c r="O70" i="79"/>
  <c r="G70" i="79"/>
  <c r="F69" i="79"/>
  <c r="H69" i="79" s="1"/>
  <c r="F68" i="79"/>
  <c r="H68" i="79" s="1"/>
  <c r="N68" i="79" s="1"/>
  <c r="N66" i="79" s="1"/>
  <c r="F67" i="79"/>
  <c r="H67" i="79" s="1"/>
  <c r="Z66" i="79"/>
  <c r="Y66" i="79"/>
  <c r="Y59" i="79" s="1"/>
  <c r="X66" i="79"/>
  <c r="W66" i="79"/>
  <c r="V66" i="79"/>
  <c r="U66" i="79"/>
  <c r="T66" i="79"/>
  <c r="S66" i="79"/>
  <c r="R66" i="79"/>
  <c r="R59" i="79" s="1"/>
  <c r="Q66" i="79"/>
  <c r="Q59" i="79" s="1"/>
  <c r="P66" i="79"/>
  <c r="O66" i="79"/>
  <c r="G66" i="79"/>
  <c r="G59" i="79" s="1"/>
  <c r="F65" i="79"/>
  <c r="H65" i="79" s="1"/>
  <c r="M65" i="79" s="1"/>
  <c r="M59" i="79" s="1"/>
  <c r="X8" i="39" s="1"/>
  <c r="X11" i="39" s="1"/>
  <c r="X12" i="39" s="1"/>
  <c r="F64" i="79"/>
  <c r="H64" i="79" s="1"/>
  <c r="F63" i="79"/>
  <c r="H63" i="79" s="1"/>
  <c r="F62" i="79"/>
  <c r="H62" i="79" s="1"/>
  <c r="F61" i="79"/>
  <c r="H61" i="79" s="1"/>
  <c r="F60" i="79"/>
  <c r="F58" i="79"/>
  <c r="H58" i="79" s="1"/>
  <c r="F57" i="79"/>
  <c r="H57" i="79" s="1"/>
  <c r="F56" i="79"/>
  <c r="H56" i="79" s="1"/>
  <c r="I56" i="79" s="1"/>
  <c r="I53" i="79" s="1"/>
  <c r="I32" i="79" s="1"/>
  <c r="F55" i="79"/>
  <c r="H55" i="79" s="1"/>
  <c r="F54" i="79"/>
  <c r="H54" i="79" s="1"/>
  <c r="Z53" i="79"/>
  <c r="Y53" i="79"/>
  <c r="X53" i="79"/>
  <c r="W53" i="79"/>
  <c r="V53" i="79"/>
  <c r="U53" i="79"/>
  <c r="T53" i="79"/>
  <c r="S53" i="79"/>
  <c r="R53" i="79"/>
  <c r="Q53" i="79"/>
  <c r="P53" i="79"/>
  <c r="O53" i="79"/>
  <c r="G53" i="79"/>
  <c r="F52" i="79"/>
  <c r="H52" i="79" s="1"/>
  <c r="F51" i="79"/>
  <c r="Z50" i="79"/>
  <c r="Y50" i="79"/>
  <c r="X50" i="79"/>
  <c r="W50" i="79"/>
  <c r="V50" i="79"/>
  <c r="U50" i="79"/>
  <c r="T50" i="79"/>
  <c r="S50" i="79"/>
  <c r="R50" i="79"/>
  <c r="Q50" i="79"/>
  <c r="P50" i="79"/>
  <c r="O50" i="79"/>
  <c r="G50" i="79"/>
  <c r="F49" i="79"/>
  <c r="H49" i="79" s="1"/>
  <c r="F48" i="79"/>
  <c r="H48" i="79" s="1"/>
  <c r="F47" i="79"/>
  <c r="H47" i="79" s="1"/>
  <c r="F46" i="79"/>
  <c r="H46" i="79" s="1"/>
  <c r="Z45" i="79"/>
  <c r="Z40" i="79" s="1"/>
  <c r="Y45" i="79"/>
  <c r="Y40" i="79" s="1"/>
  <c r="X45" i="79"/>
  <c r="X40" i="79" s="1"/>
  <c r="W45" i="79"/>
  <c r="W40" i="79" s="1"/>
  <c r="V45" i="79"/>
  <c r="V40" i="79" s="1"/>
  <c r="U45" i="79"/>
  <c r="U40" i="79" s="1"/>
  <c r="T45" i="79"/>
  <c r="T40" i="79" s="1"/>
  <c r="S45" i="79"/>
  <c r="S40" i="79" s="1"/>
  <c r="R45" i="79"/>
  <c r="R40" i="79" s="1"/>
  <c r="Q45" i="79"/>
  <c r="Q40" i="79" s="1"/>
  <c r="P45" i="79"/>
  <c r="P40" i="79" s="1"/>
  <c r="O45" i="79"/>
  <c r="O40" i="79" s="1"/>
  <c r="G45" i="79"/>
  <c r="G40" i="79" s="1"/>
  <c r="F44" i="79"/>
  <c r="H44" i="79" s="1"/>
  <c r="F43" i="79"/>
  <c r="H43" i="79" s="1"/>
  <c r="F42" i="79"/>
  <c r="H42" i="79" s="1"/>
  <c r="F41" i="79"/>
  <c r="F39" i="79"/>
  <c r="H39" i="79" s="1"/>
  <c r="F38" i="79"/>
  <c r="H38" i="79" s="1"/>
  <c r="Z37" i="79"/>
  <c r="Y37" i="79"/>
  <c r="X37" i="79"/>
  <c r="W37" i="79"/>
  <c r="V37" i="79"/>
  <c r="U37" i="79"/>
  <c r="T37" i="79"/>
  <c r="S37" i="79"/>
  <c r="R37" i="79"/>
  <c r="Q37" i="79"/>
  <c r="P37" i="79"/>
  <c r="O37" i="79"/>
  <c r="G37" i="79"/>
  <c r="F36" i="79"/>
  <c r="H36" i="79" s="1"/>
  <c r="F35" i="79"/>
  <c r="H35" i="79" s="1"/>
  <c r="F34" i="79"/>
  <c r="Z33" i="79"/>
  <c r="Y33" i="79"/>
  <c r="X33" i="79"/>
  <c r="W33" i="79"/>
  <c r="V33" i="79"/>
  <c r="U33" i="79"/>
  <c r="T33" i="79"/>
  <c r="S33" i="79"/>
  <c r="R33" i="79"/>
  <c r="Q33" i="79"/>
  <c r="P33" i="79"/>
  <c r="O33" i="79"/>
  <c r="G33" i="79"/>
  <c r="F31" i="79"/>
  <c r="H31" i="79" s="1"/>
  <c r="F30" i="79"/>
  <c r="H30" i="79" s="1"/>
  <c r="F29" i="79"/>
  <c r="H29" i="79" s="1"/>
  <c r="F28" i="79"/>
  <c r="H28" i="79" s="1"/>
  <c r="F27" i="79"/>
  <c r="H27" i="79" s="1"/>
  <c r="F26" i="79"/>
  <c r="H26" i="79" s="1"/>
  <c r="F25" i="79"/>
  <c r="Z24" i="79"/>
  <c r="Y24" i="79"/>
  <c r="X24" i="79"/>
  <c r="W24" i="79"/>
  <c r="V24" i="79"/>
  <c r="U24" i="79"/>
  <c r="T24" i="79"/>
  <c r="S24" i="79"/>
  <c r="R24" i="79"/>
  <c r="Q24" i="79"/>
  <c r="P24" i="79"/>
  <c r="O24" i="79"/>
  <c r="G24" i="79"/>
  <c r="F23" i="79"/>
  <c r="H23" i="79" s="1"/>
  <c r="F22" i="79"/>
  <c r="H22" i="79" s="1"/>
  <c r="F21" i="79"/>
  <c r="Z20" i="79"/>
  <c r="Y20" i="79"/>
  <c r="X20" i="79"/>
  <c r="W20" i="79"/>
  <c r="V20" i="79"/>
  <c r="U20" i="79"/>
  <c r="T20" i="79"/>
  <c r="S20" i="79"/>
  <c r="R20" i="79"/>
  <c r="Q20" i="79"/>
  <c r="P20" i="79"/>
  <c r="O20" i="79"/>
  <c r="G20" i="79"/>
  <c r="F19" i="79"/>
  <c r="H19" i="79" s="1"/>
  <c r="F18" i="79"/>
  <c r="H18" i="79" s="1"/>
  <c r="F17" i="79"/>
  <c r="H17" i="79" s="1"/>
  <c r="F16" i="79"/>
  <c r="H16" i="79" s="1"/>
  <c r="F15" i="79"/>
  <c r="H15" i="79" s="1"/>
  <c r="F14" i="79"/>
  <c r="H14" i="79" s="1"/>
  <c r="F13" i="79"/>
  <c r="H13" i="79" s="1"/>
  <c r="F12" i="79"/>
  <c r="H12" i="79" s="1"/>
  <c r="F11" i="79"/>
  <c r="H11" i="79" s="1"/>
  <c r="F10" i="79"/>
  <c r="H10" i="79" s="1"/>
  <c r="F9" i="79"/>
  <c r="H9" i="79" s="1"/>
  <c r="F8" i="79"/>
  <c r="H8" i="79" s="1"/>
  <c r="F7" i="79"/>
  <c r="H7" i="79" s="1"/>
  <c r="Z6" i="79"/>
  <c r="Y6" i="79"/>
  <c r="Y5" i="79" s="1"/>
  <c r="X6" i="79"/>
  <c r="W6" i="79"/>
  <c r="V6" i="79"/>
  <c r="U6" i="79"/>
  <c r="U5" i="79" s="1"/>
  <c r="T6" i="79"/>
  <c r="S6" i="79"/>
  <c r="R6" i="79"/>
  <c r="Q6" i="79"/>
  <c r="Q5" i="79" s="1"/>
  <c r="P6" i="79"/>
  <c r="O6" i="79"/>
  <c r="G6" i="79"/>
  <c r="R59" i="81" l="1"/>
  <c r="K5" i="80"/>
  <c r="O5" i="80"/>
  <c r="S5" i="80"/>
  <c r="G248" i="80"/>
  <c r="G247" i="80" s="1"/>
  <c r="N248" i="80"/>
  <c r="N247" i="80" s="1"/>
  <c r="R248" i="80"/>
  <c r="R247" i="80" s="1"/>
  <c r="F186" i="81"/>
  <c r="H186" i="81" s="1"/>
  <c r="J226" i="81"/>
  <c r="J225" i="81" s="1"/>
  <c r="N226" i="81"/>
  <c r="N225" i="81" s="1"/>
  <c r="R226" i="81"/>
  <c r="R225" i="81" s="1"/>
  <c r="O82" i="82"/>
  <c r="F127" i="82"/>
  <c r="H127" i="82" s="1"/>
  <c r="M5" i="83"/>
  <c r="Q5" i="83"/>
  <c r="U5" i="83"/>
  <c r="K80" i="84"/>
  <c r="O80" i="84"/>
  <c r="S80" i="84"/>
  <c r="J80" i="84"/>
  <c r="K171" i="83"/>
  <c r="I235" i="83"/>
  <c r="I234" i="83" s="1"/>
  <c r="N59" i="81"/>
  <c r="R184" i="80"/>
  <c r="F208" i="80"/>
  <c r="S59" i="81"/>
  <c r="R66" i="82"/>
  <c r="H74" i="82"/>
  <c r="F77" i="82"/>
  <c r="I232" i="82"/>
  <c r="H251" i="82"/>
  <c r="F202" i="84"/>
  <c r="H202" i="84" s="1"/>
  <c r="J231" i="84"/>
  <c r="J230" i="84" s="1"/>
  <c r="N231" i="84"/>
  <c r="N230" i="84" s="1"/>
  <c r="R231" i="84"/>
  <c r="R230" i="84" s="1"/>
  <c r="F252" i="84"/>
  <c r="H252" i="84" s="1"/>
  <c r="S5" i="79"/>
  <c r="G8" i="39"/>
  <c r="X5" i="79"/>
  <c r="N81" i="80"/>
  <c r="F219" i="80"/>
  <c r="F6" i="81"/>
  <c r="H6" i="81" s="1"/>
  <c r="K5" i="81"/>
  <c r="O5" i="81"/>
  <c r="S5" i="81"/>
  <c r="I5" i="82"/>
  <c r="M5" i="82"/>
  <c r="Q5" i="82"/>
  <c r="K66" i="82"/>
  <c r="O66" i="82"/>
  <c r="S66" i="82"/>
  <c r="L66" i="82"/>
  <c r="P66" i="82"/>
  <c r="T66" i="82"/>
  <c r="Q169" i="82"/>
  <c r="G233" i="82"/>
  <c r="L233" i="82"/>
  <c r="L232" i="82" s="1"/>
  <c r="P233" i="82"/>
  <c r="P232" i="82" s="1"/>
  <c r="F254" i="82"/>
  <c r="H254" i="82" s="1"/>
  <c r="F56" i="83"/>
  <c r="L5" i="84"/>
  <c r="P5" i="84"/>
  <c r="T5" i="84"/>
  <c r="T260" i="84" s="1"/>
  <c r="L64" i="84"/>
  <c r="P64" i="84"/>
  <c r="T64" i="84"/>
  <c r="F100" i="84"/>
  <c r="H100" i="84" s="1"/>
  <c r="K231" i="84"/>
  <c r="O231" i="84"/>
  <c r="S231" i="84"/>
  <c r="W32" i="79"/>
  <c r="P169" i="79"/>
  <c r="G233" i="79"/>
  <c r="X233" i="79"/>
  <c r="X232" i="79" s="1"/>
  <c r="K156" i="83"/>
  <c r="H10" i="85" s="1"/>
  <c r="G32" i="84"/>
  <c r="T32" i="84"/>
  <c r="O32" i="79"/>
  <c r="N70" i="79"/>
  <c r="N59" i="79" s="1"/>
  <c r="M9" i="85"/>
  <c r="M12" i="85" s="1"/>
  <c r="M270" i="79"/>
  <c r="P5" i="79"/>
  <c r="P233" i="79"/>
  <c r="P232" i="79" s="1"/>
  <c r="R233" i="79"/>
  <c r="W8" i="39"/>
  <c r="L9" i="85"/>
  <c r="L12" i="85" s="1"/>
  <c r="F53" i="81"/>
  <c r="H53" i="81" s="1"/>
  <c r="Q32" i="84"/>
  <c r="F164" i="82"/>
  <c r="H164" i="82" s="1"/>
  <c r="J5" i="82"/>
  <c r="N5" i="82"/>
  <c r="R5" i="82"/>
  <c r="I270" i="79"/>
  <c r="I40" i="83"/>
  <c r="K40" i="83"/>
  <c r="K32" i="83" s="1"/>
  <c r="H117" i="81"/>
  <c r="F135" i="81"/>
  <c r="H135" i="81" s="1"/>
  <c r="S75" i="81"/>
  <c r="K75" i="81"/>
  <c r="H257" i="82"/>
  <c r="M233" i="82"/>
  <c r="M232" i="82" s="1"/>
  <c r="F234" i="82"/>
  <c r="G232" i="82"/>
  <c r="H235" i="82"/>
  <c r="K232" i="82"/>
  <c r="O232" i="82"/>
  <c r="I169" i="82"/>
  <c r="M169" i="82"/>
  <c r="F207" i="82"/>
  <c r="H207" i="82" s="1"/>
  <c r="G169" i="82"/>
  <c r="F171" i="82"/>
  <c r="H171" i="82" s="1"/>
  <c r="H209" i="82"/>
  <c r="K82" i="82"/>
  <c r="S82" i="82"/>
  <c r="H128" i="82"/>
  <c r="F91" i="82"/>
  <c r="H91" i="82" s="1"/>
  <c r="G82" i="82"/>
  <c r="I82" i="82"/>
  <c r="M82" i="82"/>
  <c r="Q82" i="82"/>
  <c r="J82" i="82"/>
  <c r="N82" i="82"/>
  <c r="R82" i="82"/>
  <c r="H92" i="82"/>
  <c r="G66" i="82"/>
  <c r="H77" i="82"/>
  <c r="H57" i="82"/>
  <c r="N32" i="82"/>
  <c r="L32" i="82"/>
  <c r="J32" i="82"/>
  <c r="F33" i="82"/>
  <c r="H33" i="82" s="1"/>
  <c r="Q32" i="82"/>
  <c r="F37" i="82"/>
  <c r="H37" i="82" s="1"/>
  <c r="H38" i="82"/>
  <c r="I32" i="82"/>
  <c r="I262" i="82" s="1"/>
  <c r="M32" i="82"/>
  <c r="R32" i="82"/>
  <c r="P32" i="82"/>
  <c r="T32" i="82"/>
  <c r="F20" i="82"/>
  <c r="H20" i="82" s="1"/>
  <c r="O5" i="82"/>
  <c r="S5" i="82"/>
  <c r="F269" i="80"/>
  <c r="I248" i="80"/>
  <c r="I247" i="80" s="1"/>
  <c r="I11" i="85" s="1"/>
  <c r="O248" i="80"/>
  <c r="O247" i="80" s="1"/>
  <c r="F249" i="80"/>
  <c r="M248" i="80"/>
  <c r="M247" i="80" s="1"/>
  <c r="Q248" i="80"/>
  <c r="Q247" i="80" s="1"/>
  <c r="H209" i="80"/>
  <c r="F186" i="80"/>
  <c r="H186" i="80" s="1"/>
  <c r="S97" i="80"/>
  <c r="Q97" i="80"/>
  <c r="L97" i="80"/>
  <c r="F157" i="80"/>
  <c r="G97" i="80"/>
  <c r="R81" i="80"/>
  <c r="V81" i="80"/>
  <c r="I81" i="80"/>
  <c r="T10" i="39"/>
  <c r="M81" i="80"/>
  <c r="Q81" i="80"/>
  <c r="U81" i="80"/>
  <c r="F236" i="80"/>
  <c r="H236" i="80" s="1"/>
  <c r="U248" i="80"/>
  <c r="F266" i="80"/>
  <c r="H266" i="80" s="1"/>
  <c r="H270" i="80"/>
  <c r="J10" i="85"/>
  <c r="U9" i="39"/>
  <c r="J11" i="85"/>
  <c r="U10" i="39"/>
  <c r="P97" i="80"/>
  <c r="T97" i="80"/>
  <c r="H99" i="80"/>
  <c r="O97" i="80"/>
  <c r="H158" i="80"/>
  <c r="N184" i="80"/>
  <c r="V184" i="80"/>
  <c r="H220" i="80"/>
  <c r="J97" i="80"/>
  <c r="I10" i="85"/>
  <c r="T9" i="39"/>
  <c r="F88" i="80"/>
  <c r="H88" i="80" s="1"/>
  <c r="F92" i="80"/>
  <c r="H92" i="80" s="1"/>
  <c r="P81" i="80"/>
  <c r="F128" i="80"/>
  <c r="H128" i="80" s="1"/>
  <c r="F179" i="80"/>
  <c r="F222" i="80"/>
  <c r="L248" i="80"/>
  <c r="L247" i="80" s="1"/>
  <c r="P248" i="80"/>
  <c r="P247" i="80" s="1"/>
  <c r="T248" i="80"/>
  <c r="P32" i="80"/>
  <c r="J52" i="80"/>
  <c r="J40" i="80" s="1"/>
  <c r="I52" i="80"/>
  <c r="I40" i="80" s="1"/>
  <c r="N32" i="80"/>
  <c r="L32" i="80"/>
  <c r="T32" i="80"/>
  <c r="J8" i="80"/>
  <c r="I8" i="80"/>
  <c r="F6" i="80"/>
  <c r="H6" i="80" s="1"/>
  <c r="J25" i="80"/>
  <c r="J24" i="80" s="1"/>
  <c r="I25" i="80"/>
  <c r="I24" i="80" s="1"/>
  <c r="F24" i="80"/>
  <c r="H24" i="80" s="1"/>
  <c r="J39" i="80"/>
  <c r="I39" i="80"/>
  <c r="S32" i="80"/>
  <c r="M32" i="80"/>
  <c r="U32" i="80"/>
  <c r="J38" i="80"/>
  <c r="I38" i="80"/>
  <c r="J35" i="80"/>
  <c r="J33" i="80" s="1"/>
  <c r="I35" i="80"/>
  <c r="F33" i="80"/>
  <c r="H33" i="80" s="1"/>
  <c r="Q32" i="80"/>
  <c r="H34" i="80"/>
  <c r="I34" i="80" s="1"/>
  <c r="G32" i="80"/>
  <c r="K32" i="80"/>
  <c r="G5" i="80"/>
  <c r="M5" i="80"/>
  <c r="Q5" i="80"/>
  <c r="U5" i="80"/>
  <c r="H7" i="80"/>
  <c r="L270" i="79"/>
  <c r="F182" i="79"/>
  <c r="H182" i="79" s="1"/>
  <c r="Q233" i="79"/>
  <c r="Q232" i="79" s="1"/>
  <c r="U233" i="79"/>
  <c r="U232" i="79" s="1"/>
  <c r="Y233" i="79"/>
  <c r="Y232" i="79" s="1"/>
  <c r="F76" i="79"/>
  <c r="H76" i="79" s="1"/>
  <c r="V233" i="79"/>
  <c r="O233" i="79"/>
  <c r="O232" i="79" s="1"/>
  <c r="S233" i="79"/>
  <c r="W233" i="79"/>
  <c r="W232" i="79" s="1"/>
  <c r="F238" i="79"/>
  <c r="H238" i="79" s="1"/>
  <c r="F171" i="79"/>
  <c r="Q169" i="79"/>
  <c r="U169" i="79"/>
  <c r="Y169" i="79"/>
  <c r="T169" i="79"/>
  <c r="X169" i="79"/>
  <c r="F156" i="79"/>
  <c r="F154" i="79" s="1"/>
  <c r="H154" i="79" s="1"/>
  <c r="H77" i="79"/>
  <c r="F117" i="79"/>
  <c r="H117" i="79" s="1"/>
  <c r="F79" i="79"/>
  <c r="H79" i="79" s="1"/>
  <c r="F135" i="79"/>
  <c r="H135" i="79" s="1"/>
  <c r="Q75" i="79"/>
  <c r="U75" i="79"/>
  <c r="Y75" i="79"/>
  <c r="O75" i="79"/>
  <c r="H82" i="79"/>
  <c r="F53" i="79"/>
  <c r="H53" i="79" s="1"/>
  <c r="G32" i="79"/>
  <c r="F45" i="79"/>
  <c r="F40" i="79" s="1"/>
  <c r="H40" i="79" s="1"/>
  <c r="V59" i="79"/>
  <c r="Z59" i="79"/>
  <c r="F66" i="79"/>
  <c r="H66" i="79" s="1"/>
  <c r="Q32" i="79"/>
  <c r="Y32" i="79"/>
  <c r="S32" i="79"/>
  <c r="R32" i="79"/>
  <c r="F20" i="79"/>
  <c r="H20" i="79" s="1"/>
  <c r="F227" i="81"/>
  <c r="I226" i="81"/>
  <c r="I225" i="81" s="1"/>
  <c r="M226" i="81"/>
  <c r="M225" i="81" s="1"/>
  <c r="F231" i="81"/>
  <c r="H231" i="81" s="1"/>
  <c r="F247" i="81"/>
  <c r="H247" i="81" s="1"/>
  <c r="M162" i="81"/>
  <c r="R162" i="81"/>
  <c r="H187" i="81"/>
  <c r="I162" i="81"/>
  <c r="Q162" i="81"/>
  <c r="J162" i="81"/>
  <c r="F197" i="81"/>
  <c r="H197" i="81" s="1"/>
  <c r="F214" i="81"/>
  <c r="H214" i="81" s="1"/>
  <c r="Q75" i="81"/>
  <c r="T75" i="81"/>
  <c r="H137" i="81"/>
  <c r="I75" i="81"/>
  <c r="M75" i="81"/>
  <c r="F79" i="81"/>
  <c r="H79" i="81" s="1"/>
  <c r="P75" i="81"/>
  <c r="O75" i="81"/>
  <c r="F95" i="81"/>
  <c r="H95" i="81" s="1"/>
  <c r="G75" i="81"/>
  <c r="F66" i="81"/>
  <c r="H66" i="81" s="1"/>
  <c r="L32" i="81"/>
  <c r="S32" i="81"/>
  <c r="F45" i="81"/>
  <c r="H45" i="81" s="1"/>
  <c r="K32" i="81"/>
  <c r="F37" i="81"/>
  <c r="H37" i="81" s="1"/>
  <c r="I32" i="81"/>
  <c r="O32" i="81"/>
  <c r="T32" i="81"/>
  <c r="G32" i="81"/>
  <c r="P32" i="81"/>
  <c r="I5" i="81"/>
  <c r="M5" i="81"/>
  <c r="Q5" i="81"/>
  <c r="F20" i="81"/>
  <c r="H20" i="81" s="1"/>
  <c r="K230" i="84"/>
  <c r="O230" i="84"/>
  <c r="S230" i="84"/>
  <c r="P231" i="84"/>
  <c r="P230" i="84" s="1"/>
  <c r="G230" i="84"/>
  <c r="I167" i="84"/>
  <c r="M167" i="84"/>
  <c r="Q167" i="84"/>
  <c r="F191" i="84"/>
  <c r="H191" i="84" s="1"/>
  <c r="H207" i="84"/>
  <c r="K167" i="84"/>
  <c r="O167" i="84"/>
  <c r="S167" i="84"/>
  <c r="H164" i="84"/>
  <c r="F111" i="84"/>
  <c r="H111" i="84" s="1"/>
  <c r="G80" i="84"/>
  <c r="H125" i="84"/>
  <c r="I80" i="84"/>
  <c r="M80" i="84"/>
  <c r="Q80" i="84"/>
  <c r="N80" i="84"/>
  <c r="G64" i="84"/>
  <c r="M32" i="84"/>
  <c r="M260" i="84" s="1"/>
  <c r="I32" i="84"/>
  <c r="F20" i="84"/>
  <c r="L32" i="84"/>
  <c r="S32" i="84"/>
  <c r="P32" i="84"/>
  <c r="K32" i="84"/>
  <c r="K260" i="84" s="1"/>
  <c r="O32" i="84"/>
  <c r="N32" i="84"/>
  <c r="R32" i="84"/>
  <c r="J5" i="84"/>
  <c r="R5" i="84"/>
  <c r="H21" i="84"/>
  <c r="F6" i="84"/>
  <c r="H8" i="84"/>
  <c r="G5" i="84"/>
  <c r="G235" i="83"/>
  <c r="O235" i="83"/>
  <c r="O234" i="83" s="1"/>
  <c r="S235" i="83"/>
  <c r="S234" i="83" s="1"/>
  <c r="W235" i="83"/>
  <c r="W234" i="83" s="1"/>
  <c r="F206" i="83"/>
  <c r="G171" i="83"/>
  <c r="O171" i="83"/>
  <c r="S171" i="83"/>
  <c r="W171" i="83"/>
  <c r="F195" i="83"/>
  <c r="H167" i="83"/>
  <c r="F115" i="83"/>
  <c r="M84" i="83"/>
  <c r="Q84" i="83"/>
  <c r="U84" i="83"/>
  <c r="K84" i="83"/>
  <c r="F85" i="83"/>
  <c r="I68" i="83"/>
  <c r="F75" i="83"/>
  <c r="H75" i="83" s="1"/>
  <c r="J32" i="83"/>
  <c r="H170" i="83"/>
  <c r="E11" i="85"/>
  <c r="E10" i="39"/>
  <c r="V235" i="83"/>
  <c r="K68" i="83"/>
  <c r="O9" i="39"/>
  <c r="L5" i="83"/>
  <c r="T5" i="83"/>
  <c r="H57" i="83"/>
  <c r="Q68" i="83"/>
  <c r="H76" i="83"/>
  <c r="G84" i="83"/>
  <c r="H115" i="83"/>
  <c r="H117" i="83"/>
  <c r="H196" i="83"/>
  <c r="J235" i="83"/>
  <c r="J234" i="83" s="1"/>
  <c r="V5" i="83"/>
  <c r="H11" i="85"/>
  <c r="O10" i="39"/>
  <c r="F104" i="83"/>
  <c r="H104" i="83" s="1"/>
  <c r="F166" i="83"/>
  <c r="H166" i="83" s="1"/>
  <c r="F209" i="83"/>
  <c r="H209" i="83" s="1"/>
  <c r="F256" i="83"/>
  <c r="H256" i="83" s="1"/>
  <c r="I84" i="83"/>
  <c r="I171" i="83"/>
  <c r="E9" i="39" s="1"/>
  <c r="H7" i="83"/>
  <c r="K7" i="83" s="1"/>
  <c r="K6" i="83" s="1"/>
  <c r="K5" i="83" s="1"/>
  <c r="N68" i="83"/>
  <c r="R68" i="83"/>
  <c r="V68" i="83"/>
  <c r="L68" i="83"/>
  <c r="P68" i="83"/>
  <c r="T68" i="83"/>
  <c r="F129" i="83"/>
  <c r="H129" i="83" s="1"/>
  <c r="F173" i="83"/>
  <c r="H173" i="83" s="1"/>
  <c r="M235" i="83"/>
  <c r="M234" i="83" s="1"/>
  <c r="Q235" i="83"/>
  <c r="Q234" i="83" s="1"/>
  <c r="U235" i="83"/>
  <c r="U234" i="83" s="1"/>
  <c r="P235" i="83"/>
  <c r="P234" i="83" s="1"/>
  <c r="J68" i="83"/>
  <c r="J84" i="83"/>
  <c r="E10" i="85"/>
  <c r="J171" i="83"/>
  <c r="G10" i="85" s="1"/>
  <c r="F37" i="83"/>
  <c r="F33" i="83"/>
  <c r="V32" i="83"/>
  <c r="R32" i="83"/>
  <c r="I32" i="83"/>
  <c r="H33" i="83"/>
  <c r="N32" i="83"/>
  <c r="F24" i="83"/>
  <c r="H24" i="83" s="1"/>
  <c r="R5" i="83"/>
  <c r="O5" i="83"/>
  <c r="F6" i="83"/>
  <c r="H6" i="83" s="1"/>
  <c r="J5" i="83"/>
  <c r="Z32" i="79"/>
  <c r="G5" i="79"/>
  <c r="R5" i="79"/>
  <c r="V5" i="79"/>
  <c r="Z5" i="79"/>
  <c r="U32" i="79"/>
  <c r="P59" i="79"/>
  <c r="T59" i="79"/>
  <c r="X59" i="79"/>
  <c r="W59" i="79"/>
  <c r="G169" i="79"/>
  <c r="G232" i="79"/>
  <c r="Z233" i="79"/>
  <c r="Z232" i="79" s="1"/>
  <c r="S232" i="79"/>
  <c r="V32" i="79"/>
  <c r="T75" i="79"/>
  <c r="Z169" i="79"/>
  <c r="T5" i="79"/>
  <c r="O5" i="79"/>
  <c r="W5" i="79"/>
  <c r="U59" i="79"/>
  <c r="S75" i="79"/>
  <c r="W75" i="79"/>
  <c r="K97" i="80"/>
  <c r="M97" i="80"/>
  <c r="L5" i="80"/>
  <c r="P5" i="80"/>
  <c r="T5" i="80"/>
  <c r="G81" i="80"/>
  <c r="U97" i="80"/>
  <c r="H157" i="80"/>
  <c r="H179" i="80"/>
  <c r="G184" i="80"/>
  <c r="H208" i="80"/>
  <c r="K248" i="80"/>
  <c r="K247" i="80" s="1"/>
  <c r="S248" i="80"/>
  <c r="S247" i="80" s="1"/>
  <c r="V248" i="80"/>
  <c r="V247" i="80" s="1"/>
  <c r="H269" i="80"/>
  <c r="U247" i="80"/>
  <c r="K184" i="80"/>
  <c r="O184" i="80"/>
  <c r="O277" i="80" s="1"/>
  <c r="S184" i="80"/>
  <c r="N5" i="80"/>
  <c r="R5" i="80"/>
  <c r="V5" i="80"/>
  <c r="L81" i="80"/>
  <c r="T81" i="80"/>
  <c r="N234" i="83"/>
  <c r="R234" i="83"/>
  <c r="V234" i="83"/>
  <c r="M32" i="83"/>
  <c r="Q32" i="83"/>
  <c r="U32" i="83"/>
  <c r="L32" i="83"/>
  <c r="P32" i="83"/>
  <c r="T32" i="83"/>
  <c r="G32" i="83"/>
  <c r="L84" i="83"/>
  <c r="P84" i="83"/>
  <c r="T84" i="83"/>
  <c r="N171" i="83"/>
  <c r="R171" i="83"/>
  <c r="V171" i="83"/>
  <c r="L235" i="83"/>
  <c r="L234" i="83" s="1"/>
  <c r="T235" i="83"/>
  <c r="T234" i="83" s="1"/>
  <c r="G234" i="83"/>
  <c r="M68" i="83"/>
  <c r="U68" i="83"/>
  <c r="S5" i="83"/>
  <c r="W5" i="83"/>
  <c r="O32" i="83"/>
  <c r="H56" i="83"/>
  <c r="N84" i="83"/>
  <c r="R84" i="83"/>
  <c r="V84" i="83"/>
  <c r="H85" i="83"/>
  <c r="L171" i="83"/>
  <c r="P171" i="83"/>
  <c r="T171" i="83"/>
  <c r="H195" i="83"/>
  <c r="S32" i="83"/>
  <c r="W32" i="83"/>
  <c r="F79" i="83"/>
  <c r="F93" i="83"/>
  <c r="H93" i="83" s="1"/>
  <c r="F144" i="83"/>
  <c r="H144" i="83" s="1"/>
  <c r="F223" i="83"/>
  <c r="H223" i="83" s="1"/>
  <c r="F236" i="83"/>
  <c r="F253" i="83"/>
  <c r="H253" i="83" s="1"/>
  <c r="F24" i="84"/>
  <c r="H24" i="84" s="1"/>
  <c r="F33" i="84"/>
  <c r="F81" i="84"/>
  <c r="H83" i="84"/>
  <c r="H155" i="84"/>
  <c r="F154" i="84"/>
  <c r="H154" i="84" s="1"/>
  <c r="H181" i="84"/>
  <c r="F180" i="84"/>
  <c r="H180" i="84" s="1"/>
  <c r="H237" i="84"/>
  <c r="F236" i="84"/>
  <c r="H236" i="84" s="1"/>
  <c r="H50" i="83"/>
  <c r="F49" i="83"/>
  <c r="H49" i="83" s="1"/>
  <c r="F59" i="83"/>
  <c r="H59" i="83" s="1"/>
  <c r="H168" i="83"/>
  <c r="H172" i="83"/>
  <c r="M171" i="83"/>
  <c r="Q171" i="83"/>
  <c r="U171" i="83"/>
  <c r="H211" i="83"/>
  <c r="H20" i="84"/>
  <c r="H48" i="84"/>
  <c r="F47" i="84"/>
  <c r="H47" i="84" s="1"/>
  <c r="H62" i="84"/>
  <c r="F58" i="84"/>
  <c r="H58" i="84" s="1"/>
  <c r="H90" i="84"/>
  <c r="F89" i="84"/>
  <c r="H89" i="84" s="1"/>
  <c r="H89" i="83"/>
  <c r="F88" i="83"/>
  <c r="H88" i="83" s="1"/>
  <c r="H159" i="83"/>
  <c r="F158" i="83"/>
  <c r="H158" i="83" s="1"/>
  <c r="H185" i="83"/>
  <c r="F184" i="83"/>
  <c r="H184" i="83" s="1"/>
  <c r="H241" i="83"/>
  <c r="F240" i="83"/>
  <c r="H240" i="83" s="1"/>
  <c r="H38" i="84"/>
  <c r="F37" i="84"/>
  <c r="H37" i="84" s="1"/>
  <c r="H72" i="84"/>
  <c r="F71" i="84"/>
  <c r="H85" i="84"/>
  <c r="F84" i="84"/>
  <c r="H84" i="84" s="1"/>
  <c r="H153" i="84"/>
  <c r="F152" i="84"/>
  <c r="H152" i="84" s="1"/>
  <c r="F169" i="84"/>
  <c r="H169" i="84" s="1"/>
  <c r="H171" i="84"/>
  <c r="H21" i="83"/>
  <c r="F20" i="83"/>
  <c r="H20" i="83" s="1"/>
  <c r="H37" i="83"/>
  <c r="O84" i="83"/>
  <c r="S84" i="83"/>
  <c r="W84" i="83"/>
  <c r="H87" i="83"/>
  <c r="H127" i="83"/>
  <c r="F126" i="83"/>
  <c r="H126" i="83" s="1"/>
  <c r="H175" i="83"/>
  <c r="H206" i="83"/>
  <c r="J32" i="84"/>
  <c r="F75" i="84"/>
  <c r="H75" i="84" s="1"/>
  <c r="H76" i="84"/>
  <c r="I231" i="84"/>
  <c r="I230" i="84" s="1"/>
  <c r="Q231" i="84"/>
  <c r="Q230" i="84" s="1"/>
  <c r="F232" i="84"/>
  <c r="H233" i="84"/>
  <c r="F249" i="84"/>
  <c r="H249" i="84" s="1"/>
  <c r="H250" i="84"/>
  <c r="L80" i="84"/>
  <c r="T80" i="84"/>
  <c r="H123" i="84"/>
  <c r="F122" i="84"/>
  <c r="H122" i="84" s="1"/>
  <c r="F55" i="84"/>
  <c r="H55" i="84" s="1"/>
  <c r="H113" i="84"/>
  <c r="F140" i="84"/>
  <c r="H140" i="84" s="1"/>
  <c r="H192" i="84"/>
  <c r="F219" i="84"/>
  <c r="H219" i="84" s="1"/>
  <c r="P80" i="84"/>
  <c r="H168" i="84"/>
  <c r="J167" i="84"/>
  <c r="N167" i="84"/>
  <c r="R167" i="84"/>
  <c r="H25" i="81"/>
  <c r="F24" i="81"/>
  <c r="H24" i="81" s="1"/>
  <c r="M32" i="81"/>
  <c r="M255" i="81" s="1"/>
  <c r="H34" i="81"/>
  <c r="F33" i="81"/>
  <c r="H77" i="81"/>
  <c r="F76" i="81"/>
  <c r="H21" i="81"/>
  <c r="H39" i="81"/>
  <c r="H41" i="81"/>
  <c r="F84" i="81"/>
  <c r="H84" i="81" s="1"/>
  <c r="K162" i="81"/>
  <c r="S162" i="81"/>
  <c r="H201" i="81"/>
  <c r="F200" i="81"/>
  <c r="H200" i="81" s="1"/>
  <c r="H216" i="81"/>
  <c r="H232" i="81"/>
  <c r="F24" i="82"/>
  <c r="H24" i="82" s="1"/>
  <c r="H146" i="82"/>
  <c r="F142" i="82"/>
  <c r="H142" i="82" s="1"/>
  <c r="H183" i="82"/>
  <c r="F182" i="82"/>
  <c r="H182" i="82" s="1"/>
  <c r="F193" i="82"/>
  <c r="H193" i="82" s="1"/>
  <c r="H194" i="82"/>
  <c r="F5" i="81"/>
  <c r="J32" i="81"/>
  <c r="N32" i="81"/>
  <c r="H46" i="81"/>
  <c r="F70" i="81"/>
  <c r="H70" i="81" s="1"/>
  <c r="J75" i="81"/>
  <c r="N75" i="81"/>
  <c r="R75" i="81"/>
  <c r="H80" i="81"/>
  <c r="H107" i="81"/>
  <c r="F106" i="81"/>
  <c r="H106" i="81" s="1"/>
  <c r="F147" i="81"/>
  <c r="H158" i="81"/>
  <c r="F157" i="81"/>
  <c r="H157" i="81" s="1"/>
  <c r="L162" i="81"/>
  <c r="L255" i="81" s="1"/>
  <c r="P162" i="81"/>
  <c r="T162" i="81"/>
  <c r="F175" i="81"/>
  <c r="H175" i="81" s="1"/>
  <c r="H199" i="81"/>
  <c r="H249" i="81"/>
  <c r="H7" i="82"/>
  <c r="F6" i="82"/>
  <c r="H22" i="82"/>
  <c r="K32" i="82"/>
  <c r="O32" i="82"/>
  <c r="S32" i="82"/>
  <c r="L82" i="82"/>
  <c r="P82" i="82"/>
  <c r="T82" i="82"/>
  <c r="H85" i="82"/>
  <c r="H125" i="82"/>
  <c r="F124" i="82"/>
  <c r="H124" i="82" s="1"/>
  <c r="K169" i="82"/>
  <c r="O169" i="82"/>
  <c r="S169" i="82"/>
  <c r="H239" i="82"/>
  <c r="F238" i="82"/>
  <c r="H238" i="82" s="1"/>
  <c r="H252" i="82"/>
  <c r="Q32" i="81"/>
  <c r="H87" i="82"/>
  <c r="F86" i="82"/>
  <c r="H86" i="82" s="1"/>
  <c r="G162" i="81"/>
  <c r="O162" i="81"/>
  <c r="H157" i="82"/>
  <c r="F156" i="82"/>
  <c r="H55" i="81"/>
  <c r="H68" i="81"/>
  <c r="F120" i="81"/>
  <c r="H120" i="81" s="1"/>
  <c r="H165" i="81"/>
  <c r="F164" i="81"/>
  <c r="H227" i="81"/>
  <c r="K226" i="81"/>
  <c r="K225" i="81" s="1"/>
  <c r="O226" i="81"/>
  <c r="O225" i="81" s="1"/>
  <c r="S226" i="81"/>
  <c r="S225" i="81" s="1"/>
  <c r="G32" i="82"/>
  <c r="F60" i="82"/>
  <c r="H60" i="82" s="1"/>
  <c r="H67" i="82"/>
  <c r="F66" i="82"/>
  <c r="H66" i="82" s="1"/>
  <c r="F102" i="82"/>
  <c r="H102" i="82" s="1"/>
  <c r="F113" i="82"/>
  <c r="H113" i="82" s="1"/>
  <c r="H115" i="82"/>
  <c r="H225" i="82"/>
  <c r="F221" i="82"/>
  <c r="H221" i="82" s="1"/>
  <c r="Q233" i="82"/>
  <c r="Q232" i="82" s="1"/>
  <c r="H234" i="82"/>
  <c r="F233" i="82"/>
  <c r="H49" i="82"/>
  <c r="F48" i="82"/>
  <c r="H170" i="82"/>
  <c r="F169" i="82"/>
  <c r="J169" i="82"/>
  <c r="N169" i="82"/>
  <c r="R169" i="82"/>
  <c r="R32" i="80"/>
  <c r="V32" i="80"/>
  <c r="H249" i="80"/>
  <c r="F71" i="80"/>
  <c r="H71" i="80" s="1"/>
  <c r="H98" i="80"/>
  <c r="N97" i="80"/>
  <c r="R97" i="80"/>
  <c r="V97" i="80"/>
  <c r="F117" i="80"/>
  <c r="H117" i="80" s="1"/>
  <c r="F142" i="80"/>
  <c r="H142" i="80" s="1"/>
  <c r="H172" i="80"/>
  <c r="F171" i="80"/>
  <c r="H171" i="80" s="1"/>
  <c r="H198" i="80"/>
  <c r="F197" i="80"/>
  <c r="H197" i="80" s="1"/>
  <c r="H254" i="80"/>
  <c r="F253" i="80"/>
  <c r="H253" i="80" s="1"/>
  <c r="F37" i="80"/>
  <c r="H37" i="80" s="1"/>
  <c r="F68" i="80"/>
  <c r="H68" i="80" s="1"/>
  <c r="F106" i="80"/>
  <c r="H106" i="80" s="1"/>
  <c r="H140" i="80"/>
  <c r="F139" i="80"/>
  <c r="H139" i="80" s="1"/>
  <c r="H188" i="80"/>
  <c r="H219" i="80"/>
  <c r="T247" i="80"/>
  <c r="H250" i="80"/>
  <c r="F20" i="80"/>
  <c r="H20" i="80" s="1"/>
  <c r="H57" i="80"/>
  <c r="F56" i="80"/>
  <c r="H102" i="80"/>
  <c r="F101" i="80"/>
  <c r="H101" i="80" s="1"/>
  <c r="H181" i="80"/>
  <c r="H185" i="80"/>
  <c r="L184" i="80"/>
  <c r="P184" i="80"/>
  <c r="T184" i="80"/>
  <c r="H224" i="80"/>
  <c r="H25" i="79"/>
  <c r="F24" i="79"/>
  <c r="H24" i="79" s="1"/>
  <c r="H34" i="79"/>
  <c r="F33" i="79"/>
  <c r="H41" i="79"/>
  <c r="H60" i="79"/>
  <c r="H71" i="79"/>
  <c r="F70" i="79"/>
  <c r="H70" i="79" s="1"/>
  <c r="H171" i="79"/>
  <c r="H205" i="79"/>
  <c r="F204" i="79"/>
  <c r="H204" i="79" s="1"/>
  <c r="F6" i="79"/>
  <c r="P32" i="79"/>
  <c r="T32" i="79"/>
  <c r="X32" i="79"/>
  <c r="H110" i="79"/>
  <c r="F106" i="79"/>
  <c r="H106" i="79" s="1"/>
  <c r="F164" i="79"/>
  <c r="H164" i="79" s="1"/>
  <c r="H165" i="79"/>
  <c r="H21" i="79"/>
  <c r="O59" i="79"/>
  <c r="S59" i="79"/>
  <c r="P75" i="79"/>
  <c r="X75" i="79"/>
  <c r="R75" i="79"/>
  <c r="V75" i="79"/>
  <c r="H155" i="79"/>
  <c r="R169" i="79"/>
  <c r="V169" i="79"/>
  <c r="V232" i="79"/>
  <c r="H51" i="79"/>
  <c r="F50" i="79"/>
  <c r="H50" i="79" s="1"/>
  <c r="F207" i="79"/>
  <c r="H207" i="79" s="1"/>
  <c r="R232" i="79"/>
  <c r="G75" i="79"/>
  <c r="F95" i="79"/>
  <c r="H95" i="79" s="1"/>
  <c r="O169" i="79"/>
  <c r="S169" i="79"/>
  <c r="W169" i="79"/>
  <c r="H194" i="79"/>
  <c r="F193" i="79"/>
  <c r="H193" i="79" s="1"/>
  <c r="F221" i="79"/>
  <c r="H221" i="79" s="1"/>
  <c r="H235" i="79"/>
  <c r="F234" i="79"/>
  <c r="F262" i="79"/>
  <c r="H262" i="79" s="1"/>
  <c r="F37" i="79"/>
  <c r="H37" i="79" s="1"/>
  <c r="H85" i="79"/>
  <c r="F84" i="79"/>
  <c r="H84" i="79" s="1"/>
  <c r="H121" i="79"/>
  <c r="F120" i="79"/>
  <c r="H120" i="79" s="1"/>
  <c r="H260" i="79"/>
  <c r="F259" i="79"/>
  <c r="H259" i="79" s="1"/>
  <c r="T287" i="78"/>
  <c r="T247" i="66" s="1"/>
  <c r="S287" i="78"/>
  <c r="S247" i="66" s="1"/>
  <c r="R287" i="78"/>
  <c r="R247" i="66" s="1"/>
  <c r="Q287" i="78"/>
  <c r="Q247" i="66" s="1"/>
  <c r="P287" i="78"/>
  <c r="P247" i="66" s="1"/>
  <c r="O287" i="78"/>
  <c r="O247" i="66" s="1"/>
  <c r="N287" i="78"/>
  <c r="N247" i="66" s="1"/>
  <c r="M287" i="78"/>
  <c r="M247" i="66" s="1"/>
  <c r="L287" i="78"/>
  <c r="L247" i="66" s="1"/>
  <c r="K287" i="78"/>
  <c r="K247" i="66" s="1"/>
  <c r="J287" i="78"/>
  <c r="J247" i="66" s="1"/>
  <c r="I287" i="78"/>
  <c r="I247" i="66" s="1"/>
  <c r="G287" i="78"/>
  <c r="G247" i="66" s="1"/>
  <c r="T284" i="78"/>
  <c r="T244" i="66" s="1"/>
  <c r="S284" i="78"/>
  <c r="S244" i="66" s="1"/>
  <c r="R284" i="78"/>
  <c r="R244" i="66" s="1"/>
  <c r="Q284" i="78"/>
  <c r="Q244" i="66" s="1"/>
  <c r="P284" i="78"/>
  <c r="P244" i="66" s="1"/>
  <c r="O284" i="78"/>
  <c r="O244" i="66" s="1"/>
  <c r="N284" i="78"/>
  <c r="N244" i="66" s="1"/>
  <c r="M284" i="78"/>
  <c r="M244" i="66" s="1"/>
  <c r="L284" i="78"/>
  <c r="L244" i="66" s="1"/>
  <c r="K284" i="78"/>
  <c r="K244" i="66" s="1"/>
  <c r="J284" i="78"/>
  <c r="J244" i="66" s="1"/>
  <c r="I284" i="78"/>
  <c r="I244" i="66" s="1"/>
  <c r="G284" i="78"/>
  <c r="G244" i="66" s="1"/>
  <c r="T271" i="78"/>
  <c r="T231" i="66" s="1"/>
  <c r="S271" i="78"/>
  <c r="S231" i="66" s="1"/>
  <c r="R271" i="78"/>
  <c r="R231" i="66" s="1"/>
  <c r="Q271" i="78"/>
  <c r="Q231" i="66" s="1"/>
  <c r="P271" i="78"/>
  <c r="P231" i="66" s="1"/>
  <c r="O271" i="78"/>
  <c r="O231" i="66" s="1"/>
  <c r="N271" i="78"/>
  <c r="N231" i="66" s="1"/>
  <c r="M271" i="78"/>
  <c r="M231" i="66" s="1"/>
  <c r="L271" i="78"/>
  <c r="L231" i="66" s="1"/>
  <c r="K271" i="78"/>
  <c r="K231" i="66" s="1"/>
  <c r="J271" i="78"/>
  <c r="J231" i="66" s="1"/>
  <c r="I271" i="78"/>
  <c r="I231" i="66" s="1"/>
  <c r="G271" i="78"/>
  <c r="G231" i="66" s="1"/>
  <c r="T267" i="78"/>
  <c r="T227" i="66" s="1"/>
  <c r="S267" i="78"/>
  <c r="S227" i="66" s="1"/>
  <c r="R267" i="78"/>
  <c r="R227" i="66" s="1"/>
  <c r="Q267" i="78"/>
  <c r="Q227" i="66" s="1"/>
  <c r="P267" i="78"/>
  <c r="P227" i="66" s="1"/>
  <c r="O267" i="78"/>
  <c r="N267" i="78"/>
  <c r="N227" i="66" s="1"/>
  <c r="M267" i="78"/>
  <c r="M227" i="66" s="1"/>
  <c r="L267" i="78"/>
  <c r="L227" i="66" s="1"/>
  <c r="K267" i="78"/>
  <c r="J267" i="78"/>
  <c r="J227" i="66" s="1"/>
  <c r="I267" i="78"/>
  <c r="I227" i="66" s="1"/>
  <c r="G267" i="78"/>
  <c r="G227" i="66" s="1"/>
  <c r="T254" i="78"/>
  <c r="T214" i="66" s="1"/>
  <c r="S254" i="78"/>
  <c r="S214" i="66" s="1"/>
  <c r="R254" i="78"/>
  <c r="R214" i="66" s="1"/>
  <c r="Q254" i="78"/>
  <c r="Q214" i="66" s="1"/>
  <c r="P254" i="78"/>
  <c r="P214" i="66" s="1"/>
  <c r="O254" i="78"/>
  <c r="O214" i="66" s="1"/>
  <c r="N254" i="78"/>
  <c r="N214" i="66" s="1"/>
  <c r="M254" i="78"/>
  <c r="M214" i="66" s="1"/>
  <c r="L254" i="78"/>
  <c r="L214" i="66" s="1"/>
  <c r="K254" i="78"/>
  <c r="K214" i="66" s="1"/>
  <c r="J254" i="78"/>
  <c r="J214" i="66" s="1"/>
  <c r="I254" i="78"/>
  <c r="I214" i="66" s="1"/>
  <c r="G254" i="78"/>
  <c r="G214" i="66" s="1"/>
  <c r="T240" i="78"/>
  <c r="T200" i="66" s="1"/>
  <c r="S240" i="78"/>
  <c r="S200" i="66" s="1"/>
  <c r="R240" i="78"/>
  <c r="R200" i="66" s="1"/>
  <c r="Q240" i="78"/>
  <c r="Q200" i="66" s="1"/>
  <c r="P240" i="78"/>
  <c r="P200" i="66" s="1"/>
  <c r="O240" i="78"/>
  <c r="O200" i="66" s="1"/>
  <c r="N240" i="78"/>
  <c r="N200" i="66" s="1"/>
  <c r="M240" i="78"/>
  <c r="M200" i="66" s="1"/>
  <c r="L240" i="78"/>
  <c r="L200" i="66" s="1"/>
  <c r="K240" i="78"/>
  <c r="K200" i="66" s="1"/>
  <c r="J240" i="78"/>
  <c r="J200" i="66" s="1"/>
  <c r="I240" i="78"/>
  <c r="I200" i="66" s="1"/>
  <c r="G240" i="78"/>
  <c r="T237" i="78"/>
  <c r="T197" i="66" s="1"/>
  <c r="S237" i="78"/>
  <c r="S197" i="66" s="1"/>
  <c r="R237" i="78"/>
  <c r="R197" i="66" s="1"/>
  <c r="Q237" i="78"/>
  <c r="Q197" i="66" s="1"/>
  <c r="P237" i="78"/>
  <c r="P197" i="66" s="1"/>
  <c r="O237" i="78"/>
  <c r="O197" i="66" s="1"/>
  <c r="N237" i="78"/>
  <c r="N197" i="66" s="1"/>
  <c r="M237" i="78"/>
  <c r="M197" i="66" s="1"/>
  <c r="L237" i="78"/>
  <c r="L197" i="66" s="1"/>
  <c r="K237" i="78"/>
  <c r="K197" i="66" s="1"/>
  <c r="J237" i="78"/>
  <c r="J197" i="66" s="1"/>
  <c r="I237" i="78"/>
  <c r="I197" i="66" s="1"/>
  <c r="G237" i="78"/>
  <c r="G197" i="66" s="1"/>
  <c r="T226" i="78"/>
  <c r="T186" i="66" s="1"/>
  <c r="S226" i="78"/>
  <c r="S186" i="66" s="1"/>
  <c r="R226" i="78"/>
  <c r="R186" i="66" s="1"/>
  <c r="Q226" i="78"/>
  <c r="Q186" i="66" s="1"/>
  <c r="P226" i="78"/>
  <c r="P186" i="66" s="1"/>
  <c r="O226" i="78"/>
  <c r="O186" i="66" s="1"/>
  <c r="N226" i="78"/>
  <c r="N186" i="66" s="1"/>
  <c r="M226" i="78"/>
  <c r="M186" i="66" s="1"/>
  <c r="L226" i="78"/>
  <c r="L186" i="66" s="1"/>
  <c r="K226" i="78"/>
  <c r="K186" i="66" s="1"/>
  <c r="J226" i="78"/>
  <c r="J186" i="66" s="1"/>
  <c r="I226" i="78"/>
  <c r="I186" i="66" s="1"/>
  <c r="G226" i="78"/>
  <c r="G186" i="66" s="1"/>
  <c r="T215" i="78"/>
  <c r="T175" i="66" s="1"/>
  <c r="S215" i="78"/>
  <c r="R215" i="78"/>
  <c r="R175" i="66" s="1"/>
  <c r="Q215" i="78"/>
  <c r="Q175" i="66" s="1"/>
  <c r="P215" i="78"/>
  <c r="P175" i="66" s="1"/>
  <c r="O215" i="78"/>
  <c r="N215" i="78"/>
  <c r="N175" i="66" s="1"/>
  <c r="M215" i="78"/>
  <c r="M175" i="66" s="1"/>
  <c r="L215" i="78"/>
  <c r="L175" i="66" s="1"/>
  <c r="K215" i="78"/>
  <c r="J215" i="78"/>
  <c r="J175" i="66" s="1"/>
  <c r="I215" i="78"/>
  <c r="I175" i="66" s="1"/>
  <c r="G215" i="78"/>
  <c r="G175" i="66" s="1"/>
  <c r="T204" i="78"/>
  <c r="T164" i="66" s="1"/>
  <c r="S204" i="78"/>
  <c r="S164" i="66" s="1"/>
  <c r="R204" i="78"/>
  <c r="R164" i="66" s="1"/>
  <c r="Q204" i="78"/>
  <c r="Q164" i="66" s="1"/>
  <c r="P204" i="78"/>
  <c r="P164" i="66" s="1"/>
  <c r="O204" i="78"/>
  <c r="O164" i="66" s="1"/>
  <c r="N204" i="78"/>
  <c r="N164" i="66" s="1"/>
  <c r="M204" i="78"/>
  <c r="M164" i="66" s="1"/>
  <c r="L204" i="78"/>
  <c r="L164" i="66" s="1"/>
  <c r="K204" i="78"/>
  <c r="K164" i="66" s="1"/>
  <c r="J204" i="78"/>
  <c r="J164" i="66" s="1"/>
  <c r="I204" i="78"/>
  <c r="I164" i="66" s="1"/>
  <c r="G204" i="78"/>
  <c r="G164" i="66" s="1"/>
  <c r="T197" i="78"/>
  <c r="T157" i="66" s="1"/>
  <c r="S197" i="78"/>
  <c r="S157" i="66" s="1"/>
  <c r="R197" i="78"/>
  <c r="R157" i="66" s="1"/>
  <c r="Q197" i="78"/>
  <c r="Q157" i="66" s="1"/>
  <c r="P197" i="78"/>
  <c r="P157" i="66" s="1"/>
  <c r="O197" i="78"/>
  <c r="O157" i="66" s="1"/>
  <c r="N197" i="78"/>
  <c r="N157" i="66" s="1"/>
  <c r="M197" i="78"/>
  <c r="M157" i="66" s="1"/>
  <c r="L197" i="78"/>
  <c r="L157" i="66" s="1"/>
  <c r="K197" i="78"/>
  <c r="K157" i="66" s="1"/>
  <c r="J197" i="78"/>
  <c r="J157" i="66" s="1"/>
  <c r="I197" i="78"/>
  <c r="I157" i="66" s="1"/>
  <c r="G197" i="78"/>
  <c r="G157" i="66" s="1"/>
  <c r="T187" i="78"/>
  <c r="T149" i="66" s="1"/>
  <c r="S187" i="78"/>
  <c r="R187" i="78"/>
  <c r="Q187" i="78"/>
  <c r="P187" i="78"/>
  <c r="P149" i="66" s="1"/>
  <c r="O187" i="78"/>
  <c r="O149" i="66" s="1"/>
  <c r="N187" i="78"/>
  <c r="M187" i="78"/>
  <c r="L187" i="78"/>
  <c r="L149" i="66" s="1"/>
  <c r="K187" i="78"/>
  <c r="J187" i="78"/>
  <c r="I187" i="78"/>
  <c r="G187" i="78"/>
  <c r="G149" i="66" s="1"/>
  <c r="O185" i="78"/>
  <c r="O147" i="66" s="1"/>
  <c r="T169" i="78"/>
  <c r="T135" i="66" s="1"/>
  <c r="S169" i="78"/>
  <c r="S135" i="66" s="1"/>
  <c r="R169" i="78"/>
  <c r="R135" i="66" s="1"/>
  <c r="Q169" i="78"/>
  <c r="Q135" i="66" s="1"/>
  <c r="P169" i="78"/>
  <c r="P135" i="66" s="1"/>
  <c r="O169" i="78"/>
  <c r="O135" i="66" s="1"/>
  <c r="N169" i="78"/>
  <c r="N135" i="66" s="1"/>
  <c r="M169" i="78"/>
  <c r="M135" i="66" s="1"/>
  <c r="L169" i="78"/>
  <c r="L135" i="66" s="1"/>
  <c r="K169" i="78"/>
  <c r="K135" i="66" s="1"/>
  <c r="J169" i="78"/>
  <c r="J135" i="66" s="1"/>
  <c r="I169" i="78"/>
  <c r="I135" i="66" s="1"/>
  <c r="G169" i="78"/>
  <c r="G135" i="66" s="1"/>
  <c r="T154" i="78"/>
  <c r="T120" i="66" s="1"/>
  <c r="S154" i="78"/>
  <c r="S120" i="66" s="1"/>
  <c r="R154" i="78"/>
  <c r="R120" i="66" s="1"/>
  <c r="Q154" i="78"/>
  <c r="Q120" i="66" s="1"/>
  <c r="P154" i="78"/>
  <c r="P120" i="66" s="1"/>
  <c r="O154" i="78"/>
  <c r="O120" i="66" s="1"/>
  <c r="N154" i="78"/>
  <c r="N120" i="66" s="1"/>
  <c r="M154" i="78"/>
  <c r="M120" i="66" s="1"/>
  <c r="L154" i="78"/>
  <c r="L120" i="66" s="1"/>
  <c r="K154" i="78"/>
  <c r="K120" i="66" s="1"/>
  <c r="J154" i="78"/>
  <c r="J120" i="66" s="1"/>
  <c r="I154" i="78"/>
  <c r="I120" i="66" s="1"/>
  <c r="G154" i="78"/>
  <c r="G120" i="66" s="1"/>
  <c r="T151" i="78"/>
  <c r="T117" i="66" s="1"/>
  <c r="S151" i="78"/>
  <c r="S117" i="66" s="1"/>
  <c r="R151" i="78"/>
  <c r="R117" i="66" s="1"/>
  <c r="Q151" i="78"/>
  <c r="Q117" i="66" s="1"/>
  <c r="P151" i="78"/>
  <c r="P117" i="66" s="1"/>
  <c r="O151" i="78"/>
  <c r="O117" i="66" s="1"/>
  <c r="N151" i="78"/>
  <c r="N117" i="66" s="1"/>
  <c r="M151" i="78"/>
  <c r="M117" i="66" s="1"/>
  <c r="L151" i="78"/>
  <c r="L117" i="66" s="1"/>
  <c r="K151" i="78"/>
  <c r="K117" i="66" s="1"/>
  <c r="J151" i="78"/>
  <c r="J117" i="66" s="1"/>
  <c r="I151" i="78"/>
  <c r="I117" i="66" s="1"/>
  <c r="G151" i="78"/>
  <c r="G117" i="66" s="1"/>
  <c r="T140" i="78"/>
  <c r="T106" i="66" s="1"/>
  <c r="S140" i="78"/>
  <c r="S106" i="66" s="1"/>
  <c r="R140" i="78"/>
  <c r="R106" i="66" s="1"/>
  <c r="Q140" i="78"/>
  <c r="Q106" i="66" s="1"/>
  <c r="P140" i="78"/>
  <c r="P106" i="66" s="1"/>
  <c r="O140" i="78"/>
  <c r="O106" i="66" s="1"/>
  <c r="N140" i="78"/>
  <c r="N106" i="66" s="1"/>
  <c r="M140" i="78"/>
  <c r="M106" i="66" s="1"/>
  <c r="L140" i="78"/>
  <c r="L106" i="66" s="1"/>
  <c r="K140" i="78"/>
  <c r="K106" i="66" s="1"/>
  <c r="J140" i="78"/>
  <c r="J106" i="66" s="1"/>
  <c r="I140" i="78"/>
  <c r="I106" i="66" s="1"/>
  <c r="G140" i="78"/>
  <c r="G106" i="66" s="1"/>
  <c r="T129" i="78"/>
  <c r="T95" i="66" s="1"/>
  <c r="S129" i="78"/>
  <c r="S95" i="66" s="1"/>
  <c r="R129" i="78"/>
  <c r="R95" i="66" s="1"/>
  <c r="Q129" i="78"/>
  <c r="Q95" i="66" s="1"/>
  <c r="P129" i="78"/>
  <c r="P95" i="66" s="1"/>
  <c r="O129" i="78"/>
  <c r="O95" i="66" s="1"/>
  <c r="N129" i="78"/>
  <c r="N95" i="66" s="1"/>
  <c r="M129" i="78"/>
  <c r="M95" i="66" s="1"/>
  <c r="L129" i="78"/>
  <c r="L95" i="66" s="1"/>
  <c r="K129" i="78"/>
  <c r="K95" i="66" s="1"/>
  <c r="J129" i="78"/>
  <c r="J95" i="66" s="1"/>
  <c r="I129" i="78"/>
  <c r="I95" i="66" s="1"/>
  <c r="G129" i="78"/>
  <c r="G95" i="66" s="1"/>
  <c r="T118" i="78"/>
  <c r="T84" i="66" s="1"/>
  <c r="S118" i="78"/>
  <c r="S84" i="66" s="1"/>
  <c r="R118" i="78"/>
  <c r="R84" i="66" s="1"/>
  <c r="Q118" i="78"/>
  <c r="Q84" i="66" s="1"/>
  <c r="P118" i="78"/>
  <c r="P84" i="66" s="1"/>
  <c r="O118" i="78"/>
  <c r="O84" i="66" s="1"/>
  <c r="N118" i="78"/>
  <c r="N84" i="66" s="1"/>
  <c r="M118" i="78"/>
  <c r="M84" i="66" s="1"/>
  <c r="L118" i="78"/>
  <c r="L84" i="66" s="1"/>
  <c r="K118" i="78"/>
  <c r="K84" i="66" s="1"/>
  <c r="J118" i="78"/>
  <c r="J84" i="66" s="1"/>
  <c r="I118" i="78"/>
  <c r="I84" i="66" s="1"/>
  <c r="G118" i="78"/>
  <c r="G84" i="66" s="1"/>
  <c r="T113" i="78"/>
  <c r="T79" i="66" s="1"/>
  <c r="S113" i="78"/>
  <c r="S79" i="66" s="1"/>
  <c r="R113" i="78"/>
  <c r="R79" i="66" s="1"/>
  <c r="Q113" i="78"/>
  <c r="Q79" i="66" s="1"/>
  <c r="P113" i="78"/>
  <c r="P79" i="66" s="1"/>
  <c r="O113" i="78"/>
  <c r="O79" i="66" s="1"/>
  <c r="N113" i="78"/>
  <c r="N79" i="66" s="1"/>
  <c r="M113" i="78"/>
  <c r="M79" i="66" s="1"/>
  <c r="L113" i="78"/>
  <c r="L79" i="66" s="1"/>
  <c r="K113" i="78"/>
  <c r="K79" i="66" s="1"/>
  <c r="J113" i="78"/>
  <c r="J79" i="66" s="1"/>
  <c r="I113" i="78"/>
  <c r="I79" i="66" s="1"/>
  <c r="G113" i="78"/>
  <c r="G79" i="66" s="1"/>
  <c r="T110" i="78"/>
  <c r="T76" i="66" s="1"/>
  <c r="S110" i="78"/>
  <c r="S76" i="66" s="1"/>
  <c r="R110" i="78"/>
  <c r="R76" i="66" s="1"/>
  <c r="Q110" i="78"/>
  <c r="Q76" i="66" s="1"/>
  <c r="P110" i="78"/>
  <c r="P76" i="66" s="1"/>
  <c r="O110" i="78"/>
  <c r="O76" i="66" s="1"/>
  <c r="N110" i="78"/>
  <c r="N76" i="66" s="1"/>
  <c r="M110" i="78"/>
  <c r="M76" i="66" s="1"/>
  <c r="L110" i="78"/>
  <c r="L76" i="66" s="1"/>
  <c r="K110" i="78"/>
  <c r="K76" i="66" s="1"/>
  <c r="J110" i="78"/>
  <c r="J76" i="66" s="1"/>
  <c r="I110" i="78"/>
  <c r="I76" i="66" s="1"/>
  <c r="G110" i="78"/>
  <c r="T104" i="78"/>
  <c r="T70" i="66" s="1"/>
  <c r="S104" i="78"/>
  <c r="S70" i="66" s="1"/>
  <c r="R104" i="78"/>
  <c r="R70" i="66" s="1"/>
  <c r="Q104" i="78"/>
  <c r="Q70" i="66" s="1"/>
  <c r="P104" i="78"/>
  <c r="P70" i="66" s="1"/>
  <c r="O104" i="78"/>
  <c r="N104" i="78"/>
  <c r="N70" i="66" s="1"/>
  <c r="M104" i="78"/>
  <c r="M70" i="66" s="1"/>
  <c r="L104" i="78"/>
  <c r="L70" i="66" s="1"/>
  <c r="K104" i="78"/>
  <c r="J104" i="78"/>
  <c r="J70" i="66" s="1"/>
  <c r="I104" i="78"/>
  <c r="I70" i="66" s="1"/>
  <c r="G104" i="78"/>
  <c r="G70" i="66" s="1"/>
  <c r="T100" i="78"/>
  <c r="S100" i="78"/>
  <c r="S66" i="66" s="1"/>
  <c r="R100" i="78"/>
  <c r="R66" i="66" s="1"/>
  <c r="Q100" i="78"/>
  <c r="Q66" i="66" s="1"/>
  <c r="P100" i="78"/>
  <c r="O100" i="78"/>
  <c r="O66" i="66" s="1"/>
  <c r="N100" i="78"/>
  <c r="N66" i="66" s="1"/>
  <c r="M100" i="78"/>
  <c r="M66" i="66" s="1"/>
  <c r="L100" i="78"/>
  <c r="K100" i="78"/>
  <c r="K66" i="66" s="1"/>
  <c r="J100" i="78"/>
  <c r="J66" i="66" s="1"/>
  <c r="I100" i="78"/>
  <c r="I66" i="66" s="1"/>
  <c r="G100" i="78"/>
  <c r="G66" i="66" s="1"/>
  <c r="S93" i="78"/>
  <c r="T85" i="78"/>
  <c r="T53" i="66" s="1"/>
  <c r="S85" i="78"/>
  <c r="S53" i="66" s="1"/>
  <c r="R85" i="78"/>
  <c r="R53" i="66" s="1"/>
  <c r="Q85" i="78"/>
  <c r="Q53" i="66" s="1"/>
  <c r="P85" i="78"/>
  <c r="P53" i="66" s="1"/>
  <c r="O85" i="78"/>
  <c r="O53" i="66" s="1"/>
  <c r="N85" i="78"/>
  <c r="N53" i="66" s="1"/>
  <c r="M85" i="78"/>
  <c r="M53" i="66" s="1"/>
  <c r="L85" i="78"/>
  <c r="L53" i="66" s="1"/>
  <c r="K85" i="78"/>
  <c r="K53" i="66" s="1"/>
  <c r="J85" i="78"/>
  <c r="J53" i="66" s="1"/>
  <c r="I85" i="78"/>
  <c r="I53" i="66" s="1"/>
  <c r="G85" i="78"/>
  <c r="G53" i="66" s="1"/>
  <c r="T79" i="78"/>
  <c r="T50" i="66" s="1"/>
  <c r="S79" i="78"/>
  <c r="S50" i="66" s="1"/>
  <c r="R79" i="78"/>
  <c r="R50" i="66" s="1"/>
  <c r="Q79" i="78"/>
  <c r="Q50" i="66" s="1"/>
  <c r="P79" i="78"/>
  <c r="P50" i="66" s="1"/>
  <c r="O79" i="78"/>
  <c r="O50" i="66" s="1"/>
  <c r="N79" i="78"/>
  <c r="N50" i="66" s="1"/>
  <c r="M79" i="78"/>
  <c r="M50" i="66" s="1"/>
  <c r="L79" i="78"/>
  <c r="L50" i="66" s="1"/>
  <c r="K79" i="78"/>
  <c r="K50" i="66" s="1"/>
  <c r="J79" i="78"/>
  <c r="J50" i="66" s="1"/>
  <c r="I79" i="78"/>
  <c r="I50" i="66" s="1"/>
  <c r="G79" i="78"/>
  <c r="G50" i="66" s="1"/>
  <c r="T59" i="78"/>
  <c r="T45" i="66" s="1"/>
  <c r="S59" i="78"/>
  <c r="S45" i="66" s="1"/>
  <c r="R59" i="78"/>
  <c r="Q59" i="78"/>
  <c r="P59" i="78"/>
  <c r="P45" i="66" s="1"/>
  <c r="O59" i="78"/>
  <c r="O45" i="66" s="1"/>
  <c r="N59" i="78"/>
  <c r="M59" i="78"/>
  <c r="L59" i="78"/>
  <c r="L45" i="66" s="1"/>
  <c r="K59" i="78"/>
  <c r="K45" i="66" s="1"/>
  <c r="J59" i="78"/>
  <c r="I59" i="78"/>
  <c r="G59" i="78"/>
  <c r="G45" i="66" s="1"/>
  <c r="T51" i="78"/>
  <c r="T40" i="66" s="1"/>
  <c r="P51" i="78"/>
  <c r="P40" i="66" s="1"/>
  <c r="L51" i="78"/>
  <c r="L40" i="66" s="1"/>
  <c r="G51" i="78"/>
  <c r="G40" i="66" s="1"/>
  <c r="T45" i="78"/>
  <c r="T37" i="66" s="1"/>
  <c r="S45" i="78"/>
  <c r="S37" i="66" s="1"/>
  <c r="R45" i="78"/>
  <c r="R37" i="66" s="1"/>
  <c r="Q45" i="78"/>
  <c r="Q37" i="66" s="1"/>
  <c r="P45" i="78"/>
  <c r="P37" i="66" s="1"/>
  <c r="O45" i="78"/>
  <c r="O37" i="66" s="1"/>
  <c r="N45" i="78"/>
  <c r="N37" i="66" s="1"/>
  <c r="M45" i="78"/>
  <c r="M37" i="66" s="1"/>
  <c r="L45" i="78"/>
  <c r="L37" i="66" s="1"/>
  <c r="K45" i="78"/>
  <c r="K37" i="66" s="1"/>
  <c r="J45" i="78"/>
  <c r="J37" i="66" s="1"/>
  <c r="I45" i="78"/>
  <c r="I37" i="66" s="1"/>
  <c r="G45" i="78"/>
  <c r="G37" i="66" s="1"/>
  <c r="T39" i="78"/>
  <c r="T33" i="66" s="1"/>
  <c r="S39" i="78"/>
  <c r="S33" i="66" s="1"/>
  <c r="R39" i="78"/>
  <c r="R33" i="66" s="1"/>
  <c r="Q39" i="78"/>
  <c r="Q33" i="66" s="1"/>
  <c r="P39" i="78"/>
  <c r="P33" i="66" s="1"/>
  <c r="O39" i="78"/>
  <c r="O33" i="66" s="1"/>
  <c r="N39" i="78"/>
  <c r="N33" i="66" s="1"/>
  <c r="M39" i="78"/>
  <c r="M33" i="66" s="1"/>
  <c r="L39" i="78"/>
  <c r="L33" i="66" s="1"/>
  <c r="K39" i="78"/>
  <c r="K33" i="66" s="1"/>
  <c r="J39" i="78"/>
  <c r="J33" i="66" s="1"/>
  <c r="I39" i="78"/>
  <c r="I33" i="66" s="1"/>
  <c r="G39" i="78"/>
  <c r="G33" i="66" s="1"/>
  <c r="T28" i="78"/>
  <c r="T24" i="66" s="1"/>
  <c r="S28" i="78"/>
  <c r="S24" i="66" s="1"/>
  <c r="R28" i="78"/>
  <c r="R24" i="66" s="1"/>
  <c r="Q28" i="78"/>
  <c r="Q24" i="66" s="1"/>
  <c r="P28" i="78"/>
  <c r="P24" i="66" s="1"/>
  <c r="O28" i="78"/>
  <c r="O24" i="66" s="1"/>
  <c r="N28" i="78"/>
  <c r="N24" i="66" s="1"/>
  <c r="M28" i="78"/>
  <c r="M24" i="66" s="1"/>
  <c r="L28" i="78"/>
  <c r="L24" i="66" s="1"/>
  <c r="K28" i="78"/>
  <c r="K24" i="66" s="1"/>
  <c r="J28" i="78"/>
  <c r="J24" i="66" s="1"/>
  <c r="I28" i="78"/>
  <c r="I24" i="66" s="1"/>
  <c r="G28" i="78"/>
  <c r="G24" i="66" s="1"/>
  <c r="T24" i="78"/>
  <c r="S24" i="78"/>
  <c r="S20" i="66" s="1"/>
  <c r="R24" i="78"/>
  <c r="R20" i="66" s="1"/>
  <c r="Q24" i="78"/>
  <c r="Q20" i="66" s="1"/>
  <c r="P24" i="78"/>
  <c r="P20" i="66" s="1"/>
  <c r="O24" i="78"/>
  <c r="O20" i="66" s="1"/>
  <c r="N24" i="78"/>
  <c r="N20" i="66" s="1"/>
  <c r="M24" i="78"/>
  <c r="M20" i="66" s="1"/>
  <c r="L24" i="78"/>
  <c r="K24" i="78"/>
  <c r="K20" i="66" s="1"/>
  <c r="J24" i="78"/>
  <c r="J20" i="66" s="1"/>
  <c r="I24" i="78"/>
  <c r="I20" i="66" s="1"/>
  <c r="G24" i="78"/>
  <c r="G20" i="66" s="1"/>
  <c r="T6" i="78"/>
  <c r="T6" i="66" s="1"/>
  <c r="S6" i="78"/>
  <c r="R6" i="78"/>
  <c r="R6" i="66" s="1"/>
  <c r="Q6" i="78"/>
  <c r="Q6" i="66" s="1"/>
  <c r="P6" i="78"/>
  <c r="P6" i="66" s="1"/>
  <c r="O6" i="78"/>
  <c r="N6" i="78"/>
  <c r="N6" i="66" s="1"/>
  <c r="M6" i="78"/>
  <c r="M6" i="66" s="1"/>
  <c r="L6" i="78"/>
  <c r="L6" i="66" s="1"/>
  <c r="K6" i="78"/>
  <c r="J6" i="78"/>
  <c r="J6" i="66" s="1"/>
  <c r="I6" i="78"/>
  <c r="I6" i="66" s="1"/>
  <c r="F294" i="78"/>
  <c r="F254" i="66" s="1"/>
  <c r="F293" i="78"/>
  <c r="F253" i="66" s="1"/>
  <c r="F292" i="78"/>
  <c r="F252" i="66" s="1"/>
  <c r="F291" i="78"/>
  <c r="F251" i="66" s="1"/>
  <c r="F290" i="78"/>
  <c r="F250" i="66" s="1"/>
  <c r="F289" i="78"/>
  <c r="F249" i="66" s="1"/>
  <c r="F288" i="78"/>
  <c r="F286" i="78"/>
  <c r="F246" i="66" s="1"/>
  <c r="F285" i="78"/>
  <c r="F283" i="78"/>
  <c r="F243" i="66" s="1"/>
  <c r="F282" i="78"/>
  <c r="F242" i="66" s="1"/>
  <c r="F281" i="78"/>
  <c r="F241" i="66" s="1"/>
  <c r="F280" i="78"/>
  <c r="F240" i="66" s="1"/>
  <c r="F279" i="78"/>
  <c r="F239" i="66" s="1"/>
  <c r="F278" i="78"/>
  <c r="F238" i="66" s="1"/>
  <c r="F277" i="78"/>
  <c r="F237" i="66" s="1"/>
  <c r="F276" i="78"/>
  <c r="F236" i="66" s="1"/>
  <c r="F275" i="78"/>
  <c r="F235" i="66" s="1"/>
  <c r="F274" i="78"/>
  <c r="F234" i="66" s="1"/>
  <c r="F273" i="78"/>
  <c r="H273" i="78" s="1"/>
  <c r="H233" i="66" s="1"/>
  <c r="F272" i="78"/>
  <c r="F232" i="66" s="1"/>
  <c r="F270" i="78"/>
  <c r="F230" i="66" s="1"/>
  <c r="F269" i="78"/>
  <c r="F229" i="66" s="1"/>
  <c r="F268" i="78"/>
  <c r="F228" i="66" s="1"/>
  <c r="F264" i="78"/>
  <c r="F224" i="66" s="1"/>
  <c r="F263" i="78"/>
  <c r="F223" i="66" s="1"/>
  <c r="F262" i="78"/>
  <c r="F222" i="66" s="1"/>
  <c r="F261" i="78"/>
  <c r="F221" i="66" s="1"/>
  <c r="F260" i="78"/>
  <c r="F220" i="66" s="1"/>
  <c r="F259" i="78"/>
  <c r="F219" i="66" s="1"/>
  <c r="F258" i="78"/>
  <c r="F218" i="66" s="1"/>
  <c r="F257" i="78"/>
  <c r="F217" i="66" s="1"/>
  <c r="F256" i="78"/>
  <c r="F216" i="66" s="1"/>
  <c r="F255" i="78"/>
  <c r="H255" i="78" s="1"/>
  <c r="H215" i="66" s="1"/>
  <c r="F253" i="78"/>
  <c r="F213" i="66" s="1"/>
  <c r="F252" i="78"/>
  <c r="F212" i="66" s="1"/>
  <c r="F251" i="78"/>
  <c r="F211" i="66" s="1"/>
  <c r="F250" i="78"/>
  <c r="F210" i="66" s="1"/>
  <c r="F249" i="78"/>
  <c r="F209" i="66" s="1"/>
  <c r="F248" i="78"/>
  <c r="F208" i="66" s="1"/>
  <c r="F247" i="78"/>
  <c r="F207" i="66" s="1"/>
  <c r="F246" i="78"/>
  <c r="F206" i="66" s="1"/>
  <c r="F245" i="78"/>
  <c r="F205" i="66" s="1"/>
  <c r="F244" i="78"/>
  <c r="F204" i="66" s="1"/>
  <c r="F243" i="78"/>
  <c r="F203" i="66" s="1"/>
  <c r="F242" i="78"/>
  <c r="H242" i="78" s="1"/>
  <c r="F241" i="78"/>
  <c r="F201" i="66" s="1"/>
  <c r="F239" i="78"/>
  <c r="F199" i="66" s="1"/>
  <c r="F238" i="78"/>
  <c r="H238" i="78" s="1"/>
  <c r="F236" i="78"/>
  <c r="F196" i="66" s="1"/>
  <c r="F235" i="78"/>
  <c r="F195" i="66" s="1"/>
  <c r="F234" i="78"/>
  <c r="F194" i="66" s="1"/>
  <c r="F233" i="78"/>
  <c r="F193" i="66" s="1"/>
  <c r="F232" i="78"/>
  <c r="F192" i="66" s="1"/>
  <c r="F231" i="78"/>
  <c r="F191" i="66" s="1"/>
  <c r="F230" i="78"/>
  <c r="F190" i="66" s="1"/>
  <c r="F229" i="78"/>
  <c r="F189" i="66" s="1"/>
  <c r="F228" i="78"/>
  <c r="F188" i="66" s="1"/>
  <c r="F227" i="78"/>
  <c r="H227" i="78" s="1"/>
  <c r="F225" i="78"/>
  <c r="F185" i="66" s="1"/>
  <c r="F224" i="78"/>
  <c r="F184" i="66" s="1"/>
  <c r="F223" i="78"/>
  <c r="F183" i="66" s="1"/>
  <c r="F222" i="78"/>
  <c r="F182" i="66" s="1"/>
  <c r="F221" i="78"/>
  <c r="F181" i="66" s="1"/>
  <c r="F220" i="78"/>
  <c r="F180" i="66" s="1"/>
  <c r="F219" i="78"/>
  <c r="F179" i="66" s="1"/>
  <c r="F218" i="78"/>
  <c r="F178" i="66" s="1"/>
  <c r="F217" i="78"/>
  <c r="F177" i="66" s="1"/>
  <c r="F216" i="78"/>
  <c r="F214" i="78"/>
  <c r="F174" i="66" s="1"/>
  <c r="F213" i="78"/>
  <c r="F173" i="66" s="1"/>
  <c r="F212" i="78"/>
  <c r="F172" i="66" s="1"/>
  <c r="F211" i="78"/>
  <c r="F171" i="66" s="1"/>
  <c r="F210" i="78"/>
  <c r="F170" i="66" s="1"/>
  <c r="F209" i="78"/>
  <c r="F169" i="66" s="1"/>
  <c r="F208" i="78"/>
  <c r="F168" i="66" s="1"/>
  <c r="F207" i="78"/>
  <c r="F167" i="66" s="1"/>
  <c r="F206" i="78"/>
  <c r="F166" i="66" s="1"/>
  <c r="F205" i="78"/>
  <c r="F165" i="66" s="1"/>
  <c r="F203" i="78"/>
  <c r="F163" i="66" s="1"/>
  <c r="F201" i="78"/>
  <c r="F161" i="66" s="1"/>
  <c r="F200" i="78"/>
  <c r="F160" i="66" s="1"/>
  <c r="F199" i="78"/>
  <c r="F159" i="66" s="1"/>
  <c r="F198" i="78"/>
  <c r="F156" i="66"/>
  <c r="F194" i="78"/>
  <c r="F155" i="66" s="1"/>
  <c r="F193" i="78"/>
  <c r="F154" i="66" s="1"/>
  <c r="F192" i="78"/>
  <c r="F153" i="66" s="1"/>
  <c r="F152" i="66"/>
  <c r="F189" i="78"/>
  <c r="H189" i="78" s="1"/>
  <c r="H151" i="66" s="1"/>
  <c r="F188" i="78"/>
  <c r="F150" i="66" s="1"/>
  <c r="F186" i="78"/>
  <c r="F148" i="66" s="1"/>
  <c r="F180" i="78"/>
  <c r="F145" i="66" s="1"/>
  <c r="F179" i="78"/>
  <c r="F144" i="66" s="1"/>
  <c r="F178" i="78"/>
  <c r="F143" i="66" s="1"/>
  <c r="F177" i="78"/>
  <c r="F142" i="66" s="1"/>
  <c r="F176" i="78"/>
  <c r="F141" i="66" s="1"/>
  <c r="F175" i="78"/>
  <c r="F140" i="66" s="1"/>
  <c r="F174" i="78"/>
  <c r="F139" i="66" s="1"/>
  <c r="F173" i="78"/>
  <c r="F137" i="66"/>
  <c r="F170" i="78"/>
  <c r="F136" i="66" s="1"/>
  <c r="F168" i="78"/>
  <c r="F134" i="66" s="1"/>
  <c r="F167" i="78"/>
  <c r="F133" i="66" s="1"/>
  <c r="F166" i="78"/>
  <c r="F132" i="66" s="1"/>
  <c r="F165" i="78"/>
  <c r="F131" i="66" s="1"/>
  <c r="F164" i="78"/>
  <c r="F130" i="66" s="1"/>
  <c r="F163" i="78"/>
  <c r="F129" i="66" s="1"/>
  <c r="F162" i="78"/>
  <c r="F128" i="66" s="1"/>
  <c r="F161" i="78"/>
  <c r="F127" i="66" s="1"/>
  <c r="F160" i="78"/>
  <c r="F126" i="66" s="1"/>
  <c r="F159" i="78"/>
  <c r="F125" i="66" s="1"/>
  <c r="F158" i="78"/>
  <c r="F124" i="66" s="1"/>
  <c r="F157" i="78"/>
  <c r="F123" i="66" s="1"/>
  <c r="F156" i="78"/>
  <c r="F122" i="66" s="1"/>
  <c r="F155" i="78"/>
  <c r="F153" i="78"/>
  <c r="F119" i="66" s="1"/>
  <c r="F152" i="78"/>
  <c r="H152" i="78" s="1"/>
  <c r="H118" i="66" s="1"/>
  <c r="F150" i="78"/>
  <c r="F116" i="66" s="1"/>
  <c r="F149" i="78"/>
  <c r="F115" i="66" s="1"/>
  <c r="F114" i="66"/>
  <c r="F147" i="78"/>
  <c r="F113" i="66" s="1"/>
  <c r="F146" i="78"/>
  <c r="F112" i="66" s="1"/>
  <c r="F145" i="78"/>
  <c r="F111" i="66" s="1"/>
  <c r="F144" i="78"/>
  <c r="F110" i="66" s="1"/>
  <c r="F143" i="78"/>
  <c r="H143" i="78" s="1"/>
  <c r="H109" i="66" s="1"/>
  <c r="F142" i="78"/>
  <c r="F108" i="66" s="1"/>
  <c r="F141" i="78"/>
  <c r="F107" i="66" s="1"/>
  <c r="F139" i="78"/>
  <c r="F105" i="66" s="1"/>
  <c r="F138" i="78"/>
  <c r="F104" i="66" s="1"/>
  <c r="F137" i="78"/>
  <c r="F103" i="66" s="1"/>
  <c r="F136" i="78"/>
  <c r="F102" i="66" s="1"/>
  <c r="F135" i="78"/>
  <c r="F101" i="66" s="1"/>
  <c r="F134" i="78"/>
  <c r="F100" i="66" s="1"/>
  <c r="F133" i="78"/>
  <c r="F99" i="66" s="1"/>
  <c r="F132" i="78"/>
  <c r="F131" i="78"/>
  <c r="F97" i="66" s="1"/>
  <c r="F130" i="78"/>
  <c r="F96" i="66" s="1"/>
  <c r="F128" i="78"/>
  <c r="F94" i="66" s="1"/>
  <c r="F127" i="78"/>
  <c r="F93" i="66" s="1"/>
  <c r="F126" i="78"/>
  <c r="F92" i="66" s="1"/>
  <c r="F125" i="78"/>
  <c r="F91" i="66" s="1"/>
  <c r="F124" i="78"/>
  <c r="F90" i="66" s="1"/>
  <c r="F123" i="78"/>
  <c r="F89" i="66" s="1"/>
  <c r="F122" i="78"/>
  <c r="F88" i="66" s="1"/>
  <c r="F121" i="78"/>
  <c r="F87" i="66" s="1"/>
  <c r="F120" i="78"/>
  <c r="F86" i="66" s="1"/>
  <c r="F119" i="78"/>
  <c r="F117" i="78"/>
  <c r="F83" i="66" s="1"/>
  <c r="F116" i="78"/>
  <c r="H116" i="78" s="1"/>
  <c r="F115" i="78"/>
  <c r="F81" i="66" s="1"/>
  <c r="F114" i="78"/>
  <c r="F80" i="66" s="1"/>
  <c r="F112" i="78"/>
  <c r="F78" i="66" s="1"/>
  <c r="F111" i="78"/>
  <c r="H111" i="78" s="1"/>
  <c r="H77" i="66" s="1"/>
  <c r="F108" i="78"/>
  <c r="F74" i="66" s="1"/>
  <c r="F107" i="78"/>
  <c r="H107" i="78" s="1"/>
  <c r="H73" i="66" s="1"/>
  <c r="F106" i="78"/>
  <c r="F72" i="66" s="1"/>
  <c r="F105" i="78"/>
  <c r="F71" i="66" s="1"/>
  <c r="F103" i="78"/>
  <c r="F69" i="66" s="1"/>
  <c r="F102" i="78"/>
  <c r="F68" i="66" s="1"/>
  <c r="F101" i="78"/>
  <c r="F99" i="78"/>
  <c r="F65" i="66" s="1"/>
  <c r="F98" i="78"/>
  <c r="F64" i="66" s="1"/>
  <c r="F97" i="78"/>
  <c r="F63" i="66" s="1"/>
  <c r="F96" i="78"/>
  <c r="F62" i="66" s="1"/>
  <c r="F95" i="78"/>
  <c r="F61" i="66" s="1"/>
  <c r="F94" i="78"/>
  <c r="F60" i="66" s="1"/>
  <c r="F92" i="78"/>
  <c r="F58" i="66" s="1"/>
  <c r="F91" i="78"/>
  <c r="F57" i="66" s="1"/>
  <c r="F90" i="78"/>
  <c r="F56" i="66" s="1"/>
  <c r="F89" i="78"/>
  <c r="F55" i="66" s="1"/>
  <c r="F54" i="66"/>
  <c r="F52" i="66"/>
  <c r="F80" i="78"/>
  <c r="F51" i="66" s="1"/>
  <c r="F49" i="66"/>
  <c r="F48" i="66"/>
  <c r="F62" i="78"/>
  <c r="F47" i="66" s="1"/>
  <c r="F46" i="66"/>
  <c r="F58" i="78"/>
  <c r="F57" i="78"/>
  <c r="F43" i="66" s="1"/>
  <c r="F56" i="78"/>
  <c r="F42" i="66" s="1"/>
  <c r="F41" i="66"/>
  <c r="F50" i="78"/>
  <c r="F38" i="66"/>
  <c r="F44" i="78"/>
  <c r="F36" i="66" s="1"/>
  <c r="F35" i="66"/>
  <c r="F40" i="78"/>
  <c r="F34" i="66" s="1"/>
  <c r="F31" i="66"/>
  <c r="F36" i="78"/>
  <c r="F30" i="66" s="1"/>
  <c r="F35" i="78"/>
  <c r="F29" i="66" s="1"/>
  <c r="F28" i="66"/>
  <c r="F33" i="78"/>
  <c r="F27" i="66" s="1"/>
  <c r="F32" i="78"/>
  <c r="F26" i="66" s="1"/>
  <c r="F25" i="66"/>
  <c r="F27" i="78"/>
  <c r="F23" i="66" s="1"/>
  <c r="F26" i="78"/>
  <c r="F22" i="66" s="1"/>
  <c r="F25" i="78"/>
  <c r="F21" i="66" s="1"/>
  <c r="F23" i="78"/>
  <c r="F19" i="66" s="1"/>
  <c r="F22" i="78"/>
  <c r="F18" i="66" s="1"/>
  <c r="F21" i="78"/>
  <c r="F17" i="66" s="1"/>
  <c r="F20" i="78"/>
  <c r="F16" i="66" s="1"/>
  <c r="F19" i="78"/>
  <c r="F15" i="66" s="1"/>
  <c r="F18" i="78"/>
  <c r="F14" i="66" s="1"/>
  <c r="F17" i="78"/>
  <c r="F13" i="66" s="1"/>
  <c r="F16" i="78"/>
  <c r="F12" i="66" s="1"/>
  <c r="F15" i="78"/>
  <c r="F11" i="66" s="1"/>
  <c r="F14" i="78"/>
  <c r="F10" i="66" s="1"/>
  <c r="F13" i="78"/>
  <c r="H13" i="78" s="1"/>
  <c r="H9" i="66" s="1"/>
  <c r="F8" i="66"/>
  <c r="F7" i="66"/>
  <c r="O51" i="78" l="1"/>
  <c r="O40" i="66" s="1"/>
  <c r="H147" i="81"/>
  <c r="F10" i="85"/>
  <c r="F226" i="81"/>
  <c r="F156" i="83"/>
  <c r="H156" i="83" s="1"/>
  <c r="H45" i="79"/>
  <c r="I260" i="84"/>
  <c r="J262" i="82"/>
  <c r="J260" i="84"/>
  <c r="N262" i="82"/>
  <c r="E8" i="39"/>
  <c r="F197" i="78"/>
  <c r="G266" i="78"/>
  <c r="H201" i="78"/>
  <c r="H161" i="66" s="1"/>
  <c r="H221" i="78"/>
  <c r="H181" i="66" s="1"/>
  <c r="H229" i="78"/>
  <c r="H189" i="66" s="1"/>
  <c r="H233" i="78"/>
  <c r="H193" i="66" s="1"/>
  <c r="H261" i="78"/>
  <c r="H221" i="66" s="1"/>
  <c r="H270" i="78"/>
  <c r="H230" i="66" s="1"/>
  <c r="H274" i="78"/>
  <c r="H234" i="66" s="1"/>
  <c r="H278" i="78"/>
  <c r="H238" i="66" s="1"/>
  <c r="H282" i="78"/>
  <c r="H242" i="66" s="1"/>
  <c r="H293" i="78"/>
  <c r="H253" i="66" s="1"/>
  <c r="F158" i="66"/>
  <c r="H198" i="78"/>
  <c r="H217" i="78"/>
  <c r="H177" i="66" s="1"/>
  <c r="H225" i="78"/>
  <c r="H185" i="66" s="1"/>
  <c r="H230" i="78"/>
  <c r="H190" i="66" s="1"/>
  <c r="H234" i="78"/>
  <c r="H194" i="66" s="1"/>
  <c r="H257" i="78"/>
  <c r="H217" i="66" s="1"/>
  <c r="H269" i="78"/>
  <c r="H229" i="66" s="1"/>
  <c r="H277" i="78"/>
  <c r="H237" i="66" s="1"/>
  <c r="H281" i="78"/>
  <c r="H241" i="66" s="1"/>
  <c r="H289" i="78"/>
  <c r="H249" i="66" s="1"/>
  <c r="H7" i="78"/>
  <c r="H180" i="78"/>
  <c r="H145" i="66" s="1"/>
  <c r="H153" i="78"/>
  <c r="H119" i="66" s="1"/>
  <c r="T255" i="81"/>
  <c r="J255" i="81"/>
  <c r="M262" i="82"/>
  <c r="H169" i="82"/>
  <c r="O262" i="82"/>
  <c r="G262" i="82"/>
  <c r="P262" i="82"/>
  <c r="R262" i="82"/>
  <c r="L262" i="82"/>
  <c r="Q262" i="82"/>
  <c r="K262" i="82"/>
  <c r="T262" i="82"/>
  <c r="S262" i="82"/>
  <c r="F184" i="80"/>
  <c r="H184" i="80" s="1"/>
  <c r="H222" i="80"/>
  <c r="F169" i="80"/>
  <c r="H169" i="80" s="1"/>
  <c r="F81" i="80"/>
  <c r="H81" i="80" s="1"/>
  <c r="P277" i="80"/>
  <c r="K277" i="80"/>
  <c r="F248" i="80"/>
  <c r="H248" i="80" s="1"/>
  <c r="G277" i="80"/>
  <c r="L277" i="80"/>
  <c r="H7" i="66"/>
  <c r="U277" i="80"/>
  <c r="J37" i="80"/>
  <c r="J32" i="80" s="1"/>
  <c r="I37" i="80"/>
  <c r="S277" i="80"/>
  <c r="M277" i="80"/>
  <c r="Q277" i="80"/>
  <c r="I33" i="80"/>
  <c r="I32" i="80" s="1"/>
  <c r="R277" i="80"/>
  <c r="N277" i="80"/>
  <c r="T277" i="80"/>
  <c r="J7" i="80"/>
  <c r="J6" i="80" s="1"/>
  <c r="J5" i="80" s="1"/>
  <c r="I7" i="80"/>
  <c r="I6" i="80" s="1"/>
  <c r="I5" i="80" s="1"/>
  <c r="U270" i="79"/>
  <c r="Q270" i="79"/>
  <c r="H158" i="66"/>
  <c r="H198" i="66"/>
  <c r="H156" i="79"/>
  <c r="Y270" i="79"/>
  <c r="F59" i="79"/>
  <c r="H59" i="79" s="1"/>
  <c r="H82" i="66"/>
  <c r="T270" i="79"/>
  <c r="P270" i="79"/>
  <c r="K255" i="81"/>
  <c r="N255" i="81"/>
  <c r="P255" i="81"/>
  <c r="S255" i="81"/>
  <c r="G255" i="81"/>
  <c r="O255" i="81"/>
  <c r="Q255" i="81"/>
  <c r="I255" i="81"/>
  <c r="Q260" i="84"/>
  <c r="S260" i="84"/>
  <c r="O260" i="84"/>
  <c r="G260" i="84"/>
  <c r="N260" i="84"/>
  <c r="L260" i="84"/>
  <c r="R260" i="84"/>
  <c r="P260" i="84"/>
  <c r="H6" i="84"/>
  <c r="F5" i="84"/>
  <c r="H5" i="84" s="1"/>
  <c r="F157" i="66"/>
  <c r="V264" i="83"/>
  <c r="J264" i="83"/>
  <c r="L264" i="83"/>
  <c r="G11" i="85"/>
  <c r="N10" i="39"/>
  <c r="G264" i="83"/>
  <c r="H187" i="66"/>
  <c r="F40" i="83"/>
  <c r="H40" i="83" s="1"/>
  <c r="O264" i="83"/>
  <c r="T264" i="83"/>
  <c r="N9" i="39"/>
  <c r="H202" i="66"/>
  <c r="S59" i="66"/>
  <c r="P264" i="83"/>
  <c r="R264" i="83"/>
  <c r="I264" i="83"/>
  <c r="E9" i="85"/>
  <c r="E12" i="85" s="1"/>
  <c r="U264" i="83"/>
  <c r="N264" i="83"/>
  <c r="H9" i="85"/>
  <c r="H12" i="85" s="1"/>
  <c r="O8" i="39"/>
  <c r="G9" i="85"/>
  <c r="N8" i="39"/>
  <c r="S264" i="83"/>
  <c r="K264" i="83"/>
  <c r="K266" i="78"/>
  <c r="K226" i="66" s="1"/>
  <c r="K227" i="66"/>
  <c r="O266" i="78"/>
  <c r="O227" i="66"/>
  <c r="F271" i="78"/>
  <c r="F233" i="66"/>
  <c r="H290" i="78"/>
  <c r="H250" i="66" s="1"/>
  <c r="F287" i="78"/>
  <c r="F248" i="66"/>
  <c r="H275" i="78"/>
  <c r="H235" i="66" s="1"/>
  <c r="H279" i="78"/>
  <c r="H239" i="66" s="1"/>
  <c r="H283" i="78"/>
  <c r="H243" i="66" s="1"/>
  <c r="H291" i="78"/>
  <c r="H251" i="66" s="1"/>
  <c r="F284" i="78"/>
  <c r="F245" i="66"/>
  <c r="G265" i="78"/>
  <c r="G225" i="66" s="1"/>
  <c r="G226" i="66"/>
  <c r="H285" i="78"/>
  <c r="H245" i="66" s="1"/>
  <c r="H286" i="78"/>
  <c r="H246" i="66" s="1"/>
  <c r="H294" i="78"/>
  <c r="H254" i="66" s="1"/>
  <c r="F267" i="78"/>
  <c r="F266" i="78" s="1"/>
  <c r="F265" i="78" s="1"/>
  <c r="H268" i="78"/>
  <c r="H228" i="66" s="1"/>
  <c r="H272" i="78"/>
  <c r="H232" i="66" s="1"/>
  <c r="H276" i="78"/>
  <c r="H236" i="66" s="1"/>
  <c r="H280" i="78"/>
  <c r="H240" i="66" s="1"/>
  <c r="H288" i="78"/>
  <c r="H248" i="66" s="1"/>
  <c r="H292" i="78"/>
  <c r="H252" i="66" s="1"/>
  <c r="K202" i="78"/>
  <c r="K162" i="66" s="1"/>
  <c r="K175" i="66"/>
  <c r="G202" i="78"/>
  <c r="G162" i="66" s="1"/>
  <c r="G200" i="66"/>
  <c r="H205" i="78"/>
  <c r="H165" i="66" s="1"/>
  <c r="H209" i="78"/>
  <c r="H169" i="66" s="1"/>
  <c r="H213" i="78"/>
  <c r="H173" i="66" s="1"/>
  <c r="H245" i="78"/>
  <c r="H205" i="66" s="1"/>
  <c r="H249" i="78"/>
  <c r="H209" i="66" s="1"/>
  <c r="H210" i="78"/>
  <c r="H170" i="66" s="1"/>
  <c r="H214" i="78"/>
  <c r="H174" i="66" s="1"/>
  <c r="H218" i="78"/>
  <c r="H178" i="66" s="1"/>
  <c r="H222" i="78"/>
  <c r="H182" i="66" s="1"/>
  <c r="H250" i="78"/>
  <c r="H210" i="66" s="1"/>
  <c r="H258" i="78"/>
  <c r="H218" i="66" s="1"/>
  <c r="F237" i="78"/>
  <c r="F198" i="66"/>
  <c r="H203" i="78"/>
  <c r="H163" i="66" s="1"/>
  <c r="H207" i="78"/>
  <c r="H167" i="66" s="1"/>
  <c r="H211" i="78"/>
  <c r="H171" i="66" s="1"/>
  <c r="H219" i="78"/>
  <c r="H179" i="66" s="1"/>
  <c r="H223" i="78"/>
  <c r="H183" i="66" s="1"/>
  <c r="H231" i="78"/>
  <c r="H191" i="66" s="1"/>
  <c r="H235" i="78"/>
  <c r="H195" i="66" s="1"/>
  <c r="H239" i="78"/>
  <c r="H199" i="66" s="1"/>
  <c r="H243" i="78"/>
  <c r="H203" i="66" s="1"/>
  <c r="H247" i="78"/>
  <c r="H207" i="66" s="1"/>
  <c r="H251" i="78"/>
  <c r="H211" i="66" s="1"/>
  <c r="H259" i="78"/>
  <c r="H219" i="66" s="1"/>
  <c r="H263" i="78"/>
  <c r="H223" i="66" s="1"/>
  <c r="F226" i="78"/>
  <c r="F187" i="66"/>
  <c r="O202" i="78"/>
  <c r="O162" i="66" s="1"/>
  <c r="O175" i="66"/>
  <c r="S202" i="78"/>
  <c r="S162" i="66" s="1"/>
  <c r="S175" i="66"/>
  <c r="H241" i="78"/>
  <c r="H201" i="66" s="1"/>
  <c r="H253" i="78"/>
  <c r="H213" i="66" s="1"/>
  <c r="F240" i="78"/>
  <c r="F202" i="66"/>
  <c r="F254" i="78"/>
  <c r="F215" i="66"/>
  <c r="H206" i="78"/>
  <c r="H166" i="66" s="1"/>
  <c r="H246" i="78"/>
  <c r="H206" i="66" s="1"/>
  <c r="H262" i="78"/>
  <c r="H222" i="66" s="1"/>
  <c r="F215" i="78"/>
  <c r="F176" i="66"/>
  <c r="F204" i="78"/>
  <c r="H208" i="78"/>
  <c r="H168" i="66" s="1"/>
  <c r="H212" i="78"/>
  <c r="H172" i="66" s="1"/>
  <c r="H216" i="78"/>
  <c r="H176" i="66" s="1"/>
  <c r="H220" i="78"/>
  <c r="H180" i="66" s="1"/>
  <c r="H224" i="78"/>
  <c r="H184" i="66" s="1"/>
  <c r="H228" i="78"/>
  <c r="H188" i="66" s="1"/>
  <c r="H232" i="78"/>
  <c r="H192" i="66" s="1"/>
  <c r="H236" i="78"/>
  <c r="H196" i="66" s="1"/>
  <c r="H244" i="78"/>
  <c r="H204" i="66" s="1"/>
  <c r="H248" i="78"/>
  <c r="H208" i="66" s="1"/>
  <c r="H252" i="78"/>
  <c r="H212" i="66" s="1"/>
  <c r="H256" i="78"/>
  <c r="H216" i="66" s="1"/>
  <c r="H260" i="78"/>
  <c r="H220" i="66" s="1"/>
  <c r="H264" i="78"/>
  <c r="H224" i="66" s="1"/>
  <c r="H192" i="78"/>
  <c r="H153" i="66" s="1"/>
  <c r="L185" i="78"/>
  <c r="L147" i="66" s="1"/>
  <c r="H193" i="78"/>
  <c r="H154" i="66" s="1"/>
  <c r="H188" i="78"/>
  <c r="H150" i="66" s="1"/>
  <c r="H197" i="78"/>
  <c r="H157" i="66" s="1"/>
  <c r="H12" i="69" s="1"/>
  <c r="H199" i="78"/>
  <c r="H159" i="66" s="1"/>
  <c r="H200" i="78"/>
  <c r="H160" i="66" s="1"/>
  <c r="M185" i="78"/>
  <c r="M147" i="66" s="1"/>
  <c r="M149" i="66"/>
  <c r="P185" i="78"/>
  <c r="P147" i="66" s="1"/>
  <c r="J185" i="78"/>
  <c r="J147" i="66" s="1"/>
  <c r="J149" i="66"/>
  <c r="N185" i="78"/>
  <c r="N147" i="66" s="1"/>
  <c r="N149" i="66"/>
  <c r="R185" i="78"/>
  <c r="R147" i="66" s="1"/>
  <c r="R149" i="66"/>
  <c r="H194" i="78"/>
  <c r="H155" i="66" s="1"/>
  <c r="F187" i="78"/>
  <c r="F151" i="66"/>
  <c r="I185" i="78"/>
  <c r="I147" i="66" s="1"/>
  <c r="I149" i="66"/>
  <c r="Q185" i="78"/>
  <c r="Q147" i="66" s="1"/>
  <c r="Q149" i="66"/>
  <c r="G185" i="78"/>
  <c r="G147" i="66" s="1"/>
  <c r="T185" i="78"/>
  <c r="T147" i="66" s="1"/>
  <c r="K185" i="78"/>
  <c r="K147" i="66" s="1"/>
  <c r="K149" i="66"/>
  <c r="S185" i="78"/>
  <c r="S147" i="66" s="1"/>
  <c r="S149" i="66"/>
  <c r="H186" i="78"/>
  <c r="H148" i="66" s="1"/>
  <c r="H190" i="78"/>
  <c r="H152" i="66" s="1"/>
  <c r="H195" i="78"/>
  <c r="H156" i="66" s="1"/>
  <c r="H171" i="78"/>
  <c r="H137" i="66" s="1"/>
  <c r="H89" i="78"/>
  <c r="H55" i="66" s="1"/>
  <c r="H176" i="78"/>
  <c r="H141" i="66" s="1"/>
  <c r="F154" i="78"/>
  <c r="F121" i="66"/>
  <c r="F169" i="78"/>
  <c r="F138" i="66"/>
  <c r="H155" i="78"/>
  <c r="H121" i="66" s="1"/>
  <c r="H159" i="78"/>
  <c r="H125" i="66" s="1"/>
  <c r="H163" i="78"/>
  <c r="H129" i="66" s="1"/>
  <c r="H167" i="78"/>
  <c r="H133" i="66" s="1"/>
  <c r="H156" i="78"/>
  <c r="H122" i="66" s="1"/>
  <c r="H160" i="78"/>
  <c r="H126" i="66" s="1"/>
  <c r="H164" i="78"/>
  <c r="H130" i="66" s="1"/>
  <c r="H168" i="78"/>
  <c r="H134" i="66" s="1"/>
  <c r="H173" i="78"/>
  <c r="H138" i="66" s="1"/>
  <c r="H177" i="78"/>
  <c r="H142" i="66" s="1"/>
  <c r="F151" i="78"/>
  <c r="F118" i="66"/>
  <c r="H157" i="78"/>
  <c r="H123" i="66" s="1"/>
  <c r="H161" i="78"/>
  <c r="H127" i="66" s="1"/>
  <c r="H165" i="78"/>
  <c r="H131" i="66" s="1"/>
  <c r="H174" i="78"/>
  <c r="H139" i="66" s="1"/>
  <c r="H178" i="78"/>
  <c r="H143" i="66" s="1"/>
  <c r="H158" i="78"/>
  <c r="H124" i="66" s="1"/>
  <c r="H162" i="78"/>
  <c r="H128" i="66" s="1"/>
  <c r="H166" i="78"/>
  <c r="H132" i="66" s="1"/>
  <c r="H170" i="78"/>
  <c r="H136" i="66" s="1"/>
  <c r="H175" i="78"/>
  <c r="H140" i="66" s="1"/>
  <c r="H179" i="78"/>
  <c r="H144" i="66" s="1"/>
  <c r="H135" i="78"/>
  <c r="H101" i="66" s="1"/>
  <c r="H139" i="78"/>
  <c r="H105" i="66" s="1"/>
  <c r="H115" i="78"/>
  <c r="H81" i="66" s="1"/>
  <c r="H147" i="78"/>
  <c r="H113" i="66" s="1"/>
  <c r="H91" i="78"/>
  <c r="H57" i="66" s="1"/>
  <c r="H114" i="66"/>
  <c r="H108" i="78"/>
  <c r="H74" i="66" s="1"/>
  <c r="H92" i="78"/>
  <c r="H58" i="66" s="1"/>
  <c r="H117" i="78"/>
  <c r="H83" i="66" s="1"/>
  <c r="H149" i="78"/>
  <c r="H115" i="66" s="1"/>
  <c r="H86" i="78"/>
  <c r="H54" i="66" s="1"/>
  <c r="H103" i="78"/>
  <c r="H69" i="66" s="1"/>
  <c r="H112" i="78"/>
  <c r="H78" i="66" s="1"/>
  <c r="H131" i="78"/>
  <c r="H97" i="66" s="1"/>
  <c r="H144" i="78"/>
  <c r="H110" i="66" s="1"/>
  <c r="H150" i="78"/>
  <c r="H116" i="66" s="1"/>
  <c r="H141" i="78"/>
  <c r="H107" i="66" s="1"/>
  <c r="H145" i="78"/>
  <c r="H111" i="66" s="1"/>
  <c r="F140" i="78"/>
  <c r="F109" i="66"/>
  <c r="H142" i="78"/>
  <c r="H108" i="66" s="1"/>
  <c r="H146" i="78"/>
  <c r="H112" i="66" s="1"/>
  <c r="F118" i="78"/>
  <c r="F85" i="66"/>
  <c r="F129" i="78"/>
  <c r="F98" i="66"/>
  <c r="H119" i="78"/>
  <c r="H85" i="66" s="1"/>
  <c r="H123" i="78"/>
  <c r="H89" i="66" s="1"/>
  <c r="H127" i="78"/>
  <c r="H93" i="66" s="1"/>
  <c r="H120" i="78"/>
  <c r="H86" i="66" s="1"/>
  <c r="H124" i="78"/>
  <c r="H90" i="66" s="1"/>
  <c r="H128" i="78"/>
  <c r="H94" i="66" s="1"/>
  <c r="H132" i="78"/>
  <c r="H98" i="66" s="1"/>
  <c r="H136" i="78"/>
  <c r="H102" i="66" s="1"/>
  <c r="F110" i="78"/>
  <c r="F77" i="66"/>
  <c r="F113" i="78"/>
  <c r="F82" i="66"/>
  <c r="G109" i="78"/>
  <c r="G75" i="66" s="1"/>
  <c r="G76" i="66"/>
  <c r="H121" i="78"/>
  <c r="H87" i="66" s="1"/>
  <c r="H125" i="78"/>
  <c r="H91" i="66" s="1"/>
  <c r="H133" i="78"/>
  <c r="H99" i="66" s="1"/>
  <c r="H137" i="78"/>
  <c r="H103" i="66" s="1"/>
  <c r="H114" i="78"/>
  <c r="H80" i="66" s="1"/>
  <c r="H122" i="78"/>
  <c r="H88" i="66" s="1"/>
  <c r="H126" i="78"/>
  <c r="H92" i="66" s="1"/>
  <c r="H130" i="78"/>
  <c r="H96" i="66" s="1"/>
  <c r="H134" i="78"/>
  <c r="H100" i="66" s="1"/>
  <c r="H138" i="78"/>
  <c r="H104" i="66" s="1"/>
  <c r="H99" i="78"/>
  <c r="H65" i="66" s="1"/>
  <c r="F100" i="78"/>
  <c r="F67" i="66"/>
  <c r="G93" i="78"/>
  <c r="G59" i="66" s="1"/>
  <c r="F104" i="78"/>
  <c r="F73" i="66"/>
  <c r="H97" i="78"/>
  <c r="H63" i="66" s="1"/>
  <c r="H101" i="78"/>
  <c r="H67" i="66" s="1"/>
  <c r="H105" i="78"/>
  <c r="H71" i="66" s="1"/>
  <c r="H95" i="78"/>
  <c r="H61" i="66" s="1"/>
  <c r="H96" i="78"/>
  <c r="H62" i="66" s="1"/>
  <c r="L93" i="78"/>
  <c r="L59" i="66" s="1"/>
  <c r="L66" i="66"/>
  <c r="P93" i="78"/>
  <c r="P59" i="66" s="1"/>
  <c r="P66" i="66"/>
  <c r="T93" i="78"/>
  <c r="T59" i="66" s="1"/>
  <c r="T66" i="66"/>
  <c r="K93" i="78"/>
  <c r="K59" i="66" s="1"/>
  <c r="K70" i="66"/>
  <c r="O93" i="78"/>
  <c r="O59" i="66" s="1"/>
  <c r="O70" i="66"/>
  <c r="H94" i="78"/>
  <c r="H60" i="66" s="1"/>
  <c r="H98" i="78"/>
  <c r="H64" i="66" s="1"/>
  <c r="H102" i="78"/>
  <c r="H68" i="66" s="1"/>
  <c r="H106" i="78"/>
  <c r="H72" i="66" s="1"/>
  <c r="F85" i="78"/>
  <c r="H90" i="78"/>
  <c r="H56" i="66" s="1"/>
  <c r="F79" i="78"/>
  <c r="F50" i="66" s="1"/>
  <c r="H80" i="78"/>
  <c r="H51" i="66" s="1"/>
  <c r="H81" i="78"/>
  <c r="H52" i="66" s="1"/>
  <c r="H72" i="78"/>
  <c r="H49" i="66" s="1"/>
  <c r="F39" i="66"/>
  <c r="H50" i="78"/>
  <c r="H39" i="66" s="1"/>
  <c r="H60" i="78"/>
  <c r="H46" i="66" s="1"/>
  <c r="H63" i="78"/>
  <c r="H48" i="66" s="1"/>
  <c r="J51" i="78"/>
  <c r="J40" i="66" s="1"/>
  <c r="J45" i="66"/>
  <c r="N51" i="78"/>
  <c r="N40" i="66" s="1"/>
  <c r="N45" i="66"/>
  <c r="R51" i="78"/>
  <c r="R45" i="66"/>
  <c r="F59" i="78"/>
  <c r="H62" i="78"/>
  <c r="H47" i="66" s="1"/>
  <c r="K51" i="78"/>
  <c r="K40" i="66" s="1"/>
  <c r="S51" i="78"/>
  <c r="I51" i="78"/>
  <c r="I40" i="66" s="1"/>
  <c r="I45" i="66"/>
  <c r="M51" i="78"/>
  <c r="M40" i="66" s="1"/>
  <c r="M45" i="66"/>
  <c r="Q51" i="78"/>
  <c r="Q40" i="66" s="1"/>
  <c r="Q45" i="66"/>
  <c r="H56" i="78"/>
  <c r="H42" i="66" s="1"/>
  <c r="H57" i="78"/>
  <c r="H43" i="66" s="1"/>
  <c r="F51" i="78"/>
  <c r="H51" i="78" s="1"/>
  <c r="H41" i="66"/>
  <c r="H58" i="78"/>
  <c r="H32" i="78"/>
  <c r="H26" i="66" s="1"/>
  <c r="H25" i="78"/>
  <c r="H21" i="66" s="1"/>
  <c r="H21" i="78"/>
  <c r="H17" i="66" s="1"/>
  <c r="H37" i="78"/>
  <c r="H31" i="66" s="1"/>
  <c r="F39" i="78"/>
  <c r="H34" i="78"/>
  <c r="H28" i="66" s="1"/>
  <c r="H46" i="78"/>
  <c r="H38" i="66" s="1"/>
  <c r="H27" i="78"/>
  <c r="H23" i="66" s="1"/>
  <c r="H35" i="78"/>
  <c r="H29" i="66" s="1"/>
  <c r="H40" i="78"/>
  <c r="H34" i="66" s="1"/>
  <c r="F45" i="78"/>
  <c r="H17" i="78"/>
  <c r="H13" i="66" s="1"/>
  <c r="H29" i="78"/>
  <c r="H25" i="66" s="1"/>
  <c r="H36" i="78"/>
  <c r="H30" i="66" s="1"/>
  <c r="H41" i="78"/>
  <c r="H35" i="66" s="1"/>
  <c r="G38" i="78"/>
  <c r="G32" i="66" s="1"/>
  <c r="O38" i="78"/>
  <c r="O32" i="66" s="1"/>
  <c r="H44" i="78"/>
  <c r="H36" i="66" s="1"/>
  <c r="H22" i="78"/>
  <c r="H18" i="66" s="1"/>
  <c r="H19" i="78"/>
  <c r="H15" i="66" s="1"/>
  <c r="H23" i="78"/>
  <c r="H19" i="66" s="1"/>
  <c r="H18" i="78"/>
  <c r="H14" i="66" s="1"/>
  <c r="H20" i="78"/>
  <c r="H16" i="66" s="1"/>
  <c r="K5" i="78"/>
  <c r="K5" i="66" s="1"/>
  <c r="K6" i="66"/>
  <c r="S5" i="78"/>
  <c r="S5" i="66" s="1"/>
  <c r="S6" i="66"/>
  <c r="H14" i="78"/>
  <c r="H10" i="66" s="1"/>
  <c r="H15" i="78"/>
  <c r="H11" i="66" s="1"/>
  <c r="O5" i="78"/>
  <c r="O5" i="66" s="1"/>
  <c r="O6" i="66"/>
  <c r="F6" i="78"/>
  <c r="F9" i="66"/>
  <c r="H16" i="78"/>
  <c r="H12" i="66" s="1"/>
  <c r="H33" i="78"/>
  <c r="H27" i="66" s="1"/>
  <c r="F28" i="78"/>
  <c r="F24" i="78"/>
  <c r="L5" i="78"/>
  <c r="L20" i="66"/>
  <c r="T5" i="78"/>
  <c r="T20" i="66"/>
  <c r="H26" i="78"/>
  <c r="H22" i="66" s="1"/>
  <c r="O270" i="79"/>
  <c r="V270" i="79"/>
  <c r="S270" i="79"/>
  <c r="X270" i="79"/>
  <c r="R270" i="79"/>
  <c r="W270" i="79"/>
  <c r="G270" i="79"/>
  <c r="V277" i="80"/>
  <c r="Q264" i="83"/>
  <c r="W264" i="83"/>
  <c r="M264" i="83"/>
  <c r="H232" i="84"/>
  <c r="F231" i="84"/>
  <c r="F167" i="84"/>
  <c r="H167" i="84" s="1"/>
  <c r="F9" i="39" s="1"/>
  <c r="H71" i="84"/>
  <c r="F64" i="84"/>
  <c r="H64" i="84" s="1"/>
  <c r="F32" i="83"/>
  <c r="H32" i="83" s="1"/>
  <c r="H236" i="83"/>
  <c r="F235" i="83"/>
  <c r="H79" i="83"/>
  <c r="F68" i="83"/>
  <c r="H68" i="83" s="1"/>
  <c r="F5" i="83"/>
  <c r="F171" i="83"/>
  <c r="H171" i="83" s="1"/>
  <c r="H81" i="84"/>
  <c r="F80" i="84"/>
  <c r="H80" i="84" s="1"/>
  <c r="F84" i="83"/>
  <c r="H84" i="83" s="1"/>
  <c r="F40" i="84"/>
  <c r="H40" i="84" s="1"/>
  <c r="H33" i="84"/>
  <c r="F232" i="82"/>
  <c r="H233" i="82"/>
  <c r="H48" i="82"/>
  <c r="F40" i="82"/>
  <c r="H5" i="81"/>
  <c r="H156" i="82"/>
  <c r="F154" i="82"/>
  <c r="H154" i="82" s="1"/>
  <c r="H33" i="81"/>
  <c r="H226" i="81"/>
  <c r="F225" i="81"/>
  <c r="F162" i="81"/>
  <c r="H162" i="81" s="1"/>
  <c r="H164" i="81"/>
  <c r="F82" i="82"/>
  <c r="H82" i="82" s="1"/>
  <c r="F5" i="82"/>
  <c r="H6" i="82"/>
  <c r="F59" i="81"/>
  <c r="H59" i="81" s="1"/>
  <c r="F75" i="81"/>
  <c r="H75" i="81" s="1"/>
  <c r="H76" i="81"/>
  <c r="H56" i="80"/>
  <c r="F40" i="80"/>
  <c r="F97" i="80"/>
  <c r="H97" i="80" s="1"/>
  <c r="F247" i="80"/>
  <c r="H247" i="80" s="1"/>
  <c r="F5" i="80"/>
  <c r="F169" i="79"/>
  <c r="H169" i="79" s="1"/>
  <c r="F32" i="79"/>
  <c r="H32" i="79" s="1"/>
  <c r="H33" i="79"/>
  <c r="H234" i="79"/>
  <c r="F233" i="79"/>
  <c r="H6" i="79"/>
  <c r="F5" i="79"/>
  <c r="L109" i="78"/>
  <c r="L75" i="66" s="1"/>
  <c r="P109" i="78"/>
  <c r="P75" i="66" s="1"/>
  <c r="K109" i="78"/>
  <c r="K75" i="66" s="1"/>
  <c r="O109" i="78"/>
  <c r="O75" i="66" s="1"/>
  <c r="S109" i="78"/>
  <c r="S75" i="66" s="1"/>
  <c r="P202" i="78"/>
  <c r="P162" i="66" s="1"/>
  <c r="S266" i="78"/>
  <c r="S226" i="66" s="1"/>
  <c r="J266" i="78"/>
  <c r="R266" i="78"/>
  <c r="L266" i="78"/>
  <c r="P266" i="78"/>
  <c r="T266" i="78"/>
  <c r="N266" i="78"/>
  <c r="I266" i="78"/>
  <c r="M266" i="78"/>
  <c r="Q266" i="78"/>
  <c r="L202" i="78"/>
  <c r="L162" i="66" s="1"/>
  <c r="T202" i="78"/>
  <c r="T162" i="66" s="1"/>
  <c r="I202" i="78"/>
  <c r="I162" i="66" s="1"/>
  <c r="M202" i="78"/>
  <c r="M162" i="66" s="1"/>
  <c r="Q202" i="78"/>
  <c r="Q162" i="66" s="1"/>
  <c r="J202" i="78"/>
  <c r="J162" i="66" s="1"/>
  <c r="N202" i="78"/>
  <c r="N162" i="66" s="1"/>
  <c r="R202" i="78"/>
  <c r="R162" i="66" s="1"/>
  <c r="I109" i="78"/>
  <c r="I75" i="66" s="1"/>
  <c r="M109" i="78"/>
  <c r="M75" i="66" s="1"/>
  <c r="Q109" i="78"/>
  <c r="Q75" i="66" s="1"/>
  <c r="J109" i="78"/>
  <c r="J75" i="66" s="1"/>
  <c r="N109" i="78"/>
  <c r="N75" i="66" s="1"/>
  <c r="R109" i="78"/>
  <c r="R75" i="66" s="1"/>
  <c r="I93" i="78"/>
  <c r="I59" i="66" s="1"/>
  <c r="Q93" i="78"/>
  <c r="Q59" i="66" s="1"/>
  <c r="J93" i="78"/>
  <c r="J59" i="66" s="1"/>
  <c r="N93" i="78"/>
  <c r="N59" i="66" s="1"/>
  <c r="R93" i="78"/>
  <c r="R59" i="66" s="1"/>
  <c r="M93" i="78"/>
  <c r="M59" i="66" s="1"/>
  <c r="L38" i="78"/>
  <c r="L32" i="66" s="1"/>
  <c r="P38" i="78"/>
  <c r="P32" i="66" s="1"/>
  <c r="T38" i="78"/>
  <c r="T32" i="66" s="1"/>
  <c r="R38" i="78"/>
  <c r="P5" i="78"/>
  <c r="I5" i="78"/>
  <c r="M5" i="78"/>
  <c r="Q5" i="78"/>
  <c r="J5" i="78"/>
  <c r="N5" i="78"/>
  <c r="R5" i="78"/>
  <c r="H225" i="81" l="1"/>
  <c r="J10" i="39" s="1"/>
  <c r="F11" i="85"/>
  <c r="J38" i="78"/>
  <c r="J32" i="66" s="1"/>
  <c r="J9" i="39"/>
  <c r="K265" i="78"/>
  <c r="K225" i="66" s="1"/>
  <c r="S9" i="39"/>
  <c r="G12" i="85"/>
  <c r="H232" i="82"/>
  <c r="S10" i="39"/>
  <c r="I9" i="85"/>
  <c r="I12" i="85" s="1"/>
  <c r="T8" i="39"/>
  <c r="I277" i="80"/>
  <c r="J277" i="80"/>
  <c r="J9" i="85"/>
  <c r="J12" i="85" s="1"/>
  <c r="U8" i="39"/>
  <c r="F32" i="84"/>
  <c r="H32" i="84" s="1"/>
  <c r="F8" i="39" s="1"/>
  <c r="H265" i="78"/>
  <c r="I265" i="78"/>
  <c r="I225" i="66" s="1"/>
  <c r="I226" i="66"/>
  <c r="F247" i="66"/>
  <c r="H287" i="78"/>
  <c r="H247" i="66" s="1"/>
  <c r="N265" i="78"/>
  <c r="N225" i="66" s="1"/>
  <c r="N226" i="66"/>
  <c r="R265" i="78"/>
  <c r="R225" i="66" s="1"/>
  <c r="R226" i="66"/>
  <c r="O265" i="78"/>
  <c r="O225" i="66" s="1"/>
  <c r="O226" i="66"/>
  <c r="Q265" i="78"/>
  <c r="Q225" i="66" s="1"/>
  <c r="Q226" i="66"/>
  <c r="S265" i="78"/>
  <c r="S225" i="66" s="1"/>
  <c r="P265" i="78"/>
  <c r="P225" i="66" s="1"/>
  <c r="P226" i="66"/>
  <c r="J265" i="78"/>
  <c r="J225" i="66" s="1"/>
  <c r="J226" i="66"/>
  <c r="F244" i="66"/>
  <c r="H284" i="78"/>
  <c r="H244" i="66" s="1"/>
  <c r="F226" i="66"/>
  <c r="H266" i="78"/>
  <c r="T265" i="78"/>
  <c r="T225" i="66" s="1"/>
  <c r="T226" i="66"/>
  <c r="M265" i="78"/>
  <c r="M225" i="66" s="1"/>
  <c r="M226" i="66"/>
  <c r="L265" i="78"/>
  <c r="L225" i="66" s="1"/>
  <c r="L226" i="66"/>
  <c r="F227" i="66"/>
  <c r="H267" i="78"/>
  <c r="H227" i="66" s="1"/>
  <c r="F231" i="66"/>
  <c r="H271" i="78"/>
  <c r="H231" i="66" s="1"/>
  <c r="F197" i="66"/>
  <c r="H237" i="78"/>
  <c r="H197" i="66" s="1"/>
  <c r="F200" i="66"/>
  <c r="H240" i="78"/>
  <c r="H200" i="66" s="1"/>
  <c r="F186" i="66"/>
  <c r="H226" i="78"/>
  <c r="H186" i="66" s="1"/>
  <c r="F175" i="66"/>
  <c r="H215" i="78"/>
  <c r="H175" i="66" s="1"/>
  <c r="F164" i="66"/>
  <c r="H204" i="78"/>
  <c r="H164" i="66" s="1"/>
  <c r="F202" i="78"/>
  <c r="F214" i="66"/>
  <c r="H254" i="78"/>
  <c r="H214" i="66" s="1"/>
  <c r="F185" i="78"/>
  <c r="F149" i="66"/>
  <c r="H187" i="78"/>
  <c r="H149" i="66" s="1"/>
  <c r="F93" i="78"/>
  <c r="F59" i="66" s="1"/>
  <c r="F117" i="66"/>
  <c r="H151" i="78"/>
  <c r="H117" i="66" s="1"/>
  <c r="F135" i="66"/>
  <c r="H169" i="78"/>
  <c r="H135" i="66" s="1"/>
  <c r="F120" i="66"/>
  <c r="H154" i="78"/>
  <c r="H120" i="66" s="1"/>
  <c r="H79" i="78"/>
  <c r="H50" i="66" s="1"/>
  <c r="F106" i="66"/>
  <c r="H140" i="78"/>
  <c r="H106" i="66" s="1"/>
  <c r="F79" i="66"/>
  <c r="H113" i="78"/>
  <c r="H79" i="66" s="1"/>
  <c r="F95" i="66"/>
  <c r="H129" i="78"/>
  <c r="H95" i="66" s="1"/>
  <c r="F76" i="66"/>
  <c r="H110" i="78"/>
  <c r="H76" i="66" s="1"/>
  <c r="F84" i="66"/>
  <c r="H118" i="78"/>
  <c r="H84" i="66" s="1"/>
  <c r="F66" i="66"/>
  <c r="H100" i="78"/>
  <c r="H66" i="66" s="1"/>
  <c r="H93" i="78"/>
  <c r="H59" i="66" s="1"/>
  <c r="H8" i="69" s="1"/>
  <c r="F70" i="66"/>
  <c r="H104" i="78"/>
  <c r="H70" i="66" s="1"/>
  <c r="F53" i="66"/>
  <c r="H85" i="78"/>
  <c r="H53" i="66" s="1"/>
  <c r="M38" i="78"/>
  <c r="M32" i="66" s="1"/>
  <c r="N38" i="78"/>
  <c r="N32" i="66" s="1"/>
  <c r="I38" i="78"/>
  <c r="I32" i="66" s="1"/>
  <c r="S40" i="66"/>
  <c r="S38" i="78"/>
  <c r="S32" i="66" s="1"/>
  <c r="Q38" i="78"/>
  <c r="Q32" i="66" s="1"/>
  <c r="K38" i="78"/>
  <c r="K32" i="66" s="1"/>
  <c r="F45" i="66"/>
  <c r="H59" i="78"/>
  <c r="H45" i="66" s="1"/>
  <c r="F38" i="78"/>
  <c r="H38" i="78" s="1"/>
  <c r="F33" i="66"/>
  <c r="H39" i="78"/>
  <c r="H33" i="66" s="1"/>
  <c r="F37" i="66"/>
  <c r="H45" i="78"/>
  <c r="H37" i="66" s="1"/>
  <c r="F6" i="66"/>
  <c r="F24" i="66"/>
  <c r="H28" i="78"/>
  <c r="H24" i="66" s="1"/>
  <c r="H6" i="69" s="1"/>
  <c r="J5" i="66"/>
  <c r="P5" i="66"/>
  <c r="F20" i="66"/>
  <c r="H24" i="78"/>
  <c r="H20" i="66" s="1"/>
  <c r="F5" i="78"/>
  <c r="Q5" i="66"/>
  <c r="T5" i="66"/>
  <c r="R5" i="66"/>
  <c r="R295" i="78"/>
  <c r="M5" i="66"/>
  <c r="N5" i="66"/>
  <c r="I5" i="66"/>
  <c r="L5" i="66"/>
  <c r="H5" i="83"/>
  <c r="F230" i="84"/>
  <c r="H230" i="84" s="1"/>
  <c r="F10" i="39" s="1"/>
  <c r="H231" i="84"/>
  <c r="F234" i="83"/>
  <c r="H234" i="83" s="1"/>
  <c r="H235" i="83"/>
  <c r="H5" i="82"/>
  <c r="H40" i="82"/>
  <c r="F32" i="82"/>
  <c r="H32" i="82" s="1"/>
  <c r="H5" i="80"/>
  <c r="H40" i="80"/>
  <c r="F32" i="80"/>
  <c r="H32" i="80" s="1"/>
  <c r="H233" i="79"/>
  <c r="F232" i="79"/>
  <c r="H232" i="79" s="1"/>
  <c r="H5" i="79"/>
  <c r="AE270" i="68"/>
  <c r="AD270" i="68"/>
  <c r="AC270" i="68"/>
  <c r="AB270" i="68"/>
  <c r="AA270" i="68"/>
  <c r="Z270" i="68"/>
  <c r="Y270" i="68"/>
  <c r="X270" i="68"/>
  <c r="W270" i="68"/>
  <c r="V270" i="68"/>
  <c r="U270" i="68"/>
  <c r="S270" i="68"/>
  <c r="K270" i="68"/>
  <c r="J270" i="68"/>
  <c r="I270" i="68"/>
  <c r="H270" i="68"/>
  <c r="G270" i="68"/>
  <c r="AE267" i="68"/>
  <c r="AD267" i="68"/>
  <c r="AC267" i="68"/>
  <c r="AB267" i="68"/>
  <c r="AA267" i="68"/>
  <c r="Z267" i="68"/>
  <c r="Y267" i="68"/>
  <c r="X267" i="68"/>
  <c r="W267" i="68"/>
  <c r="V267" i="68"/>
  <c r="U267" i="68"/>
  <c r="S267" i="68"/>
  <c r="K267" i="68"/>
  <c r="J267" i="68"/>
  <c r="I267" i="68"/>
  <c r="H267" i="68"/>
  <c r="G267" i="68"/>
  <c r="AE259" i="68"/>
  <c r="AD259" i="68"/>
  <c r="AC259" i="68"/>
  <c r="AB259" i="68"/>
  <c r="AA259" i="68"/>
  <c r="Z259" i="68"/>
  <c r="Y259" i="68"/>
  <c r="X259" i="68"/>
  <c r="W259" i="68"/>
  <c r="V259" i="68"/>
  <c r="U259" i="68"/>
  <c r="S259" i="68"/>
  <c r="Z5" i="39" s="1"/>
  <c r="J259" i="68"/>
  <c r="G5" i="39" s="1"/>
  <c r="I259" i="68"/>
  <c r="F5" i="39" s="1"/>
  <c r="H259" i="68"/>
  <c r="E5" i="39" s="1"/>
  <c r="G259" i="68"/>
  <c r="D5" i="39" s="1"/>
  <c r="AE252" i="68"/>
  <c r="AE251" i="68" s="1"/>
  <c r="AD252" i="68"/>
  <c r="AD251" i="68" s="1"/>
  <c r="AC252" i="68"/>
  <c r="AC251" i="68" s="1"/>
  <c r="AB252" i="68"/>
  <c r="AB251" i="68" s="1"/>
  <c r="AA252" i="68"/>
  <c r="AA251" i="68" s="1"/>
  <c r="Z252" i="68"/>
  <c r="Z251" i="68" s="1"/>
  <c r="Y252" i="68"/>
  <c r="Y251" i="68" s="1"/>
  <c r="X252" i="68"/>
  <c r="X251" i="68" s="1"/>
  <c r="W252" i="68"/>
  <c r="W251" i="68" s="1"/>
  <c r="V252" i="68"/>
  <c r="V251" i="68" s="1"/>
  <c r="U252" i="68"/>
  <c r="U251" i="68" s="1"/>
  <c r="S252" i="68"/>
  <c r="S251" i="68" s="1"/>
  <c r="K252" i="68"/>
  <c r="K251" i="68" s="1"/>
  <c r="J252" i="68"/>
  <c r="J251" i="68" s="1"/>
  <c r="I252" i="68"/>
  <c r="I251" i="68" s="1"/>
  <c r="H252" i="68"/>
  <c r="H251" i="68" s="1"/>
  <c r="G252" i="68"/>
  <c r="G251" i="68" s="1"/>
  <c r="AE247" i="68"/>
  <c r="AD247" i="68"/>
  <c r="AC247" i="68"/>
  <c r="AB247" i="68"/>
  <c r="AA247" i="68"/>
  <c r="Z247" i="68"/>
  <c r="Y247" i="68"/>
  <c r="X247" i="68"/>
  <c r="W247" i="68"/>
  <c r="V247" i="68"/>
  <c r="U247" i="68"/>
  <c r="S247" i="68"/>
  <c r="K247" i="68"/>
  <c r="J247" i="68"/>
  <c r="I247" i="68"/>
  <c r="H247" i="68"/>
  <c r="G247" i="68"/>
  <c r="AE233" i="68"/>
  <c r="AD233" i="68"/>
  <c r="AC233" i="68"/>
  <c r="AB233" i="68"/>
  <c r="AA233" i="68"/>
  <c r="Z233" i="68"/>
  <c r="Y233" i="68"/>
  <c r="X233" i="68"/>
  <c r="W233" i="68"/>
  <c r="V233" i="68"/>
  <c r="U233" i="68"/>
  <c r="S233" i="68"/>
  <c r="K233" i="68"/>
  <c r="J233" i="68"/>
  <c r="I233" i="68"/>
  <c r="H233" i="68"/>
  <c r="G233" i="68"/>
  <c r="AE223" i="68"/>
  <c r="AD223" i="68"/>
  <c r="AC223" i="68"/>
  <c r="AB223" i="68"/>
  <c r="AA223" i="68"/>
  <c r="Z223" i="68"/>
  <c r="Y223" i="68"/>
  <c r="X223" i="68"/>
  <c r="W223" i="68"/>
  <c r="V223" i="68"/>
  <c r="U223" i="68"/>
  <c r="S223" i="68"/>
  <c r="K223" i="68"/>
  <c r="J223" i="68"/>
  <c r="I223" i="68"/>
  <c r="H223" i="68"/>
  <c r="G223" i="68"/>
  <c r="AE207" i="68"/>
  <c r="AD207" i="68"/>
  <c r="AC207" i="68"/>
  <c r="AB207" i="68"/>
  <c r="AA207" i="68"/>
  <c r="Z207" i="68"/>
  <c r="Y207" i="68"/>
  <c r="X207" i="68"/>
  <c r="W207" i="68"/>
  <c r="V207" i="68"/>
  <c r="V193" i="68" s="1"/>
  <c r="U207" i="68"/>
  <c r="S207" i="68"/>
  <c r="K207" i="68"/>
  <c r="J207" i="68"/>
  <c r="I207" i="68"/>
  <c r="H207" i="68"/>
  <c r="G207" i="68"/>
  <c r="AE197" i="68"/>
  <c r="AD197" i="68"/>
  <c r="AC197" i="68"/>
  <c r="AB197" i="68"/>
  <c r="AA197" i="68"/>
  <c r="Z197" i="68"/>
  <c r="Y197" i="68"/>
  <c r="X197" i="68"/>
  <c r="W197" i="68"/>
  <c r="V197" i="68"/>
  <c r="U197" i="68"/>
  <c r="S197" i="68"/>
  <c r="K197" i="68"/>
  <c r="J197" i="68"/>
  <c r="I197" i="68"/>
  <c r="H197" i="68"/>
  <c r="G197" i="68"/>
  <c r="AE189" i="68"/>
  <c r="AD189" i="68"/>
  <c r="AC189" i="68"/>
  <c r="AB189" i="68"/>
  <c r="AA189" i="68"/>
  <c r="Z189" i="68"/>
  <c r="Y189" i="68"/>
  <c r="X189" i="68"/>
  <c r="W189" i="68"/>
  <c r="V189" i="68"/>
  <c r="U189" i="68"/>
  <c r="S189" i="68"/>
  <c r="K189" i="68"/>
  <c r="J189" i="68"/>
  <c r="I189" i="68"/>
  <c r="H189" i="68"/>
  <c r="G189" i="68"/>
  <c r="AE185" i="68"/>
  <c r="AD185" i="68"/>
  <c r="AC185" i="68"/>
  <c r="AB185" i="68"/>
  <c r="AA185" i="68"/>
  <c r="Z185" i="68"/>
  <c r="Y185" i="68"/>
  <c r="X185" i="68"/>
  <c r="W185" i="68"/>
  <c r="V185" i="68"/>
  <c r="U185" i="68"/>
  <c r="S185" i="68"/>
  <c r="K185" i="68"/>
  <c r="J185" i="68"/>
  <c r="H185" i="68"/>
  <c r="G185" i="68"/>
  <c r="AE179" i="68"/>
  <c r="AD179" i="68"/>
  <c r="AC179" i="68"/>
  <c r="AB179" i="68"/>
  <c r="AA179" i="68"/>
  <c r="Z179" i="68"/>
  <c r="Y179" i="68"/>
  <c r="X179" i="68"/>
  <c r="W179" i="68"/>
  <c r="V179" i="68"/>
  <c r="U179" i="68"/>
  <c r="S179" i="68"/>
  <c r="K179" i="68"/>
  <c r="J179" i="68"/>
  <c r="I179" i="68"/>
  <c r="H179" i="68"/>
  <c r="G179" i="68"/>
  <c r="AE175" i="68"/>
  <c r="AD175" i="68"/>
  <c r="AC175" i="68"/>
  <c r="AB175" i="68"/>
  <c r="AA175" i="68"/>
  <c r="Z175" i="68"/>
  <c r="Y175" i="68"/>
  <c r="X175" i="68"/>
  <c r="W175" i="68"/>
  <c r="V175" i="68"/>
  <c r="U175" i="68"/>
  <c r="S175" i="68"/>
  <c r="K175" i="68"/>
  <c r="J175" i="68"/>
  <c r="I175" i="68"/>
  <c r="H175" i="68"/>
  <c r="G175" i="68"/>
  <c r="AE171" i="68"/>
  <c r="AE169" i="68" s="1"/>
  <c r="AD171" i="68"/>
  <c r="AD169" i="68" s="1"/>
  <c r="AC171" i="68"/>
  <c r="AC169" i="68" s="1"/>
  <c r="AB171" i="68"/>
  <c r="AB169" i="68" s="1"/>
  <c r="AA171" i="68"/>
  <c r="Z171" i="68"/>
  <c r="Z169" i="68" s="1"/>
  <c r="Y171" i="68"/>
  <c r="Y169" i="68" s="1"/>
  <c r="X171" i="68"/>
  <c r="X169" i="68" s="1"/>
  <c r="W171" i="68"/>
  <c r="W169" i="68" s="1"/>
  <c r="V171" i="68"/>
  <c r="V169" i="68" s="1"/>
  <c r="U171" i="68"/>
  <c r="U169" i="68" s="1"/>
  <c r="S171" i="68"/>
  <c r="S169" i="68" s="1"/>
  <c r="K171" i="68"/>
  <c r="K169" i="68" s="1"/>
  <c r="J171" i="68"/>
  <c r="J169" i="68" s="1"/>
  <c r="I171" i="68"/>
  <c r="I169" i="68" s="1"/>
  <c r="H171" i="68"/>
  <c r="H169" i="68" s="1"/>
  <c r="AA169" i="68"/>
  <c r="AE158" i="68"/>
  <c r="AE167" i="68" s="1"/>
  <c r="AD158" i="68"/>
  <c r="AC158" i="68"/>
  <c r="AB158" i="68"/>
  <c r="AA158" i="68"/>
  <c r="Z158" i="68"/>
  <c r="Z167" i="68" s="1"/>
  <c r="Y158" i="68"/>
  <c r="X158" i="68"/>
  <c r="W158" i="68"/>
  <c r="V158" i="68"/>
  <c r="U158" i="68"/>
  <c r="S158" i="68"/>
  <c r="K158" i="68"/>
  <c r="J158" i="68"/>
  <c r="H158" i="68"/>
  <c r="G158" i="68"/>
  <c r="AE152" i="68"/>
  <c r="AD152" i="68"/>
  <c r="AC152" i="68"/>
  <c r="AB152" i="68"/>
  <c r="AA152" i="68"/>
  <c r="Z152" i="68"/>
  <c r="Y152" i="68"/>
  <c r="X152" i="68"/>
  <c r="W152" i="68"/>
  <c r="V152" i="68"/>
  <c r="U152" i="68"/>
  <c r="S152" i="68"/>
  <c r="K152" i="68"/>
  <c r="J152" i="68"/>
  <c r="I152" i="68"/>
  <c r="AE146" i="68"/>
  <c r="AD146" i="68"/>
  <c r="AC146" i="68"/>
  <c r="AB146" i="68"/>
  <c r="AA146" i="68"/>
  <c r="Z146" i="68"/>
  <c r="Y146" i="68"/>
  <c r="X146" i="68"/>
  <c r="W146" i="68"/>
  <c r="V146" i="68"/>
  <c r="U146" i="68"/>
  <c r="S146" i="68"/>
  <c r="K146" i="68"/>
  <c r="J146" i="68"/>
  <c r="I146" i="68"/>
  <c r="H146" i="68"/>
  <c r="AE138" i="68"/>
  <c r="AE135" i="68" s="1"/>
  <c r="AD138" i="68"/>
  <c r="AD135" i="68" s="1"/>
  <c r="AC138" i="68"/>
  <c r="AC135" i="68" s="1"/>
  <c r="AB138" i="68"/>
  <c r="AB135" i="68" s="1"/>
  <c r="AA138" i="68"/>
  <c r="AA135" i="68" s="1"/>
  <c r="Z138" i="68"/>
  <c r="Y138" i="68"/>
  <c r="Y135" i="68" s="1"/>
  <c r="X138" i="68"/>
  <c r="X135" i="68" s="1"/>
  <c r="W138" i="68"/>
  <c r="W135" i="68" s="1"/>
  <c r="V138" i="68"/>
  <c r="V135" i="68" s="1"/>
  <c r="U138" i="68"/>
  <c r="U135" i="68" s="1"/>
  <c r="S138" i="68"/>
  <c r="S135" i="68" s="1"/>
  <c r="K138" i="68"/>
  <c r="K135" i="68" s="1"/>
  <c r="J138" i="68"/>
  <c r="J135" i="68" s="1"/>
  <c r="H138" i="68"/>
  <c r="H135" i="68" s="1"/>
  <c r="Z135" i="68"/>
  <c r="AE120" i="68"/>
  <c r="AD120" i="68"/>
  <c r="AC120" i="68"/>
  <c r="AB120" i="68"/>
  <c r="AA120" i="68"/>
  <c r="Z120" i="68"/>
  <c r="Y120" i="68"/>
  <c r="X120" i="68"/>
  <c r="W120" i="68"/>
  <c r="V120" i="68"/>
  <c r="U120" i="68"/>
  <c r="K120" i="68"/>
  <c r="J120" i="68"/>
  <c r="I120" i="68"/>
  <c r="H120" i="68"/>
  <c r="G120" i="68"/>
  <c r="AE116" i="68"/>
  <c r="AD116" i="68"/>
  <c r="AC116" i="68"/>
  <c r="AB116" i="68"/>
  <c r="AA116" i="68"/>
  <c r="Z116" i="68"/>
  <c r="Y116" i="68"/>
  <c r="X116" i="68"/>
  <c r="W116" i="68"/>
  <c r="V116" i="68"/>
  <c r="U116" i="68"/>
  <c r="K116" i="68"/>
  <c r="J116" i="68"/>
  <c r="I116" i="68"/>
  <c r="H116" i="68"/>
  <c r="G116" i="68"/>
  <c r="AE110" i="68"/>
  <c r="AD110" i="68"/>
  <c r="AC110" i="68"/>
  <c r="AB110" i="68"/>
  <c r="AA110" i="68"/>
  <c r="Z110" i="68"/>
  <c r="Y110" i="68"/>
  <c r="Y109" i="68" s="1"/>
  <c r="X110" i="68"/>
  <c r="W110" i="68"/>
  <c r="V110" i="68"/>
  <c r="U110" i="68"/>
  <c r="K110" i="68"/>
  <c r="J110" i="68"/>
  <c r="I110" i="68"/>
  <c r="H110" i="68"/>
  <c r="G110" i="68"/>
  <c r="AE104" i="68"/>
  <c r="AD104" i="68"/>
  <c r="AC104" i="68"/>
  <c r="AB104" i="68"/>
  <c r="AA104" i="68"/>
  <c r="Z104" i="68"/>
  <c r="Y104" i="68"/>
  <c r="X104" i="68"/>
  <c r="W104" i="68"/>
  <c r="V104" i="68"/>
  <c r="U104" i="68"/>
  <c r="K104" i="68"/>
  <c r="J104" i="68"/>
  <c r="I104" i="68"/>
  <c r="H104" i="68"/>
  <c r="G104" i="68"/>
  <c r="AE99" i="68"/>
  <c r="AD99" i="68"/>
  <c r="AC99" i="68"/>
  <c r="AB99" i="68"/>
  <c r="AA99" i="68"/>
  <c r="Z99" i="68"/>
  <c r="Y99" i="68"/>
  <c r="X99" i="68"/>
  <c r="W99" i="68"/>
  <c r="V99" i="68"/>
  <c r="U99" i="68"/>
  <c r="K99" i="68"/>
  <c r="J99" i="68"/>
  <c r="I99" i="68"/>
  <c r="H99" i="68"/>
  <c r="G99" i="68"/>
  <c r="AE87" i="68"/>
  <c r="AD87" i="68"/>
  <c r="AC87" i="68"/>
  <c r="AB87" i="68"/>
  <c r="AA87" i="68"/>
  <c r="Z87" i="68"/>
  <c r="Y87" i="68"/>
  <c r="X87" i="68"/>
  <c r="W87" i="68"/>
  <c r="V87" i="68"/>
  <c r="U87" i="68"/>
  <c r="S87" i="68"/>
  <c r="K87" i="68"/>
  <c r="J87" i="68"/>
  <c r="I87" i="68"/>
  <c r="H87" i="68"/>
  <c r="G87" i="68"/>
  <c r="AE76" i="68"/>
  <c r="AD76" i="68"/>
  <c r="AC76" i="68"/>
  <c r="AB76" i="68"/>
  <c r="AA76" i="68"/>
  <c r="Z76" i="68"/>
  <c r="Y76" i="68"/>
  <c r="X76" i="68"/>
  <c r="W76" i="68"/>
  <c r="V76" i="68"/>
  <c r="U76" i="68"/>
  <c r="S76" i="68"/>
  <c r="K76" i="68"/>
  <c r="J76" i="68"/>
  <c r="I76" i="68"/>
  <c r="H76" i="68"/>
  <c r="G76" i="68"/>
  <c r="AE65" i="68"/>
  <c r="AD65" i="68"/>
  <c r="AC65" i="68"/>
  <c r="AB65" i="68"/>
  <c r="AA65" i="68"/>
  <c r="Z65" i="68"/>
  <c r="Y65" i="68"/>
  <c r="X65" i="68"/>
  <c r="W65" i="68"/>
  <c r="V65" i="68"/>
  <c r="U65" i="68"/>
  <c r="S65" i="68"/>
  <c r="K65" i="68"/>
  <c r="J65" i="68"/>
  <c r="I65" i="68"/>
  <c r="H65" i="68"/>
  <c r="G65" i="68"/>
  <c r="AE48" i="68"/>
  <c r="AD48" i="68"/>
  <c r="AC48" i="68"/>
  <c r="AB48" i="68"/>
  <c r="AA48" i="68"/>
  <c r="Z48" i="68"/>
  <c r="Y48" i="68"/>
  <c r="X48" i="68"/>
  <c r="W48" i="68"/>
  <c r="V48" i="68"/>
  <c r="U48" i="68"/>
  <c r="S48" i="68"/>
  <c r="K48" i="68"/>
  <c r="I48" i="68"/>
  <c r="H48" i="68"/>
  <c r="G48" i="68"/>
  <c r="AE37" i="68"/>
  <c r="AD37" i="68"/>
  <c r="AC37" i="68"/>
  <c r="AB37" i="68"/>
  <c r="AA37" i="68"/>
  <c r="Z37" i="68"/>
  <c r="Y37" i="68"/>
  <c r="X37" i="68"/>
  <c r="W37" i="68"/>
  <c r="V37" i="68"/>
  <c r="U37" i="68"/>
  <c r="S37" i="68"/>
  <c r="K37" i="68"/>
  <c r="J37" i="68"/>
  <c r="I37" i="68"/>
  <c r="H37" i="68"/>
  <c r="G37" i="68"/>
  <c r="AE26" i="68"/>
  <c r="AD26" i="68"/>
  <c r="AC26" i="68"/>
  <c r="AB26" i="68"/>
  <c r="AA26" i="68"/>
  <c r="Z26" i="68"/>
  <c r="Y26" i="68"/>
  <c r="X26" i="68"/>
  <c r="W26" i="68"/>
  <c r="V26" i="68"/>
  <c r="U26" i="68"/>
  <c r="S26" i="68"/>
  <c r="K26" i="68"/>
  <c r="J26" i="68"/>
  <c r="I26" i="68"/>
  <c r="H26" i="68"/>
  <c r="G26" i="68"/>
  <c r="AE7" i="68"/>
  <c r="AE6" i="68" s="1"/>
  <c r="AD7" i="68"/>
  <c r="AD6" i="68" s="1"/>
  <c r="AC7" i="68"/>
  <c r="AC6" i="68" s="1"/>
  <c r="AB7" i="68"/>
  <c r="AB6" i="68" s="1"/>
  <c r="AA7" i="68"/>
  <c r="AA6" i="68" s="1"/>
  <c r="Z7" i="68"/>
  <c r="Z6" i="68" s="1"/>
  <c r="Y7" i="68"/>
  <c r="Y6" i="68" s="1"/>
  <c r="X7" i="68"/>
  <c r="X6" i="68" s="1"/>
  <c r="W7" i="68"/>
  <c r="W6" i="68" s="1"/>
  <c r="V7" i="68"/>
  <c r="V6" i="68" s="1"/>
  <c r="U7" i="68"/>
  <c r="U6" i="68" s="1"/>
  <c r="S7" i="68"/>
  <c r="S6" i="68" s="1"/>
  <c r="K7" i="68"/>
  <c r="K6" i="68" s="1"/>
  <c r="I7" i="68"/>
  <c r="I6" i="68" s="1"/>
  <c r="H7" i="68"/>
  <c r="H6" i="68" s="1"/>
  <c r="G7" i="68"/>
  <c r="G6" i="68" s="1"/>
  <c r="T270" i="68"/>
  <c r="T267" i="68"/>
  <c r="T259" i="68"/>
  <c r="T252" i="68"/>
  <c r="T251" i="68" s="1"/>
  <c r="T247" i="68"/>
  <c r="T233" i="68"/>
  <c r="T223" i="68"/>
  <c r="T207" i="68"/>
  <c r="T197" i="68"/>
  <c r="T179" i="68"/>
  <c r="T175" i="68"/>
  <c r="T171" i="68"/>
  <c r="T169" i="68" s="1"/>
  <c r="T158" i="68"/>
  <c r="T152" i="68"/>
  <c r="T146" i="68"/>
  <c r="T138" i="68"/>
  <c r="T135" i="68" s="1"/>
  <c r="T116" i="68"/>
  <c r="T110" i="68"/>
  <c r="T104" i="68"/>
  <c r="T99" i="68"/>
  <c r="T65" i="68"/>
  <c r="T48" i="68"/>
  <c r="T37" i="68"/>
  <c r="T26" i="68"/>
  <c r="T7" i="68"/>
  <c r="F277" i="68"/>
  <c r="F276" i="68"/>
  <c r="F275" i="68"/>
  <c r="F274" i="68"/>
  <c r="F273" i="68"/>
  <c r="F272" i="68"/>
  <c r="F271" i="68"/>
  <c r="F269" i="68"/>
  <c r="F268" i="68"/>
  <c r="F266" i="68"/>
  <c r="F265" i="68"/>
  <c r="F264" i="68"/>
  <c r="F263" i="68"/>
  <c r="F262" i="68"/>
  <c r="F261" i="68"/>
  <c r="F260" i="68"/>
  <c r="K260" i="68" s="1"/>
  <c r="K259" i="68" s="1"/>
  <c r="H5" i="39" s="1"/>
  <c r="F258" i="68"/>
  <c r="F257" i="68"/>
  <c r="F256" i="68"/>
  <c r="F255" i="68"/>
  <c r="F254" i="68"/>
  <c r="F253" i="68"/>
  <c r="F250" i="68"/>
  <c r="F249" i="68"/>
  <c r="F248" i="68"/>
  <c r="F244" i="68"/>
  <c r="F243" i="68"/>
  <c r="F242" i="68"/>
  <c r="F241" i="68"/>
  <c r="F240" i="68"/>
  <c r="F239" i="68"/>
  <c r="F238" i="68"/>
  <c r="F237" i="68"/>
  <c r="F236" i="68"/>
  <c r="F235" i="68"/>
  <c r="F234" i="68"/>
  <c r="F232" i="68"/>
  <c r="F231" i="68"/>
  <c r="F230" i="68"/>
  <c r="F229" i="68"/>
  <c r="F228" i="68"/>
  <c r="F227" i="68"/>
  <c r="F226" i="68"/>
  <c r="F225" i="68"/>
  <c r="F224" i="68"/>
  <c r="F222" i="68"/>
  <c r="F221" i="68"/>
  <c r="F220" i="68"/>
  <c r="F218" i="68"/>
  <c r="F217" i="68"/>
  <c r="F216" i="68"/>
  <c r="F215" i="68"/>
  <c r="F214" i="68"/>
  <c r="F213" i="68"/>
  <c r="F212" i="68"/>
  <c r="F211" i="68"/>
  <c r="F210" i="68"/>
  <c r="F209" i="68"/>
  <c r="F208" i="68"/>
  <c r="F206" i="68"/>
  <c r="F205" i="68"/>
  <c r="F204" i="68"/>
  <c r="F203" i="68"/>
  <c r="F202" i="68"/>
  <c r="F201" i="68"/>
  <c r="F200" i="68"/>
  <c r="F199" i="68"/>
  <c r="F198" i="68"/>
  <c r="F196" i="68"/>
  <c r="F195" i="68"/>
  <c r="F194" i="68"/>
  <c r="F192" i="68"/>
  <c r="F191" i="68"/>
  <c r="F190" i="68"/>
  <c r="F188" i="68"/>
  <c r="F187" i="68"/>
  <c r="I187" i="68" s="1"/>
  <c r="I185" i="68" s="1"/>
  <c r="F186" i="68"/>
  <c r="F184" i="68"/>
  <c r="F181" i="68"/>
  <c r="F180" i="68"/>
  <c r="F178" i="68"/>
  <c r="F177" i="68"/>
  <c r="F176" i="68"/>
  <c r="F174" i="68"/>
  <c r="G174" i="68" s="1"/>
  <c r="G171" i="68" s="1"/>
  <c r="G169" i="68" s="1"/>
  <c r="F173" i="68"/>
  <c r="F172" i="68"/>
  <c r="F170" i="68"/>
  <c r="F168" i="68"/>
  <c r="F166" i="68"/>
  <c r="F165" i="68"/>
  <c r="F164" i="68"/>
  <c r="F163" i="68"/>
  <c r="F162" i="68"/>
  <c r="F159" i="68"/>
  <c r="F157" i="68"/>
  <c r="F153" i="68"/>
  <c r="F148" i="68"/>
  <c r="G148" i="68" s="1"/>
  <c r="F147" i="68"/>
  <c r="F144" i="68"/>
  <c r="L144" i="68" s="1"/>
  <c r="L138" i="68" s="1"/>
  <c r="L135" i="68" s="1"/>
  <c r="L133" i="68" s="1"/>
  <c r="F143" i="68"/>
  <c r="P143" i="68" s="1"/>
  <c r="P138" i="68" s="1"/>
  <c r="F139" i="68"/>
  <c r="I139" i="68" s="1"/>
  <c r="I138" i="68" s="1"/>
  <c r="I135" i="68" s="1"/>
  <c r="F137" i="68"/>
  <c r="F136" i="68"/>
  <c r="P136" i="68" s="1"/>
  <c r="F134" i="68"/>
  <c r="F132" i="68"/>
  <c r="S132" i="68" s="1"/>
  <c r="F129" i="68"/>
  <c r="S129" i="68" s="1"/>
  <c r="F128" i="68"/>
  <c r="S128" i="68" s="1"/>
  <c r="F127" i="68"/>
  <c r="S127" i="68" s="1"/>
  <c r="F126" i="68"/>
  <c r="S126" i="68" s="1"/>
  <c r="F125" i="68"/>
  <c r="S125" i="68" s="1"/>
  <c r="F124" i="68"/>
  <c r="S124" i="68" s="1"/>
  <c r="F123" i="68"/>
  <c r="S123" i="68" s="1"/>
  <c r="F122" i="68"/>
  <c r="S122" i="68" s="1"/>
  <c r="F121" i="68"/>
  <c r="S121" i="68" s="1"/>
  <c r="F118" i="68"/>
  <c r="S118" i="68" s="1"/>
  <c r="F117" i="68"/>
  <c r="S117" i="68" s="1"/>
  <c r="F115" i="68"/>
  <c r="S115" i="68" s="1"/>
  <c r="F114" i="68"/>
  <c r="S114" i="68" s="1"/>
  <c r="F113" i="68"/>
  <c r="S113" i="68" s="1"/>
  <c r="F112" i="68"/>
  <c r="S112" i="68" s="1"/>
  <c r="F111" i="68"/>
  <c r="S111" i="68" s="1"/>
  <c r="F108" i="68"/>
  <c r="S108" i="68" s="1"/>
  <c r="F107" i="68"/>
  <c r="S107" i="68" s="1"/>
  <c r="F106" i="68"/>
  <c r="S106" i="68" s="1"/>
  <c r="F105" i="68"/>
  <c r="S105" i="68" s="1"/>
  <c r="F101" i="68"/>
  <c r="S101" i="68" s="1"/>
  <c r="F100" i="68"/>
  <c r="S100" i="68" s="1"/>
  <c r="F97" i="68"/>
  <c r="F96" i="68"/>
  <c r="F95" i="68"/>
  <c r="F94" i="68"/>
  <c r="F93" i="68"/>
  <c r="F92" i="68"/>
  <c r="F91" i="68"/>
  <c r="F90" i="68"/>
  <c r="F89" i="68"/>
  <c r="F88" i="68"/>
  <c r="F86" i="68"/>
  <c r="F85" i="68"/>
  <c r="F84" i="68"/>
  <c r="F83" i="68"/>
  <c r="F82" i="68"/>
  <c r="F81" i="68"/>
  <c r="F80" i="68"/>
  <c r="F79" i="68"/>
  <c r="F78" i="68"/>
  <c r="F77" i="68"/>
  <c r="F75" i="68"/>
  <c r="F74" i="68"/>
  <c r="F73" i="68"/>
  <c r="F72" i="68"/>
  <c r="F71" i="68"/>
  <c r="F70" i="68"/>
  <c r="F69" i="68"/>
  <c r="F68" i="68"/>
  <c r="F67" i="68"/>
  <c r="F66" i="68"/>
  <c r="F64" i="68"/>
  <c r="F63" i="68"/>
  <c r="F61" i="68"/>
  <c r="F60" i="68"/>
  <c r="F59" i="68"/>
  <c r="F54" i="68"/>
  <c r="J54" i="68" s="1"/>
  <c r="F53" i="68"/>
  <c r="O53" i="68" s="1"/>
  <c r="O48" i="68" s="1"/>
  <c r="O5" i="68" s="1"/>
  <c r="F52" i="68"/>
  <c r="F51" i="68"/>
  <c r="F50" i="68"/>
  <c r="F49" i="68"/>
  <c r="F47" i="68"/>
  <c r="F46" i="68"/>
  <c r="F45" i="68"/>
  <c r="F44" i="68"/>
  <c r="F43" i="68"/>
  <c r="F42" i="68"/>
  <c r="F41" i="68"/>
  <c r="F40" i="68"/>
  <c r="F39" i="68"/>
  <c r="F38" i="68"/>
  <c r="F36" i="68"/>
  <c r="F35" i="68"/>
  <c r="F34" i="68"/>
  <c r="F33" i="68"/>
  <c r="F32" i="68"/>
  <c r="F31" i="68"/>
  <c r="F30" i="68"/>
  <c r="F29" i="68"/>
  <c r="F28" i="68"/>
  <c r="F27" i="68"/>
  <c r="F25" i="68"/>
  <c r="F24" i="68"/>
  <c r="F23" i="68"/>
  <c r="F22" i="68"/>
  <c r="F21" i="68"/>
  <c r="J21" i="68" s="1"/>
  <c r="F16" i="68"/>
  <c r="J16" i="68" s="1"/>
  <c r="P4" i="85" s="1"/>
  <c r="P8" i="85" s="1"/>
  <c r="P13" i="85" s="1"/>
  <c r="F15" i="68"/>
  <c r="J15" i="68" s="1"/>
  <c r="F14" i="68"/>
  <c r="J14" i="68" s="1"/>
  <c r="H4" i="85" s="1"/>
  <c r="F13" i="68"/>
  <c r="J13" i="68" s="1"/>
  <c r="D4" i="85" s="1"/>
  <c r="F12" i="68"/>
  <c r="J12" i="68" s="1"/>
  <c r="F4" i="85" s="1"/>
  <c r="F11" i="68"/>
  <c r="J11" i="68" s="1"/>
  <c r="E4" i="85" s="1"/>
  <c r="F10" i="68"/>
  <c r="J10" i="68" s="1"/>
  <c r="G4" i="85" s="1"/>
  <c r="F8" i="68"/>
  <c r="J8" i="68" s="1"/>
  <c r="O4" i="85" s="1"/>
  <c r="O8" i="85" s="1"/>
  <c r="O13" i="85" s="1"/>
  <c r="D5" i="69"/>
  <c r="E5" i="69"/>
  <c r="E10" i="69" s="1"/>
  <c r="D6" i="69"/>
  <c r="E6" i="69"/>
  <c r="D7" i="69"/>
  <c r="E7" i="69"/>
  <c r="D9" i="69"/>
  <c r="E9" i="69"/>
  <c r="D10" i="69"/>
  <c r="D11" i="69"/>
  <c r="D14" i="69" s="1"/>
  <c r="E11" i="69"/>
  <c r="E14" i="69" s="1"/>
  <c r="D12" i="69"/>
  <c r="E12" i="69"/>
  <c r="D13" i="69"/>
  <c r="E13" i="69"/>
  <c r="D17" i="69"/>
  <c r="E17" i="69"/>
  <c r="D21" i="69"/>
  <c r="E21" i="69"/>
  <c r="I8" i="85" l="1"/>
  <c r="I4" i="85"/>
  <c r="O278" i="68"/>
  <c r="R3" i="39"/>
  <c r="R7" i="39" s="1"/>
  <c r="R12" i="39" s="1"/>
  <c r="K3" i="39"/>
  <c r="K7" i="39" s="1"/>
  <c r="K12" i="39" s="1"/>
  <c r="L278" i="68"/>
  <c r="U183" i="68"/>
  <c r="Y183" i="68"/>
  <c r="AC183" i="68"/>
  <c r="O295" i="78"/>
  <c r="O255" i="66" s="1"/>
  <c r="K4" i="85"/>
  <c r="C4" i="85" s="1"/>
  <c r="Z153" i="79"/>
  <c r="M295" i="78"/>
  <c r="M255" i="66" s="1"/>
  <c r="J295" i="78"/>
  <c r="J255" i="66" s="1"/>
  <c r="U145" i="68"/>
  <c r="U133" i="68" s="1"/>
  <c r="J48" i="68"/>
  <c r="F262" i="82"/>
  <c r="H262" i="82" s="1"/>
  <c r="S8" i="39"/>
  <c r="I13" i="85"/>
  <c r="F260" i="84"/>
  <c r="H260" i="84" s="1"/>
  <c r="H226" i="66"/>
  <c r="F225" i="66"/>
  <c r="H225" i="66"/>
  <c r="H21" i="69" s="1"/>
  <c r="C12" i="98" s="1"/>
  <c r="F12" i="98" s="1"/>
  <c r="D11" i="85"/>
  <c r="C11" i="85" s="1"/>
  <c r="D10" i="39"/>
  <c r="P295" i="78"/>
  <c r="P255" i="66" s="1"/>
  <c r="L295" i="78"/>
  <c r="L255" i="66" s="1"/>
  <c r="F162" i="66"/>
  <c r="H202" i="78"/>
  <c r="H162" i="66" s="1"/>
  <c r="H13" i="69" s="1"/>
  <c r="F147" i="66"/>
  <c r="H185" i="78"/>
  <c r="N295" i="78"/>
  <c r="N255" i="66" s="1"/>
  <c r="Q295" i="78"/>
  <c r="Q255" i="66" s="1"/>
  <c r="S295" i="78"/>
  <c r="S255" i="66" s="1"/>
  <c r="K295" i="78"/>
  <c r="K255" i="66" s="1"/>
  <c r="I295" i="78"/>
  <c r="I255" i="66" s="1"/>
  <c r="F5" i="66"/>
  <c r="G152" i="68"/>
  <c r="Q157" i="68"/>
  <c r="Q152" i="68" s="1"/>
  <c r="Q145" i="68" s="1"/>
  <c r="Q133" i="68" s="1"/>
  <c r="P135" i="68"/>
  <c r="P133" i="68" s="1"/>
  <c r="AC145" i="68"/>
  <c r="AC133" i="68" s="1"/>
  <c r="AE219" i="68"/>
  <c r="F8" i="85"/>
  <c r="E8" i="85"/>
  <c r="E13" i="85" s="1"/>
  <c r="G8" i="85"/>
  <c r="G13" i="85" s="1"/>
  <c r="W193" i="68"/>
  <c r="AA193" i="68"/>
  <c r="AE193" i="68"/>
  <c r="AB183" i="68"/>
  <c r="AD5" i="68"/>
  <c r="X183" i="68"/>
  <c r="S99" i="68"/>
  <c r="G138" i="68"/>
  <c r="G135" i="68" s="1"/>
  <c r="T193" i="68"/>
  <c r="X193" i="68"/>
  <c r="H8" i="85"/>
  <c r="H13" i="85" s="1"/>
  <c r="S104" i="68"/>
  <c r="S110" i="68"/>
  <c r="T219" i="68"/>
  <c r="U62" i="68"/>
  <c r="AC62" i="68"/>
  <c r="AA183" i="68"/>
  <c r="AE183" i="68"/>
  <c r="V246" i="68"/>
  <c r="V245" i="68" s="1"/>
  <c r="AD246" i="68"/>
  <c r="I62" i="68"/>
  <c r="H109" i="68"/>
  <c r="H98" i="68" s="1"/>
  <c r="J219" i="68"/>
  <c r="G183" i="68"/>
  <c r="K183" i="68"/>
  <c r="I183" i="68"/>
  <c r="S183" i="68"/>
  <c r="J193" i="68"/>
  <c r="I219" i="68"/>
  <c r="J109" i="68"/>
  <c r="J98" i="68" s="1"/>
  <c r="J183" i="68"/>
  <c r="I193" i="68"/>
  <c r="F264" i="83"/>
  <c r="H264" i="83" s="1"/>
  <c r="F277" i="80"/>
  <c r="H277" i="80" s="1"/>
  <c r="G109" i="68"/>
  <c r="G98" i="68" s="1"/>
  <c r="F267" i="68"/>
  <c r="E15" i="69"/>
  <c r="E18" i="69" s="1"/>
  <c r="E23" i="69" s="1"/>
  <c r="G62" i="68"/>
  <c r="Z62" i="68"/>
  <c r="AB109" i="68"/>
  <c r="AB98" i="68" s="1"/>
  <c r="I145" i="68"/>
  <c r="W183" i="68"/>
  <c r="W219" i="68"/>
  <c r="U219" i="68"/>
  <c r="Y219" i="68"/>
  <c r="AC219" i="68"/>
  <c r="G5" i="68"/>
  <c r="K109" i="68"/>
  <c r="K98" i="68" s="1"/>
  <c r="H5" i="68"/>
  <c r="X5" i="68"/>
  <c r="U109" i="68"/>
  <c r="U98" i="68" s="1"/>
  <c r="AC109" i="68"/>
  <c r="AC98" i="68" s="1"/>
  <c r="W145" i="68"/>
  <c r="W133" i="68" s="1"/>
  <c r="AA145" i="68"/>
  <c r="AA133" i="68" s="1"/>
  <c r="AE145" i="68"/>
  <c r="AE133" i="68" s="1"/>
  <c r="J145" i="68"/>
  <c r="J133" i="68" s="1"/>
  <c r="S193" i="68"/>
  <c r="AB193" i="68"/>
  <c r="S219" i="68"/>
  <c r="X219" i="68"/>
  <c r="AB219" i="68"/>
  <c r="G219" i="68"/>
  <c r="K219" i="68"/>
  <c r="Z219" i="68"/>
  <c r="AA246" i="68"/>
  <c r="AA245" i="68" s="1"/>
  <c r="AD245" i="68"/>
  <c r="K246" i="68"/>
  <c r="K245" i="68" s="1"/>
  <c r="H6" i="39" s="1"/>
  <c r="Y246" i="68"/>
  <c r="Y245" i="68" s="1"/>
  <c r="H246" i="68"/>
  <c r="H245" i="68" s="1"/>
  <c r="E6" i="39" s="1"/>
  <c r="T246" i="68"/>
  <c r="T245" i="68" s="1"/>
  <c r="Z246" i="68"/>
  <c r="Z245" i="68" s="1"/>
  <c r="G246" i="68"/>
  <c r="G245" i="68" s="1"/>
  <c r="D6" i="39" s="1"/>
  <c r="U246" i="68"/>
  <c r="U245" i="68" s="1"/>
  <c r="AC246" i="68"/>
  <c r="AC245" i="68" s="1"/>
  <c r="I246" i="68"/>
  <c r="I245" i="68" s="1"/>
  <c r="F6" i="39" s="1"/>
  <c r="W246" i="68"/>
  <c r="W245" i="68" s="1"/>
  <c r="AE246" i="68"/>
  <c r="AE245" i="68" s="1"/>
  <c r="H219" i="68"/>
  <c r="V219" i="68"/>
  <c r="AD219" i="68"/>
  <c r="AA219" i="68"/>
  <c r="G193" i="68"/>
  <c r="K193" i="68"/>
  <c r="U193" i="68"/>
  <c r="Y193" i="68"/>
  <c r="AC193" i="68"/>
  <c r="H193" i="68"/>
  <c r="Z193" i="68"/>
  <c r="AD193" i="68"/>
  <c r="S145" i="68"/>
  <c r="S133" i="68" s="1"/>
  <c r="X145" i="68"/>
  <c r="X133" i="68" s="1"/>
  <c r="AB145" i="68"/>
  <c r="AB133" i="68" s="1"/>
  <c r="K145" i="68"/>
  <c r="K133" i="68" s="1"/>
  <c r="Y145" i="68"/>
  <c r="Y133" i="68" s="1"/>
  <c r="S120" i="68"/>
  <c r="X109" i="68"/>
  <c r="X98" i="68" s="1"/>
  <c r="V109" i="68"/>
  <c r="V98" i="68" s="1"/>
  <c r="Z109" i="68"/>
  <c r="Z98" i="68" s="1"/>
  <c r="AD109" i="68"/>
  <c r="AD98" i="68" s="1"/>
  <c r="Y98" i="68"/>
  <c r="H62" i="68"/>
  <c r="V62" i="68"/>
  <c r="AD62" i="68"/>
  <c r="W62" i="68"/>
  <c r="AE62" i="68"/>
  <c r="K62" i="68"/>
  <c r="Y62" i="68"/>
  <c r="W5" i="68"/>
  <c r="AE5" i="68"/>
  <c r="Z5" i="68"/>
  <c r="I5" i="68"/>
  <c r="AA5" i="68"/>
  <c r="AB5" i="68"/>
  <c r="U5" i="68"/>
  <c r="AC5" i="68"/>
  <c r="S5" i="68"/>
  <c r="J7" i="68"/>
  <c r="J6" i="68" s="1"/>
  <c r="J5" i="68" s="1"/>
  <c r="AA62" i="68"/>
  <c r="F169" i="68"/>
  <c r="J62" i="68"/>
  <c r="S62" i="68"/>
  <c r="X62" i="68"/>
  <c r="K5" i="68"/>
  <c r="Y5" i="68"/>
  <c r="AB62" i="68"/>
  <c r="V145" i="68"/>
  <c r="V133" i="68" s="1"/>
  <c r="Z145" i="68"/>
  <c r="Z133" i="68" s="1"/>
  <c r="AD145" i="68"/>
  <c r="AD133" i="68" s="1"/>
  <c r="J246" i="68"/>
  <c r="J245" i="68" s="1"/>
  <c r="G6" i="39" s="1"/>
  <c r="S246" i="68"/>
  <c r="S245" i="68" s="1"/>
  <c r="Z6" i="39" s="1"/>
  <c r="X246" i="68"/>
  <c r="X245" i="68" s="1"/>
  <c r="AB246" i="68"/>
  <c r="AB245" i="68" s="1"/>
  <c r="V5" i="68"/>
  <c r="I109" i="68"/>
  <c r="I98" i="68" s="1"/>
  <c r="W109" i="68"/>
  <c r="W98" i="68" s="1"/>
  <c r="AA109" i="68"/>
  <c r="AA98" i="68" s="1"/>
  <c r="AE109" i="68"/>
  <c r="AE98" i="68" s="1"/>
  <c r="H183" i="68"/>
  <c r="V183" i="68"/>
  <c r="Z183" i="68"/>
  <c r="AD183" i="68"/>
  <c r="T109" i="68"/>
  <c r="F110" i="68"/>
  <c r="D15" i="69"/>
  <c r="D18" i="69" s="1"/>
  <c r="D23" i="69" s="1"/>
  <c r="Q278" i="68" l="1"/>
  <c r="T3" i="39"/>
  <c r="P278" i="68"/>
  <c r="S3" i="39"/>
  <c r="K8" i="85"/>
  <c r="K13" i="85" s="1"/>
  <c r="Z75" i="79"/>
  <c r="F153" i="79"/>
  <c r="D10" i="85"/>
  <c r="C10" i="85" s="1"/>
  <c r="H147" i="66"/>
  <c r="H11" i="69" s="1"/>
  <c r="D9" i="39"/>
  <c r="G4" i="39"/>
  <c r="C8" i="85"/>
  <c r="D8" i="85"/>
  <c r="E4" i="39"/>
  <c r="F4" i="39"/>
  <c r="Z4" i="39"/>
  <c r="H4" i="39"/>
  <c r="D4" i="39"/>
  <c r="H3" i="39"/>
  <c r="G3" i="39"/>
  <c r="X278" i="68"/>
  <c r="AC278" i="68"/>
  <c r="Z278" i="68"/>
  <c r="U278" i="68"/>
  <c r="AB278" i="68"/>
  <c r="K278" i="68"/>
  <c r="AD278" i="68"/>
  <c r="AE278" i="68"/>
  <c r="AA278" i="68"/>
  <c r="W278" i="68"/>
  <c r="J278" i="68"/>
  <c r="V278" i="68"/>
  <c r="Y278" i="68"/>
  <c r="F75" i="79" l="1"/>
  <c r="H153" i="79"/>
  <c r="Z270" i="79"/>
  <c r="F151" i="68"/>
  <c r="G151" i="68" s="1"/>
  <c r="G146" i="68" s="1"/>
  <c r="G145" i="68" s="1"/>
  <c r="G133" i="68" s="1"/>
  <c r="H75" i="79" l="1"/>
  <c r="F270" i="79"/>
  <c r="N153" i="79"/>
  <c r="N75" i="79" s="1"/>
  <c r="N9" i="85" s="1"/>
  <c r="G278" i="68"/>
  <c r="D3" i="39"/>
  <c r="F154" i="68"/>
  <c r="H154" i="68" s="1"/>
  <c r="H152" i="68" s="1"/>
  <c r="H145" i="68" s="1"/>
  <c r="H133" i="68" s="1"/>
  <c r="T120" i="68"/>
  <c r="H270" i="79" l="1"/>
  <c r="N12" i="85"/>
  <c r="L13" i="85" s="1"/>
  <c r="K14" i="85" s="1"/>
  <c r="N270" i="79"/>
  <c r="Y8" i="39"/>
  <c r="H278" i="68"/>
  <c r="E3" i="39"/>
  <c r="F120" i="68"/>
  <c r="T98" i="68"/>
  <c r="F138" i="68" l="1"/>
  <c r="F167" i="68" l="1"/>
  <c r="I167" i="68" s="1"/>
  <c r="F160" i="68" l="1"/>
  <c r="I160" i="68" s="1"/>
  <c r="F161" i="68"/>
  <c r="I161" i="68" s="1"/>
  <c r="I158" i="68" l="1"/>
  <c r="I133" i="68" s="1"/>
  <c r="F3" i="39" s="1"/>
  <c r="F119" i="68"/>
  <c r="S119" i="68" s="1"/>
  <c r="S116" i="68" s="1"/>
  <c r="S109" i="68" s="1"/>
  <c r="I278" i="68" l="1"/>
  <c r="F152" i="68"/>
  <c r="F146" i="68" l="1"/>
  <c r="F7" i="68"/>
  <c r="Y7" i="39" l="1"/>
  <c r="I6" i="69"/>
  <c r="I11" i="69" l="1"/>
  <c r="I12" i="69"/>
  <c r="Z11" i="39"/>
  <c r="S7" i="39"/>
  <c r="T7" i="39"/>
  <c r="W7" i="39"/>
  <c r="U7" i="39"/>
  <c r="O7" i="39"/>
  <c r="N7" i="39"/>
  <c r="J7" i="39"/>
  <c r="I9" i="69" l="1"/>
  <c r="I8" i="69"/>
  <c r="I21" i="69"/>
  <c r="I13" i="69"/>
  <c r="I14" i="69" s="1"/>
  <c r="I7" i="69"/>
  <c r="I5" i="69"/>
  <c r="T11" i="39"/>
  <c r="T12" i="39" s="1"/>
  <c r="H11" i="39"/>
  <c r="W11" i="39"/>
  <c r="W12" i="39" s="1"/>
  <c r="G11" i="39"/>
  <c r="Y11" i="39"/>
  <c r="Y12" i="39" s="1"/>
  <c r="K19" i="69"/>
  <c r="I10" i="69" l="1"/>
  <c r="I15" i="69" s="1"/>
  <c r="I18" i="69" s="1"/>
  <c r="I23" i="69" s="1"/>
  <c r="I25" i="69" s="1"/>
  <c r="J13" i="69"/>
  <c r="J8" i="69"/>
  <c r="H14" i="69"/>
  <c r="C11" i="98" s="1"/>
  <c r="F11" i="98" s="1"/>
  <c r="S11" i="39"/>
  <c r="S12" i="39" s="1"/>
  <c r="U11" i="39"/>
  <c r="U12" i="39" s="1"/>
  <c r="F11" i="39"/>
  <c r="G7" i="39"/>
  <c r="G12" i="39" s="1"/>
  <c r="J12" i="69" l="1"/>
  <c r="C10" i="39"/>
  <c r="J21" i="69"/>
  <c r="C9" i="39"/>
  <c r="N11" i="39"/>
  <c r="N12" i="39" s="1"/>
  <c r="J11" i="69" l="1"/>
  <c r="J14" i="69" s="1"/>
  <c r="F171" i="68" l="1"/>
  <c r="J6" i="69" l="1"/>
  <c r="E11" i="39"/>
  <c r="C5" i="39"/>
  <c r="C6" i="39" l="1"/>
  <c r="H7" i="39" l="1"/>
  <c r="H12" i="39" s="1"/>
  <c r="O11" i="39"/>
  <c r="O12" i="39" s="1"/>
  <c r="C4" i="39"/>
  <c r="F7" i="39"/>
  <c r="F12" i="39" s="1"/>
  <c r="F270" i="68"/>
  <c r="F233" i="68"/>
  <c r="T189" i="68"/>
  <c r="F189" i="68" s="1"/>
  <c r="T185" i="68"/>
  <c r="F175" i="68"/>
  <c r="T145" i="68"/>
  <c r="T133" i="68" s="1"/>
  <c r="F99" i="68"/>
  <c r="T87" i="68"/>
  <c r="T76" i="68"/>
  <c r="T6" i="68"/>
  <c r="T62" i="68" l="1"/>
  <c r="T183" i="68"/>
  <c r="F48" i="68"/>
  <c r="F145" i="68"/>
  <c r="F179" i="68"/>
  <c r="F207" i="68"/>
  <c r="F251" i="68"/>
  <c r="F252" i="68"/>
  <c r="F26" i="68"/>
  <c r="F87" i="68"/>
  <c r="F135" i="68"/>
  <c r="F197" i="68"/>
  <c r="F247" i="68"/>
  <c r="F76" i="68"/>
  <c r="F109" i="68"/>
  <c r="F116" i="68"/>
  <c r="F37" i="68"/>
  <c r="F65" i="68"/>
  <c r="F104" i="68"/>
  <c r="F185" i="68"/>
  <c r="F223" i="68"/>
  <c r="F259" i="68"/>
  <c r="T5" i="68"/>
  <c r="F6" i="68"/>
  <c r="E7" i="39"/>
  <c r="E12" i="39" s="1"/>
  <c r="F98" i="68"/>
  <c r="F5" i="68" l="1"/>
  <c r="F183" i="68"/>
  <c r="C12" i="69" s="1"/>
  <c r="F102" i="68"/>
  <c r="S102" i="68" s="1"/>
  <c r="F103" i="68"/>
  <c r="S103" i="68" s="1"/>
  <c r="F133" i="68"/>
  <c r="F158" i="68"/>
  <c r="F193" i="68"/>
  <c r="C9" i="69" s="1"/>
  <c r="F245" i="68"/>
  <c r="F246" i="68"/>
  <c r="F62" i="68"/>
  <c r="F219" i="68"/>
  <c r="C13" i="69" s="1"/>
  <c r="C17" i="69"/>
  <c r="C6" i="69"/>
  <c r="T278" i="68"/>
  <c r="F278" i="68" s="1"/>
  <c r="K17" i="69" l="1"/>
  <c r="C7" i="98"/>
  <c r="F7" i="98" s="1"/>
  <c r="S98" i="68"/>
  <c r="Z3" i="39" s="1"/>
  <c r="C3" i="39" s="1"/>
  <c r="C11" i="69"/>
  <c r="C14" i="69" s="1"/>
  <c r="C5" i="69"/>
  <c r="C7" i="69"/>
  <c r="C21" i="69"/>
  <c r="K14" i="69" l="1"/>
  <c r="C6" i="98"/>
  <c r="K21" i="69"/>
  <c r="C8" i="98"/>
  <c r="F8" i="98" s="1"/>
  <c r="S278" i="68"/>
  <c r="C10" i="69"/>
  <c r="C5" i="98" s="1"/>
  <c r="D7" i="39"/>
  <c r="F5" i="98" l="1"/>
  <c r="C15" i="69"/>
  <c r="C7" i="39"/>
  <c r="Z7" i="39"/>
  <c r="Z12" i="39" s="1"/>
  <c r="C18" i="69" l="1"/>
  <c r="C23" i="69" s="1"/>
  <c r="F6" i="98" l="1"/>
  <c r="C9" i="98"/>
  <c r="F9" i="98" l="1"/>
  <c r="H11" i="78"/>
  <c r="G10" i="78"/>
  <c r="G8" i="66" s="1"/>
  <c r="G6" i="78" l="1"/>
  <c r="H6" i="78" s="1"/>
  <c r="H6" i="66" s="1"/>
  <c r="H10" i="78"/>
  <c r="H8" i="66" s="1"/>
  <c r="G6" i="66" l="1"/>
  <c r="G5" i="78"/>
  <c r="G295" i="78"/>
  <c r="H5" i="78"/>
  <c r="G5" i="66"/>
  <c r="G255" i="66" l="1"/>
  <c r="H5" i="66"/>
  <c r="J5" i="69" l="1"/>
  <c r="H5" i="69"/>
  <c r="R44" i="66"/>
  <c r="R40" i="81"/>
  <c r="R40" i="66" s="1"/>
  <c r="F44" i="81"/>
  <c r="F44" i="66" s="1"/>
  <c r="F40" i="81" l="1"/>
  <c r="F40" i="66" s="1"/>
  <c r="H44" i="81"/>
  <c r="H44" i="66" s="1"/>
  <c r="R32" i="81"/>
  <c r="H40" i="81" l="1"/>
  <c r="H40" i="66" s="1"/>
  <c r="F32" i="81"/>
  <c r="F9" i="85" s="1"/>
  <c r="F12" i="85" s="1"/>
  <c r="F13" i="85" s="1"/>
  <c r="R255" i="81"/>
  <c r="R255" i="66" s="1"/>
  <c r="R32" i="66"/>
  <c r="F255" i="81"/>
  <c r="F32" i="66"/>
  <c r="H32" i="81"/>
  <c r="H32" i="66" l="1"/>
  <c r="H7" i="69" s="1"/>
  <c r="J8" i="39"/>
  <c r="J11" i="39" s="1"/>
  <c r="J12" i="39" s="1"/>
  <c r="J7" i="69"/>
  <c r="H255" i="81"/>
  <c r="T181" i="78"/>
  <c r="T146" i="66" s="1"/>
  <c r="F184" i="78"/>
  <c r="H184" i="78" s="1"/>
  <c r="F181" i="78" l="1"/>
  <c r="T109" i="78"/>
  <c r="F146" i="66" l="1"/>
  <c r="H181" i="78"/>
  <c r="H146" i="66" s="1"/>
  <c r="F109" i="78"/>
  <c r="T295" i="78"/>
  <c r="T255" i="66" s="1"/>
  <c r="T75" i="66"/>
  <c r="F295" i="78" l="1"/>
  <c r="F75" i="66"/>
  <c r="H109" i="78"/>
  <c r="F255" i="66" l="1"/>
  <c r="H295" i="78"/>
  <c r="H255" i="66" s="1"/>
  <c r="D8" i="39"/>
  <c r="D9" i="85"/>
  <c r="H75" i="66"/>
  <c r="C8" i="39" l="1"/>
  <c r="C11" i="39" s="1"/>
  <c r="C12" i="39" s="1"/>
  <c r="D11" i="39"/>
  <c r="D12" i="39" s="1"/>
  <c r="J9" i="69"/>
  <c r="J10" i="69" s="1"/>
  <c r="J15" i="69" s="1"/>
  <c r="J18" i="69" s="1"/>
  <c r="J23" i="69" s="1"/>
  <c r="H9" i="69"/>
  <c r="H10" i="69" s="1"/>
  <c r="D12" i="85"/>
  <c r="D13" i="85" s="1"/>
  <c r="C9" i="85"/>
  <c r="C12" i="85" s="1"/>
  <c r="C13" i="85" s="1"/>
  <c r="K10" i="69" l="1"/>
  <c r="K15" i="69" s="1"/>
  <c r="C10" i="98"/>
  <c r="H15" i="69"/>
  <c r="H18" i="69" s="1"/>
  <c r="K18" i="69" l="1"/>
  <c r="K23" i="69" s="1"/>
  <c r="H23" i="69"/>
  <c r="F10" i="98"/>
  <c r="C13" i="98"/>
  <c r="C14" i="98" l="1"/>
  <c r="F13" i="98"/>
  <c r="F14" i="98" s="1"/>
</calcChain>
</file>

<file path=xl/comments1.xml><?xml version="1.0" encoding="utf-8"?>
<comments xmlns="http://schemas.openxmlformats.org/spreadsheetml/2006/main">
  <authors>
    <author>Kekezsu</author>
  </authors>
  <commentList>
    <comment ref="K57" authorId="0">
      <text>
        <r>
          <rPr>
            <sz val="9"/>
            <color indexed="81"/>
            <rFont val="Tahoma"/>
            <family val="2"/>
            <charset val="238"/>
          </rPr>
          <t>Kisbusz bérleti díj: 690.000 Ft</t>
        </r>
      </text>
    </comment>
  </commentList>
</comments>
</file>

<file path=xl/comments2.xml><?xml version="1.0" encoding="utf-8"?>
<comments xmlns="http://schemas.openxmlformats.org/spreadsheetml/2006/main">
  <authors>
    <author>Kekezsu</author>
  </authors>
  <commentList>
    <comment ref="L48" authorId="0">
      <text>
        <r>
          <rPr>
            <sz val="9"/>
            <color indexed="81"/>
            <rFont val="Tahoma"/>
            <family val="2"/>
            <charset val="238"/>
          </rPr>
          <t>Vízellátás, szennyvíz elvezetési terv</t>
        </r>
      </text>
    </comment>
  </commentList>
</comments>
</file>

<file path=xl/comments3.xml><?xml version="1.0" encoding="utf-8"?>
<comments xmlns="http://schemas.openxmlformats.org/spreadsheetml/2006/main">
  <authors>
    <author>Kekezsu</author>
  </authors>
  <commentList>
    <comment ref="D71" authorId="0">
      <text>
        <r>
          <rPr>
            <sz val="9"/>
            <color indexed="81"/>
            <rFont val="Tahoma"/>
            <family val="2"/>
            <charset val="238"/>
          </rPr>
          <t>gyógyszer támogatás</t>
        </r>
      </text>
    </comment>
    <comment ref="D74" authorId="0">
      <text>
        <r>
          <rPr>
            <sz val="9"/>
            <color indexed="81"/>
            <rFont val="Tahoma"/>
            <family val="2"/>
            <charset val="238"/>
          </rPr>
          <t>speciális gyermekétkezés</t>
        </r>
      </text>
    </comment>
    <comment ref="D107" authorId="0">
      <text>
        <r>
          <rPr>
            <sz val="9"/>
            <color indexed="81"/>
            <rFont val="Tahoma"/>
            <family val="2"/>
            <charset val="238"/>
          </rPr>
          <t>Romhányi György Ált. Iskola</t>
        </r>
      </text>
    </comment>
  </commentList>
</comments>
</file>

<file path=xl/comments4.xml><?xml version="1.0" encoding="utf-8"?>
<comments xmlns="http://schemas.openxmlformats.org/spreadsheetml/2006/main">
  <authors>
    <author>Manoly</author>
  </authors>
  <commentList>
    <comment ref="I57" authorId="0">
      <text>
        <r>
          <rPr>
            <sz val="9"/>
            <color indexed="81"/>
            <rFont val="Tahoma"/>
            <family val="2"/>
            <charset val="238"/>
          </rPr>
          <t>Mérlegképes könyvelő képzés vizsgadíj.</t>
        </r>
      </text>
    </comment>
    <comment ref="M57" authorId="0">
      <text>
        <r>
          <rPr>
            <sz val="9"/>
            <color indexed="81"/>
            <rFont val="Tahoma"/>
            <family val="2"/>
            <charset val="238"/>
          </rPr>
          <t>mérlegképes könyvelő továbbképzés</t>
        </r>
      </text>
    </comment>
    <comment ref="G64" authorId="0">
      <text>
        <r>
          <rPr>
            <sz val="9"/>
            <color indexed="81"/>
            <rFont val="Tahoma"/>
            <family val="2"/>
            <charset val="238"/>
          </rPr>
          <t>Probono</t>
        </r>
      </text>
    </comment>
    <comment ref="L64" authorId="0">
      <text>
        <r>
          <rPr>
            <sz val="9"/>
            <color indexed="81"/>
            <rFont val="Tahoma"/>
            <family val="2"/>
            <charset val="238"/>
          </rPr>
          <t>Probono</t>
        </r>
      </text>
    </comment>
  </commentList>
</comments>
</file>

<file path=xl/sharedStrings.xml><?xml version="1.0" encoding="utf-8"?>
<sst xmlns="http://schemas.openxmlformats.org/spreadsheetml/2006/main" count="9270" uniqueCount="1130">
  <si>
    <t>Megnevezés</t>
  </si>
  <si>
    <t>B1</t>
  </si>
  <si>
    <t>Működési célú támogatások államháztartáson belülről</t>
  </si>
  <si>
    <t>Önkormányzatok működési támogatásai</t>
  </si>
  <si>
    <t>091111</t>
  </si>
  <si>
    <t>Helyi önkormányzatok működésének általános támogatása</t>
  </si>
  <si>
    <t>091121</t>
  </si>
  <si>
    <t>091131</t>
  </si>
  <si>
    <t>Települési önkormányzatok szociális, gyermekjóléti és gyermekétkeztetési feladatainak támogatása</t>
  </si>
  <si>
    <t>091141</t>
  </si>
  <si>
    <t>Települési önkormányzatok kulturális feladatainak támogatása</t>
  </si>
  <si>
    <t>091151</t>
  </si>
  <si>
    <t>091161</t>
  </si>
  <si>
    <t>Elszámolásból származó bevételek</t>
  </si>
  <si>
    <t>09121</t>
  </si>
  <si>
    <t>09131</t>
  </si>
  <si>
    <t>09141</t>
  </si>
  <si>
    <t>09151</t>
  </si>
  <si>
    <t>09161</t>
  </si>
  <si>
    <t>Egyéb működési célú támogatások bevételei államháztartáson belülről</t>
  </si>
  <si>
    <t>B2</t>
  </si>
  <si>
    <t>Felhalmozási célú támogatások államháztartáson belülről</t>
  </si>
  <si>
    <t>09211</t>
  </si>
  <si>
    <t>09221</t>
  </si>
  <si>
    <t>Felhalmozási célú garancia- és kezességvállalásból származó megtérülések államháztartáson belülről</t>
  </si>
  <si>
    <t>09231</t>
  </si>
  <si>
    <t>Felhalmozási célú visszatérítendő támogatások, kölcsönök visszatérülése államháztartáson belülről</t>
  </si>
  <si>
    <t>09241</t>
  </si>
  <si>
    <t>Felhalmozási célú visszatérítendő támogatások, kölcsönök igénybevétele államháztartáson belülről</t>
  </si>
  <si>
    <t>09251</t>
  </si>
  <si>
    <t>B3</t>
  </si>
  <si>
    <t>Közhatalmi bevételek</t>
  </si>
  <si>
    <t>Jövedelemadók</t>
  </si>
  <si>
    <t>093111</t>
  </si>
  <si>
    <t>09341</t>
  </si>
  <si>
    <t>Vagyoni típusú adók</t>
  </si>
  <si>
    <t>093511</t>
  </si>
  <si>
    <t>Termékek és szolgáltatások adói</t>
  </si>
  <si>
    <t>093541</t>
  </si>
  <si>
    <t>093551</t>
  </si>
  <si>
    <t>Egyéb áruhasználati és szolgáltatási adók</t>
  </si>
  <si>
    <t>09361</t>
  </si>
  <si>
    <t>Egyéb közhatalmi bevételek</t>
  </si>
  <si>
    <t>B4</t>
  </si>
  <si>
    <t>Működési bevételek</t>
  </si>
  <si>
    <t>094011</t>
  </si>
  <si>
    <t>094021</t>
  </si>
  <si>
    <t>Szolgáltatások ellenértéke</t>
  </si>
  <si>
    <t>094031</t>
  </si>
  <si>
    <t>Közvetített szolgáltatások ellenértéke</t>
  </si>
  <si>
    <t>094041</t>
  </si>
  <si>
    <t>Tulajdonosi bevételek</t>
  </si>
  <si>
    <t>094051</t>
  </si>
  <si>
    <t>094061</t>
  </si>
  <si>
    <t>094071</t>
  </si>
  <si>
    <t>094101</t>
  </si>
  <si>
    <t>094111</t>
  </si>
  <si>
    <t>Egyéb működési bevételek</t>
  </si>
  <si>
    <t>B5</t>
  </si>
  <si>
    <t>Felhalmozási bevételek</t>
  </si>
  <si>
    <t>09511</t>
  </si>
  <si>
    <t>09521</t>
  </si>
  <si>
    <t>Ingatlanok értékesítése</t>
  </si>
  <si>
    <t>09531</t>
  </si>
  <si>
    <t>09541</t>
  </si>
  <si>
    <t>Részesedések értékesítése</t>
  </si>
  <si>
    <t>09551</t>
  </si>
  <si>
    <t>B6</t>
  </si>
  <si>
    <t>Működési célú átvett pénzeszközök</t>
  </si>
  <si>
    <t>09611</t>
  </si>
  <si>
    <t>09621</t>
  </si>
  <si>
    <t>Működési célú visszatérítendő támogatások, kölcsönök visszatérülése az Európai Uniótól</t>
  </si>
  <si>
    <t>09631</t>
  </si>
  <si>
    <t>Működési célú visszatérítendő támogatások, kölcsönök visszatérülése kormányoktól és más nemzetközi szervezetektől</t>
  </si>
  <si>
    <t>09641</t>
  </si>
  <si>
    <t>09651</t>
  </si>
  <si>
    <t>Egyéb működési célú átvett pénzeszközök</t>
  </si>
  <si>
    <t>B7</t>
  </si>
  <si>
    <t>Felhalmozási célú átvett pénzeszközök</t>
  </si>
  <si>
    <t>09711</t>
  </si>
  <si>
    <t>Felhalmozási célú garancia- és kezességvállalásból származó megtérülések államháztartáson kívülről</t>
  </si>
  <si>
    <t>09721</t>
  </si>
  <si>
    <t>09731</t>
  </si>
  <si>
    <t>09741</t>
  </si>
  <si>
    <t>Felhalmozási célú visszatérítendő támogatások, kölcsönök visszatérülése államháztartáson kívülről</t>
  </si>
  <si>
    <t>09751</t>
  </si>
  <si>
    <t>Egyéb felhalmozási célú átvett pénzeszközök</t>
  </si>
  <si>
    <t>B8</t>
  </si>
  <si>
    <t>Finanszírozási bevételek</t>
  </si>
  <si>
    <t>Belföldi finanszírozás bevételei</t>
  </si>
  <si>
    <t>Hitel-, kölcsönfelvétel pénzügyi vállalkozástól</t>
  </si>
  <si>
    <t>0981111</t>
  </si>
  <si>
    <t>0981121</t>
  </si>
  <si>
    <t>0981131</t>
  </si>
  <si>
    <t>Belföldi értékpapírok bevételei</t>
  </si>
  <si>
    <t>0981211</t>
  </si>
  <si>
    <t>Forgatási célú belföldi értékpapírok beváltása, értékesítése</t>
  </si>
  <si>
    <t>0981223</t>
  </si>
  <si>
    <t>Éven belüli lejáratú belföldi értékpapírok kibocsátása</t>
  </si>
  <si>
    <t>0981233</t>
  </si>
  <si>
    <t>Befektetési célú belföldi értékpapírok beváltása, értékesítése</t>
  </si>
  <si>
    <t>0981243</t>
  </si>
  <si>
    <t>Éven túli lejáratú belföldi értékpapírok kibocsátása</t>
  </si>
  <si>
    <t>Maradvány igénybevétele</t>
  </si>
  <si>
    <t>0981311</t>
  </si>
  <si>
    <t>0981321</t>
  </si>
  <si>
    <t>098141</t>
  </si>
  <si>
    <t>098161</t>
  </si>
  <si>
    <t>098171</t>
  </si>
  <si>
    <t>Külföldi finanszírozás bevételei</t>
  </si>
  <si>
    <t>098211</t>
  </si>
  <si>
    <t>098221</t>
  </si>
  <si>
    <t>098231</t>
  </si>
  <si>
    <t>098241</t>
  </si>
  <si>
    <t>098251</t>
  </si>
  <si>
    <t>09831</t>
  </si>
  <si>
    <t>Adóssághoz nem kapcsolódó származékos ügyletek bevételei</t>
  </si>
  <si>
    <t>BEVÉTELEK ÖSSZESEN</t>
  </si>
  <si>
    <t>K1</t>
  </si>
  <si>
    <t>Személyi juttatások</t>
  </si>
  <si>
    <t>Foglalkoztatottak személyi juttatásai</t>
  </si>
  <si>
    <t>0511011</t>
  </si>
  <si>
    <t>Törvény szerinti illetmények, munkabérek</t>
  </si>
  <si>
    <t>0511021</t>
  </si>
  <si>
    <t>Normatív jutalmak</t>
  </si>
  <si>
    <t>0511031</t>
  </si>
  <si>
    <t>Céljuttatás, projektprémium</t>
  </si>
  <si>
    <t>0511041</t>
  </si>
  <si>
    <t>0511051</t>
  </si>
  <si>
    <t>Végkielégítés</t>
  </si>
  <si>
    <t>0511061</t>
  </si>
  <si>
    <t>Jubíleumi jutalom</t>
  </si>
  <si>
    <t>0511071</t>
  </si>
  <si>
    <t>Béren kívüli juttatások</t>
  </si>
  <si>
    <t>0511081</t>
  </si>
  <si>
    <t>Ruházati költségtérítés</t>
  </si>
  <si>
    <t>0511091</t>
  </si>
  <si>
    <t>Közlekedési költségtérítés</t>
  </si>
  <si>
    <t>0511101</t>
  </si>
  <si>
    <t>Egyéb költségtérítés</t>
  </si>
  <si>
    <t>0511111</t>
  </si>
  <si>
    <t>Lakhatási támogatás</t>
  </si>
  <si>
    <t>0511121</t>
  </si>
  <si>
    <t>Szociális támogatások</t>
  </si>
  <si>
    <t>0511131</t>
  </si>
  <si>
    <t>Foglalkoztatottak egyéb személyi juttatásai</t>
  </si>
  <si>
    <t>Külső személyi juttatások</t>
  </si>
  <si>
    <t>051211</t>
  </si>
  <si>
    <t>Választott tisztségviselők juttatásai</t>
  </si>
  <si>
    <t>051221</t>
  </si>
  <si>
    <t>051231</t>
  </si>
  <si>
    <t>Egyéb külső személyi juttatások</t>
  </si>
  <si>
    <t>K2</t>
  </si>
  <si>
    <t>Munkaadókat terhelő járulékok és szociális hozzájárulási adó</t>
  </si>
  <si>
    <t>Szociális hozzájárulási adó</t>
  </si>
  <si>
    <t>Rehabilitációs hozzájárulás</t>
  </si>
  <si>
    <t>Korkedvezmény-biztosítási járulék</t>
  </si>
  <si>
    <t>Egészségügyi hozzájárulás</t>
  </si>
  <si>
    <t>Táppénz hozzájárulás</t>
  </si>
  <si>
    <t>Egyéb munkaadókat terhelő járulék</t>
  </si>
  <si>
    <t>Munkáltatót terhelő SZJA</t>
  </si>
  <si>
    <t>K3</t>
  </si>
  <si>
    <t>Dologi kiadások</t>
  </si>
  <si>
    <t>Készletbeszerzés</t>
  </si>
  <si>
    <t>053111</t>
  </si>
  <si>
    <t>Szakmai anyagok beszerzése</t>
  </si>
  <si>
    <t>053121</t>
  </si>
  <si>
    <t>Üzemeltetési anyagok beszerzése</t>
  </si>
  <si>
    <t>053131</t>
  </si>
  <si>
    <t>Árubeszerzés</t>
  </si>
  <si>
    <t>Kommunikációs szolgáltatások</t>
  </si>
  <si>
    <t>053211</t>
  </si>
  <si>
    <t>Informatikai szolgáltatások igénybevétel</t>
  </si>
  <si>
    <t>053221</t>
  </si>
  <si>
    <t>Egyéb kommunikációs szolgáltatások</t>
  </si>
  <si>
    <t>Szolgáltatási kiadások</t>
  </si>
  <si>
    <t>053311</t>
  </si>
  <si>
    <t>Közüzemi díjak</t>
  </si>
  <si>
    <t>053321</t>
  </si>
  <si>
    <t>Vásárolt élelmezés</t>
  </si>
  <si>
    <t>053331</t>
  </si>
  <si>
    <t>Bérleti és lízing díjak</t>
  </si>
  <si>
    <t>053341</t>
  </si>
  <si>
    <t>Karbantartási, kisjavítási szolgáltatás</t>
  </si>
  <si>
    <t>053351</t>
  </si>
  <si>
    <t>Közvetített szolgáltatások</t>
  </si>
  <si>
    <t>ÁH belüli közvetített szolgáltatások</t>
  </si>
  <si>
    <t>ÁH kívüli közvetített szolgáltatások</t>
  </si>
  <si>
    <t>053361</t>
  </si>
  <si>
    <t>Szakmai tevékenységet segítő szolgáltatás</t>
  </si>
  <si>
    <t>053371</t>
  </si>
  <si>
    <t>Egyéb szolgáltatások</t>
  </si>
  <si>
    <t>Kiküldetések, reklám- és propagandakiadások</t>
  </si>
  <si>
    <t>053411</t>
  </si>
  <si>
    <t>Kiküldetések kiadásai</t>
  </si>
  <si>
    <t>053421</t>
  </si>
  <si>
    <t>Reklám- és propaganda kiadások</t>
  </si>
  <si>
    <t>Különféle befizetések és egyéb dologi kiadások</t>
  </si>
  <si>
    <t>053511</t>
  </si>
  <si>
    <t>053521</t>
  </si>
  <si>
    <t>Fizetendő ÁFA</t>
  </si>
  <si>
    <t>053531</t>
  </si>
  <si>
    <t>Kamatkiadások</t>
  </si>
  <si>
    <t>053541</t>
  </si>
  <si>
    <t>Egyéb pénzügyi műveletek kiadásai</t>
  </si>
  <si>
    <t>053551</t>
  </si>
  <si>
    <t>Egyéb dologi kiadások</t>
  </si>
  <si>
    <t>K4</t>
  </si>
  <si>
    <t>Ellátottak pénzbeli juttatásai</t>
  </si>
  <si>
    <t>05421</t>
  </si>
  <si>
    <t>Családi támogatások</t>
  </si>
  <si>
    <t>05431</t>
  </si>
  <si>
    <t>05441</t>
  </si>
  <si>
    <t>05451</t>
  </si>
  <si>
    <t>05461</t>
  </si>
  <si>
    <t>Lakhatással kapcsolatos ellátások</t>
  </si>
  <si>
    <t>05471</t>
  </si>
  <si>
    <t>Intézményi ellátottak pénzbeli juttatása</t>
  </si>
  <si>
    <t>05481</t>
  </si>
  <si>
    <t>Egyéb nem intézményi ellátások</t>
  </si>
  <si>
    <t>K5</t>
  </si>
  <si>
    <t>Egyéb működési célú kiadások</t>
  </si>
  <si>
    <t>055011</t>
  </si>
  <si>
    <t>Nemzetközi kötelezettségek</t>
  </si>
  <si>
    <t>0550221</t>
  </si>
  <si>
    <t>A helyi önkormányzatok törvényi előíráson alapuló befizetései</t>
  </si>
  <si>
    <t>0550231</t>
  </si>
  <si>
    <t>Egyéb elvonások és befizetések</t>
  </si>
  <si>
    <t>055031</t>
  </si>
  <si>
    <t>055041</t>
  </si>
  <si>
    <t>055051</t>
  </si>
  <si>
    <t>055061</t>
  </si>
  <si>
    <t>Egyéb működési célú támogatások államháztartáson belülre</t>
  </si>
  <si>
    <t>055071</t>
  </si>
  <si>
    <t>055081</t>
  </si>
  <si>
    <t>055091</t>
  </si>
  <si>
    <t>Árkiegészítések, ártámogatások</t>
  </si>
  <si>
    <t>055101</t>
  </si>
  <si>
    <t>Kamattámogatások</t>
  </si>
  <si>
    <t>055111</t>
  </si>
  <si>
    <t>Működési célú támogatások az Európai Uniónak</t>
  </si>
  <si>
    <t>055121</t>
  </si>
  <si>
    <t>Egyéb működési célú támogatások ÁHK</t>
  </si>
  <si>
    <t>055131</t>
  </si>
  <si>
    <t>Tartalékok</t>
  </si>
  <si>
    <t>K6</t>
  </si>
  <si>
    <t>Beruházások</t>
  </si>
  <si>
    <t>05611</t>
  </si>
  <si>
    <t>Immateriális javak beszerzése, létesítése</t>
  </si>
  <si>
    <t>05621</t>
  </si>
  <si>
    <t>Ingatlanok beszerzése, létesítése</t>
  </si>
  <si>
    <t>05631</t>
  </si>
  <si>
    <t>Informatikai eszközök beszerzése, létesítése</t>
  </si>
  <si>
    <t>05641</t>
  </si>
  <si>
    <t>Egyéb tárgyi eszközök beszerzése, létesítése</t>
  </si>
  <si>
    <t>05651</t>
  </si>
  <si>
    <t>Részesedések beszerzése</t>
  </si>
  <si>
    <t>05661</t>
  </si>
  <si>
    <t>Meglévő részesedések növelése</t>
  </si>
  <si>
    <t>05671</t>
  </si>
  <si>
    <t>Beruházási célú előzetesen felszámított általános forgalmi adó</t>
  </si>
  <si>
    <t>K7</t>
  </si>
  <si>
    <t>Felújítások</t>
  </si>
  <si>
    <t>05711</t>
  </si>
  <si>
    <t>Ingatlanok felújítása</t>
  </si>
  <si>
    <t>05721</t>
  </si>
  <si>
    <t>05731</t>
  </si>
  <si>
    <t>Egyéb tárgyi eszközök felújítása</t>
  </si>
  <si>
    <t>05741</t>
  </si>
  <si>
    <t>K8</t>
  </si>
  <si>
    <t>Egyéb felhalmozási célú kiadások</t>
  </si>
  <si>
    <t>05811</t>
  </si>
  <si>
    <t>05821</t>
  </si>
  <si>
    <t>05831</t>
  </si>
  <si>
    <t>05841</t>
  </si>
  <si>
    <t>Egyéb felhalmozási célú támogatások államháztartáson belülre</t>
  </si>
  <si>
    <t>05851</t>
  </si>
  <si>
    <t>05861</t>
  </si>
  <si>
    <t>05871</t>
  </si>
  <si>
    <t>Lakástámogatás</t>
  </si>
  <si>
    <t>05881</t>
  </si>
  <si>
    <t>Felhalmozási célú támogatások az Európai Uniónak</t>
  </si>
  <si>
    <t>05891</t>
  </si>
  <si>
    <t>Egyéb felhalmozási célú támogatások államháztartáson kívülre</t>
  </si>
  <si>
    <t>K9</t>
  </si>
  <si>
    <t>Finanszírozási kiadások</t>
  </si>
  <si>
    <t>Belföldi finanszírozás kiadásai</t>
  </si>
  <si>
    <t>Hitel-, kölcsöntörlesztés államháztartáson kívülre</t>
  </si>
  <si>
    <t>0591111</t>
  </si>
  <si>
    <t>0591121</t>
  </si>
  <si>
    <t>0591131</t>
  </si>
  <si>
    <t>Belföldi értékpapírok kiadásai</t>
  </si>
  <si>
    <t>0591211</t>
  </si>
  <si>
    <t>0591221</t>
  </si>
  <si>
    <t>0591241</t>
  </si>
  <si>
    <t>Éven belüli belföldi értékpapír beváltás</t>
  </si>
  <si>
    <t>0591251</t>
  </si>
  <si>
    <t>Belföldi kötvények beváltása</t>
  </si>
  <si>
    <t>059141</t>
  </si>
  <si>
    <t>Államháztartáson belüli megelőlegezések visszafizetése</t>
  </si>
  <si>
    <t>059151</t>
  </si>
  <si>
    <t>059161</t>
  </si>
  <si>
    <t>059171</t>
  </si>
  <si>
    <t>Pénzügyi lízing kiadásai</t>
  </si>
  <si>
    <t>Külföldi finanszírozás kiadásai</t>
  </si>
  <si>
    <t>059211</t>
  </si>
  <si>
    <t>059221</t>
  </si>
  <si>
    <t>059231</t>
  </si>
  <si>
    <t>Külföldi értékpapírok beváltása</t>
  </si>
  <si>
    <t>059241</t>
  </si>
  <si>
    <t>Hitelek, kölcsönök törlesztése külföldre</t>
  </si>
  <si>
    <t>059251</t>
  </si>
  <si>
    <t>Adóssághoz nem kapcsolódó származékos ügyletek kiadásai</t>
  </si>
  <si>
    <t>05931</t>
  </si>
  <si>
    <t>KIADÁSOK ÖSSZESEN</t>
  </si>
  <si>
    <t>Magánszemélyek jövedelemadói</t>
  </si>
  <si>
    <t>Építményadó</t>
  </si>
  <si>
    <t>Idegenforgalmi adó épület után</t>
  </si>
  <si>
    <t>Magánszemélyek kommunális adója</t>
  </si>
  <si>
    <t>Telekadó</t>
  </si>
  <si>
    <t>Idegenforgalmi adó tartózkodás után</t>
  </si>
  <si>
    <t>Talajterhelési díj</t>
  </si>
  <si>
    <t>Igazgatási szolgáltatási díj</t>
  </si>
  <si>
    <t>Felügyeleti díj</t>
  </si>
  <si>
    <t>Ebrendészeti hozzájárulás</t>
  </si>
  <si>
    <t>Környezetvédelmi bírság</t>
  </si>
  <si>
    <t>Természetvédelmi bírság</t>
  </si>
  <si>
    <t>Műemlékvédelmi bírság</t>
  </si>
  <si>
    <t>Építésügyi bírság</t>
  </si>
  <si>
    <t>Helyszíni és szabálysértési bírság</t>
  </si>
  <si>
    <t>Egyéb bírság</t>
  </si>
  <si>
    <t>Egyéb különféle közhatalmi bevételek</t>
  </si>
  <si>
    <t>Tárgyi eszközök bérbeadása</t>
  </si>
  <si>
    <t>Út használati díj</t>
  </si>
  <si>
    <t>Vadászati jog bérbeadása</t>
  </si>
  <si>
    <t>Egyéb önkormányzati osztalékbevétel</t>
  </si>
  <si>
    <t>Fedezeti ügyletek kamatbevétele</t>
  </si>
  <si>
    <t>Költségek visszatérítései</t>
  </si>
  <si>
    <t>Egyéb különféle működési bevételek</t>
  </si>
  <si>
    <t>Termőföld értékesítés</t>
  </si>
  <si>
    <t>Egyéb ingatlanok értékesítése</t>
  </si>
  <si>
    <t>Privatizációs bevételek</t>
  </si>
  <si>
    <t>Egyéb részesedések értékesítése</t>
  </si>
  <si>
    <t>Állami gondozottak pénzbeli juttatásai</t>
  </si>
  <si>
    <t>Oktatásban részt vevők pénzb.juttatásai</t>
  </si>
  <si>
    <t>Egyéb pénzbeli juttatások</t>
  </si>
  <si>
    <t>Köztemetés</t>
  </si>
  <si>
    <t>Európai Uniós kötelezettségek</t>
  </si>
  <si>
    <t>Egyéb nemzetközi kötelezettségek</t>
  </si>
  <si>
    <t>Termőföld beszerzés</t>
  </si>
  <si>
    <t>Működési célú garancia- és kezességvállalásból származó megtérülések ÁHB</t>
  </si>
  <si>
    <t>Készenlét, ügyelet, helyettesítés, túlóra</t>
  </si>
  <si>
    <t>Pénzbeli kárpótlások, kártérítések</t>
  </si>
  <si>
    <t>Működési célú garancia- és kezességvállalásból származó kifizetés ÁHB</t>
  </si>
  <si>
    <t>Egyháznak visszatérítendő működési támogatás nyújtás</t>
  </si>
  <si>
    <t>Háztartásnak visszatérítendő működési támogatás nyújtás</t>
  </si>
  <si>
    <t>EU-nak visszatérítendő működési támogatás nyújtás</t>
  </si>
  <si>
    <t>Nonprofit társaságnak visszatérítendő működési támogatás nyújtás</t>
  </si>
  <si>
    <t>Civil szervezetnek visszatérítendő működési támogatás nyújtás</t>
  </si>
  <si>
    <t>Egyháznak egyéb működési támogatás nyújtás</t>
  </si>
  <si>
    <t>Nonprofit társaságnak egyéb működési támogatás nyújtás</t>
  </si>
  <si>
    <t>Civil szervezetnek egyéb működési támogatás nyújtás</t>
  </si>
  <si>
    <t>Háztartásnak egyéb működési támogatás nyújtás</t>
  </si>
  <si>
    <t>Pénzügyi vállalkozásnak egyéb működési támogatás nyújtás</t>
  </si>
  <si>
    <t>Egyéb vállalkozásnak visszatérítendő működési támogatás nyújtás</t>
  </si>
  <si>
    <t>Egyéb vállalkozásnak egyéb működési támogatás nyújtás</t>
  </si>
  <si>
    <t>Felújítási célú előzetesen felszámított ÁFA</t>
  </si>
  <si>
    <t>Felhalmozási célú garancia- és kezességvállalásból származó kifizetés ÁHB</t>
  </si>
  <si>
    <t>Központi költségvetési szervnek egyéb működési támogatás</t>
  </si>
  <si>
    <t>Központi költségvetési szervnek működési támogatás törlesztés</t>
  </si>
  <si>
    <t>Központi költségvetési szervnek működési támogatás nyújtás</t>
  </si>
  <si>
    <t>Központi költségvetési szervnek egyéb felhalmozási támogatás</t>
  </si>
  <si>
    <t>Egyháznak visszatérítendő felhalmozási támogatás nyújtás</t>
  </si>
  <si>
    <t>Háztartásnak visszatérítendő felhalmozási támogatás nyújtás</t>
  </si>
  <si>
    <t>EU-nak visszatérítendő felhalmozási támogatás nyújtás</t>
  </si>
  <si>
    <t>Civil szervezetnek visszatérítendő felhalmozási támogatás nyújtás</t>
  </si>
  <si>
    <t>Egyháznak egyéb felhalmozási támogatás nyújtás</t>
  </si>
  <si>
    <t>Nonprofit társaságnak egyéb felhalmozási támogatás nyújtás</t>
  </si>
  <si>
    <t>Civil szervezetnek egyéb felhalmozási támogatás nyújtás</t>
  </si>
  <si>
    <t>Háztartásnak egyéb felhalmozási támogatás nyújtás</t>
  </si>
  <si>
    <t>Pénzügyi vállalkozásnak egyéb felhalmozási támogatás nyújtás</t>
  </si>
  <si>
    <t>Egyéb vállalkozásnak egyéb felhalmozási támogatás nyújtás</t>
  </si>
  <si>
    <t>Nemzetközi szervezetnek egyéb felhalmozási támogatás nyújtás</t>
  </si>
  <si>
    <t>Forgatási célú belföldi értékpapír vásárlás</t>
  </si>
  <si>
    <t>Befektetési célú belföldi értékpapírok vásárlása</t>
  </si>
  <si>
    <t>Forgatási célú külföldi értékpapír vásárlás</t>
  </si>
  <si>
    <t>Befektetési célú külföldi értékpapír vásárlás</t>
  </si>
  <si>
    <t>Hitelek, kölcsönök törlesztése külföldi pénzintézetnek</t>
  </si>
  <si>
    <t>Külföldi értékpapírok kibocsátása</t>
  </si>
  <si>
    <t>Lekötött bankbetétek megszüntetése</t>
  </si>
  <si>
    <t>Államháztartáson belüli megelőlegezések</t>
  </si>
  <si>
    <t>Forgatási célú belföldi befektetési jegy beváltása</t>
  </si>
  <si>
    <t>Forgatási célú belföldi kárpótlási jegy beváltása</t>
  </si>
  <si>
    <t>Elvonások és befizetések bevételei</t>
  </si>
  <si>
    <t>TB pénzügyi alaptól kapott működési támogatás</t>
  </si>
  <si>
    <t xml:space="preserve">Felhalmozási célú önkormányzati támogatások                                                                </t>
  </si>
  <si>
    <t>TB pénzügyi alaptól felhalmozási támogatás visszatérülése</t>
  </si>
  <si>
    <t>TB pénzügyi alaptól felhalmozási visszatérítendő támogatás igénybevétele</t>
  </si>
  <si>
    <t>TB pényzügyi alaptól kapott felhalmozási támogatás</t>
  </si>
  <si>
    <t>Állandó jellegű tevékenység iparűzési adó</t>
  </si>
  <si>
    <t>Ideiglenes jellegű tevékenység iparűzési adó</t>
  </si>
  <si>
    <t>Korábbi évek adónemeiből áthúzódó befizetések</t>
  </si>
  <si>
    <t>Készletértékesítés</t>
  </si>
  <si>
    <t>Egyéb szolgáltatások nyújtása miatti bevételek</t>
  </si>
  <si>
    <t>ÁHB továbbszámlázott közvetített szolgáltatás</t>
  </si>
  <si>
    <t>ÁHK továbbszámlázott közvetített szolgáltatás</t>
  </si>
  <si>
    <t>Állami többségi tulajdonú vállalkozástól kapott osztalék</t>
  </si>
  <si>
    <t>Önkormányzati többségi tulajdonú vállalkozástól kapott osztalék</t>
  </si>
  <si>
    <t>Egyéb önkormányzati tulajdonosi bevételek</t>
  </si>
  <si>
    <t>Ellátási díjak</t>
  </si>
  <si>
    <t>Kiszámlázott ÁFA</t>
  </si>
  <si>
    <t>Kártérítés, biztosíték, szerződés szegés bevétele</t>
  </si>
  <si>
    <t>Immateriális javak értékesítése</t>
  </si>
  <si>
    <t>Egyéb tárgyi eszközök értékesítése</t>
  </si>
  <si>
    <t>Részesedések megszűnéséhez kapcsolódó bevételek</t>
  </si>
  <si>
    <t>Működési célú garancia- és kezességvállalásból származó megtérülések ÁHK</t>
  </si>
  <si>
    <t>Egyháztól működési támogatás visszatérülése</t>
  </si>
  <si>
    <t>Háztartástól működési támogatás visszatérülése</t>
  </si>
  <si>
    <t>Nonprofit társaságtól működési támogatás visszatérülése</t>
  </si>
  <si>
    <t>Civil szervezettől működési támogatás visszatérülése</t>
  </si>
  <si>
    <t>Pénzügyi vállalkozástól működési támogatás visszatérülése</t>
  </si>
  <si>
    <t>Egyéb vállalkozástól működési támogatás visszatérülése</t>
  </si>
  <si>
    <t>Egyháztól működési célú átvett pénzeszközök</t>
  </si>
  <si>
    <t>Háztartástól működési célú átvett pénzeszközök</t>
  </si>
  <si>
    <t>EU-tól működési célú átvett pénzeszközök</t>
  </si>
  <si>
    <t>Nonprofit társaságtól működési célú átvett pénzeszközök</t>
  </si>
  <si>
    <t>Civil szervezettől működési célú átvett pénzeszközök</t>
  </si>
  <si>
    <t>Pénzügyi vállalkozástól működési célú átvett pénzeszközök</t>
  </si>
  <si>
    <t>Egyéb vállalkozástól működési célú átvett pénzeszközök</t>
  </si>
  <si>
    <t>Egyháztól felhalmozási támogatás visszatérülése</t>
  </si>
  <si>
    <t>Háztartástól felhalmozási támogatás visszatérülése</t>
  </si>
  <si>
    <t>Nonprofit társaságtól felhalmozási támogatás visszatérülése</t>
  </si>
  <si>
    <t>Civil szervezettől felhalmozási támogatás visszatérülése</t>
  </si>
  <si>
    <t>Pénzügyi vállalkozástól felhalmozási támogatás visszatérülése</t>
  </si>
  <si>
    <t>Egyéb vállalkozástól felhalmozási támogatás visszatérülése</t>
  </si>
  <si>
    <t>Egyháztól felhalmozási célú átvett pénzeszközök</t>
  </si>
  <si>
    <t>Háztartástól felhalmozási célú átvett pénzeszközök</t>
  </si>
  <si>
    <t>EU-tól felhalmozási célú átvett pénzeszközök</t>
  </si>
  <si>
    <t>Nonprofit társaságtól felhalmozási célú átvett pénzeszközök</t>
  </si>
  <si>
    <t>Civil szervezettől felhalmozási célú átvett pénzeszközök</t>
  </si>
  <si>
    <t>Pénzügyi vállalkozástól felhalmozási célú átvett pénzeszközök</t>
  </si>
  <si>
    <t>Egyéb vállalkozástól felhalmozási célú átvett pénzeszközök</t>
  </si>
  <si>
    <t>Forgatási célú belföldi egyéb értékpapírok beváltása</t>
  </si>
  <si>
    <t>Központi költségvetési szervtől működési célú visszatérítendő támogatás</t>
  </si>
  <si>
    <t>EU-s programok miatt működési célú visszatérítendő támogatás</t>
  </si>
  <si>
    <t>Egyéb fejezeti kezelésű előirányzatoktól működési célú visszatérítendő támogatás</t>
  </si>
  <si>
    <t>TB pénzügyi alapjaitól működési célú visszatérítendő támogatás</t>
  </si>
  <si>
    <t>Helyi önkormányzattól és költségvetési szervétől működési célú visszatérítendő támogatás</t>
  </si>
  <si>
    <t>Társulástól és költségvetési szervétől működési célú visszatérítendő támogatás</t>
  </si>
  <si>
    <t>Nemzetiségi önkormányzattól és költségvetési szervétől működési célú visszatérítendő támogatás</t>
  </si>
  <si>
    <t>Térségi fejlesztési tanácstól és költségvetési szervétől működési célú visszatérítendő támogatás</t>
  </si>
  <si>
    <t>Központi költségvetési szervtől működési visszatérítendő támogatás igénybevétele</t>
  </si>
  <si>
    <t>Központi költségvetési szervtől kapott működési támogatás</t>
  </si>
  <si>
    <t>Központi költségvetési szervtől felhalmozási visszatérítendő támogatás igénybevétele</t>
  </si>
  <si>
    <t>Központi költségvetési szervtől kapott felhalmozási támogatás</t>
  </si>
  <si>
    <t>Központi kezelésű előirányzattól működési visszatérítendő támogatás igénybevétele</t>
  </si>
  <si>
    <t>Központi kezelésű előirányzattól kapott működési támogatás</t>
  </si>
  <si>
    <t>Központi kezelésű előirányzattól felhalmozási visszatérítendő támogatás igénybevétele</t>
  </si>
  <si>
    <t>Központi kezelésű előirányzattól kapott felhalmozási támogatás</t>
  </si>
  <si>
    <t>EU-s programok miatt kapott működési támogatás</t>
  </si>
  <si>
    <t>EU-s programok miatt felhalmozási támogatás visszatérülése</t>
  </si>
  <si>
    <t>EU-s programok miatt felhalmozási visszatérítendő támogatás igénybevétele</t>
  </si>
  <si>
    <t>EU-s programok miatt kapott felhalmozási támogatás</t>
  </si>
  <si>
    <t>Egyéb fejezeti kezelésű előirányzatoktól működési visszatérítendő támogatás igénybevétele</t>
  </si>
  <si>
    <t>Egyéb fejezeti kezelésű előirányzatoktól kapott működési támogatás</t>
  </si>
  <si>
    <t>Egyéb fejezeti kezelésű előirányzatoktól felhalmozási támogatás visszatérülése</t>
  </si>
  <si>
    <t>Egyéb fejezeti kezelésű előirányzatoktól felhalmozási visszatérítendő támogatás igénybevétele</t>
  </si>
  <si>
    <t>Központi kezelésű előirányzattól működési célú visszatérítendő tám.</t>
  </si>
  <si>
    <t>Elkülönített állami pénzalaptól működési visszatérítendő támogatás igénybevétele</t>
  </si>
  <si>
    <t>Elkülönített állami pénzalaptól kapott működési támogatás</t>
  </si>
  <si>
    <t>Elkülönített állami pénzalaptól felhalmozási visszatérítendő támogatás igénybevétele</t>
  </si>
  <si>
    <t>Elkülönített állami pénzalaptól kapott felhalmozási támogatás</t>
  </si>
  <si>
    <t>Helyi önkormányzattól és költségvetési szervétől működési visszatérítendő támogatás igénybevétele</t>
  </si>
  <si>
    <t>Helyi önkormányzattól és költségvetési szervétől kapott működési támogatás</t>
  </si>
  <si>
    <t>Helyi önkormányzattól és költségvetési szervétől felhalmozási támogatás visszatérülése</t>
  </si>
  <si>
    <t>Helyi önkormányzattól és költségvetési szervétől felhalmozási visszatérítendő támogatás igénybevétele</t>
  </si>
  <si>
    <t xml:space="preserve">Helyi önkormányzattól és költségvetési szervétől kapott felhalmozási támogatás  </t>
  </si>
  <si>
    <t>Társulástól és költségvetési szervétől működési visszatérítendő támogatás igénybevétele</t>
  </si>
  <si>
    <t>Társulástól és költségvetési szervétől kapott működési támogatás</t>
  </si>
  <si>
    <t>Társulástól és költségvetési szervétől felhalmozási támogatás visszatérülése</t>
  </si>
  <si>
    <t>Társulástól és költségvetési szervétől felhalmozási visszatérítendő támogatás igénybevétele</t>
  </si>
  <si>
    <t>Nemzetiségi önkormányzattól és költségvetési szervétől működési visszatérítendő támogatás igénybevétele</t>
  </si>
  <si>
    <t>Nemzetiségi önkormányzattól és költségvetési szervétől kapott működési támogatás</t>
  </si>
  <si>
    <t>Nemzetiségi önkormányzattól és költségvetési szervétől felhalmozási támogatás visszatérülése</t>
  </si>
  <si>
    <t>Nemzetiségi önkormányzattól és költségvetési szervétől felhalmozási visszatérítendő támogatás igénybevétele</t>
  </si>
  <si>
    <t>Nemzetiségi önkormányzattól és költségvetési szervétől kapott felhalmozási támogatás</t>
  </si>
  <si>
    <t>Térségi fejlesztési tanácstól és költségvetési szervétől működési visszatérítendő támogatás igénybevétele</t>
  </si>
  <si>
    <t>Térségi fejlesztési tanácstól és költségvetési szervétől kapott működési támogatás</t>
  </si>
  <si>
    <t>Térségi fejlesztési tanácstól és költségvetési szervétől felhalmozási támogatás visszatérülése</t>
  </si>
  <si>
    <t>Térségi fejlesztési tanácstól és költségvetési szervétől felhalmozási visszatérítendő támogatás igénybevétele</t>
  </si>
  <si>
    <t>Térségi fejlesztési tanácstól és költségvetési szervétől kapott felhalmozási támogatás</t>
  </si>
  <si>
    <t>Önkormányzati vagyon üzemeltetéséből, koncesszióból származó bevétel</t>
  </si>
  <si>
    <t>Állami többségi tulajdonú nem pénzügyi vállalkozástól működési támogatás visszatérülése</t>
  </si>
  <si>
    <t>Önkormányzati többségi tulajdonú nem pénzügyi vállalkozástól működési támogatás visszatérülése</t>
  </si>
  <si>
    <t>Külföldi szervezetektől, személyektől működési támogatás visszatérülése</t>
  </si>
  <si>
    <t>Állami többségi tulajdonú nem pénzügyi vállalkozástól működési célú átvett pénzeszközök</t>
  </si>
  <si>
    <t>Önkormányzati többségi tulajdonú nem pénzügyi vállalkozástól működési célú átvett pénzeszközök</t>
  </si>
  <si>
    <t>Kormányoktól, nemzetközi szervezetektől működési célú átvett pénzeszközök</t>
  </si>
  <si>
    <t>Egyéb külföldiektől működési célú átvett pénzeszközök</t>
  </si>
  <si>
    <t>Állami többségi tulajdonú nem pénzügyi vállalkozástól felhalmozási támogatás visszatérülése</t>
  </si>
  <si>
    <t>Önkormányzati többségi tulajdonú nem pénzügyi vállalkozástól felhalmozási támogatás visszatérülése</t>
  </si>
  <si>
    <t>Egyéb külföldiektől felhalmozási támogatás visszatérülése</t>
  </si>
  <si>
    <t>Állami többségi tulajdonú nem pénzügyi vállalkozástól felhalmozási célú átvett pénzeszközök</t>
  </si>
  <si>
    <t>Önkormányzati többségi tulajdonú nem pénzügyi vállalkozástól felhalmozási célú átvett pénzeszközök</t>
  </si>
  <si>
    <t>Kormányoktól, nemzetközi szervezetektől felhalmozási célú átvett pénzeszközök</t>
  </si>
  <si>
    <t>Egyéb külföldiektől felhalmozási célú átvett pénzeszközök</t>
  </si>
  <si>
    <t>Központi kezelésű előirányzatnak működési támogatás nyújtás</t>
  </si>
  <si>
    <t>EU-s programok miatti működési támogatás nyújtás</t>
  </si>
  <si>
    <t>Egyéb fejezeti kezelésű előirányzatnak működési támogatás nyújtás</t>
  </si>
  <si>
    <t>TB pénzügyi alapjainak működési támogatás nyújtás</t>
  </si>
  <si>
    <t>Elkülönített állami pénzalapnak működési támogatás nyújtás</t>
  </si>
  <si>
    <t>Helyi önkormányzatnak és költségvetési szervének működési támogatás nyújtás</t>
  </si>
  <si>
    <t>Nemzetiségi önkormányzatnak és költségvetési szervének működési támogatás nyújtás</t>
  </si>
  <si>
    <t>Térségi fejlesztési tanácsnak és költségvetési szervének működési támogatás nyújtás</t>
  </si>
  <si>
    <t>Központi kezelésű előirányzatnak működési támogatás törlesztés</t>
  </si>
  <si>
    <t>Központi kezelésű előirányzatnak egyéb működési támogatás</t>
  </si>
  <si>
    <t>EU-s programok miatti működési támogatás törlesztés</t>
  </si>
  <si>
    <t>EU-s programok miatti egyéb működési támogatás</t>
  </si>
  <si>
    <t>Egyéb fejezeti kezelésű előirányzatnak egyéb működési támogatás</t>
  </si>
  <si>
    <t>Elkülönített állami pénzalapnak működési támogatás törlesztés</t>
  </si>
  <si>
    <t>Elkülönített állami pénzalapnak egyéb működési támogatás</t>
  </si>
  <si>
    <t>TB pénzügyi alapjainak működési támogatás törlesztés</t>
  </si>
  <si>
    <t>TB pénzügyi alapjainak egyéb működési támogatás</t>
  </si>
  <si>
    <t>Helyi önkormányzatnak és költségvetési szervének működési támogatás törlesztés</t>
  </si>
  <si>
    <t>Helyi önkormányzatnak és költségvetési szervének egyéb működési támogatás</t>
  </si>
  <si>
    <t>Társulásnak és költségvetési szervének egyéb működési támogatás</t>
  </si>
  <si>
    <t>Nemzetiségi önkormányzatnak és költségvetési szervének működési támogatás törlesztés</t>
  </si>
  <si>
    <t>Nemzetiségi önkormányzatnak és költségvetési szervének egyéb működési támogatás</t>
  </si>
  <si>
    <t>Térségi fejlesztési tanácsnak és költségvetési szervének működési támogatás törlesztés</t>
  </si>
  <si>
    <t>Térségi fejlesztési tanácsnak és költségvetési szervének egyéb működési támogatás</t>
  </si>
  <si>
    <t>Egyéb működési célú garancia- és kezességvállalásból származó kifizetés</t>
  </si>
  <si>
    <t>Működési célú garancia- és kezességvállalásból származó kifizetés</t>
  </si>
  <si>
    <t>Állami többségi tulajdonú nem pénzügyi vállalkozásnak visszatérítendő működési támogatás nyújtás</t>
  </si>
  <si>
    <t>Önkormányzati többségi tulajdonú nem pénzügyi vállalkozásnak visszatérítendő működési támogatás nyújtás</t>
  </si>
  <si>
    <t>Kormányoknak és nemzetközi szervezeteknek visszatérítendő működési támogatás nyújtás</t>
  </si>
  <si>
    <t>Egyéb külföldieknek visszatérítendő működési támogatás nyújtás</t>
  </si>
  <si>
    <t>Állami többségi tulajdonú nem pénzügyi vállalkozásnak egyéb működési támogatás nyújtás</t>
  </si>
  <si>
    <t>Állami többségi tulajdonú nem pénzügyi vállalkozásnak visszatérítendő felhalmozási támogatás nyújtás</t>
  </si>
  <si>
    <t>Állami többségi tulajdonú nem pénzügyi vállalkozásnak egyéb felhalmozási támogatás nyújtás</t>
  </si>
  <si>
    <t>Önkormányzati többségi tulajdonú nem pénzügyi vállalkozásnak egyéb működési támogatás nyújtás</t>
  </si>
  <si>
    <t>Önkormányzati többségi tulajdonú nem pénzügyi vállalkozásnak visszatérítendő felhalmozási támogatás nyújtás</t>
  </si>
  <si>
    <t>Önkormányzati többségi tulajdonú nem pénzügyi vállalkozásnak egyéb felhalmozási támogatás nyújtás</t>
  </si>
  <si>
    <t>Kormányoknak és nemzetközi szervezeteknek egyéb működési támogatás nyújtás</t>
  </si>
  <si>
    <t>Egyéb külföldieknek egyéb működési támogatás nyújtás</t>
  </si>
  <si>
    <t>Központi kezelésű előirányzatnak egyéb felhalmozási támogatás</t>
  </si>
  <si>
    <t>EU-s programok miatti felhalmozási célú támogatás nyújtás</t>
  </si>
  <si>
    <t>EU-s programok miatti felhalmozási célú támogatás törlesztés</t>
  </si>
  <si>
    <t>EU-s programok miatti egyéb felhalmozási támogatás</t>
  </si>
  <si>
    <t>Egyéb fejezeti kezelésű előirányzatnak felhalmozási célú támogatás nyújtás</t>
  </si>
  <si>
    <t>Egyéb fejezeti kezelésű előirányzatnak felhalmozási célú támogatás törlesztés</t>
  </si>
  <si>
    <t>TB pénzügyi alapjainak felhalmozási célú támogatás nyújtás</t>
  </si>
  <si>
    <t>Elkülönített állami pénzalapnak felhalmozási célú támogatás nyújtás</t>
  </si>
  <si>
    <t>TB pénzügyi alapjainak felhalmozási célú támogatás törlesztés</t>
  </si>
  <si>
    <t>Elkülönített állami pénzalapnak egyéb felhalmozási támogatás</t>
  </si>
  <si>
    <t>TB pénzügyi alapjainak egyéb felhalmozási támogatás</t>
  </si>
  <si>
    <t>Helyi önkormányzatnak és költségvetési szervének felhalmozási célú támogatás nyújtás</t>
  </si>
  <si>
    <t>Helyi önkormányzatnak és költségvetési szervének felhalmozási célú támogatás törlesztés</t>
  </si>
  <si>
    <t>Helyi önkormányzatnak és költségvetési szervének egyéb felhalmozási támogatás</t>
  </si>
  <si>
    <t>Társulásnak és költségvetési szervének felhalmozási célú támogatás nyújtás</t>
  </si>
  <si>
    <t>Társulásnak és költségvetési szervének felhalmozási célú támogatás törlesztés</t>
  </si>
  <si>
    <t>Nemzetiségi önkormányzatnak és költségvetési szervének felhalmozási célú támogatás nyújtás</t>
  </si>
  <si>
    <t>Nemzetiségi önkormányzatnak és költségvetési szervének felhalmozási célú támogatás törlesztés</t>
  </si>
  <si>
    <t>Nemzetiségi önkormányzatnak és költségvetési szervének egyéb felhalmozási támogatás</t>
  </si>
  <si>
    <t>Térségi fejlesztési tanácsnak és költségvetési szervének felhalmozási célú támogatás nyújtás</t>
  </si>
  <si>
    <t>Térségi fejlesztési tanácsnak és költségvetési szervének felhalmozási célú támogatás törlesztés</t>
  </si>
  <si>
    <t>Térségi fejlesztési tanácsnak és költségvetési szervének egyéb felhalmozási támogatás</t>
  </si>
  <si>
    <t>Egyéb külföldieknek visszatérítendő felhalmozási támogatás nyújtás</t>
  </si>
  <si>
    <t>Egyéb külföldieknek egyéb felhalmozási támogatás nyújtás</t>
  </si>
  <si>
    <t>Állami vagy önkormányzati tulajdonban lévő gazdasági társaságok tartozásai miatti kifizetések kiadásai</t>
  </si>
  <si>
    <t>Egyéb felhalmozási célú garancia- és kezességvállalásból származó kifizetés</t>
  </si>
  <si>
    <t>Költségvetési maradvány</t>
  </si>
  <si>
    <t>Összesen</t>
  </si>
  <si>
    <t>Működési kiadások</t>
  </si>
  <si>
    <t>Felhalmozási kiadások</t>
  </si>
  <si>
    <t>KÖLTSÉGVETÉSI BEVÉTELEK</t>
  </si>
  <si>
    <t>KÖLTSÉGVETÉSI KIADÁSOK</t>
  </si>
  <si>
    <t>Bevételi előirányzatok</t>
  </si>
  <si>
    <t>Kiadási előirányzatok</t>
  </si>
  <si>
    <t>Ellátottak pénzbeli jutattásai</t>
  </si>
  <si>
    <t>Működési bevételek összesen</t>
  </si>
  <si>
    <t>Működési kiadások összesen</t>
  </si>
  <si>
    <t>Egyéb felhalmozási kiadások</t>
  </si>
  <si>
    <t>Felhalmozási bevételek összesen</t>
  </si>
  <si>
    <t>Felhalmozási kiadások összesen</t>
  </si>
  <si>
    <t>Költségvetési bevételek összesen</t>
  </si>
  <si>
    <t>Költségvetési kiadások összesen</t>
  </si>
  <si>
    <t>HIÁNY BELSŐ FINANSZÍROZÁSÁRA SZOLGÁLÓ KÖLTSÉGVETÉSI MARADVÁNY</t>
  </si>
  <si>
    <t>Maradvánnyal korrigált költségvetési bevételek összesen</t>
  </si>
  <si>
    <t>Maradvánnyal korrigált költségvetési kiadás összesen</t>
  </si>
  <si>
    <t>FINANSZÍROZÁSI BEVÉTELEK</t>
  </si>
  <si>
    <t>FINANSZÍROZÁSI KIADÁSOK</t>
  </si>
  <si>
    <t>BEVÉTELEK MINDÖSSZESEN</t>
  </si>
  <si>
    <t>KIADÁSOK MINDÖSSZESEN</t>
  </si>
  <si>
    <t>1. hó</t>
  </si>
  <si>
    <t>2. hó</t>
  </si>
  <si>
    <t>3. hó</t>
  </si>
  <si>
    <t>4. hó</t>
  </si>
  <si>
    <t>5. hó</t>
  </si>
  <si>
    <t>6. hó</t>
  </si>
  <si>
    <t>7. hó</t>
  </si>
  <si>
    <t>8. hó</t>
  </si>
  <si>
    <t>9. hó</t>
  </si>
  <si>
    <t>10. hó</t>
  </si>
  <si>
    <t>11. hó</t>
  </si>
  <si>
    <t>12. hó</t>
  </si>
  <si>
    <t>Működési célú visszatérítendő támogatások, kölcsönök visszatérülése államháztartáson kívülről</t>
  </si>
  <si>
    <t>Felhalmozási célú visszatérítendő támogatások, kölcsönök törlesztése államháztartáson belülre</t>
  </si>
  <si>
    <t>Felhalmozási célú garancia- és kezességvállalásból származó kifizetés államháztartáson kívülre</t>
  </si>
  <si>
    <t>Működési célú visszatérítendő támogatások, kölcsönök visszatérülése államháztartáson belülről</t>
  </si>
  <si>
    <t>K11</t>
  </si>
  <si>
    <t>K1101</t>
  </si>
  <si>
    <t>K1102</t>
  </si>
  <si>
    <t>K1103</t>
  </si>
  <si>
    <t>K1104</t>
  </si>
  <si>
    <t>K1105</t>
  </si>
  <si>
    <t>K1106</t>
  </si>
  <si>
    <t>K1107</t>
  </si>
  <si>
    <t>K1108</t>
  </si>
  <si>
    <t>K1109</t>
  </si>
  <si>
    <t>K1110</t>
  </si>
  <si>
    <t>K1111</t>
  </si>
  <si>
    <t>K1112</t>
  </si>
  <si>
    <t>K1113</t>
  </si>
  <si>
    <t>K12</t>
  </si>
  <si>
    <t>K121</t>
  </si>
  <si>
    <t>K122</t>
  </si>
  <si>
    <t>K123</t>
  </si>
  <si>
    <t>K31</t>
  </si>
  <si>
    <t>K311</t>
  </si>
  <si>
    <t>K312</t>
  </si>
  <si>
    <t>K313</t>
  </si>
  <si>
    <t>K32</t>
  </si>
  <si>
    <t>K321</t>
  </si>
  <si>
    <t>K322</t>
  </si>
  <si>
    <t>K33</t>
  </si>
  <si>
    <t>K331</t>
  </si>
  <si>
    <t>K332</t>
  </si>
  <si>
    <t>K333</t>
  </si>
  <si>
    <t>K334</t>
  </si>
  <si>
    <t>K335</t>
  </si>
  <si>
    <t>K336</t>
  </si>
  <si>
    <t>K337</t>
  </si>
  <si>
    <t>K34</t>
  </si>
  <si>
    <t>K341</t>
  </si>
  <si>
    <t>K342</t>
  </si>
  <si>
    <t>K35</t>
  </si>
  <si>
    <t>K351</t>
  </si>
  <si>
    <t>K352</t>
  </si>
  <si>
    <t>K353</t>
  </si>
  <si>
    <t>K354</t>
  </si>
  <si>
    <t>K355</t>
  </si>
  <si>
    <t>K42</t>
  </si>
  <si>
    <t>K43</t>
  </si>
  <si>
    <t>K44</t>
  </si>
  <si>
    <t>K45</t>
  </si>
  <si>
    <t>K46</t>
  </si>
  <si>
    <t>K47</t>
  </si>
  <si>
    <t>K48</t>
  </si>
  <si>
    <t>K501</t>
  </si>
  <si>
    <t>K5022</t>
  </si>
  <si>
    <t>K5023</t>
  </si>
  <si>
    <t>K503</t>
  </si>
  <si>
    <t>K504</t>
  </si>
  <si>
    <t>K505</t>
  </si>
  <si>
    <t>K506</t>
  </si>
  <si>
    <t>K507</t>
  </si>
  <si>
    <t>K509</t>
  </si>
  <si>
    <t>K508</t>
  </si>
  <si>
    <t>K510</t>
  </si>
  <si>
    <t>K511</t>
  </si>
  <si>
    <t>K512</t>
  </si>
  <si>
    <t>K513</t>
  </si>
  <si>
    <t>K61</t>
  </si>
  <si>
    <t>K62</t>
  </si>
  <si>
    <t>K63</t>
  </si>
  <si>
    <t>K64</t>
  </si>
  <si>
    <t>K65</t>
  </si>
  <si>
    <t>K66</t>
  </si>
  <si>
    <t>K67</t>
  </si>
  <si>
    <t>K71</t>
  </si>
  <si>
    <t>K72</t>
  </si>
  <si>
    <t>K73</t>
  </si>
  <si>
    <t>K74</t>
  </si>
  <si>
    <t>K81</t>
  </si>
  <si>
    <t>K82</t>
  </si>
  <si>
    <t>K83</t>
  </si>
  <si>
    <t>K84</t>
  </si>
  <si>
    <t>K85</t>
  </si>
  <si>
    <t>K86</t>
  </si>
  <si>
    <t>K87</t>
  </si>
  <si>
    <t>K88</t>
  </si>
  <si>
    <t>K89</t>
  </si>
  <si>
    <t>K91</t>
  </si>
  <si>
    <t>K911</t>
  </si>
  <si>
    <t>K9111</t>
  </si>
  <si>
    <t>K9112</t>
  </si>
  <si>
    <t>K9113</t>
  </si>
  <si>
    <t>K912</t>
  </si>
  <si>
    <t>K9121</t>
  </si>
  <si>
    <t>K9122</t>
  </si>
  <si>
    <t>K9124</t>
  </si>
  <si>
    <t>K9125</t>
  </si>
  <si>
    <t>K914</t>
  </si>
  <si>
    <t>K915</t>
  </si>
  <si>
    <t>K916</t>
  </si>
  <si>
    <t>K917</t>
  </si>
  <si>
    <t>Hosszú lejáratú hitelek, kölcsönök törlesztése</t>
  </si>
  <si>
    <t>Likviditási célú hitelek, kölcsönök törlesztése</t>
  </si>
  <si>
    <t>Rövid lejáratú hitelek, kölcsönök törlesztése</t>
  </si>
  <si>
    <t>K92</t>
  </si>
  <si>
    <t>K921</t>
  </si>
  <si>
    <t>K922</t>
  </si>
  <si>
    <t>K923</t>
  </si>
  <si>
    <t>K924</t>
  </si>
  <si>
    <t>K925</t>
  </si>
  <si>
    <t>K93</t>
  </si>
  <si>
    <t>B11</t>
  </si>
  <si>
    <t>B111</t>
  </si>
  <si>
    <t>B112</t>
  </si>
  <si>
    <t>B113</t>
  </si>
  <si>
    <t>B114</t>
  </si>
  <si>
    <t>B115</t>
  </si>
  <si>
    <t>B116</t>
  </si>
  <si>
    <t>B12</t>
  </si>
  <si>
    <t>B13</t>
  </si>
  <si>
    <t>B14</t>
  </si>
  <si>
    <t>B15</t>
  </si>
  <si>
    <t>B16</t>
  </si>
  <si>
    <t>B21</t>
  </si>
  <si>
    <t>B22</t>
  </si>
  <si>
    <t>B23</t>
  </si>
  <si>
    <t>B24</t>
  </si>
  <si>
    <t>B25</t>
  </si>
  <si>
    <t>B31</t>
  </si>
  <si>
    <t>B311</t>
  </si>
  <si>
    <t>B34</t>
  </si>
  <si>
    <t>B35</t>
  </si>
  <si>
    <t>B354</t>
  </si>
  <si>
    <t>B355</t>
  </si>
  <si>
    <t>B36</t>
  </si>
  <si>
    <t>B401</t>
  </si>
  <si>
    <t>B402</t>
  </si>
  <si>
    <t>B403</t>
  </si>
  <si>
    <t>B404</t>
  </si>
  <si>
    <t>B405</t>
  </si>
  <si>
    <t>B406</t>
  </si>
  <si>
    <t>B407</t>
  </si>
  <si>
    <t>B409</t>
  </si>
  <si>
    <t>B410</t>
  </si>
  <si>
    <t>B411</t>
  </si>
  <si>
    <t>B51</t>
  </si>
  <si>
    <t>B52</t>
  </si>
  <si>
    <t>B53</t>
  </si>
  <si>
    <t>B54</t>
  </si>
  <si>
    <t>B55</t>
  </si>
  <si>
    <t>B61</t>
  </si>
  <si>
    <t>B62</t>
  </si>
  <si>
    <t>B63</t>
  </si>
  <si>
    <t>B64</t>
  </si>
  <si>
    <t>B65</t>
  </si>
  <si>
    <t>B71</t>
  </si>
  <si>
    <t>B72</t>
  </si>
  <si>
    <t>B73</t>
  </si>
  <si>
    <t>B74</t>
  </si>
  <si>
    <t>B75</t>
  </si>
  <si>
    <t>B81</t>
  </si>
  <si>
    <t>B811</t>
  </si>
  <si>
    <t>Előző év költségvetési maradványának igénybevétele</t>
  </si>
  <si>
    <t>B8111</t>
  </si>
  <si>
    <t>B8112</t>
  </si>
  <si>
    <t>B8113</t>
  </si>
  <si>
    <t>B812</t>
  </si>
  <si>
    <t>B8121</t>
  </si>
  <si>
    <t>B8122</t>
  </si>
  <si>
    <t>B8123</t>
  </si>
  <si>
    <t>B8124</t>
  </si>
  <si>
    <t>B813</t>
  </si>
  <si>
    <t>B8131</t>
  </si>
  <si>
    <t>B8132</t>
  </si>
  <si>
    <t>Előző év vállalkozási maradványának igénybevétele</t>
  </si>
  <si>
    <t>B814</t>
  </si>
  <si>
    <t>B816</t>
  </si>
  <si>
    <t>B817</t>
  </si>
  <si>
    <t>B82</t>
  </si>
  <si>
    <t>B821</t>
  </si>
  <si>
    <t>B822</t>
  </si>
  <si>
    <t>B823</t>
  </si>
  <si>
    <t>B824</t>
  </si>
  <si>
    <t>B825</t>
  </si>
  <si>
    <t>B83</t>
  </si>
  <si>
    <t>Települési önkormányzatok egyes köznevelési feladatainak tám.</t>
  </si>
  <si>
    <t>Működési célú költségvetési támogatások és kiegészítő tám.</t>
  </si>
  <si>
    <t>Elkülönített állami pénzalaptól működési célú visszatérítendő tám.</t>
  </si>
  <si>
    <t>Működési célú visszatérítendő tám., kölcsönök igénybevétele ÁHB</t>
  </si>
  <si>
    <t>TB pénzügyialaptól működési visszatérítendő tám. igénybevétele</t>
  </si>
  <si>
    <t>EU-s programok miatt működési visszatérítendő tám. igénybevétele</t>
  </si>
  <si>
    <t>Központi költségvetési szervtől felhalmozási tám. visszatérülése</t>
  </si>
  <si>
    <t>Központi kezelésű előirányzattól felhalmozási tám. visszatérülése</t>
  </si>
  <si>
    <t>Elkülönített állami pénzalaptól felhalmozási tám. visszatérülése</t>
  </si>
  <si>
    <t>Egyéb felhalmozási célú tám. bevételei államháztartáson belülről</t>
  </si>
  <si>
    <t>Egyéb fejezeti kezelésű előirányzatoktól kapott felhalmozási tám.</t>
  </si>
  <si>
    <t>Társulástól és költségvetési szervétől kapott felhalmozási tám.</t>
  </si>
  <si>
    <t>Önkormányzati vagyon vagyonkezelésbe adásából származó bev.</t>
  </si>
  <si>
    <t>Munkaadókat terhelő járulékok és szoc. hozzájárulási adó</t>
  </si>
  <si>
    <t>Működési célú visszatérítendő tám., kölcsönök nyújtása ÁHB</t>
  </si>
  <si>
    <t>Társulásnak és költségvetési szervének működési tám. nyújtás</t>
  </si>
  <si>
    <t>Működési célú visszatérítendő tám., kölcsönök törlesztése ÁHB</t>
  </si>
  <si>
    <t>Társulásnak és költségvetési szervének működési tám. törlesztés</t>
  </si>
  <si>
    <t>Egyéb fejezeti kezelésű előirányzatnak működési tám. törlesztés</t>
  </si>
  <si>
    <t>Működési célú garancia- és kezességvállalásból származó kifizetés államháztartáson kívülre</t>
  </si>
  <si>
    <t>Működési célú visszatérítendő tám., kölcsönök nyújtása ÁHK</t>
  </si>
  <si>
    <t>Pénzügyi vállalkozásnak visszatérítendő működési tám. nyújtás</t>
  </si>
  <si>
    <t>Felhalmozási célú visszatérítendő tám., kölcsönök nyújtása ÁHB</t>
  </si>
  <si>
    <t>Központi költségvetési szervnek felhalmozási célú tám. nyújtás</t>
  </si>
  <si>
    <t>Központi kezelésű előirányzatnak felhalmozási célú tám. nyújtás</t>
  </si>
  <si>
    <t>Központi költségvetési szervnek felhalmozási célú tám. törlesztés</t>
  </si>
  <si>
    <t>Központi kezelésű előirányzatnak felhalmozási célú tám. törlesztés</t>
  </si>
  <si>
    <t>Elkülönített állami pénzalapnak felhalmozási célú tám. törlesztés</t>
  </si>
  <si>
    <t>Egyéb fejezeti kezelésű előirányzatnak egyéb felhalmozási tám.</t>
  </si>
  <si>
    <t>Társulásnak és költségvetési szervének egyéb felhalmozási tám.</t>
  </si>
  <si>
    <t>Felhalmozási célú visszatérítendő tám., kölcsönök nyújtása ÁHK</t>
  </si>
  <si>
    <t>Nonprofit társaságnak visszatérítendő felhalmozási tám. nyújtás</t>
  </si>
  <si>
    <t>Pénzügyi vállalkozásnak visszatérítendő felhalmozási tám. nyújtás</t>
  </si>
  <si>
    <t>Egyéb vállalkozásnak visszatérítendő felhalmozási tám. nyújtás</t>
  </si>
  <si>
    <t>Nemzetközi szervezetnek visszatérítendő felhalmozási tám. nyújtás</t>
  </si>
  <si>
    <t>KÖLTSÉGVETÉSI EGYENLEG
(Költségvetési bevételek - Költségvetési kiadások)
("+" egyenleg többlet;
"-" egyenleg hiány)</t>
  </si>
  <si>
    <t>Módosítás</t>
  </si>
  <si>
    <t>018010 Önk. elszámolásai a közp. ktgvetéssel</t>
  </si>
  <si>
    <t>Ft</t>
  </si>
  <si>
    <t>0940821</t>
  </si>
  <si>
    <t>Egyéb kapott (járó) kamatok és kamatjellegű bevételek</t>
  </si>
  <si>
    <t>ÁHB-ről kapott kamatbevételek</t>
  </si>
  <si>
    <t>ÁHK egyéb kamatok és kamatjellegű bevételek</t>
  </si>
  <si>
    <t>0940921</t>
  </si>
  <si>
    <t>Más egyéb pénzügyi műveletek bevételei</t>
  </si>
  <si>
    <t>Önkormányzat által saját hatáskörben adott más ellátás kiadásai</t>
  </si>
  <si>
    <t>Egyéb, az önkormányzat rendeletében megállapított juttatás</t>
  </si>
  <si>
    <t>Települési támogatás</t>
  </si>
  <si>
    <t>K502</t>
  </si>
  <si>
    <t>Elvonások és befizetések</t>
  </si>
  <si>
    <t>011130 Igazgatás</t>
  </si>
  <si>
    <t>013320 Köztemető</t>
  </si>
  <si>
    <t>013350 Vagyongazd.</t>
  </si>
  <si>
    <t>045160 Közutak</t>
  </si>
  <si>
    <t>064010 Közvilágítás</t>
  </si>
  <si>
    <t>081030 Sport</t>
  </si>
  <si>
    <t>082044 Könyvtári szolgálta-tások</t>
  </si>
  <si>
    <t>082092 Közmű-velődés</t>
  </si>
  <si>
    <t>BEVÉTEL</t>
  </si>
  <si>
    <t>KIADÁS</t>
  </si>
  <si>
    <t>Egyenleg</t>
  </si>
  <si>
    <t>104042 Család és gyermek-jóléti szolg.</t>
  </si>
  <si>
    <t>107060 Egyéb szoc. ellátások</t>
  </si>
  <si>
    <t>900020 Adó</t>
  </si>
  <si>
    <t>Kötelező feladat</t>
  </si>
  <si>
    <t>Önként vállalt feladat</t>
  </si>
  <si>
    <t>018010 Önk. elszám. közp. költség-vetéssel</t>
  </si>
  <si>
    <t>018030 Támogatási célú fin. műveletek</t>
  </si>
  <si>
    <t>064010 Közvi-lágítás</t>
  </si>
  <si>
    <t>Zöldterület-gazdálkodással kapcsolatos közfeladatok</t>
  </si>
  <si>
    <t>Közvilágítás fenntartásának támogatása</t>
  </si>
  <si>
    <t>Köztemető fenntartása</t>
  </si>
  <si>
    <t>Közutak fenntartása</t>
  </si>
  <si>
    <t>Egyéb önkormányzati feladatok támogatása</t>
  </si>
  <si>
    <t>Lakott külterülettel kapcsolatos támogatás</t>
  </si>
  <si>
    <t>Tájház közüzemi költségek</t>
  </si>
  <si>
    <t>Tájház egyéb költségek</t>
  </si>
  <si>
    <t>köztemető közüzemi költségek</t>
  </si>
  <si>
    <t>orvosi rendelő közüzemi költségek</t>
  </si>
  <si>
    <t>066020 Város- és községgazd.</t>
  </si>
  <si>
    <t>közterület használat</t>
  </si>
  <si>
    <t>sportöltöző</t>
  </si>
  <si>
    <t>terembérlet</t>
  </si>
  <si>
    <t>fűnyíró traktor javítása - Újbaroki SE</t>
  </si>
  <si>
    <t>B4082</t>
  </si>
  <si>
    <t>Jövedelmi típusú települési adók bevétele</t>
  </si>
  <si>
    <t>Egyéb települési adók bevétel (földadó)</t>
  </si>
  <si>
    <t>14/2016. (IX.1.) önk. rendelet</t>
  </si>
  <si>
    <t>Munkavégzésre irányuló egyéb jogviszonyban nem saját foglalkoztatottnak fizetett juttatások</t>
  </si>
  <si>
    <t>Működési célú előzetesen felszámított ÁFA</t>
  </si>
  <si>
    <t>05411</t>
  </si>
  <si>
    <t>K41</t>
  </si>
  <si>
    <t>Társadalombiztosítási ellátások</t>
  </si>
  <si>
    <t>Betegséggel kapcsolatos (nem társadalombiztosítási) ellátások</t>
  </si>
  <si>
    <t>Foglalkoztatással, munkanélküliséggel kapcsolatos ellátások</t>
  </si>
  <si>
    <t>0550211</t>
  </si>
  <si>
    <t>K5021</t>
  </si>
  <si>
    <t>Informatikai eszközök felújítása</t>
  </si>
  <si>
    <t>0591231</t>
  </si>
  <si>
    <t>K9123</t>
  </si>
  <si>
    <t>Kincstárjegyek beváltása</t>
  </si>
  <si>
    <t>0591261</t>
  </si>
  <si>
    <t>K9126</t>
  </si>
  <si>
    <t>Éven túli lejáratú belföldi értékpapírok beváltása</t>
  </si>
  <si>
    <t>059131</t>
  </si>
  <si>
    <t>K913</t>
  </si>
  <si>
    <t>Államháztartáson belüli megelőlegezések folyósítása</t>
  </si>
  <si>
    <t>Központi, irányító szervi támogatás folyósítása</t>
  </si>
  <si>
    <t>Pénzeszközök lekötött bankbetétként elhelyezése</t>
  </si>
  <si>
    <t>059181</t>
  </si>
  <si>
    <t>K918</t>
  </si>
  <si>
    <t>K919</t>
  </si>
  <si>
    <t>Központi költségvetés sajátos finanszírozási kiadásai</t>
  </si>
  <si>
    <t>Tulajdonosi kölcsönök kiadásai</t>
  </si>
  <si>
    <t>K9191</t>
  </si>
  <si>
    <t>0591911</t>
  </si>
  <si>
    <t>0591921</t>
  </si>
  <si>
    <t>K9192</t>
  </si>
  <si>
    <t>Hosszú lejáratú tulajdonosi kölcsönök kiadásai</t>
  </si>
  <si>
    <t>Rövid lejáratú tulajdonosi kölcsönök kiadásai</t>
  </si>
  <si>
    <t>05941</t>
  </si>
  <si>
    <t>K94</t>
  </si>
  <si>
    <t>Váltókiadások</t>
  </si>
  <si>
    <t>093121</t>
  </si>
  <si>
    <t>B312</t>
  </si>
  <si>
    <t>Társaságok jövedelemadói</t>
  </si>
  <si>
    <t>09321</t>
  </si>
  <si>
    <t>09331</t>
  </si>
  <si>
    <t>B32</t>
  </si>
  <si>
    <t>B33</t>
  </si>
  <si>
    <t>Szociális hozzájárulási adó és járulékok</t>
  </si>
  <si>
    <t>Bérhez és foglalkoztatáshoz kapcsolódó adók</t>
  </si>
  <si>
    <t>B351</t>
  </si>
  <si>
    <t>Értékesítési és forgalmi adók</t>
  </si>
  <si>
    <t>093521</t>
  </si>
  <si>
    <t>B352</t>
  </si>
  <si>
    <t>B353</t>
  </si>
  <si>
    <t>093531</t>
  </si>
  <si>
    <t>Fogyasztási adók</t>
  </si>
  <si>
    <t>Pénzügyi monopóliumok nyereségét terhelő adók</t>
  </si>
  <si>
    <t>Gépjárműadók</t>
  </si>
  <si>
    <t>ÁFA visszatérítése</t>
  </si>
  <si>
    <t>B408</t>
  </si>
  <si>
    <t>Kamatbevételek és más nyereségjellegű bevételek</t>
  </si>
  <si>
    <t>0940811</t>
  </si>
  <si>
    <t>B4081</t>
  </si>
  <si>
    <t>Befektetett pénzügyi eszközökből származó bevételek</t>
  </si>
  <si>
    <t>Egyéb pénzügyi műveletek bevételei</t>
  </si>
  <si>
    <t>Részesedésekből származó pénzügyi műveletek bevételei</t>
  </si>
  <si>
    <t>B4091</t>
  </si>
  <si>
    <t>B4092</t>
  </si>
  <si>
    <t>0940911</t>
  </si>
  <si>
    <t>Biztosító által fizetett kártérítés</t>
  </si>
  <si>
    <t>Felhalm. célú visszatérítendő tám., kölcsönök visszatérülése az EU-tól</t>
  </si>
  <si>
    <t>Felhalmozási célú visszatérítendő támogatások, kölcsönök visszatérülése kormányoktól és más nemzetközi szervezetektől</t>
  </si>
  <si>
    <t>098151</t>
  </si>
  <si>
    <t>B815</t>
  </si>
  <si>
    <t>Államháztartáson belüli megelőlegezések törlesztése</t>
  </si>
  <si>
    <t>Központi, irányító szervi támogatás</t>
  </si>
  <si>
    <t>098181</t>
  </si>
  <si>
    <t>B818</t>
  </si>
  <si>
    <t>B819</t>
  </si>
  <si>
    <t>Központi költségvetés sajátos finanszírozási bevételei</t>
  </si>
  <si>
    <t>Tulajdonosi kölcsönök bevételei</t>
  </si>
  <si>
    <t>Hosszú lejáratú tulajdonosi kölcsönök bevételei</t>
  </si>
  <si>
    <t>Rövid lejáratú tulajdonosi kölcsönök bevételei</t>
  </si>
  <si>
    <t>0981911</t>
  </si>
  <si>
    <t>0981921</t>
  </si>
  <si>
    <t>B8191</t>
  </si>
  <si>
    <t>B8192</t>
  </si>
  <si>
    <t>Forgatási célú külföldi értékpapírok beváltása, értékesítése</t>
  </si>
  <si>
    <t>Befektetési célú külföldi értékpapírok beváltása, értékesítése</t>
  </si>
  <si>
    <t>Hitelek, kölcsönök felvétele külföldi kormányoktól és nemzetközi szervezetektől</t>
  </si>
  <si>
    <t>Hitelek, kölcsönök felvétele külföldi pénzintézetektől</t>
  </si>
  <si>
    <t>09841</t>
  </si>
  <si>
    <t>B84</t>
  </si>
  <si>
    <t>Váltóbevételek</t>
  </si>
  <si>
    <t>0521</t>
  </si>
  <si>
    <t>Előirányzat kormányzati funkciónként</t>
  </si>
  <si>
    <t>Előirányzat havi ütemezése</t>
  </si>
  <si>
    <t>Előirányzat összesen</t>
  </si>
  <si>
    <t>Előirányzat</t>
  </si>
  <si>
    <t>Eredeti előirányzat</t>
  </si>
  <si>
    <t>Hosszú lejáratú hitelek, kölcsönök felvétele pü-i vállalkozástól</t>
  </si>
  <si>
    <t>Likviditási célú hitelek, kölcsönök felvétele pü-i vállalkozástól</t>
  </si>
  <si>
    <t>Rövid lejáratú hitelek, kölcsönök felvétele pü-i vállalkozástól</t>
  </si>
  <si>
    <t>A helyi önk. előző évi elszámolásából származó kiadások</t>
  </si>
  <si>
    <t>066020 Város-, községgaz-dálkodás</t>
  </si>
  <si>
    <t>082044 Könyvtári szolg.</t>
  </si>
  <si>
    <t>082092 Közműve-lődés</t>
  </si>
  <si>
    <t>084031 Civil szervezetek támogatása</t>
  </si>
  <si>
    <t>018010 Önkormányzatok elszám. a közp. költségvetéssel</t>
  </si>
  <si>
    <t>104042 Család és gyermekjóléti szolg.</t>
  </si>
  <si>
    <t>107060 Egyéb szociális ellátások</t>
  </si>
  <si>
    <t>Normatíva elszámolás</t>
  </si>
  <si>
    <t>Szár Községi Önkormányzat költségvetési összesítő - 2017. év</t>
  </si>
  <si>
    <t>051030 Nem veszélyes hulladék begyűjtése</t>
  </si>
  <si>
    <t>072111 Háziorvosi alapellátás</t>
  </si>
  <si>
    <t>072311 Fogorvosi alapellátás</t>
  </si>
  <si>
    <t>074031 Család és nővédelmi eü. gondozás</t>
  </si>
  <si>
    <t>082044 Könyvtár</t>
  </si>
  <si>
    <t>052020 Szennyvíz gyűjtése, tisztítása, elhelyezése</t>
  </si>
  <si>
    <t>054020 Védett természeti területek</t>
  </si>
  <si>
    <t>Szári Közös Önkormányzati Hivatal költségvetési összesítő - 2017. év</t>
  </si>
  <si>
    <t>Szári Napsugár Kindergarten Óvoda költségvetési összesítő - 2017. év</t>
  </si>
  <si>
    <t>091140 Óvodai nevelés, ellátás működtetési feladatai</t>
  </si>
  <si>
    <t>091120 SNI gyermekek óvodai nevelésének, ellátásának szakmai feladatai</t>
  </si>
  <si>
    <t>091130 Nemzetiségi óvodai nevelés, ellátás szakmai feladatai</t>
  </si>
  <si>
    <t>096015 Gyermek-étkeztetés</t>
  </si>
  <si>
    <t>096025 Munkahelyi étkeztetés</t>
  </si>
  <si>
    <t>Módosítás összesen</t>
  </si>
  <si>
    <t>Szár Községi Önkormányzat</t>
  </si>
  <si>
    <t>Szári Közös Önkormányzati Hivatal</t>
  </si>
  <si>
    <t>Szári Napsugár Kindergarten Óvoda</t>
  </si>
  <si>
    <t>Szár község költségvetési összesítő 2017. év</t>
  </si>
  <si>
    <t>Előirányzat intézményenként</t>
  </si>
  <si>
    <t>Hivatal</t>
  </si>
  <si>
    <t>2016. évről áthúzódó bérkompenzáció támogatása</t>
  </si>
  <si>
    <t>Egyéb szociális feladatok</t>
  </si>
  <si>
    <t>Család- és gyermekjóléti szolgálat</t>
  </si>
  <si>
    <t>Gyermekétkeztetés</t>
  </si>
  <si>
    <t>fogorvosi ellátás</t>
  </si>
  <si>
    <t>Újbarok Községi Önkormányzat</t>
  </si>
  <si>
    <t>bérleti díjak</t>
  </si>
  <si>
    <t>esküvő</t>
  </si>
  <si>
    <t>közterület használati díj</t>
  </si>
  <si>
    <t>Sportcsarnok terembérleti díj</t>
  </si>
  <si>
    <t>szemeteszsák</t>
  </si>
  <si>
    <t>Művelődési ház, régi óvoda</t>
  </si>
  <si>
    <t>Hivatal közüzemi díjai</t>
  </si>
  <si>
    <t>Vörösmarty Mihály Könyvtár (továbbképzés)</t>
  </si>
  <si>
    <t>Óvoda</t>
  </si>
  <si>
    <t>Önkormányzat</t>
  </si>
  <si>
    <t>066020
Város- és községgazd.</t>
  </si>
  <si>
    <t>091140
Óvodai nevelés, ellátás működtetési feladatai</t>
  </si>
  <si>
    <t>041233 Közfoglal-koztatás</t>
  </si>
  <si>
    <t>091120
SNI szakmai feladatai</t>
  </si>
  <si>
    <t>vírusirtó</t>
  </si>
  <si>
    <t>webtárhely</t>
  </si>
  <si>
    <t>áramdíj</t>
  </si>
  <si>
    <t>gázdíj</t>
  </si>
  <si>
    <t>vízdíj</t>
  </si>
  <si>
    <t>belső ellenőrzés</t>
  </si>
  <si>
    <t>ingatlan kataszter</t>
  </si>
  <si>
    <t>üzemorvos</t>
  </si>
  <si>
    <t>egyéb kiadások</t>
  </si>
  <si>
    <t>vérvétel</t>
  </si>
  <si>
    <t>orvosi ügyelet közüzemi díjai</t>
  </si>
  <si>
    <t>orvosi ügyelet</t>
  </si>
  <si>
    <t>bankköltség</t>
  </si>
  <si>
    <t>vagyonbiztosítás</t>
  </si>
  <si>
    <t>gyepmester</t>
  </si>
  <si>
    <t>felelősségbiztosítás</t>
  </si>
  <si>
    <t>Kisbíró újság</t>
  </si>
  <si>
    <t>Köztisztviselők napja</t>
  </si>
  <si>
    <t>reprezentáció</t>
  </si>
  <si>
    <t>tartalék</t>
  </si>
  <si>
    <t>adóhátralék miatti tartalék (kevés eséllyel behajtható)</t>
  </si>
  <si>
    <t>áramdíj - közvilágítás</t>
  </si>
  <si>
    <t>áramdíj - köztemető</t>
  </si>
  <si>
    <t>áramdíj - színpad, térfigyelő kamera</t>
  </si>
  <si>
    <t>vízdíj - közkút</t>
  </si>
  <si>
    <t>áramdíj - Somogyi u. 31.</t>
  </si>
  <si>
    <t>gázdíj - Somogyi u. 31.</t>
  </si>
  <si>
    <t>kémény ellenőrzés</t>
  </si>
  <si>
    <t>normatíva</t>
  </si>
  <si>
    <t>irányító szervi támogatás</t>
  </si>
  <si>
    <t>internet</t>
  </si>
  <si>
    <t>netbank</t>
  </si>
  <si>
    <t>szoftverek</t>
  </si>
  <si>
    <t>mobiltelefon</t>
  </si>
  <si>
    <t>vezetékes telefon</t>
  </si>
  <si>
    <t>továbbképzések</t>
  </si>
  <si>
    <t>bélyegvásárlás</t>
  </si>
  <si>
    <t>Információs Rendszer Biztonságáért Felelősi szolg.</t>
  </si>
  <si>
    <t>készülékbiztosítás</t>
  </si>
  <si>
    <t>Nemzeti Közszolgálati Egyetem - továbbképzés</t>
  </si>
  <si>
    <t>gyermekétkeztetés</t>
  </si>
  <si>
    <t>munkahelyi étkeztetés</t>
  </si>
  <si>
    <t>SNI ellátás</t>
  </si>
  <si>
    <t>kártevőirtás</t>
  </si>
  <si>
    <t>riasztórendszer</t>
  </si>
  <si>
    <t>normatíva - óvoda</t>
  </si>
  <si>
    <t>élelmiszer</t>
  </si>
  <si>
    <t>egyéb költségek</t>
  </si>
  <si>
    <t>Jubileumi jutalom</t>
  </si>
  <si>
    <t>Magyar Vöröskereszt</t>
  </si>
  <si>
    <t>Mária Nyugdíjas Klub</t>
  </si>
  <si>
    <t>Szár Község Német Kiss.</t>
  </si>
  <si>
    <t>Szár Községi Polgárőrség</t>
  </si>
  <si>
    <t>Szár Községi Sportegyesület</t>
  </si>
  <si>
    <t>Tarjáni Zenei és Ének Egyesület</t>
  </si>
  <si>
    <t>művház</t>
  </si>
  <si>
    <t>régi óvoda</t>
  </si>
  <si>
    <t>tűzjelző berendezés</t>
  </si>
  <si>
    <t>072111 Háziorvos</t>
  </si>
  <si>
    <t>072311 Fogorvos</t>
  </si>
  <si>
    <t>074031 Védőnő</t>
  </si>
  <si>
    <t>biztosítás</t>
  </si>
  <si>
    <t>környezetvédelmi alap</t>
  </si>
  <si>
    <t>víziközmű</t>
  </si>
  <si>
    <t>köztemető</t>
  </si>
  <si>
    <t>községgazdálkodás</t>
  </si>
  <si>
    <t>közvilágítás</t>
  </si>
  <si>
    <t>091120 SNI</t>
  </si>
  <si>
    <t>091130 Nemzetiségi óvodai nevelés</t>
  </si>
  <si>
    <t>munkaruha</t>
  </si>
  <si>
    <t>Előirányzat
összesen</t>
  </si>
  <si>
    <t>támogatás</t>
  </si>
  <si>
    <t>óvoda normatíva</t>
  </si>
  <si>
    <t>óvoda támogatás</t>
  </si>
  <si>
    <t>konyha normatíva</t>
  </si>
  <si>
    <t>konyha támogatás</t>
  </si>
  <si>
    <t>támogatás - óvoda</t>
  </si>
  <si>
    <t>106020 Lakásfenntartás-sal összefüggő ellátások</t>
  </si>
  <si>
    <t>Esély Alapítvány</t>
  </si>
  <si>
    <t>Esély Alapítvány (Újbarok része)</t>
  </si>
  <si>
    <t>sportcsarnok közüzemi díjai</t>
  </si>
  <si>
    <t>Újbarok Községi Önkormányzat - hivatal</t>
  </si>
  <si>
    <t>Újbarok Községi Önkormányzat - óvoda</t>
  </si>
  <si>
    <t>011130
Igazgatás</t>
  </si>
  <si>
    <t>013320
Köztemető</t>
  </si>
  <si>
    <t>013350
Vagyongazd.</t>
  </si>
  <si>
    <t>018030
Támogatási célú fin. műveletek</t>
  </si>
  <si>
    <t>072111
Háziorvosi alapellátás</t>
  </si>
  <si>
    <t>081030
Sport</t>
  </si>
  <si>
    <t>riasztó</t>
  </si>
  <si>
    <t>Óvoda közüzemi díjai</t>
  </si>
  <si>
    <t>Konyha költségei</t>
  </si>
  <si>
    <t>igazgatás</t>
  </si>
  <si>
    <t>konyha</t>
  </si>
  <si>
    <t>ASP pályázat</t>
  </si>
  <si>
    <t>Kötelező
feladat</t>
  </si>
  <si>
    <t>Önként
vállalt
feladat</t>
  </si>
  <si>
    <t>Eredeti
előirányzat</t>
  </si>
  <si>
    <t>054020
Védett természeti területek</t>
  </si>
  <si>
    <t>településrendezés</t>
  </si>
  <si>
    <t>normatíva - gyermekétkeztetés</t>
  </si>
  <si>
    <t>támogatás - gyermekétkeztetés</t>
  </si>
  <si>
    <t>támogatás - munkahelyi étkeztetés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</si>
</sst>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1"/>
      <name val="Times New Roman"/>
      <family val="1"/>
      <charset val="238"/>
    </font>
    <font>
      <sz val="10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i/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1"/>
      <name val="Calibri"/>
      <family val="2"/>
      <charset val="238"/>
      <scheme val="minor"/>
    </font>
    <font>
      <b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1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Calibri"/>
      <family val="2"/>
      <charset val="238"/>
      <scheme val="minor"/>
    </font>
    <font>
      <b/>
      <sz val="10"/>
      <color theme="1"/>
      <name val="Times New Roman"/>
      <family val="1"/>
      <charset val="238"/>
    </font>
    <font>
      <b/>
      <i/>
      <sz val="11"/>
      <color theme="1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b/>
      <i/>
      <sz val="11"/>
      <color rgb="FFFF0000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i/>
      <sz val="1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11"/>
      <color rgb="FFFF0000"/>
      <name val="Times New Roman"/>
      <family val="1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1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double">
        <color indexed="64"/>
      </left>
      <right style="thick">
        <color indexed="64"/>
      </right>
      <top style="thin">
        <color indexed="64"/>
      </top>
      <bottom/>
      <diagonal/>
    </border>
    <border>
      <left style="double">
        <color indexed="64"/>
      </left>
      <right style="thick">
        <color indexed="64"/>
      </right>
      <top/>
      <bottom style="medium">
        <color indexed="64"/>
      </bottom>
      <diagonal/>
    </border>
    <border>
      <left style="double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ck">
        <color indexed="64"/>
      </right>
      <top/>
      <bottom style="thin">
        <color indexed="64"/>
      </bottom>
      <diagonal/>
    </border>
    <border>
      <left style="double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/>
      <diagonal/>
    </border>
  </borders>
  <cellStyleXfs count="2">
    <xf numFmtId="0" fontId="0" fillId="0" borderId="0"/>
    <xf numFmtId="0" fontId="1" fillId="0" borderId="0" applyNumberFormat="0" applyFont="0" applyFill="0" applyBorder="0" applyAlignment="0" applyProtection="0"/>
  </cellStyleXfs>
  <cellXfs count="640">
    <xf numFmtId="0" fontId="0" fillId="0" borderId="0" xfId="0"/>
    <xf numFmtId="3" fontId="2" fillId="0" borderId="1" xfId="0" applyNumberFormat="1" applyFont="1" applyFill="1" applyBorder="1" applyAlignment="1">
      <alignment vertical="center"/>
    </xf>
    <xf numFmtId="0" fontId="6" fillId="0" borderId="2" xfId="0" applyFont="1" applyFill="1" applyBorder="1" applyAlignment="1">
      <alignment horizontal="left" vertical="center"/>
    </xf>
    <xf numFmtId="0" fontId="12" fillId="0" borderId="0" xfId="0" applyFont="1" applyAlignment="1">
      <alignment vertical="center" wrapText="1"/>
    </xf>
    <xf numFmtId="0" fontId="11" fillId="0" borderId="0" xfId="0" applyFont="1" applyAlignment="1">
      <alignment horizontal="right" vertical="center" wrapText="1"/>
    </xf>
    <xf numFmtId="3" fontId="11" fillId="0" borderId="21" xfId="0" applyNumberFormat="1" applyFont="1" applyBorder="1" applyAlignment="1">
      <alignment vertical="center" wrapText="1"/>
    </xf>
    <xf numFmtId="3" fontId="11" fillId="0" borderId="22" xfId="0" applyNumberFormat="1" applyFont="1" applyBorder="1" applyAlignment="1">
      <alignment vertical="center" wrapText="1"/>
    </xf>
    <xf numFmtId="0" fontId="11" fillId="0" borderId="27" xfId="0" applyFont="1" applyBorder="1" applyAlignment="1">
      <alignment vertical="center" wrapText="1"/>
    </xf>
    <xf numFmtId="3" fontId="11" fillId="0" borderId="1" xfId="0" applyNumberFormat="1" applyFont="1" applyBorder="1" applyAlignment="1">
      <alignment vertical="center" wrapText="1"/>
    </xf>
    <xf numFmtId="3" fontId="11" fillId="0" borderId="6" xfId="0" applyNumberFormat="1" applyFont="1" applyBorder="1" applyAlignment="1">
      <alignment vertical="center" wrapText="1"/>
    </xf>
    <xf numFmtId="0" fontId="11" fillId="0" borderId="6" xfId="0" applyFont="1" applyBorder="1" applyAlignment="1">
      <alignment vertical="center" wrapText="1"/>
    </xf>
    <xf numFmtId="0" fontId="3" fillId="0" borderId="0" xfId="0" applyFont="1" applyFill="1" applyAlignment="1">
      <alignment horizontal="right" vertical="center"/>
    </xf>
    <xf numFmtId="0" fontId="2" fillId="0" borderId="0" xfId="0" applyFont="1" applyFill="1" applyAlignment="1">
      <alignment vertical="center"/>
    </xf>
    <xf numFmtId="3" fontId="8" fillId="0" borderId="1" xfId="0" applyNumberFormat="1" applyFont="1" applyFill="1" applyBorder="1" applyAlignment="1">
      <alignment vertical="center"/>
    </xf>
    <xf numFmtId="3" fontId="2" fillId="0" borderId="0" xfId="0" applyNumberFormat="1" applyFont="1" applyFill="1" applyAlignment="1">
      <alignment vertical="center"/>
    </xf>
    <xf numFmtId="3" fontId="2" fillId="0" borderId="0" xfId="0" applyNumberFormat="1" applyFont="1" applyFill="1" applyBorder="1" applyAlignment="1">
      <alignment vertical="center"/>
    </xf>
    <xf numFmtId="49" fontId="2" fillId="0" borderId="0" xfId="0" applyNumberFormat="1" applyFont="1" applyFill="1" applyAlignment="1">
      <alignment vertical="center"/>
    </xf>
    <xf numFmtId="0" fontId="10" fillId="0" borderId="0" xfId="0" applyFont="1" applyFill="1"/>
    <xf numFmtId="0" fontId="13" fillId="0" borderId="0" xfId="0" applyFont="1" applyFill="1"/>
    <xf numFmtId="49" fontId="2" fillId="0" borderId="0" xfId="1" applyNumberFormat="1" applyFont="1" applyFill="1" applyAlignment="1">
      <alignment vertical="center"/>
    </xf>
    <xf numFmtId="0" fontId="6" fillId="0" borderId="8" xfId="0" applyFont="1" applyFill="1" applyBorder="1" applyAlignment="1">
      <alignment horizontal="left" vertical="center"/>
    </xf>
    <xf numFmtId="49" fontId="2" fillId="0" borderId="0" xfId="1" applyNumberFormat="1" applyFont="1" applyFill="1" applyAlignment="1">
      <alignment horizontal="left" vertical="center"/>
    </xf>
    <xf numFmtId="49" fontId="9" fillId="0" borderId="0" xfId="0" applyNumberFormat="1" applyFont="1" applyFill="1" applyAlignment="1">
      <alignment vertical="center"/>
    </xf>
    <xf numFmtId="0" fontId="9" fillId="0" borderId="0" xfId="1" applyFont="1" applyFill="1" applyAlignment="1">
      <alignment vertical="center"/>
    </xf>
    <xf numFmtId="0" fontId="6" fillId="0" borderId="0" xfId="0" applyFont="1" applyFill="1" applyAlignment="1">
      <alignment vertical="center"/>
    </xf>
    <xf numFmtId="49" fontId="4" fillId="0" borderId="0" xfId="0" applyNumberFormat="1" applyFont="1" applyFill="1" applyAlignment="1">
      <alignment vertical="center"/>
    </xf>
    <xf numFmtId="0" fontId="4" fillId="0" borderId="0" xfId="1" applyFont="1" applyFill="1" applyAlignment="1">
      <alignment vertical="center"/>
    </xf>
    <xf numFmtId="49" fontId="6" fillId="0" borderId="0" xfId="1" applyNumberFormat="1" applyFont="1" applyFill="1" applyAlignment="1">
      <alignment vertical="center"/>
    </xf>
    <xf numFmtId="0" fontId="6" fillId="0" borderId="0" xfId="1" applyFont="1" applyFill="1" applyAlignment="1">
      <alignment vertical="center"/>
    </xf>
    <xf numFmtId="49" fontId="9" fillId="0" borderId="0" xfId="1" applyNumberFormat="1" applyFont="1" applyFill="1" applyAlignment="1">
      <alignment vertical="center"/>
    </xf>
    <xf numFmtId="49" fontId="4" fillId="0" borderId="0" xfId="1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49" fontId="8" fillId="0" borderId="0" xfId="1" applyNumberFormat="1" applyFont="1" applyFill="1" applyAlignment="1">
      <alignment vertical="center"/>
    </xf>
    <xf numFmtId="0" fontId="8" fillId="0" borderId="0" xfId="1" applyFont="1" applyFill="1" applyAlignment="1">
      <alignment vertical="center"/>
    </xf>
    <xf numFmtId="49" fontId="5" fillId="0" borderId="0" xfId="1" applyNumberFormat="1" applyFont="1" applyFill="1" applyAlignment="1">
      <alignment vertical="center"/>
    </xf>
    <xf numFmtId="0" fontId="5" fillId="0" borderId="0" xfId="1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2" fillId="0" borderId="0" xfId="1" applyFont="1" applyFill="1" applyAlignment="1">
      <alignment vertical="center"/>
    </xf>
    <xf numFmtId="3" fontId="6" fillId="0" borderId="0" xfId="0" applyNumberFormat="1" applyFont="1" applyFill="1" applyAlignment="1">
      <alignment vertical="center"/>
    </xf>
    <xf numFmtId="3" fontId="4" fillId="0" borderId="0" xfId="0" applyNumberFormat="1" applyFont="1" applyFill="1" applyAlignment="1">
      <alignment vertical="center"/>
    </xf>
    <xf numFmtId="0" fontId="10" fillId="0" borderId="0" xfId="0" applyFont="1" applyFill="1" applyBorder="1"/>
    <xf numFmtId="0" fontId="14" fillId="0" borderId="0" xfId="0" applyFont="1" applyFill="1"/>
    <xf numFmtId="3" fontId="2" fillId="0" borderId="3" xfId="0" applyNumberFormat="1" applyFont="1" applyFill="1" applyBorder="1" applyAlignment="1">
      <alignment vertical="center"/>
    </xf>
    <xf numFmtId="3" fontId="8" fillId="0" borderId="3" xfId="0" applyNumberFormat="1" applyFont="1" applyFill="1" applyBorder="1" applyAlignment="1">
      <alignment vertical="center"/>
    </xf>
    <xf numFmtId="3" fontId="2" fillId="0" borderId="30" xfId="0" applyNumberFormat="1" applyFont="1" applyFill="1" applyBorder="1" applyAlignment="1">
      <alignment vertical="center"/>
    </xf>
    <xf numFmtId="3" fontId="8" fillId="0" borderId="30" xfId="0" applyNumberFormat="1" applyFont="1" applyFill="1" applyBorder="1" applyAlignment="1">
      <alignment vertical="center"/>
    </xf>
    <xf numFmtId="0" fontId="6" fillId="0" borderId="2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41" xfId="0" applyFont="1" applyFill="1" applyBorder="1" applyAlignment="1">
      <alignment horizontal="center" vertical="center" wrapText="1"/>
    </xf>
    <xf numFmtId="3" fontId="3" fillId="0" borderId="41" xfId="0" applyNumberFormat="1" applyFont="1" applyFill="1" applyBorder="1" applyAlignment="1">
      <alignment vertical="center"/>
    </xf>
    <xf numFmtId="49" fontId="7" fillId="0" borderId="5" xfId="1" applyNumberFormat="1" applyFont="1" applyFill="1" applyBorder="1" applyAlignment="1">
      <alignment vertical="center"/>
    </xf>
    <xf numFmtId="3" fontId="8" fillId="0" borderId="41" xfId="0" applyNumberFormat="1" applyFont="1" applyFill="1" applyBorder="1" applyAlignment="1">
      <alignment vertical="center"/>
    </xf>
    <xf numFmtId="49" fontId="6" fillId="0" borderId="5" xfId="1" applyNumberFormat="1" applyFont="1" applyFill="1" applyBorder="1" applyAlignment="1">
      <alignment vertical="center"/>
    </xf>
    <xf numFmtId="3" fontId="2" fillId="0" borderId="41" xfId="0" applyNumberFormat="1" applyFont="1" applyFill="1" applyBorder="1" applyAlignment="1">
      <alignment vertical="center"/>
    </xf>
    <xf numFmtId="49" fontId="6" fillId="0" borderId="7" xfId="1" applyNumberFormat="1" applyFont="1" applyFill="1" applyBorder="1" applyAlignment="1">
      <alignment vertical="center"/>
    </xf>
    <xf numFmtId="3" fontId="16" fillId="0" borderId="41" xfId="0" applyNumberFormat="1" applyFont="1" applyFill="1" applyBorder="1" applyAlignment="1">
      <alignment vertical="center"/>
    </xf>
    <xf numFmtId="0" fontId="17" fillId="0" borderId="0" xfId="0" applyFont="1" applyFill="1"/>
    <xf numFmtId="3" fontId="3" fillId="0" borderId="0" xfId="0" applyNumberFormat="1" applyFont="1" applyFill="1" applyAlignment="1">
      <alignment vertical="center"/>
    </xf>
    <xf numFmtId="49" fontId="6" fillId="0" borderId="23" xfId="0" applyNumberFormat="1" applyFont="1" applyFill="1" applyBorder="1" applyAlignment="1">
      <alignment vertical="center"/>
    </xf>
    <xf numFmtId="49" fontId="6" fillId="0" borderId="5" xfId="0" applyNumberFormat="1" applyFont="1" applyFill="1" applyBorder="1" applyAlignment="1">
      <alignment vertical="center"/>
    </xf>
    <xf numFmtId="49" fontId="6" fillId="0" borderId="7" xfId="0" applyNumberFormat="1" applyFont="1" applyFill="1" applyBorder="1" applyAlignment="1">
      <alignment vertical="center"/>
    </xf>
    <xf numFmtId="3" fontId="11" fillId="0" borderId="21" xfId="0" applyNumberFormat="1" applyFont="1" applyBorder="1" applyAlignment="1">
      <alignment horizontal="right" vertical="center" wrapText="1"/>
    </xf>
    <xf numFmtId="0" fontId="3" fillId="0" borderId="37" xfId="0" applyFont="1" applyFill="1" applyBorder="1" applyAlignment="1">
      <alignment horizontal="center" vertical="center" wrapText="1"/>
    </xf>
    <xf numFmtId="0" fontId="3" fillId="0" borderId="38" xfId="0" applyFont="1" applyFill="1" applyBorder="1" applyAlignment="1">
      <alignment horizontal="center" vertical="center" wrapText="1"/>
    </xf>
    <xf numFmtId="0" fontId="3" fillId="0" borderId="43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3" fontId="12" fillId="0" borderId="1" xfId="0" applyNumberFormat="1" applyFont="1" applyBorder="1" applyAlignment="1">
      <alignment horizontal="right" vertical="center" wrapText="1"/>
    </xf>
    <xf numFmtId="3" fontId="12" fillId="0" borderId="1" xfId="0" applyNumberFormat="1" applyFont="1" applyBorder="1" applyAlignment="1">
      <alignment vertical="center" wrapText="1"/>
    </xf>
    <xf numFmtId="3" fontId="12" fillId="0" borderId="6" xfId="0" applyNumberFormat="1" applyFont="1" applyBorder="1" applyAlignment="1">
      <alignment vertical="center" wrapText="1"/>
    </xf>
    <xf numFmtId="0" fontId="19" fillId="0" borderId="1" xfId="0" applyFont="1" applyBorder="1" applyAlignment="1">
      <alignment vertical="center" wrapText="1"/>
    </xf>
    <xf numFmtId="3" fontId="19" fillId="0" borderId="1" xfId="0" applyNumberFormat="1" applyFont="1" applyBorder="1" applyAlignment="1">
      <alignment horizontal="right" vertical="center" wrapText="1"/>
    </xf>
    <xf numFmtId="3" fontId="19" fillId="0" borderId="1" xfId="0" applyNumberFormat="1" applyFont="1" applyBorder="1" applyAlignment="1">
      <alignment vertical="center" wrapText="1"/>
    </xf>
    <xf numFmtId="3" fontId="19" fillId="0" borderId="6" xfId="0" applyNumberFormat="1" applyFont="1" applyBorder="1" applyAlignment="1">
      <alignment vertical="center" wrapText="1"/>
    </xf>
    <xf numFmtId="3" fontId="2" fillId="0" borderId="55" xfId="0" applyNumberFormat="1" applyFont="1" applyFill="1" applyBorder="1" applyAlignment="1">
      <alignment vertical="center"/>
    </xf>
    <xf numFmtId="3" fontId="2" fillId="0" borderId="56" xfId="0" applyNumberFormat="1" applyFont="1" applyFill="1" applyBorder="1" applyAlignment="1">
      <alignment vertical="center"/>
    </xf>
    <xf numFmtId="3" fontId="8" fillId="0" borderId="55" xfId="0" applyNumberFormat="1" applyFont="1" applyFill="1" applyBorder="1" applyAlignment="1">
      <alignment vertical="center"/>
    </xf>
    <xf numFmtId="3" fontId="8" fillId="0" borderId="56" xfId="0" applyNumberFormat="1" applyFont="1" applyFill="1" applyBorder="1" applyAlignment="1">
      <alignment vertical="center"/>
    </xf>
    <xf numFmtId="3" fontId="2" fillId="0" borderId="61" xfId="0" applyNumberFormat="1" applyFont="1" applyFill="1" applyBorder="1" applyAlignment="1">
      <alignment vertical="center"/>
    </xf>
    <xf numFmtId="3" fontId="8" fillId="0" borderId="61" xfId="0" applyNumberFormat="1" applyFont="1" applyFill="1" applyBorder="1" applyAlignment="1">
      <alignment vertical="center"/>
    </xf>
    <xf numFmtId="3" fontId="2" fillId="0" borderId="2" xfId="0" applyNumberFormat="1" applyFont="1" applyFill="1" applyBorder="1" applyAlignment="1">
      <alignment vertical="center"/>
    </xf>
    <xf numFmtId="3" fontId="8" fillId="0" borderId="2" xfId="0" applyNumberFormat="1" applyFont="1" applyFill="1" applyBorder="1" applyAlignment="1">
      <alignment vertical="center"/>
    </xf>
    <xf numFmtId="0" fontId="3" fillId="0" borderId="21" xfId="0" applyFont="1" applyFill="1" applyBorder="1" applyAlignment="1">
      <alignment horizontal="center" vertical="center" wrapText="1"/>
    </xf>
    <xf numFmtId="49" fontId="3" fillId="3" borderId="12" xfId="0" applyNumberFormat="1" applyFont="1" applyFill="1" applyBorder="1" applyAlignment="1">
      <alignment vertical="center"/>
    </xf>
    <xf numFmtId="3" fontId="3" fillId="3" borderId="59" xfId="0" applyNumberFormat="1" applyFont="1" applyFill="1" applyBorder="1" applyAlignment="1">
      <alignment vertical="center"/>
    </xf>
    <xf numFmtId="3" fontId="3" fillId="3" borderId="51" xfId="0" applyNumberFormat="1" applyFont="1" applyFill="1" applyBorder="1" applyAlignment="1">
      <alignment vertical="center"/>
    </xf>
    <xf numFmtId="3" fontId="3" fillId="3" borderId="15" xfId="0" applyNumberFormat="1" applyFont="1" applyFill="1" applyBorder="1" applyAlignment="1">
      <alignment vertical="center"/>
    </xf>
    <xf numFmtId="3" fontId="3" fillId="3" borderId="52" xfId="0" applyNumberFormat="1" applyFont="1" applyFill="1" applyBorder="1" applyAlignment="1">
      <alignment vertical="center"/>
    </xf>
    <xf numFmtId="3" fontId="3" fillId="3" borderId="14" xfId="0" applyNumberFormat="1" applyFont="1" applyFill="1" applyBorder="1" applyAlignment="1">
      <alignment vertical="center"/>
    </xf>
    <xf numFmtId="3" fontId="3" fillId="3" borderId="13" xfId="0" applyNumberFormat="1" applyFont="1" applyFill="1" applyBorder="1" applyAlignment="1">
      <alignment vertical="center"/>
    </xf>
    <xf numFmtId="3" fontId="3" fillId="3" borderId="31" xfId="0" applyNumberFormat="1" applyFont="1" applyFill="1" applyBorder="1" applyAlignment="1">
      <alignment vertical="center"/>
    </xf>
    <xf numFmtId="49" fontId="9" fillId="4" borderId="5" xfId="1" applyNumberFormat="1" applyFont="1" applyFill="1" applyBorder="1" applyAlignment="1">
      <alignment vertical="center"/>
    </xf>
    <xf numFmtId="3" fontId="3" fillId="4" borderId="61" xfId="0" applyNumberFormat="1" applyFont="1" applyFill="1" applyBorder="1" applyAlignment="1">
      <alignment vertical="center"/>
    </xf>
    <xf numFmtId="3" fontId="3" fillId="4" borderId="55" xfId="0" applyNumberFormat="1" applyFont="1" applyFill="1" applyBorder="1" applyAlignment="1">
      <alignment vertical="center"/>
    </xf>
    <xf numFmtId="3" fontId="3" fillId="4" borderId="1" xfId="0" applyNumberFormat="1" applyFont="1" applyFill="1" applyBorder="1" applyAlignment="1">
      <alignment vertical="center"/>
    </xf>
    <xf numFmtId="3" fontId="3" fillId="4" borderId="56" xfId="0" applyNumberFormat="1" applyFont="1" applyFill="1" applyBorder="1" applyAlignment="1">
      <alignment vertical="center"/>
    </xf>
    <xf numFmtId="3" fontId="3" fillId="4" borderId="3" xfId="0" applyNumberFormat="1" applyFont="1" applyFill="1" applyBorder="1" applyAlignment="1">
      <alignment vertical="center"/>
    </xf>
    <xf numFmtId="3" fontId="3" fillId="4" borderId="2" xfId="0" applyNumberFormat="1" applyFont="1" applyFill="1" applyBorder="1" applyAlignment="1">
      <alignment vertical="center"/>
    </xf>
    <xf numFmtId="3" fontId="3" fillId="4" borderId="30" xfId="0" applyNumberFormat="1" applyFont="1" applyFill="1" applyBorder="1" applyAlignment="1">
      <alignment vertical="center"/>
    </xf>
    <xf numFmtId="49" fontId="3" fillId="3" borderId="12" xfId="1" applyNumberFormat="1" applyFont="1" applyFill="1" applyBorder="1" applyAlignment="1">
      <alignment vertical="center"/>
    </xf>
    <xf numFmtId="3" fontId="16" fillId="3" borderId="59" xfId="0" applyNumberFormat="1" applyFont="1" applyFill="1" applyBorder="1" applyAlignment="1">
      <alignment vertical="center"/>
    </xf>
    <xf numFmtId="3" fontId="16" fillId="3" borderId="51" xfId="0" applyNumberFormat="1" applyFont="1" applyFill="1" applyBorder="1" applyAlignment="1">
      <alignment vertical="center"/>
    </xf>
    <xf numFmtId="3" fontId="16" fillId="3" borderId="15" xfId="0" applyNumberFormat="1" applyFont="1" applyFill="1" applyBorder="1" applyAlignment="1">
      <alignment vertical="center"/>
    </xf>
    <xf numFmtId="3" fontId="16" fillId="3" borderId="52" xfId="0" applyNumberFormat="1" applyFont="1" applyFill="1" applyBorder="1" applyAlignment="1">
      <alignment vertical="center"/>
    </xf>
    <xf numFmtId="3" fontId="16" fillId="3" borderId="14" xfId="0" applyNumberFormat="1" applyFont="1" applyFill="1" applyBorder="1" applyAlignment="1">
      <alignment vertical="center"/>
    </xf>
    <xf numFmtId="3" fontId="16" fillId="3" borderId="13" xfId="0" applyNumberFormat="1" applyFont="1" applyFill="1" applyBorder="1" applyAlignment="1">
      <alignment vertical="center"/>
    </xf>
    <xf numFmtId="3" fontId="16" fillId="3" borderId="31" xfId="0" applyNumberFormat="1" applyFont="1" applyFill="1" applyBorder="1" applyAlignment="1">
      <alignment vertical="center"/>
    </xf>
    <xf numFmtId="49" fontId="7" fillId="4" borderId="5" xfId="1" applyNumberFormat="1" applyFont="1" applyFill="1" applyBorder="1" applyAlignment="1">
      <alignment vertical="center"/>
    </xf>
    <xf numFmtId="3" fontId="8" fillId="4" borderId="61" xfId="0" applyNumberFormat="1" applyFont="1" applyFill="1" applyBorder="1" applyAlignment="1">
      <alignment vertical="center"/>
    </xf>
    <xf numFmtId="3" fontId="8" fillId="4" borderId="55" xfId="0" applyNumberFormat="1" applyFont="1" applyFill="1" applyBorder="1" applyAlignment="1">
      <alignment vertical="center"/>
    </xf>
    <xf numFmtId="3" fontId="8" fillId="4" borderId="1" xfId="0" applyNumberFormat="1" applyFont="1" applyFill="1" applyBorder="1" applyAlignment="1">
      <alignment vertical="center"/>
    </xf>
    <xf numFmtId="3" fontId="8" fillId="4" borderId="56" xfId="0" applyNumberFormat="1" applyFont="1" applyFill="1" applyBorder="1" applyAlignment="1">
      <alignment vertical="center"/>
    </xf>
    <xf numFmtId="3" fontId="8" fillId="4" borderId="3" xfId="0" applyNumberFormat="1" applyFont="1" applyFill="1" applyBorder="1" applyAlignment="1">
      <alignment vertical="center"/>
    </xf>
    <xf numFmtId="3" fontId="8" fillId="4" borderId="2" xfId="0" applyNumberFormat="1" applyFont="1" applyFill="1" applyBorder="1" applyAlignment="1">
      <alignment vertical="center"/>
    </xf>
    <xf numFmtId="3" fontId="8" fillId="4" borderId="30" xfId="0" applyNumberFormat="1" applyFont="1" applyFill="1" applyBorder="1" applyAlignment="1">
      <alignment vertical="center"/>
    </xf>
    <xf numFmtId="49" fontId="9" fillId="4" borderId="23" xfId="1" applyNumberFormat="1" applyFont="1" applyFill="1" applyBorder="1" applyAlignment="1">
      <alignment vertical="center"/>
    </xf>
    <xf numFmtId="3" fontId="3" fillId="4" borderId="60" xfId="0" applyNumberFormat="1" applyFont="1" applyFill="1" applyBorder="1" applyAlignment="1">
      <alignment vertical="center"/>
    </xf>
    <xf numFmtId="3" fontId="3" fillId="4" borderId="53" xfId="0" applyNumberFormat="1" applyFont="1" applyFill="1" applyBorder="1" applyAlignment="1">
      <alignment vertical="center"/>
    </xf>
    <xf numFmtId="3" fontId="3" fillId="4" borderId="18" xfId="0" applyNumberFormat="1" applyFont="1" applyFill="1" applyBorder="1" applyAlignment="1">
      <alignment vertical="center"/>
    </xf>
    <xf numFmtId="3" fontId="3" fillId="4" borderId="54" xfId="0" applyNumberFormat="1" applyFont="1" applyFill="1" applyBorder="1" applyAlignment="1">
      <alignment vertical="center"/>
    </xf>
    <xf numFmtId="3" fontId="3" fillId="4" borderId="33" xfId="0" applyNumberFormat="1" applyFont="1" applyFill="1" applyBorder="1" applyAlignment="1">
      <alignment vertical="center"/>
    </xf>
    <xf numFmtId="3" fontId="3" fillId="4" borderId="24" xfId="0" applyNumberFormat="1" applyFont="1" applyFill="1" applyBorder="1" applyAlignment="1">
      <alignment vertical="center"/>
    </xf>
    <xf numFmtId="3" fontId="3" fillId="4" borderId="19" xfId="0" applyNumberFormat="1" applyFont="1" applyFill="1" applyBorder="1" applyAlignment="1">
      <alignment vertical="center"/>
    </xf>
    <xf numFmtId="49" fontId="9" fillId="4" borderId="23" xfId="0" applyNumberFormat="1" applyFont="1" applyFill="1" applyBorder="1" applyAlignment="1">
      <alignment vertical="center"/>
    </xf>
    <xf numFmtId="49" fontId="7" fillId="4" borderId="23" xfId="1" applyNumberFormat="1" applyFont="1" applyFill="1" applyBorder="1" applyAlignment="1">
      <alignment vertical="center"/>
    </xf>
    <xf numFmtId="49" fontId="9" fillId="4" borderId="7" xfId="1" applyNumberFormat="1" applyFont="1" applyFill="1" applyBorder="1" applyAlignment="1">
      <alignment vertical="center"/>
    </xf>
    <xf numFmtId="49" fontId="6" fillId="0" borderId="0" xfId="0" applyNumberFormat="1" applyFont="1" applyFill="1"/>
    <xf numFmtId="49" fontId="15" fillId="0" borderId="0" xfId="0" applyNumberFormat="1" applyFont="1" applyFill="1"/>
    <xf numFmtId="49" fontId="10" fillId="0" borderId="0" xfId="0" applyNumberFormat="1" applyFont="1" applyFill="1"/>
    <xf numFmtId="49" fontId="6" fillId="0" borderId="0" xfId="0" applyNumberFormat="1" applyFont="1" applyFill="1" applyAlignment="1">
      <alignment vertical="center"/>
    </xf>
    <xf numFmtId="0" fontId="3" fillId="0" borderId="49" xfId="0" applyFont="1" applyFill="1" applyBorder="1" applyAlignment="1">
      <alignment horizontal="center" vertical="center" wrapText="1"/>
    </xf>
    <xf numFmtId="3" fontId="8" fillId="4" borderId="33" xfId="0" applyNumberFormat="1" applyFont="1" applyFill="1" applyBorder="1" applyAlignment="1">
      <alignment vertical="center"/>
    </xf>
    <xf numFmtId="3" fontId="8" fillId="4" borderId="18" xfId="0" applyNumberFormat="1" applyFont="1" applyFill="1" applyBorder="1" applyAlignment="1">
      <alignment vertical="center"/>
    </xf>
    <xf numFmtId="3" fontId="8" fillId="4" borderId="24" xfId="0" applyNumberFormat="1" applyFont="1" applyFill="1" applyBorder="1" applyAlignment="1">
      <alignment vertical="center"/>
    </xf>
    <xf numFmtId="3" fontId="8" fillId="4" borderId="19" xfId="0" applyNumberFormat="1" applyFont="1" applyFill="1" applyBorder="1" applyAlignment="1">
      <alignment vertical="center"/>
    </xf>
    <xf numFmtId="49" fontId="7" fillId="4" borderId="7" xfId="1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3" fontId="11" fillId="0" borderId="1" xfId="0" applyNumberFormat="1" applyFont="1" applyBorder="1" applyAlignment="1">
      <alignment horizontal="right"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8" fillId="0" borderId="0" xfId="0" applyFont="1" applyAlignment="1">
      <alignment vertical="center" wrapText="1"/>
    </xf>
    <xf numFmtId="0" fontId="16" fillId="0" borderId="0" xfId="0" applyFont="1" applyAlignment="1">
      <alignment vertical="center" wrapText="1"/>
    </xf>
    <xf numFmtId="0" fontId="20" fillId="0" borderId="0" xfId="0" applyFont="1" applyAlignment="1">
      <alignment vertical="center" wrapText="1"/>
    </xf>
    <xf numFmtId="3" fontId="8" fillId="0" borderId="15" xfId="0" applyNumberFormat="1" applyFont="1" applyBorder="1" applyAlignment="1">
      <alignment vertical="center"/>
    </xf>
    <xf numFmtId="0" fontId="5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3" fontId="3" fillId="3" borderId="13" xfId="0" applyNumberFormat="1" applyFont="1" applyFill="1" applyBorder="1" applyAlignment="1">
      <alignment horizontal="right" vertical="center"/>
    </xf>
    <xf numFmtId="3" fontId="3" fillId="4" borderId="24" xfId="1" applyNumberFormat="1" applyFont="1" applyFill="1" applyBorder="1" applyAlignment="1">
      <alignment horizontal="right" vertical="center"/>
    </xf>
    <xf numFmtId="3" fontId="2" fillId="0" borderId="2" xfId="1" applyNumberFormat="1" applyFont="1" applyFill="1" applyBorder="1" applyAlignment="1">
      <alignment horizontal="right" vertical="center"/>
    </xf>
    <xf numFmtId="3" fontId="3" fillId="4" borderId="2" xfId="1" applyNumberFormat="1" applyFont="1" applyFill="1" applyBorder="1" applyAlignment="1">
      <alignment horizontal="right" vertical="center"/>
    </xf>
    <xf numFmtId="3" fontId="2" fillId="0" borderId="8" xfId="1" applyNumberFormat="1" applyFont="1" applyFill="1" applyBorder="1" applyAlignment="1">
      <alignment horizontal="right" vertical="center"/>
    </xf>
    <xf numFmtId="3" fontId="3" fillId="3" borderId="13" xfId="1" applyNumberFormat="1" applyFont="1" applyFill="1" applyBorder="1" applyAlignment="1">
      <alignment horizontal="right" vertical="center"/>
    </xf>
    <xf numFmtId="3" fontId="2" fillId="0" borderId="24" xfId="0" applyNumberFormat="1" applyFont="1" applyFill="1" applyBorder="1" applyAlignment="1">
      <alignment horizontal="right" vertical="center"/>
    </xf>
    <xf numFmtId="3" fontId="2" fillId="0" borderId="2" xfId="0" applyNumberFormat="1" applyFont="1" applyFill="1" applyBorder="1" applyAlignment="1">
      <alignment horizontal="right" vertical="center"/>
    </xf>
    <xf numFmtId="3" fontId="2" fillId="0" borderId="8" xfId="0" applyNumberFormat="1" applyFont="1" applyFill="1" applyBorder="1" applyAlignment="1">
      <alignment horizontal="right" vertical="center"/>
    </xf>
    <xf numFmtId="3" fontId="8" fillId="0" borderId="2" xfId="1" applyNumberFormat="1" applyFont="1" applyFill="1" applyBorder="1" applyAlignment="1">
      <alignment horizontal="right" vertical="center"/>
    </xf>
    <xf numFmtId="3" fontId="8" fillId="4" borderId="24" xfId="1" applyNumberFormat="1" applyFont="1" applyFill="1" applyBorder="1" applyAlignment="1">
      <alignment horizontal="right" vertical="center"/>
    </xf>
    <xf numFmtId="3" fontId="8" fillId="4" borderId="2" xfId="1" applyNumberFormat="1" applyFont="1" applyFill="1" applyBorder="1" applyAlignment="1">
      <alignment horizontal="right" vertical="center" wrapText="1"/>
    </xf>
    <xf numFmtId="3" fontId="2" fillId="0" borderId="2" xfId="1" applyNumberFormat="1" applyFont="1" applyFill="1" applyBorder="1" applyAlignment="1">
      <alignment horizontal="right" vertical="center" wrapText="1"/>
    </xf>
    <xf numFmtId="3" fontId="8" fillId="4" borderId="2" xfId="1" applyNumberFormat="1" applyFont="1" applyFill="1" applyBorder="1" applyAlignment="1">
      <alignment horizontal="right" vertical="center"/>
    </xf>
    <xf numFmtId="3" fontId="8" fillId="4" borderId="8" xfId="1" applyNumberFormat="1" applyFont="1" applyFill="1" applyBorder="1" applyAlignment="1">
      <alignment horizontal="right" vertical="center"/>
    </xf>
    <xf numFmtId="3" fontId="3" fillId="4" borderId="8" xfId="1" applyNumberFormat="1" applyFont="1" applyFill="1" applyBorder="1" applyAlignment="1">
      <alignment horizontal="right" vertical="center"/>
    </xf>
    <xf numFmtId="3" fontId="3" fillId="4" borderId="2" xfId="1" applyNumberFormat="1" applyFont="1" applyFill="1" applyBorder="1" applyAlignment="1">
      <alignment horizontal="right" vertical="center" wrapText="1"/>
    </xf>
    <xf numFmtId="3" fontId="3" fillId="3" borderId="81" xfId="0" applyNumberFormat="1" applyFont="1" applyFill="1" applyBorder="1" applyAlignment="1">
      <alignment vertical="center"/>
    </xf>
    <xf numFmtId="3" fontId="3" fillId="4" borderId="82" xfId="0" applyNumberFormat="1" applyFont="1" applyFill="1" applyBorder="1" applyAlignment="1">
      <alignment vertical="center"/>
    </xf>
    <xf numFmtId="3" fontId="3" fillId="4" borderId="83" xfId="0" applyNumberFormat="1" applyFont="1" applyFill="1" applyBorder="1" applyAlignment="1">
      <alignment vertical="center"/>
    </xf>
    <xf numFmtId="3" fontId="2" fillId="0" borderId="83" xfId="0" applyNumberFormat="1" applyFont="1" applyFill="1" applyBorder="1" applyAlignment="1">
      <alignment vertical="center"/>
    </xf>
    <xf numFmtId="3" fontId="8" fillId="0" borderId="83" xfId="0" applyNumberFormat="1" applyFont="1" applyFill="1" applyBorder="1" applyAlignment="1">
      <alignment vertical="center"/>
    </xf>
    <xf numFmtId="3" fontId="8" fillId="4" borderId="82" xfId="0" applyNumberFormat="1" applyFont="1" applyFill="1" applyBorder="1" applyAlignment="1">
      <alignment vertical="center"/>
    </xf>
    <xf numFmtId="3" fontId="8" fillId="4" borderId="83" xfId="0" applyNumberFormat="1" applyFont="1" applyFill="1" applyBorder="1" applyAlignment="1">
      <alignment vertical="center"/>
    </xf>
    <xf numFmtId="3" fontId="8" fillId="4" borderId="53" xfId="0" applyNumberFormat="1" applyFont="1" applyFill="1" applyBorder="1" applyAlignment="1">
      <alignment vertical="center"/>
    </xf>
    <xf numFmtId="3" fontId="8" fillId="0" borderId="13" xfId="0" applyNumberFormat="1" applyFont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0" fontId="7" fillId="0" borderId="2" xfId="0" applyFont="1" applyFill="1" applyBorder="1" applyAlignment="1">
      <alignment horizontal="left" vertical="center"/>
    </xf>
    <xf numFmtId="3" fontId="6" fillId="0" borderId="70" xfId="0" applyNumberFormat="1" applyFont="1" applyBorder="1" applyAlignment="1">
      <alignment vertical="center"/>
    </xf>
    <xf numFmtId="3" fontId="6" fillId="0" borderId="72" xfId="0" applyNumberFormat="1" applyFont="1" applyBorder="1" applyAlignment="1">
      <alignment vertical="center"/>
    </xf>
    <xf numFmtId="3" fontId="6" fillId="0" borderId="69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2" xfId="0" applyNumberFormat="1" applyFont="1" applyBorder="1" applyAlignment="1">
      <alignment vertical="center"/>
    </xf>
    <xf numFmtId="3" fontId="6" fillId="0" borderId="30" xfId="0" applyNumberFormat="1" applyFont="1" applyBorder="1" applyAlignment="1">
      <alignment vertical="center"/>
    </xf>
    <xf numFmtId="3" fontId="3" fillId="0" borderId="21" xfId="0" applyNumberFormat="1" applyFont="1" applyBorder="1" applyAlignment="1">
      <alignment vertical="center"/>
    </xf>
    <xf numFmtId="3" fontId="3" fillId="0" borderId="73" xfId="0" applyNumberFormat="1" applyFont="1" applyBorder="1" applyAlignment="1">
      <alignment vertical="center"/>
    </xf>
    <xf numFmtId="3" fontId="3" fillId="0" borderId="71" xfId="0" applyNumberFormat="1" applyFont="1" applyBorder="1" applyAlignment="1">
      <alignment vertical="center"/>
    </xf>
    <xf numFmtId="3" fontId="6" fillId="0" borderId="18" xfId="0" applyNumberFormat="1" applyFont="1" applyBorder="1" applyAlignment="1">
      <alignment vertical="center"/>
    </xf>
    <xf numFmtId="3" fontId="6" fillId="0" borderId="19" xfId="0" applyNumberFormat="1" applyFont="1" applyBorder="1" applyAlignment="1">
      <alignment vertical="center"/>
    </xf>
    <xf numFmtId="3" fontId="10" fillId="0" borderId="0" xfId="0" applyNumberFormat="1" applyFont="1" applyFill="1"/>
    <xf numFmtId="49" fontId="4" fillId="0" borderId="5" xfId="1" applyNumberFormat="1" applyFont="1" applyFill="1" applyBorder="1" applyAlignment="1">
      <alignment vertical="center"/>
    </xf>
    <xf numFmtId="3" fontId="5" fillId="0" borderId="2" xfId="1" applyNumberFormat="1" applyFont="1" applyFill="1" applyBorder="1" applyAlignment="1">
      <alignment horizontal="right" vertical="center"/>
    </xf>
    <xf numFmtId="3" fontId="5" fillId="0" borderId="83" xfId="0" applyNumberFormat="1" applyFont="1" applyFill="1" applyBorder="1" applyAlignment="1">
      <alignment vertical="center"/>
    </xf>
    <xf numFmtId="3" fontId="5" fillId="0" borderId="3" xfId="0" applyNumberFormat="1" applyFont="1" applyFill="1" applyBorder="1" applyAlignment="1">
      <alignment vertical="center"/>
    </xf>
    <xf numFmtId="3" fontId="5" fillId="0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3" fontId="5" fillId="0" borderId="30" xfId="0" applyNumberFormat="1" applyFont="1" applyFill="1" applyBorder="1" applyAlignment="1">
      <alignment vertical="center"/>
    </xf>
    <xf numFmtId="49" fontId="7" fillId="0" borderId="7" xfId="1" applyNumberFormat="1" applyFont="1" applyFill="1" applyBorder="1" applyAlignment="1">
      <alignment vertical="center"/>
    </xf>
    <xf numFmtId="3" fontId="8" fillId="0" borderId="8" xfId="1" applyNumberFormat="1" applyFont="1" applyFill="1" applyBorder="1" applyAlignment="1">
      <alignment horizontal="right" vertical="center"/>
    </xf>
    <xf numFmtId="0" fontId="4" fillId="0" borderId="2" xfId="0" applyFont="1" applyFill="1" applyBorder="1" applyAlignment="1">
      <alignment horizontal="left" vertical="center"/>
    </xf>
    <xf numFmtId="3" fontId="5" fillId="0" borderId="55" xfId="0" applyNumberFormat="1" applyFont="1" applyFill="1" applyBorder="1" applyAlignment="1">
      <alignment vertical="center"/>
    </xf>
    <xf numFmtId="3" fontId="5" fillId="0" borderId="56" xfId="0" applyNumberFormat="1" applyFont="1" applyFill="1" applyBorder="1" applyAlignment="1">
      <alignment vertical="center"/>
    </xf>
    <xf numFmtId="3" fontId="5" fillId="0" borderId="61" xfId="0" applyNumberFormat="1" applyFont="1" applyFill="1" applyBorder="1" applyAlignment="1">
      <alignment vertical="center"/>
    </xf>
    <xf numFmtId="0" fontId="4" fillId="0" borderId="2" xfId="1" applyFont="1" applyFill="1" applyBorder="1" applyAlignment="1">
      <alignment vertical="center"/>
    </xf>
    <xf numFmtId="3" fontId="14" fillId="0" borderId="0" xfId="0" applyNumberFormat="1" applyFont="1" applyFill="1"/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3" fontId="22" fillId="0" borderId="55" xfId="0" applyNumberFormat="1" applyFont="1" applyFill="1" applyBorder="1" applyAlignment="1">
      <alignment vertical="center"/>
    </xf>
    <xf numFmtId="3" fontId="21" fillId="0" borderId="55" xfId="0" applyNumberFormat="1" applyFont="1" applyFill="1" applyBorder="1" applyAlignment="1">
      <alignment vertical="center"/>
    </xf>
    <xf numFmtId="0" fontId="24" fillId="0" borderId="0" xfId="0" applyFont="1" applyFill="1"/>
    <xf numFmtId="3" fontId="24" fillId="0" borderId="0" xfId="0" applyNumberFormat="1" applyFont="1" applyFill="1"/>
    <xf numFmtId="3" fontId="8" fillId="0" borderId="79" xfId="0" applyNumberFormat="1" applyFont="1" applyFill="1" applyBorder="1" applyAlignment="1">
      <alignment vertical="center"/>
    </xf>
    <xf numFmtId="3" fontId="8" fillId="0" borderId="65" xfId="0" applyNumberFormat="1" applyFont="1" applyFill="1" applyBorder="1" applyAlignment="1">
      <alignment vertical="center"/>
    </xf>
    <xf numFmtId="3" fontId="8" fillId="0" borderId="10" xfId="0" applyNumberFormat="1" applyFont="1" applyFill="1" applyBorder="1" applyAlignment="1">
      <alignment vertical="center"/>
    </xf>
    <xf numFmtId="3" fontId="8" fillId="0" borderId="17" xfId="0" applyNumberFormat="1" applyFont="1" applyFill="1" applyBorder="1" applyAlignment="1">
      <alignment vertical="center"/>
    </xf>
    <xf numFmtId="3" fontId="8" fillId="0" borderId="9" xfId="0" applyNumberFormat="1" applyFont="1" applyFill="1" applyBorder="1" applyAlignment="1">
      <alignment vertical="center"/>
    </xf>
    <xf numFmtId="0" fontId="3" fillId="0" borderId="67" xfId="0" applyFont="1" applyFill="1" applyBorder="1" applyAlignment="1">
      <alignment horizontal="center" vertical="center" wrapText="1"/>
    </xf>
    <xf numFmtId="3" fontId="8" fillId="0" borderId="8" xfId="0" applyNumberFormat="1" applyFont="1" applyFill="1" applyBorder="1" applyAlignment="1">
      <alignment vertical="center"/>
    </xf>
    <xf numFmtId="0" fontId="6" fillId="0" borderId="72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3" fillId="0" borderId="73" xfId="0" applyFont="1" applyBorder="1" applyAlignment="1">
      <alignment horizontal="left" vertical="center" wrapText="1"/>
    </xf>
    <xf numFmtId="0" fontId="6" fillId="0" borderId="24" xfId="0" applyFont="1" applyBorder="1" applyAlignment="1">
      <alignment horizontal="left" vertical="center" wrapText="1"/>
    </xf>
    <xf numFmtId="0" fontId="3" fillId="0" borderId="0" xfId="0" applyFont="1" applyAlignment="1">
      <alignment horizontal="right" vertical="center" wrapText="1"/>
    </xf>
    <xf numFmtId="3" fontId="8" fillId="0" borderId="31" xfId="0" applyNumberFormat="1" applyFont="1" applyBorder="1" applyAlignment="1">
      <alignment vertical="center"/>
    </xf>
    <xf numFmtId="3" fontId="6" fillId="0" borderId="87" xfId="0" applyNumberFormat="1" applyFont="1" applyBorder="1" applyAlignment="1">
      <alignment vertical="center"/>
    </xf>
    <xf numFmtId="3" fontId="6" fillId="0" borderId="3" xfId="0" applyNumberFormat="1" applyFont="1" applyBorder="1" applyAlignment="1">
      <alignment vertical="center"/>
    </xf>
    <xf numFmtId="3" fontId="3" fillId="0" borderId="85" xfId="0" applyNumberFormat="1" applyFont="1" applyBorder="1" applyAlignment="1">
      <alignment vertical="center"/>
    </xf>
    <xf numFmtId="3" fontId="6" fillId="0" borderId="33" xfId="0" applyNumberFormat="1" applyFont="1" applyBorder="1" applyAlignment="1">
      <alignment vertical="center"/>
    </xf>
    <xf numFmtId="3" fontId="8" fillId="0" borderId="14" xfId="0" applyNumberFormat="1" applyFont="1" applyBorder="1" applyAlignment="1">
      <alignment vertical="center"/>
    </xf>
    <xf numFmtId="3" fontId="3" fillId="0" borderId="91" xfId="0" applyNumberFormat="1" applyFont="1" applyBorder="1" applyAlignment="1">
      <alignment vertical="center"/>
    </xf>
    <xf numFmtId="3" fontId="8" fillId="0" borderId="88" xfId="0" applyNumberFormat="1" applyFont="1" applyBorder="1" applyAlignment="1">
      <alignment vertical="center"/>
    </xf>
    <xf numFmtId="3" fontId="2" fillId="0" borderId="89" xfId="0" applyNumberFormat="1" applyFont="1" applyBorder="1" applyAlignment="1">
      <alignment vertical="center"/>
    </xf>
    <xf numFmtId="3" fontId="2" fillId="0" borderId="90" xfId="0" applyNumberFormat="1" applyFont="1" applyBorder="1" applyAlignment="1">
      <alignment vertical="center"/>
    </xf>
    <xf numFmtId="3" fontId="2" fillId="0" borderId="92" xfId="0" applyNumberFormat="1" applyFont="1" applyBorder="1" applyAlignment="1">
      <alignment vertical="center"/>
    </xf>
    <xf numFmtId="0" fontId="3" fillId="0" borderId="67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3" fontId="11" fillId="0" borderId="1" xfId="0" applyNumberFormat="1" applyFont="1" applyBorder="1" applyAlignment="1">
      <alignment horizontal="right" vertical="center" wrapText="1"/>
    </xf>
    <xf numFmtId="0" fontId="6" fillId="0" borderId="4" xfId="1" applyFont="1" applyFill="1" applyBorder="1" applyAlignment="1">
      <alignment horizontal="left" vertical="center"/>
    </xf>
    <xf numFmtId="0" fontId="3" fillId="0" borderId="67" xfId="0" applyFont="1" applyFill="1" applyBorder="1" applyAlignment="1">
      <alignment horizontal="center" vertical="center" wrapText="1"/>
    </xf>
    <xf numFmtId="3" fontId="0" fillId="0" borderId="0" xfId="0" applyNumberFormat="1"/>
    <xf numFmtId="0" fontId="6" fillId="0" borderId="4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6" fillId="0" borderId="4" xfId="1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3" fillId="0" borderId="37" xfId="0" applyFont="1" applyFill="1" applyBorder="1" applyAlignment="1">
      <alignment horizontal="center" vertical="center" wrapText="1"/>
    </xf>
    <xf numFmtId="0" fontId="4" fillId="0" borderId="4" xfId="1" applyFont="1" applyFill="1" applyBorder="1" applyAlignment="1">
      <alignment horizontal="left" vertical="center"/>
    </xf>
    <xf numFmtId="0" fontId="6" fillId="0" borderId="86" xfId="1" applyFont="1" applyFill="1" applyBorder="1" applyAlignment="1">
      <alignment vertical="center"/>
    </xf>
    <xf numFmtId="3" fontId="5" fillId="0" borderId="41" xfId="0" applyNumberFormat="1" applyFont="1" applyFill="1" applyBorder="1" applyAlignment="1">
      <alignment vertical="center"/>
    </xf>
    <xf numFmtId="0" fontId="4" fillId="0" borderId="2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horizontal="left" vertical="center"/>
    </xf>
    <xf numFmtId="0" fontId="3" fillId="0" borderId="37" xfId="0" applyFont="1" applyFill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3" fontId="3" fillId="3" borderId="12" xfId="0" applyNumberFormat="1" applyFont="1" applyFill="1" applyBorder="1" applyAlignment="1">
      <alignment horizontal="right" vertical="center"/>
    </xf>
    <xf numFmtId="3" fontId="3" fillId="4" borderId="23" xfId="1" applyNumberFormat="1" applyFont="1" applyFill="1" applyBorder="1" applyAlignment="1">
      <alignment horizontal="right" vertical="center"/>
    </xf>
    <xf numFmtId="3" fontId="2" fillId="0" borderId="5" xfId="1" applyNumberFormat="1" applyFont="1" applyFill="1" applyBorder="1" applyAlignment="1">
      <alignment horizontal="right" vertical="center"/>
    </xf>
    <xf numFmtId="3" fontId="3" fillId="4" borderId="5" xfId="1" applyNumberFormat="1" applyFont="1" applyFill="1" applyBorder="1" applyAlignment="1">
      <alignment horizontal="right" vertical="center"/>
    </xf>
    <xf numFmtId="3" fontId="2" fillId="0" borderId="7" xfId="1" applyNumberFormat="1" applyFont="1" applyFill="1" applyBorder="1" applyAlignment="1">
      <alignment horizontal="right" vertical="center"/>
    </xf>
    <xf numFmtId="3" fontId="3" fillId="3" borderId="12" xfId="1" applyNumberFormat="1" applyFont="1" applyFill="1" applyBorder="1" applyAlignment="1">
      <alignment horizontal="right" vertical="center"/>
    </xf>
    <xf numFmtId="3" fontId="2" fillId="0" borderId="23" xfId="0" applyNumberFormat="1" applyFont="1" applyFill="1" applyBorder="1" applyAlignment="1">
      <alignment horizontal="right" vertical="center"/>
    </xf>
    <xf numFmtId="3" fontId="2" fillId="0" borderId="5" xfId="0" applyNumberFormat="1" applyFont="1" applyFill="1" applyBorder="1" applyAlignment="1">
      <alignment horizontal="right" vertical="center"/>
    </xf>
    <xf numFmtId="3" fontId="2" fillId="0" borderId="7" xfId="0" applyNumberFormat="1" applyFont="1" applyFill="1" applyBorder="1" applyAlignment="1">
      <alignment horizontal="right" vertical="center"/>
    </xf>
    <xf numFmtId="3" fontId="8" fillId="0" borderId="5" xfId="1" applyNumberFormat="1" applyFont="1" applyFill="1" applyBorder="1" applyAlignment="1">
      <alignment horizontal="right" vertical="center"/>
    </xf>
    <xf numFmtId="3" fontId="8" fillId="4" borderId="23" xfId="1" applyNumberFormat="1" applyFont="1" applyFill="1" applyBorder="1" applyAlignment="1">
      <alignment horizontal="right" vertical="center"/>
    </xf>
    <xf numFmtId="3" fontId="8" fillId="4" borderId="5" xfId="1" applyNumberFormat="1" applyFont="1" applyFill="1" applyBorder="1" applyAlignment="1">
      <alignment horizontal="right" vertical="center" wrapText="1"/>
    </xf>
    <xf numFmtId="3" fontId="2" fillId="0" borderId="5" xfId="1" applyNumberFormat="1" applyFont="1" applyFill="1" applyBorder="1" applyAlignment="1">
      <alignment horizontal="right" vertical="center" wrapText="1"/>
    </xf>
    <xf numFmtId="3" fontId="8" fillId="4" borderId="5" xfId="1" applyNumberFormat="1" applyFont="1" applyFill="1" applyBorder="1" applyAlignment="1">
      <alignment horizontal="right" vertical="center"/>
    </xf>
    <xf numFmtId="3" fontId="8" fillId="4" borderId="7" xfId="1" applyNumberFormat="1" applyFont="1" applyFill="1" applyBorder="1" applyAlignment="1">
      <alignment horizontal="right" vertical="center"/>
    </xf>
    <xf numFmtId="3" fontId="3" fillId="4" borderId="7" xfId="1" applyNumberFormat="1" applyFont="1" applyFill="1" applyBorder="1" applyAlignment="1">
      <alignment horizontal="right" vertical="center"/>
    </xf>
    <xf numFmtId="3" fontId="3" fillId="4" borderId="5" xfId="1" applyNumberFormat="1" applyFont="1" applyFill="1" applyBorder="1" applyAlignment="1">
      <alignment horizontal="right" vertical="center" wrapText="1"/>
    </xf>
    <xf numFmtId="0" fontId="7" fillId="0" borderId="86" xfId="1" applyFont="1" applyFill="1" applyBorder="1" applyAlignment="1">
      <alignment vertical="center"/>
    </xf>
    <xf numFmtId="0" fontId="4" fillId="0" borderId="4" xfId="1" applyFont="1" applyFill="1" applyBorder="1" applyAlignment="1">
      <alignment vertical="center"/>
    </xf>
    <xf numFmtId="0" fontId="4" fillId="0" borderId="86" xfId="1" applyFont="1" applyFill="1" applyBorder="1" applyAlignment="1">
      <alignment vertical="center"/>
    </xf>
    <xf numFmtId="0" fontId="9" fillId="0" borderId="49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left" vertical="center"/>
    </xf>
    <xf numFmtId="0" fontId="3" fillId="0" borderId="67" xfId="0" applyFont="1" applyFill="1" applyBorder="1" applyAlignment="1">
      <alignment horizontal="center" vertical="center" wrapText="1"/>
    </xf>
    <xf numFmtId="0" fontId="3" fillId="0" borderId="37" xfId="0" applyFont="1" applyFill="1" applyBorder="1" applyAlignment="1">
      <alignment horizontal="center" vertical="center" wrapText="1"/>
    </xf>
    <xf numFmtId="3" fontId="5" fillId="0" borderId="5" xfId="1" applyNumberFormat="1" applyFont="1" applyFill="1" applyBorder="1" applyAlignment="1">
      <alignment horizontal="right" vertical="center"/>
    </xf>
    <xf numFmtId="3" fontId="8" fillId="0" borderId="7" xfId="1" applyNumberFormat="1" applyFont="1" applyFill="1" applyBorder="1" applyAlignment="1">
      <alignment horizontal="right" vertical="center"/>
    </xf>
    <xf numFmtId="49" fontId="9" fillId="0" borderId="23" xfId="1" applyNumberFormat="1" applyFont="1" applyFill="1" applyBorder="1" applyAlignment="1">
      <alignment vertical="center"/>
    </xf>
    <xf numFmtId="3" fontId="3" fillId="0" borderId="23" xfId="1" applyNumberFormat="1" applyFont="1" applyFill="1" applyBorder="1" applyAlignment="1">
      <alignment horizontal="right" vertical="center"/>
    </xf>
    <xf numFmtId="3" fontId="3" fillId="0" borderId="24" xfId="1" applyNumberFormat="1" applyFont="1" applyFill="1" applyBorder="1" applyAlignment="1">
      <alignment horizontal="right" vertical="center"/>
    </xf>
    <xf numFmtId="3" fontId="3" fillId="0" borderId="83" xfId="0" applyNumberFormat="1" applyFont="1" applyFill="1" applyBorder="1" applyAlignment="1">
      <alignment vertical="center"/>
    </xf>
    <xf numFmtId="3" fontId="3" fillId="0" borderId="55" xfId="0" applyNumberFormat="1" applyFont="1" applyFill="1" applyBorder="1" applyAlignment="1">
      <alignment vertical="center"/>
    </xf>
    <xf numFmtId="3" fontId="3" fillId="0" borderId="1" xfId="0" applyNumberFormat="1" applyFont="1" applyFill="1" applyBorder="1" applyAlignment="1">
      <alignment vertical="center"/>
    </xf>
    <xf numFmtId="3" fontId="3" fillId="0" borderId="2" xfId="0" applyNumberFormat="1" applyFont="1" applyFill="1" applyBorder="1" applyAlignment="1">
      <alignment vertical="center"/>
    </xf>
    <xf numFmtId="3" fontId="3" fillId="0" borderId="3" xfId="0" applyNumberFormat="1" applyFont="1" applyFill="1" applyBorder="1" applyAlignment="1">
      <alignment vertical="center"/>
    </xf>
    <xf numFmtId="3" fontId="3" fillId="0" borderId="30" xfId="0" applyNumberFormat="1" applyFont="1" applyFill="1" applyBorder="1" applyAlignment="1">
      <alignment vertical="center"/>
    </xf>
    <xf numFmtId="49" fontId="9" fillId="0" borderId="5" xfId="1" applyNumberFormat="1" applyFont="1" applyFill="1" applyBorder="1" applyAlignment="1">
      <alignment vertical="center"/>
    </xf>
    <xf numFmtId="3" fontId="3" fillId="0" borderId="5" xfId="1" applyNumberFormat="1" applyFont="1" applyFill="1" applyBorder="1" applyAlignment="1">
      <alignment horizontal="right" vertical="center"/>
    </xf>
    <xf numFmtId="3" fontId="3" fillId="0" borderId="2" xfId="1" applyNumberFormat="1" applyFont="1" applyFill="1" applyBorder="1" applyAlignment="1">
      <alignment horizontal="right" vertical="center"/>
    </xf>
    <xf numFmtId="49" fontId="9" fillId="0" borderId="7" xfId="1" applyNumberFormat="1" applyFont="1" applyFill="1" applyBorder="1" applyAlignment="1">
      <alignment vertical="center"/>
    </xf>
    <xf numFmtId="3" fontId="3" fillId="0" borderId="7" xfId="1" applyNumberFormat="1" applyFont="1" applyFill="1" applyBorder="1" applyAlignment="1">
      <alignment horizontal="right" vertical="center"/>
    </xf>
    <xf numFmtId="3" fontId="3" fillId="0" borderId="8" xfId="1" applyNumberFormat="1" applyFont="1" applyFill="1" applyBorder="1" applyAlignment="1">
      <alignment horizontal="right" vertical="center"/>
    </xf>
    <xf numFmtId="3" fontId="5" fillId="0" borderId="5" xfId="0" applyNumberFormat="1" applyFont="1" applyFill="1" applyBorder="1" applyAlignment="1">
      <alignment horizontal="right" vertical="center"/>
    </xf>
    <xf numFmtId="3" fontId="5" fillId="0" borderId="2" xfId="0" applyNumberFormat="1" applyFont="1" applyFill="1" applyBorder="1" applyAlignment="1">
      <alignment horizontal="right" vertical="center"/>
    </xf>
    <xf numFmtId="0" fontId="4" fillId="0" borderId="40" xfId="1" applyFont="1" applyFill="1" applyBorder="1" applyAlignment="1">
      <alignment vertical="center"/>
    </xf>
    <xf numFmtId="0" fontId="3" fillId="0" borderId="88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 wrapText="1"/>
    </xf>
    <xf numFmtId="0" fontId="6" fillId="0" borderId="4" xfId="1" applyFont="1" applyFill="1" applyBorder="1" applyAlignment="1">
      <alignment horizontal="left" vertical="center"/>
    </xf>
    <xf numFmtId="0" fontId="3" fillId="0" borderId="41" xfId="0" applyFont="1" applyFill="1" applyBorder="1" applyAlignment="1">
      <alignment horizontal="center" vertical="center" wrapText="1"/>
    </xf>
    <xf numFmtId="0" fontId="9" fillId="0" borderId="49" xfId="0" applyFont="1" applyFill="1" applyBorder="1" applyAlignment="1">
      <alignment horizontal="center" vertical="center" wrapText="1"/>
    </xf>
    <xf numFmtId="0" fontId="4" fillId="0" borderId="4" xfId="1" applyFont="1" applyFill="1" applyBorder="1" applyAlignment="1">
      <alignment horizontal="left"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3" fillId="0" borderId="67" xfId="0" applyFont="1" applyFill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3" fontId="8" fillId="0" borderId="14" xfId="0" applyNumberFormat="1" applyFont="1" applyBorder="1" applyAlignment="1">
      <alignment horizontal="center" vertical="center"/>
    </xf>
    <xf numFmtId="3" fontId="6" fillId="0" borderId="87" xfId="0" applyNumberFormat="1" applyFont="1" applyBorder="1" applyAlignment="1">
      <alignment horizontal="center" vertical="center"/>
    </xf>
    <xf numFmtId="3" fontId="6" fillId="0" borderId="3" xfId="0" applyNumberFormat="1" applyFont="1" applyBorder="1" applyAlignment="1">
      <alignment horizontal="center" vertical="center"/>
    </xf>
    <xf numFmtId="3" fontId="3" fillId="0" borderId="85" xfId="0" applyNumberFormat="1" applyFont="1" applyBorder="1" applyAlignment="1">
      <alignment horizontal="center" vertical="center"/>
    </xf>
    <xf numFmtId="0" fontId="6" fillId="0" borderId="4" xfId="1" applyFont="1" applyFill="1" applyBorder="1" applyAlignment="1">
      <alignment horizontal="left" vertical="center"/>
    </xf>
    <xf numFmtId="0" fontId="16" fillId="0" borderId="0" xfId="0" applyFont="1" applyAlignment="1">
      <alignment horizontal="right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99" xfId="0" applyFont="1" applyBorder="1" applyAlignment="1">
      <alignment horizontal="center" vertical="center" wrapText="1"/>
    </xf>
    <xf numFmtId="3" fontId="2" fillId="0" borderId="70" xfId="0" applyNumberFormat="1" applyFont="1" applyBorder="1" applyAlignment="1">
      <alignment vertical="center"/>
    </xf>
    <xf numFmtId="3" fontId="2" fillId="0" borderId="101" xfId="0" applyNumberFormat="1" applyFont="1" applyBorder="1" applyAlignment="1">
      <alignment vertical="center"/>
    </xf>
    <xf numFmtId="3" fontId="15" fillId="0" borderId="69" xfId="0" applyNumberFormat="1" applyFont="1" applyBorder="1" applyAlignment="1">
      <alignment vertical="center"/>
    </xf>
    <xf numFmtId="3" fontId="2" fillId="0" borderId="1" xfId="0" applyNumberFormat="1" applyFont="1" applyBorder="1" applyAlignment="1">
      <alignment vertical="center"/>
    </xf>
    <xf numFmtId="3" fontId="2" fillId="0" borderId="102" xfId="0" applyNumberFormat="1" applyFont="1" applyBorder="1" applyAlignment="1">
      <alignment vertical="center"/>
    </xf>
    <xf numFmtId="3" fontId="15" fillId="0" borderId="30" xfId="0" applyNumberFormat="1" applyFont="1" applyBorder="1" applyAlignment="1">
      <alignment vertical="center"/>
    </xf>
    <xf numFmtId="0" fontId="16" fillId="0" borderId="73" xfId="0" applyFont="1" applyBorder="1" applyAlignment="1">
      <alignment horizontal="left" vertical="center" wrapText="1"/>
    </xf>
    <xf numFmtId="3" fontId="16" fillId="0" borderId="21" xfId="0" applyNumberFormat="1" applyFont="1" applyBorder="1" applyAlignment="1">
      <alignment vertical="center"/>
    </xf>
    <xf numFmtId="3" fontId="16" fillId="0" borderId="99" xfId="0" applyNumberFormat="1" applyFont="1" applyBorder="1" applyAlignment="1">
      <alignment vertical="center"/>
    </xf>
    <xf numFmtId="3" fontId="16" fillId="0" borderId="71" xfId="0" applyNumberFormat="1" applyFont="1" applyBorder="1" applyAlignment="1">
      <alignment vertical="center"/>
    </xf>
    <xf numFmtId="3" fontId="2" fillId="0" borderId="18" xfId="0" applyNumberFormat="1" applyFont="1" applyBorder="1" applyAlignment="1">
      <alignment vertical="center"/>
    </xf>
    <xf numFmtId="3" fontId="2" fillId="0" borderId="103" xfId="0" applyNumberFormat="1" applyFont="1" applyBorder="1" applyAlignment="1">
      <alignment vertical="center"/>
    </xf>
    <xf numFmtId="3" fontId="15" fillId="0" borderId="19" xfId="0" applyNumberFormat="1" applyFont="1" applyBorder="1" applyAlignment="1">
      <alignment vertical="center"/>
    </xf>
    <xf numFmtId="3" fontId="8" fillId="0" borderId="104" xfId="0" applyNumberFormat="1" applyFont="1" applyBorder="1" applyAlignment="1">
      <alignment vertical="center"/>
    </xf>
    <xf numFmtId="3" fontId="20" fillId="0" borderId="105" xfId="0" applyNumberFormat="1" applyFont="1" applyBorder="1" applyAlignment="1">
      <alignment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07" xfId="0" applyFont="1" applyBorder="1" applyAlignment="1">
      <alignment horizontal="center" vertical="center" wrapText="1"/>
    </xf>
    <xf numFmtId="0" fontId="6" fillId="0" borderId="4" xfId="0" applyFont="1" applyFill="1" applyBorder="1" applyAlignment="1">
      <alignment horizontal="left" vertical="center"/>
    </xf>
    <xf numFmtId="49" fontId="6" fillId="0" borderId="0" xfId="0" applyNumberFormat="1" applyFont="1" applyFill="1" applyAlignment="1"/>
    <xf numFmtId="0" fontId="6" fillId="0" borderId="86" xfId="0" applyFont="1" applyFill="1" applyBorder="1" applyAlignment="1">
      <alignment horizontal="left" vertical="center"/>
    </xf>
    <xf numFmtId="0" fontId="10" fillId="0" borderId="0" xfId="0" applyFont="1" applyFill="1" applyAlignment="1"/>
    <xf numFmtId="3" fontId="10" fillId="0" borderId="0" xfId="0" applyNumberFormat="1" applyFont="1" applyFill="1" applyAlignment="1"/>
    <xf numFmtId="0" fontId="6" fillId="0" borderId="4" xfId="1" applyFont="1" applyFill="1" applyBorder="1" applyAlignment="1">
      <alignment horizontal="left" vertical="center"/>
    </xf>
    <xf numFmtId="0" fontId="9" fillId="0" borderId="34" xfId="0" applyFont="1" applyBorder="1" applyAlignment="1">
      <alignment horizontal="center" vertical="center" wrapText="1"/>
    </xf>
    <xf numFmtId="3" fontId="6" fillId="0" borderId="16" xfId="0" applyNumberFormat="1" applyFont="1" applyBorder="1" applyAlignment="1">
      <alignment horizontal="center" vertical="center"/>
    </xf>
    <xf numFmtId="3" fontId="6" fillId="0" borderId="4" xfId="0" applyNumberFormat="1" applyFont="1" applyBorder="1" applyAlignment="1">
      <alignment horizontal="center" vertical="center"/>
    </xf>
    <xf numFmtId="3" fontId="3" fillId="0" borderId="108" xfId="0" applyNumberFormat="1" applyFont="1" applyBorder="1" applyAlignment="1">
      <alignment horizontal="center" vertical="center"/>
    </xf>
    <xf numFmtId="3" fontId="8" fillId="0" borderId="34" xfId="0" applyNumberFormat="1" applyFont="1" applyBorder="1" applyAlignment="1">
      <alignment horizontal="center" vertical="center"/>
    </xf>
    <xf numFmtId="3" fontId="6" fillId="0" borderId="70" xfId="0" applyNumberFormat="1" applyFont="1" applyBorder="1" applyAlignment="1">
      <alignment horizontal="center" vertical="center"/>
    </xf>
    <xf numFmtId="3" fontId="6" fillId="0" borderId="5" xfId="0" applyNumberFormat="1" applyFont="1" applyBorder="1" applyAlignment="1">
      <alignment horizontal="center" vertical="center"/>
    </xf>
    <xf numFmtId="3" fontId="6" fillId="0" borderId="1" xfId="0" applyNumberFormat="1" applyFont="1" applyBorder="1" applyAlignment="1">
      <alignment horizontal="center" vertical="center"/>
    </xf>
    <xf numFmtId="3" fontId="3" fillId="0" borderId="20" xfId="0" applyNumberFormat="1" applyFont="1" applyBorder="1" applyAlignment="1">
      <alignment horizontal="center" vertical="center"/>
    </xf>
    <xf numFmtId="3" fontId="3" fillId="0" borderId="21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3" fontId="2" fillId="0" borderId="89" xfId="0" applyNumberFormat="1" applyFont="1" applyBorder="1" applyAlignment="1">
      <alignment horizontal="center" vertical="center"/>
    </xf>
    <xf numFmtId="3" fontId="6" fillId="0" borderId="69" xfId="0" applyNumberFormat="1" applyFont="1" applyBorder="1" applyAlignment="1">
      <alignment horizontal="center" vertical="center"/>
    </xf>
    <xf numFmtId="3" fontId="2" fillId="0" borderId="90" xfId="0" applyNumberFormat="1" applyFont="1" applyBorder="1" applyAlignment="1">
      <alignment horizontal="center" vertical="center"/>
    </xf>
    <xf numFmtId="3" fontId="6" fillId="0" borderId="30" xfId="0" applyNumberFormat="1" applyFont="1" applyBorder="1" applyAlignment="1">
      <alignment horizontal="center" vertical="center"/>
    </xf>
    <xf numFmtId="3" fontId="3" fillId="0" borderId="91" xfId="0" applyNumberFormat="1" applyFont="1" applyBorder="1" applyAlignment="1">
      <alignment horizontal="center" vertical="center"/>
    </xf>
    <xf numFmtId="3" fontId="3" fillId="0" borderId="71" xfId="0" applyNumberFormat="1" applyFont="1" applyBorder="1" applyAlignment="1">
      <alignment horizontal="center" vertical="center"/>
    </xf>
    <xf numFmtId="3" fontId="2" fillId="0" borderId="92" xfId="0" applyNumberFormat="1" applyFont="1" applyBorder="1" applyAlignment="1">
      <alignment horizontal="center" vertical="center"/>
    </xf>
    <xf numFmtId="3" fontId="6" fillId="0" borderId="33" xfId="0" applyNumberFormat="1" applyFont="1" applyBorder="1" applyAlignment="1">
      <alignment horizontal="center" vertical="center"/>
    </xf>
    <xf numFmtId="3" fontId="6" fillId="0" borderId="18" xfId="0" applyNumberFormat="1" applyFont="1" applyBorder="1" applyAlignment="1">
      <alignment horizontal="center" vertical="center"/>
    </xf>
    <xf numFmtId="3" fontId="6" fillId="0" borderId="19" xfId="0" applyNumberFormat="1" applyFont="1" applyBorder="1" applyAlignment="1">
      <alignment horizontal="center" vertical="center"/>
    </xf>
    <xf numFmtId="3" fontId="6" fillId="0" borderId="29" xfId="0" applyNumberFormat="1" applyFont="1" applyBorder="1" applyAlignment="1">
      <alignment horizontal="center" vertical="center"/>
    </xf>
    <xf numFmtId="3" fontId="6" fillId="0" borderId="23" xfId="0" applyNumberFormat="1" applyFont="1" applyBorder="1" applyAlignment="1">
      <alignment horizontal="center" vertical="center"/>
    </xf>
    <xf numFmtId="3" fontId="8" fillId="0" borderId="88" xfId="0" applyNumberFormat="1" applyFont="1" applyBorder="1" applyAlignment="1">
      <alignment horizontal="center" vertical="center"/>
    </xf>
    <xf numFmtId="3" fontId="8" fillId="0" borderId="15" xfId="0" applyNumberFormat="1" applyFont="1" applyBorder="1" applyAlignment="1">
      <alignment horizontal="center" vertical="center"/>
    </xf>
    <xf numFmtId="3" fontId="8" fillId="0" borderId="31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6" fillId="0" borderId="2" xfId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49" fontId="6" fillId="0" borderId="20" xfId="1" applyNumberFormat="1" applyFont="1" applyFill="1" applyBorder="1" applyAlignment="1">
      <alignment vertical="center"/>
    </xf>
    <xf numFmtId="0" fontId="6" fillId="0" borderId="73" xfId="1" applyFont="1" applyFill="1" applyBorder="1" applyAlignment="1">
      <alignment horizontal="left" vertical="center"/>
    </xf>
    <xf numFmtId="0" fontId="6" fillId="0" borderId="108" xfId="1" applyFont="1" applyFill="1" applyBorder="1" applyAlignment="1">
      <alignment horizontal="left" vertical="center"/>
    </xf>
    <xf numFmtId="3" fontId="2" fillId="0" borderId="20" xfId="1" applyNumberFormat="1" applyFont="1" applyFill="1" applyBorder="1" applyAlignment="1">
      <alignment horizontal="right" vertical="center"/>
    </xf>
    <xf numFmtId="3" fontId="2" fillId="0" borderId="73" xfId="1" applyNumberFormat="1" applyFont="1" applyFill="1" applyBorder="1" applyAlignment="1">
      <alignment horizontal="right" vertical="center"/>
    </xf>
    <xf numFmtId="3" fontId="2" fillId="0" borderId="110" xfId="0" applyNumberFormat="1" applyFont="1" applyFill="1" applyBorder="1" applyAlignment="1">
      <alignment vertical="center"/>
    </xf>
    <xf numFmtId="3" fontId="2" fillId="0" borderId="111" xfId="0" applyNumberFormat="1" applyFont="1" applyFill="1" applyBorder="1" applyAlignment="1">
      <alignment vertical="center"/>
    </xf>
    <xf numFmtId="3" fontId="2" fillId="0" borderId="21" xfId="0" applyNumberFormat="1" applyFont="1" applyFill="1" applyBorder="1" applyAlignment="1">
      <alignment vertical="center"/>
    </xf>
    <xf numFmtId="3" fontId="2" fillId="0" borderId="73" xfId="0" applyNumberFormat="1" applyFont="1" applyFill="1" applyBorder="1" applyAlignment="1">
      <alignment vertical="center"/>
    </xf>
    <xf numFmtId="3" fontId="2" fillId="0" borderId="85" xfId="0" applyNumberFormat="1" applyFont="1" applyFill="1" applyBorder="1" applyAlignment="1">
      <alignment vertical="center"/>
    </xf>
    <xf numFmtId="3" fontId="2" fillId="0" borderId="71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49" fontId="4" fillId="0" borderId="0" xfId="0" applyNumberFormat="1" applyFont="1" applyFill="1"/>
    <xf numFmtId="0" fontId="4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6" fillId="0" borderId="40" xfId="1" applyFont="1" applyFill="1" applyBorder="1" applyAlignment="1">
      <alignment vertical="center"/>
    </xf>
    <xf numFmtId="3" fontId="8" fillId="4" borderId="79" xfId="0" applyNumberFormat="1" applyFont="1" applyFill="1" applyBorder="1" applyAlignment="1">
      <alignment vertical="center"/>
    </xf>
    <xf numFmtId="3" fontId="8" fillId="4" borderId="65" xfId="0" applyNumberFormat="1" applyFont="1" applyFill="1" applyBorder="1" applyAlignment="1">
      <alignment vertical="center"/>
    </xf>
    <xf numFmtId="3" fontId="8" fillId="4" borderId="10" xfId="0" applyNumberFormat="1" applyFont="1" applyFill="1" applyBorder="1" applyAlignment="1">
      <alignment vertical="center"/>
    </xf>
    <xf numFmtId="3" fontId="8" fillId="4" borderId="8" xfId="0" applyNumberFormat="1" applyFont="1" applyFill="1" applyBorder="1" applyAlignment="1">
      <alignment vertical="center"/>
    </xf>
    <xf numFmtId="3" fontId="8" fillId="4" borderId="9" xfId="0" applyNumberFormat="1" applyFont="1" applyFill="1" applyBorder="1" applyAlignment="1">
      <alignment vertical="center"/>
    </xf>
    <xf numFmtId="3" fontId="8" fillId="4" borderId="17" xfId="0" applyNumberFormat="1" applyFont="1" applyFill="1" applyBorder="1" applyAlignment="1">
      <alignment vertical="center"/>
    </xf>
    <xf numFmtId="49" fontId="4" fillId="0" borderId="23" xfId="0" applyNumberFormat="1" applyFont="1" applyFill="1" applyBorder="1" applyAlignment="1">
      <alignment vertical="center"/>
    </xf>
    <xf numFmtId="3" fontId="5" fillId="0" borderId="23" xfId="0" applyNumberFormat="1" applyFont="1" applyFill="1" applyBorder="1" applyAlignment="1">
      <alignment horizontal="right" vertical="center"/>
    </xf>
    <xf numFmtId="49" fontId="4" fillId="0" borderId="5" xfId="0" applyNumberFormat="1" applyFont="1" applyFill="1" applyBorder="1" applyAlignment="1">
      <alignment vertical="center"/>
    </xf>
    <xf numFmtId="49" fontId="4" fillId="0" borderId="7" xfId="0" applyNumberFormat="1" applyFont="1" applyFill="1" applyBorder="1" applyAlignment="1">
      <alignment vertical="center"/>
    </xf>
    <xf numFmtId="3" fontId="5" fillId="0" borderId="7" xfId="0" applyNumberFormat="1" applyFont="1" applyFill="1" applyBorder="1" applyAlignment="1">
      <alignment horizontal="right" vertical="center"/>
    </xf>
    <xf numFmtId="0" fontId="6" fillId="0" borderId="4" xfId="1" applyFont="1" applyFill="1" applyBorder="1" applyAlignment="1">
      <alignment horizontal="left" vertical="center" wrapText="1"/>
    </xf>
    <xf numFmtId="0" fontId="6" fillId="0" borderId="4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3" fontId="5" fillId="0" borderId="24" xfId="0" applyNumberFormat="1" applyFont="1" applyFill="1" applyBorder="1" applyAlignment="1">
      <alignment horizontal="right" vertical="center"/>
    </xf>
    <xf numFmtId="3" fontId="5" fillId="0" borderId="8" xfId="0" applyNumberFormat="1" applyFont="1" applyFill="1" applyBorder="1" applyAlignment="1">
      <alignment horizontal="right" vertical="center"/>
    </xf>
    <xf numFmtId="49" fontId="6" fillId="0" borderId="23" xfId="1" applyNumberFormat="1" applyFont="1" applyFill="1" applyBorder="1" applyAlignment="1">
      <alignment vertical="center"/>
    </xf>
    <xf numFmtId="0" fontId="6" fillId="0" borderId="24" xfId="1" applyFont="1" applyFill="1" applyBorder="1" applyAlignment="1">
      <alignment horizontal="left" vertical="center"/>
    </xf>
    <xf numFmtId="0" fontId="6" fillId="0" borderId="29" xfId="1" applyFont="1" applyFill="1" applyBorder="1" applyAlignment="1">
      <alignment horizontal="left" vertical="center"/>
    </xf>
    <xf numFmtId="3" fontId="2" fillId="0" borderId="23" xfId="1" applyNumberFormat="1" applyFont="1" applyFill="1" applyBorder="1" applyAlignment="1">
      <alignment horizontal="right" vertical="center"/>
    </xf>
    <xf numFmtId="3" fontId="2" fillId="0" borderId="24" xfId="1" applyNumberFormat="1" applyFont="1" applyFill="1" applyBorder="1" applyAlignment="1">
      <alignment horizontal="right" vertical="center"/>
    </xf>
    <xf numFmtId="3" fontId="2" fillId="0" borderId="82" xfId="0" applyNumberFormat="1" applyFont="1" applyFill="1" applyBorder="1" applyAlignment="1">
      <alignment vertical="center"/>
    </xf>
    <xf numFmtId="3" fontId="2" fillId="0" borderId="53" xfId="0" applyNumberFormat="1" applyFont="1" applyFill="1" applyBorder="1" applyAlignment="1">
      <alignment vertical="center"/>
    </xf>
    <xf numFmtId="3" fontId="2" fillId="0" borderId="18" xfId="0" applyNumberFormat="1" applyFont="1" applyFill="1" applyBorder="1" applyAlignment="1">
      <alignment vertical="center"/>
    </xf>
    <xf numFmtId="3" fontId="2" fillId="0" borderId="24" xfId="0" applyNumberFormat="1" applyFont="1" applyFill="1" applyBorder="1" applyAlignment="1">
      <alignment vertical="center"/>
    </xf>
    <xf numFmtId="3" fontId="2" fillId="0" borderId="33" xfId="0" applyNumberFormat="1" applyFont="1" applyFill="1" applyBorder="1" applyAlignment="1">
      <alignment vertical="center"/>
    </xf>
    <xf numFmtId="3" fontId="2" fillId="0" borderId="19" xfId="0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3" fontId="3" fillId="0" borderId="73" xfId="0" applyNumberFormat="1" applyFont="1" applyBorder="1" applyAlignment="1">
      <alignment horizontal="center" vertical="center"/>
    </xf>
    <xf numFmtId="3" fontId="8" fillId="0" borderId="15" xfId="0" applyNumberFormat="1" applyFont="1" applyFill="1" applyBorder="1" applyAlignment="1">
      <alignment horizontal="center" vertical="center"/>
    </xf>
    <xf numFmtId="3" fontId="26" fillId="0" borderId="55" xfId="0" applyNumberFormat="1" applyFont="1" applyFill="1" applyBorder="1" applyAlignment="1">
      <alignment vertical="center"/>
    </xf>
    <xf numFmtId="3" fontId="2" fillId="0" borderId="0" xfId="0" applyNumberFormat="1" applyFont="1" applyAlignment="1">
      <alignment horizontal="left" vertical="center" wrapText="1"/>
    </xf>
    <xf numFmtId="0" fontId="6" fillId="0" borderId="4" xfId="1" applyFont="1" applyFill="1" applyBorder="1" applyAlignment="1">
      <alignment horizontal="left" vertical="center"/>
    </xf>
    <xf numFmtId="0" fontId="3" fillId="0" borderId="25" xfId="0" applyFont="1" applyBorder="1" applyAlignment="1">
      <alignment horizontal="center" vertical="center" textRotation="255" wrapText="1"/>
    </xf>
    <xf numFmtId="0" fontId="3" fillId="0" borderId="41" xfId="0" applyFont="1" applyBorder="1" applyAlignment="1">
      <alignment horizontal="center" vertical="center" textRotation="255" wrapText="1"/>
    </xf>
    <xf numFmtId="0" fontId="3" fillId="0" borderId="42" xfId="0" applyFont="1" applyBorder="1" applyAlignment="1">
      <alignment horizontal="center" vertical="center" textRotation="255" wrapText="1"/>
    </xf>
    <xf numFmtId="0" fontId="8" fillId="0" borderId="35" xfId="0" applyFont="1" applyBorder="1" applyAlignment="1">
      <alignment horizontal="left" vertical="center"/>
    </xf>
    <xf numFmtId="0" fontId="8" fillId="0" borderId="34" xfId="0" applyFont="1" applyBorder="1" applyAlignment="1">
      <alignment horizontal="left" vertical="center"/>
    </xf>
    <xf numFmtId="0" fontId="23" fillId="0" borderId="0" xfId="0" applyFont="1" applyAlignment="1">
      <alignment horizontal="center"/>
    </xf>
    <xf numFmtId="0" fontId="3" fillId="0" borderId="25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72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48" xfId="0" applyFont="1" applyBorder="1" applyAlignment="1">
      <alignment horizontal="center" vertical="center" wrapText="1"/>
    </xf>
    <xf numFmtId="0" fontId="16" fillId="0" borderId="46" xfId="0" applyFont="1" applyBorder="1" applyAlignment="1">
      <alignment horizontal="center" vertical="center" wrapText="1"/>
    </xf>
    <xf numFmtId="0" fontId="16" fillId="0" borderId="100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textRotation="90" wrapText="1"/>
    </xf>
    <xf numFmtId="0" fontId="11" fillId="0" borderId="20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textRotation="90" wrapText="1"/>
    </xf>
    <xf numFmtId="0" fontId="11" fillId="0" borderId="39" xfId="0" applyFont="1" applyBorder="1" applyAlignment="1">
      <alignment horizontal="center" vertical="center" textRotation="90" wrapText="1"/>
    </xf>
    <xf numFmtId="0" fontId="11" fillId="0" borderId="23" xfId="0" applyFont="1" applyBorder="1" applyAlignment="1">
      <alignment horizontal="center" vertical="center" textRotation="90" wrapText="1"/>
    </xf>
    <xf numFmtId="0" fontId="12" fillId="0" borderId="10" xfId="0" applyFont="1" applyBorder="1" applyAlignment="1">
      <alignment horizontal="left" vertical="center" wrapText="1"/>
    </xf>
    <xf numFmtId="0" fontId="12" fillId="0" borderId="18" xfId="0" applyFont="1" applyBorder="1" applyAlignment="1">
      <alignment horizontal="left" vertical="center" wrapText="1"/>
    </xf>
    <xf numFmtId="3" fontId="12" fillId="0" borderId="10" xfId="0" applyNumberFormat="1" applyFont="1" applyBorder="1" applyAlignment="1">
      <alignment horizontal="right" vertical="center" wrapText="1"/>
    </xf>
    <xf numFmtId="3" fontId="12" fillId="0" borderId="18" xfId="0" applyNumberFormat="1" applyFont="1" applyBorder="1" applyAlignment="1">
      <alignment horizontal="right" vertical="center" wrapText="1"/>
    </xf>
    <xf numFmtId="3" fontId="12" fillId="0" borderId="17" xfId="0" applyNumberFormat="1" applyFont="1" applyBorder="1" applyAlignment="1">
      <alignment horizontal="right" vertical="center" wrapText="1"/>
    </xf>
    <xf numFmtId="3" fontId="12" fillId="0" borderId="19" xfId="0" applyNumberFormat="1" applyFont="1" applyBorder="1" applyAlignment="1">
      <alignment horizontal="right" vertical="center" wrapText="1"/>
    </xf>
    <xf numFmtId="0" fontId="11" fillId="0" borderId="45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1" fillId="0" borderId="44" xfId="0" applyFont="1" applyBorder="1" applyAlignment="1">
      <alignment horizontal="center" vertical="center" wrapText="1"/>
    </xf>
    <xf numFmtId="0" fontId="11" fillId="0" borderId="48" xfId="0" applyFont="1" applyBorder="1" applyAlignment="1">
      <alignment horizontal="center" vertical="center" wrapText="1"/>
    </xf>
    <xf numFmtId="0" fontId="18" fillId="0" borderId="46" xfId="0" applyFont="1" applyBorder="1" applyAlignment="1">
      <alignment horizontal="center" vertical="center" wrapText="1"/>
    </xf>
    <xf numFmtId="0" fontId="18" fillId="0" borderId="27" xfId="0" applyFont="1" applyBorder="1" applyAlignment="1">
      <alignment horizontal="center" vertical="center" wrapText="1"/>
    </xf>
    <xf numFmtId="0" fontId="11" fillId="0" borderId="47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20" xfId="0" applyFont="1" applyBorder="1" applyAlignment="1">
      <alignment horizontal="left" vertical="center" wrapText="1"/>
    </xf>
    <xf numFmtId="0" fontId="11" fillId="0" borderId="21" xfId="0" applyFont="1" applyBorder="1" applyAlignment="1">
      <alignment horizontal="left" vertical="center" wrapText="1"/>
    </xf>
    <xf numFmtId="0" fontId="11" fillId="0" borderId="23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2" borderId="25" xfId="0" applyFont="1" applyFill="1" applyBorder="1" applyAlignment="1">
      <alignment horizontal="center" vertical="center" wrapText="1"/>
    </xf>
    <xf numFmtId="0" fontId="11" fillId="2" borderId="26" xfId="0" applyFont="1" applyFill="1" applyBorder="1" applyAlignment="1">
      <alignment horizontal="center" vertical="center" wrapText="1"/>
    </xf>
    <xf numFmtId="0" fontId="11" fillId="2" borderId="28" xfId="0" applyFont="1" applyFill="1" applyBorder="1" applyAlignment="1">
      <alignment horizontal="center" vertical="center" wrapText="1"/>
    </xf>
    <xf numFmtId="0" fontId="11" fillId="2" borderId="29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3" fontId="11" fillId="0" borderId="10" xfId="0" applyNumberFormat="1" applyFont="1" applyBorder="1" applyAlignment="1">
      <alignment horizontal="right" vertical="center" wrapText="1"/>
    </xf>
    <xf numFmtId="0" fontId="11" fillId="0" borderId="18" xfId="0" applyFont="1" applyBorder="1" applyAlignment="1">
      <alignment horizontal="right" vertical="center" wrapText="1"/>
    </xf>
    <xf numFmtId="3" fontId="11" fillId="0" borderId="11" xfId="0" applyNumberFormat="1" applyFont="1" applyBorder="1" applyAlignment="1">
      <alignment horizontal="right" vertical="center" wrapText="1"/>
    </xf>
    <xf numFmtId="3" fontId="11" fillId="0" borderId="27" xfId="0" applyNumberFormat="1" applyFont="1" applyBorder="1" applyAlignment="1">
      <alignment horizontal="right" vertical="center" wrapText="1"/>
    </xf>
    <xf numFmtId="3" fontId="11" fillId="0" borderId="18" xfId="0" applyNumberFormat="1" applyFont="1" applyBorder="1" applyAlignment="1">
      <alignment horizontal="right" vertical="center" wrapText="1"/>
    </xf>
    <xf numFmtId="3" fontId="11" fillId="0" borderId="17" xfId="0" applyNumberFormat="1" applyFont="1" applyBorder="1" applyAlignment="1">
      <alignment horizontal="right" vertical="center" wrapText="1"/>
    </xf>
    <xf numFmtId="3" fontId="11" fillId="0" borderId="19" xfId="0" applyNumberFormat="1" applyFont="1" applyBorder="1" applyAlignment="1">
      <alignment horizontal="right" vertical="center" wrapText="1"/>
    </xf>
    <xf numFmtId="0" fontId="3" fillId="0" borderId="35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3" fontId="6" fillId="0" borderId="72" xfId="0" applyNumberFormat="1" applyFont="1" applyBorder="1" applyAlignment="1">
      <alignment horizontal="center" vertical="center"/>
    </xf>
    <xf numFmtId="3" fontId="6" fillId="0" borderId="16" xfId="0" applyNumberFormat="1" applyFont="1" applyBorder="1" applyAlignment="1">
      <alignment horizontal="center" vertical="center"/>
    </xf>
    <xf numFmtId="3" fontId="6" fillId="0" borderId="44" xfId="0" applyNumberFormat="1" applyFont="1" applyBorder="1" applyAlignment="1">
      <alignment horizontal="center" vertical="center"/>
    </xf>
    <xf numFmtId="3" fontId="6" fillId="0" borderId="2" xfId="0" applyNumberFormat="1" applyFont="1" applyBorder="1" applyAlignment="1">
      <alignment horizontal="center" vertical="center"/>
    </xf>
    <xf numFmtId="3" fontId="6" fillId="0" borderId="4" xfId="0" applyNumberFormat="1" applyFont="1" applyBorder="1" applyAlignment="1">
      <alignment horizontal="center" vertical="center"/>
    </xf>
    <xf numFmtId="3" fontId="6" fillId="0" borderId="40" xfId="0" applyNumberFormat="1" applyFont="1" applyBorder="1" applyAlignment="1">
      <alignment horizontal="center" vertical="center"/>
    </xf>
    <xf numFmtId="3" fontId="3" fillId="0" borderId="73" xfId="0" applyNumberFormat="1" applyFont="1" applyBorder="1" applyAlignment="1">
      <alignment horizontal="center" vertical="center"/>
    </xf>
    <xf numFmtId="3" fontId="3" fillId="0" borderId="108" xfId="0" applyNumberFormat="1" applyFont="1" applyBorder="1" applyAlignment="1">
      <alignment horizontal="center" vertical="center"/>
    </xf>
    <xf numFmtId="3" fontId="3" fillId="0" borderId="97" xfId="0" applyNumberFormat="1" applyFont="1" applyBorder="1" applyAlignment="1">
      <alignment horizontal="center" vertical="center"/>
    </xf>
    <xf numFmtId="0" fontId="3" fillId="0" borderId="98" xfId="0" applyFont="1" applyBorder="1" applyAlignment="1">
      <alignment horizontal="center" vertical="center" wrapText="1"/>
    </xf>
    <xf numFmtId="3" fontId="6" fillId="0" borderId="87" xfId="0" applyNumberFormat="1" applyFont="1" applyBorder="1" applyAlignment="1">
      <alignment horizontal="center" vertical="center"/>
    </xf>
    <xf numFmtId="3" fontId="6" fillId="0" borderId="3" xfId="0" applyNumberFormat="1" applyFont="1" applyBorder="1" applyAlignment="1">
      <alignment horizontal="center" vertical="center"/>
    </xf>
    <xf numFmtId="3" fontId="3" fillId="0" borderId="85" xfId="0" applyNumberFormat="1" applyFont="1" applyBorder="1" applyAlignment="1">
      <alignment horizontal="center" vertical="center"/>
    </xf>
    <xf numFmtId="0" fontId="3" fillId="0" borderId="106" xfId="0" applyFont="1" applyBorder="1" applyAlignment="1">
      <alignment horizontal="center" vertical="center" wrapText="1"/>
    </xf>
    <xf numFmtId="3" fontId="6" fillId="0" borderId="45" xfId="0" applyNumberFormat="1" applyFont="1" applyBorder="1" applyAlignment="1">
      <alignment horizontal="center" vertical="center"/>
    </xf>
    <xf numFmtId="3" fontId="6" fillId="0" borderId="47" xfId="0" applyNumberFormat="1" applyFont="1" applyBorder="1" applyAlignment="1">
      <alignment horizontal="center" vertical="center"/>
    </xf>
    <xf numFmtId="3" fontId="3" fillId="0" borderId="109" xfId="0" applyNumberFormat="1" applyFont="1" applyBorder="1" applyAlignment="1">
      <alignment horizontal="center" vertical="center"/>
    </xf>
    <xf numFmtId="3" fontId="3" fillId="5" borderId="26" xfId="0" applyNumberFormat="1" applyFont="1" applyFill="1" applyBorder="1" applyAlignment="1">
      <alignment horizontal="center" vertical="center"/>
    </xf>
    <xf numFmtId="0" fontId="3" fillId="5" borderId="26" xfId="0" applyFont="1" applyFill="1" applyBorder="1" applyAlignment="1">
      <alignment horizontal="center" vertical="center"/>
    </xf>
    <xf numFmtId="3" fontId="8" fillId="0" borderId="35" xfId="0" applyNumberFormat="1" applyFont="1" applyBorder="1" applyAlignment="1">
      <alignment horizontal="center" vertical="center"/>
    </xf>
    <xf numFmtId="3" fontId="8" fillId="0" borderId="34" xfId="0" applyNumberFormat="1" applyFont="1" applyBorder="1" applyAlignment="1">
      <alignment horizontal="center" vertical="center"/>
    </xf>
    <xf numFmtId="3" fontId="8" fillId="0" borderId="14" xfId="0" applyNumberFormat="1" applyFont="1" applyBorder="1" applyAlignment="1">
      <alignment horizontal="center" vertical="center"/>
    </xf>
    <xf numFmtId="3" fontId="8" fillId="0" borderId="13" xfId="0" applyNumberFormat="1" applyFont="1" applyBorder="1" applyAlignment="1">
      <alignment horizontal="center" vertical="center"/>
    </xf>
    <xf numFmtId="3" fontId="8" fillId="0" borderId="98" xfId="0" applyNumberFormat="1" applyFont="1" applyBorder="1" applyAlignment="1">
      <alignment horizontal="center" vertical="center"/>
    </xf>
    <xf numFmtId="0" fontId="9" fillId="0" borderId="75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9" fillId="0" borderId="76" xfId="0" applyFont="1" applyFill="1" applyBorder="1" applyAlignment="1">
      <alignment horizontal="center" vertical="center" wrapText="1"/>
    </xf>
    <xf numFmtId="0" fontId="9" fillId="0" borderId="50" xfId="0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 wrapText="1"/>
    </xf>
    <xf numFmtId="0" fontId="6" fillId="0" borderId="4" xfId="1" applyFont="1" applyFill="1" applyBorder="1" applyAlignment="1">
      <alignment horizontal="left" vertical="center"/>
    </xf>
    <xf numFmtId="0" fontId="9" fillId="0" borderId="10" xfId="0" applyFont="1" applyFill="1" applyBorder="1" applyAlignment="1">
      <alignment horizontal="center" vertical="center" wrapText="1"/>
    </xf>
    <xf numFmtId="0" fontId="3" fillId="0" borderId="57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93" xfId="0" applyFont="1" applyFill="1" applyBorder="1" applyAlignment="1">
      <alignment horizontal="center" vertical="center" wrapText="1"/>
    </xf>
    <xf numFmtId="0" fontId="3" fillId="0" borderId="60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  <xf numFmtId="0" fontId="3" fillId="0" borderId="94" xfId="0" applyFont="1" applyFill="1" applyBorder="1" applyAlignment="1">
      <alignment horizontal="center" vertical="center" wrapText="1"/>
    </xf>
    <xf numFmtId="0" fontId="9" fillId="4" borderId="2" xfId="1" applyFont="1" applyFill="1" applyBorder="1" applyAlignment="1">
      <alignment vertical="center" wrapText="1"/>
    </xf>
    <xf numFmtId="0" fontId="9" fillId="4" borderId="4" xfId="1" applyFont="1" applyFill="1" applyBorder="1" applyAlignment="1">
      <alignment vertical="center" wrapText="1"/>
    </xf>
    <xf numFmtId="0" fontId="9" fillId="4" borderId="2" xfId="1" applyFont="1" applyFill="1" applyBorder="1" applyAlignment="1">
      <alignment vertical="center"/>
    </xf>
    <xf numFmtId="0" fontId="9" fillId="4" borderId="4" xfId="1" applyFont="1" applyFill="1" applyBorder="1" applyAlignment="1">
      <alignment vertical="center"/>
    </xf>
    <xf numFmtId="0" fontId="7" fillId="0" borderId="2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0" fontId="7" fillId="0" borderId="86" xfId="0" applyFont="1" applyFill="1" applyBorder="1" applyAlignment="1">
      <alignment horizontal="left" vertical="center" wrapText="1"/>
    </xf>
    <xf numFmtId="0" fontId="3" fillId="3" borderId="15" xfId="1" applyFont="1" applyFill="1" applyBorder="1" applyAlignment="1">
      <alignment vertical="center"/>
    </xf>
    <xf numFmtId="0" fontId="3" fillId="3" borderId="13" xfId="1" applyFont="1" applyFill="1" applyBorder="1" applyAlignment="1">
      <alignment vertical="center"/>
    </xf>
    <xf numFmtId="0" fontId="9" fillId="4" borderId="24" xfId="1" applyFont="1" applyFill="1" applyBorder="1" applyAlignment="1">
      <alignment vertical="center"/>
    </xf>
    <xf numFmtId="0" fontId="9" fillId="4" borderId="29" xfId="1" applyFont="1" applyFill="1" applyBorder="1" applyAlignment="1">
      <alignment vertical="center"/>
    </xf>
    <xf numFmtId="0" fontId="3" fillId="0" borderId="25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42" xfId="0" applyFont="1" applyFill="1" applyBorder="1" applyAlignment="1">
      <alignment horizontal="center" vertical="center" wrapText="1"/>
    </xf>
    <xf numFmtId="0" fontId="3" fillId="0" borderId="36" xfId="0" applyFont="1" applyFill="1" applyBorder="1" applyAlignment="1">
      <alignment horizontal="center" vertical="center" wrapText="1"/>
    </xf>
    <xf numFmtId="0" fontId="3" fillId="0" borderId="64" xfId="0" applyFont="1" applyFill="1" applyBorder="1" applyAlignment="1">
      <alignment horizontal="center" vertical="center" wrapText="1"/>
    </xf>
    <xf numFmtId="0" fontId="3" fillId="0" borderId="58" xfId="0" applyFont="1" applyFill="1" applyBorder="1" applyAlignment="1">
      <alignment horizontal="center" vertical="center" wrapText="1"/>
    </xf>
    <xf numFmtId="0" fontId="3" fillId="0" borderId="62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63" xfId="0" applyFont="1" applyFill="1" applyBorder="1" applyAlignment="1">
      <alignment horizontal="center" vertical="center" wrapText="1"/>
    </xf>
    <xf numFmtId="0" fontId="9" fillId="0" borderId="74" xfId="0" applyFont="1" applyFill="1" applyBorder="1" applyAlignment="1">
      <alignment horizontal="center" vertical="center" wrapText="1"/>
    </xf>
    <xf numFmtId="0" fontId="9" fillId="0" borderId="49" xfId="0" applyFont="1" applyFill="1" applyBorder="1" applyAlignment="1">
      <alignment horizontal="center" vertical="center" wrapText="1"/>
    </xf>
    <xf numFmtId="0" fontId="6" fillId="0" borderId="32" xfId="1" applyFont="1" applyFill="1" applyBorder="1" applyAlignment="1">
      <alignment horizontal="left" vertical="center" wrapText="1"/>
    </xf>
    <xf numFmtId="0" fontId="9" fillId="4" borderId="2" xfId="1" applyFont="1" applyFill="1" applyBorder="1" applyAlignment="1">
      <alignment horizontal="left" vertical="center"/>
    </xf>
    <xf numFmtId="0" fontId="9" fillId="4" borderId="4" xfId="1" applyFont="1" applyFill="1" applyBorder="1" applyAlignment="1">
      <alignment horizontal="left" vertical="center"/>
    </xf>
    <xf numFmtId="0" fontId="3" fillId="3" borderId="34" xfId="1" applyFont="1" applyFill="1" applyBorder="1" applyAlignment="1">
      <alignment vertical="center"/>
    </xf>
    <xf numFmtId="0" fontId="6" fillId="0" borderId="32" xfId="1" applyFont="1" applyFill="1" applyBorder="1" applyAlignment="1">
      <alignment horizontal="left" vertical="center"/>
    </xf>
    <xf numFmtId="0" fontId="3" fillId="3" borderId="13" xfId="1" applyFont="1" applyFill="1" applyBorder="1" applyAlignment="1">
      <alignment horizontal="left" vertical="center"/>
    </xf>
    <xf numFmtId="0" fontId="3" fillId="3" borderId="34" xfId="1" applyFont="1" applyFill="1" applyBorder="1" applyAlignment="1">
      <alignment horizontal="left" vertical="center"/>
    </xf>
    <xf numFmtId="0" fontId="7" fillId="4" borderId="24" xfId="1" applyFont="1" applyFill="1" applyBorder="1" applyAlignment="1">
      <alignment horizontal="left" vertical="center"/>
    </xf>
    <xf numFmtId="0" fontId="7" fillId="4" borderId="29" xfId="1" applyFont="1" applyFill="1" applyBorder="1" applyAlignment="1">
      <alignment horizontal="left" vertical="center"/>
    </xf>
    <xf numFmtId="0" fontId="7" fillId="4" borderId="2" xfId="1" applyFont="1" applyFill="1" applyBorder="1" applyAlignment="1">
      <alignment horizontal="left" vertical="center"/>
    </xf>
    <xf numFmtId="0" fontId="7" fillId="4" borderId="4" xfId="1" applyFont="1" applyFill="1" applyBorder="1" applyAlignment="1">
      <alignment horizontal="left" vertical="center"/>
    </xf>
    <xf numFmtId="0" fontId="6" fillId="0" borderId="86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left" vertical="center"/>
    </xf>
    <xf numFmtId="0" fontId="7" fillId="4" borderId="86" xfId="1" applyFont="1" applyFill="1" applyBorder="1" applyAlignment="1">
      <alignment horizontal="left" vertical="center"/>
    </xf>
    <xf numFmtId="0" fontId="9" fillId="4" borderId="8" xfId="1" applyFont="1" applyFill="1" applyBorder="1" applyAlignment="1">
      <alignment vertical="center"/>
    </xf>
    <xf numFmtId="0" fontId="9" fillId="4" borderId="32" xfId="1" applyFont="1" applyFill="1" applyBorder="1" applyAlignment="1">
      <alignment vertical="center"/>
    </xf>
    <xf numFmtId="0" fontId="9" fillId="4" borderId="24" xfId="1" applyFont="1" applyFill="1" applyBorder="1" applyAlignment="1">
      <alignment vertical="center" wrapText="1"/>
    </xf>
    <xf numFmtId="0" fontId="9" fillId="4" borderId="29" xfId="1" applyFont="1" applyFill="1" applyBorder="1" applyAlignment="1">
      <alignment vertical="center" wrapText="1"/>
    </xf>
    <xf numFmtId="0" fontId="9" fillId="4" borderId="86" xfId="1" applyFont="1" applyFill="1" applyBorder="1" applyAlignment="1">
      <alignment vertical="center" wrapText="1"/>
    </xf>
    <xf numFmtId="0" fontId="9" fillId="4" borderId="24" xfId="1" applyFont="1" applyFill="1" applyBorder="1" applyAlignment="1">
      <alignment horizontal="left" vertical="center"/>
    </xf>
    <xf numFmtId="0" fontId="9" fillId="4" borderId="29" xfId="1" applyFont="1" applyFill="1" applyBorder="1" applyAlignment="1">
      <alignment horizontal="left" vertical="center"/>
    </xf>
    <xf numFmtId="0" fontId="7" fillId="0" borderId="2" xfId="1" applyFont="1" applyFill="1" applyBorder="1" applyAlignment="1">
      <alignment horizontal="left" vertical="center"/>
    </xf>
    <xf numFmtId="0" fontId="7" fillId="0" borderId="4" xfId="1" applyFont="1" applyFill="1" applyBorder="1" applyAlignment="1">
      <alignment horizontal="left" vertical="center"/>
    </xf>
    <xf numFmtId="49" fontId="16" fillId="3" borderId="35" xfId="1" applyNumberFormat="1" applyFont="1" applyFill="1" applyBorder="1" applyAlignment="1">
      <alignment vertical="center"/>
    </xf>
    <xf numFmtId="49" fontId="16" fillId="3" borderId="34" xfId="1" applyNumberFormat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 wrapText="1"/>
    </xf>
    <xf numFmtId="0" fontId="7" fillId="0" borderId="4" xfId="1" applyFont="1" applyFill="1" applyBorder="1" applyAlignment="1">
      <alignment vertical="center" wrapText="1"/>
    </xf>
    <xf numFmtId="0" fontId="7" fillId="0" borderId="86" xfId="1" applyFont="1" applyFill="1" applyBorder="1" applyAlignment="1">
      <alignment vertical="center" wrapText="1"/>
    </xf>
    <xf numFmtId="0" fontId="4" fillId="0" borderId="4" xfId="0" applyFont="1" applyFill="1" applyBorder="1" applyAlignment="1">
      <alignment horizontal="left" vertical="center"/>
    </xf>
    <xf numFmtId="0" fontId="7" fillId="0" borderId="8" xfId="1" applyFont="1" applyFill="1" applyBorder="1" applyAlignment="1">
      <alignment horizontal="left" vertical="center"/>
    </xf>
    <xf numFmtId="0" fontId="7" fillId="0" borderId="32" xfId="1" applyFont="1" applyFill="1" applyBorder="1" applyAlignment="1">
      <alignment horizontal="left" vertical="center"/>
    </xf>
    <xf numFmtId="49" fontId="3" fillId="3" borderId="35" xfId="0" applyNumberFormat="1" applyFont="1" applyFill="1" applyBorder="1" applyAlignment="1">
      <alignment vertical="center"/>
    </xf>
    <xf numFmtId="49" fontId="3" fillId="3" borderId="34" xfId="0" applyNumberFormat="1" applyFont="1" applyFill="1" applyBorder="1" applyAlignment="1">
      <alignment vertical="center"/>
    </xf>
    <xf numFmtId="0" fontId="9" fillId="4" borderId="2" xfId="1" applyFont="1" applyFill="1" applyBorder="1" applyAlignment="1">
      <alignment horizontal="left" vertical="center" wrapText="1"/>
    </xf>
    <xf numFmtId="0" fontId="9" fillId="4" borderId="4" xfId="1" applyFont="1" applyFill="1" applyBorder="1" applyAlignment="1">
      <alignment horizontal="left" vertical="center" wrapText="1"/>
    </xf>
    <xf numFmtId="0" fontId="9" fillId="0" borderId="2" xfId="1" applyFont="1" applyFill="1" applyBorder="1" applyAlignment="1">
      <alignment horizontal="left" vertical="center"/>
    </xf>
    <xf numFmtId="0" fontId="9" fillId="0" borderId="4" xfId="1" applyFont="1" applyFill="1" applyBorder="1" applyAlignment="1">
      <alignment horizontal="left" vertical="center"/>
    </xf>
    <xf numFmtId="0" fontId="9" fillId="0" borderId="8" xfId="1" applyFont="1" applyFill="1" applyBorder="1" applyAlignment="1">
      <alignment horizontal="left" vertical="center"/>
    </xf>
    <xf numFmtId="0" fontId="9" fillId="0" borderId="32" xfId="1" applyFont="1" applyFill="1" applyBorder="1" applyAlignment="1">
      <alignment horizontal="left" vertical="center"/>
    </xf>
    <xf numFmtId="0" fontId="9" fillId="4" borderId="8" xfId="1" applyFont="1" applyFill="1" applyBorder="1" applyAlignment="1">
      <alignment horizontal="left" vertical="center"/>
    </xf>
    <xf numFmtId="0" fontId="9" fillId="4" borderId="32" xfId="1" applyFont="1" applyFill="1" applyBorder="1" applyAlignment="1">
      <alignment horizontal="left" vertical="center"/>
    </xf>
    <xf numFmtId="0" fontId="9" fillId="0" borderId="24" xfId="1" applyFont="1" applyFill="1" applyBorder="1" applyAlignment="1">
      <alignment horizontal="left" vertical="center"/>
    </xf>
    <xf numFmtId="0" fontId="9" fillId="0" borderId="29" xfId="1" applyFont="1" applyFill="1" applyBorder="1" applyAlignment="1">
      <alignment horizontal="left" vertical="center"/>
    </xf>
    <xf numFmtId="0" fontId="7" fillId="4" borderId="8" xfId="1" applyFont="1" applyFill="1" applyBorder="1" applyAlignment="1">
      <alignment horizontal="left" vertical="center"/>
    </xf>
    <xf numFmtId="0" fontId="7" fillId="4" borderId="32" xfId="1" applyFont="1" applyFill="1" applyBorder="1" applyAlignment="1">
      <alignment horizontal="left" vertical="center"/>
    </xf>
    <xf numFmtId="0" fontId="7" fillId="4" borderId="2" xfId="1" applyFont="1" applyFill="1" applyBorder="1" applyAlignment="1">
      <alignment horizontal="left" vertical="center" wrapText="1"/>
    </xf>
    <xf numFmtId="0" fontId="7" fillId="4" borderId="4" xfId="1" applyFont="1" applyFill="1" applyBorder="1" applyAlignment="1">
      <alignment horizontal="left" vertical="center" wrapText="1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6" fillId="0" borderId="32" xfId="0" applyFont="1" applyFill="1" applyBorder="1" applyAlignment="1">
      <alignment vertical="center"/>
    </xf>
    <xf numFmtId="0" fontId="3" fillId="0" borderId="45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68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0" fontId="3" fillId="0" borderId="79" xfId="0" applyFont="1" applyFill="1" applyBorder="1" applyAlignment="1">
      <alignment horizontal="center" vertical="center" wrapText="1"/>
    </xf>
    <xf numFmtId="0" fontId="3" fillId="0" borderId="80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vertical="center"/>
    </xf>
    <xf numFmtId="0" fontId="3" fillId="3" borderId="34" xfId="0" applyFont="1" applyFill="1" applyBorder="1" applyAlignment="1">
      <alignment vertical="center"/>
    </xf>
    <xf numFmtId="0" fontId="7" fillId="0" borderId="8" xfId="1" applyFont="1" applyFill="1" applyBorder="1" applyAlignment="1">
      <alignment vertical="center"/>
    </xf>
    <xf numFmtId="0" fontId="7" fillId="0" borderId="32" xfId="1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4" fillId="0" borderId="32" xfId="0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29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4" xfId="0" applyFont="1" applyFill="1" applyBorder="1" applyAlignment="1">
      <alignment vertical="center"/>
    </xf>
    <xf numFmtId="0" fontId="9" fillId="0" borderId="77" xfId="0" applyFont="1" applyFill="1" applyBorder="1" applyAlignment="1">
      <alignment horizontal="center" vertical="center" wrapText="1"/>
    </xf>
    <xf numFmtId="0" fontId="9" fillId="0" borderId="58" xfId="0" applyFont="1" applyFill="1" applyBorder="1" applyAlignment="1">
      <alignment horizontal="center" vertical="center" wrapText="1"/>
    </xf>
    <xf numFmtId="0" fontId="9" fillId="0" borderId="95" xfId="0" applyFont="1" applyFill="1" applyBorder="1" applyAlignment="1">
      <alignment horizontal="center" vertical="center" wrapText="1"/>
    </xf>
    <xf numFmtId="0" fontId="9" fillId="0" borderId="96" xfId="0" applyFont="1" applyFill="1" applyBorder="1" applyAlignment="1">
      <alignment horizontal="center" vertical="center" wrapText="1"/>
    </xf>
    <xf numFmtId="0" fontId="6" fillId="0" borderId="40" xfId="1" applyFont="1" applyFill="1" applyBorder="1" applyAlignment="1">
      <alignment horizontal="left" vertical="center"/>
    </xf>
    <xf numFmtId="0" fontId="3" fillId="0" borderId="78" xfId="0" applyFont="1" applyFill="1" applyBorder="1" applyAlignment="1">
      <alignment horizontal="center" vertical="center" wrapText="1"/>
    </xf>
    <xf numFmtId="0" fontId="3" fillId="0" borderId="84" xfId="0" applyFont="1" applyFill="1" applyBorder="1" applyAlignment="1">
      <alignment horizontal="center" vertical="center" wrapText="1"/>
    </xf>
    <xf numFmtId="0" fontId="9" fillId="0" borderId="65" xfId="0" applyFont="1" applyFill="1" applyBorder="1" applyAlignment="1">
      <alignment horizontal="center" vertical="center" wrapText="1"/>
    </xf>
    <xf numFmtId="0" fontId="9" fillId="0" borderId="66" xfId="0" applyFont="1" applyFill="1" applyBorder="1" applyAlignment="1">
      <alignment horizontal="center" vertical="center" wrapText="1"/>
    </xf>
    <xf numFmtId="0" fontId="3" fillId="0" borderId="113" xfId="0" applyFont="1" applyFill="1" applyBorder="1" applyAlignment="1">
      <alignment horizontal="center" vertical="center" wrapText="1"/>
    </xf>
    <xf numFmtId="0" fontId="3" fillId="0" borderId="114" xfId="0" applyFont="1" applyFill="1" applyBorder="1" applyAlignment="1">
      <alignment horizontal="center" vertical="center" wrapText="1"/>
    </xf>
    <xf numFmtId="0" fontId="3" fillId="0" borderId="112" xfId="0" applyFont="1" applyFill="1" applyBorder="1" applyAlignment="1">
      <alignment horizontal="center" vertical="center" wrapText="1"/>
    </xf>
    <xf numFmtId="0" fontId="9" fillId="0" borderId="64" xfId="0" applyFont="1" applyFill="1" applyBorder="1" applyAlignment="1">
      <alignment horizontal="center" vertical="center" wrapText="1"/>
    </xf>
  </cellXfs>
  <cellStyles count="2">
    <cellStyle name="Default" xfId="1"/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tabSelected="1" view="pageLayout" workbookViewId="0">
      <selection activeCell="H4" sqref="H4"/>
    </sheetView>
  </sheetViews>
  <sheetFormatPr defaultRowHeight="15" x14ac:dyDescent="0.25"/>
  <cols>
    <col min="1" max="1" width="4" customWidth="1"/>
    <col min="2" max="2" width="11.7109375" customWidth="1"/>
    <col min="3" max="3" width="15.42578125" customWidth="1"/>
    <col min="4" max="4" width="15.140625" customWidth="1"/>
    <col min="5" max="5" width="14.85546875" customWidth="1"/>
    <col min="6" max="6" width="13.140625" customWidth="1"/>
  </cols>
  <sheetData>
    <row r="1" spans="1:6" ht="15.75" x14ac:dyDescent="0.25">
      <c r="A1" s="444" t="s">
        <v>1004</v>
      </c>
      <c r="B1" s="444"/>
      <c r="C1" s="444"/>
      <c r="D1" s="444"/>
      <c r="E1" s="444"/>
      <c r="F1" s="444"/>
    </row>
    <row r="2" spans="1:6" ht="16.5" thickBot="1" x14ac:dyDescent="0.3">
      <c r="A2" s="140"/>
      <c r="B2" s="141"/>
      <c r="C2" s="140"/>
      <c r="D2" s="140"/>
      <c r="E2" s="140"/>
      <c r="F2" s="324" t="s">
        <v>828</v>
      </c>
    </row>
    <row r="3" spans="1:6" ht="15" customHeight="1" x14ac:dyDescent="0.25">
      <c r="A3" s="445" t="s">
        <v>0</v>
      </c>
      <c r="B3" s="446"/>
      <c r="C3" s="449" t="s">
        <v>1005</v>
      </c>
      <c r="D3" s="450"/>
      <c r="E3" s="451"/>
      <c r="F3" s="452" t="s">
        <v>1000</v>
      </c>
    </row>
    <row r="4" spans="1:6" ht="57.75" thickBot="1" x14ac:dyDescent="0.3">
      <c r="A4" s="447"/>
      <c r="B4" s="448"/>
      <c r="C4" s="325" t="s">
        <v>1001</v>
      </c>
      <c r="D4" s="325" t="s">
        <v>1002</v>
      </c>
      <c r="E4" s="326" t="s">
        <v>1003</v>
      </c>
      <c r="F4" s="453"/>
    </row>
    <row r="5" spans="1:6" ht="25.5" x14ac:dyDescent="0.25">
      <c r="A5" s="439" t="s">
        <v>848</v>
      </c>
      <c r="B5" s="220" t="s">
        <v>44</v>
      </c>
      <c r="C5" s="327">
        <f>'Szár össz'!C10</f>
        <v>206071954.59999996</v>
      </c>
      <c r="D5" s="327">
        <f>'Hivatal össz'!C10</f>
        <v>0</v>
      </c>
      <c r="E5" s="328">
        <f>'Óvoda össz'!C10</f>
        <v>7598280</v>
      </c>
      <c r="F5" s="329">
        <f t="shared" ref="F5:F13" si="0">SUM(C5:E5)</f>
        <v>213670234.59999996</v>
      </c>
    </row>
    <row r="6" spans="1:6" ht="25.5" x14ac:dyDescent="0.25">
      <c r="A6" s="440"/>
      <c r="B6" s="221" t="s">
        <v>59</v>
      </c>
      <c r="C6" s="330">
        <f>'Szár össz'!C14</f>
        <v>18000000</v>
      </c>
      <c r="D6" s="330">
        <f>'Hivatal össz'!C14</f>
        <v>0</v>
      </c>
      <c r="E6" s="331">
        <f>'Óvoda össz'!C14</f>
        <v>0</v>
      </c>
      <c r="F6" s="332">
        <f t="shared" si="0"/>
        <v>18000000</v>
      </c>
    </row>
    <row r="7" spans="1:6" ht="25.5" x14ac:dyDescent="0.25">
      <c r="A7" s="440"/>
      <c r="B7" s="221" t="s">
        <v>570</v>
      </c>
      <c r="C7" s="330">
        <f>'Szár össz'!C17</f>
        <v>53070454</v>
      </c>
      <c r="D7" s="330">
        <f>'Hivatal össz'!C17</f>
        <v>619472</v>
      </c>
      <c r="E7" s="331">
        <f>'Óvoda össz'!C17</f>
        <v>133856</v>
      </c>
      <c r="F7" s="332">
        <f t="shared" si="0"/>
        <v>53823782</v>
      </c>
    </row>
    <row r="8" spans="1:6" ht="25.5" x14ac:dyDescent="0.25">
      <c r="A8" s="440"/>
      <c r="B8" s="221" t="s">
        <v>88</v>
      </c>
      <c r="C8" s="330">
        <f>'Szár össz'!C21</f>
        <v>0</v>
      </c>
      <c r="D8" s="330">
        <f>'Hivatal össz'!C21</f>
        <v>36942400</v>
      </c>
      <c r="E8" s="331">
        <f>'Óvoda össz'!C21</f>
        <v>81506291</v>
      </c>
      <c r="F8" s="332">
        <f t="shared" si="0"/>
        <v>118448691</v>
      </c>
    </row>
    <row r="9" spans="1:6" ht="16.5" thickBot="1" x14ac:dyDescent="0.3">
      <c r="A9" s="441"/>
      <c r="B9" s="333" t="s">
        <v>571</v>
      </c>
      <c r="C9" s="334">
        <f>SUM(C5:C8)</f>
        <v>277142408.59999996</v>
      </c>
      <c r="D9" s="334">
        <f t="shared" ref="D9:E9" si="1">SUM(D5:D8)</f>
        <v>37561872</v>
      </c>
      <c r="E9" s="335">
        <f t="shared" si="1"/>
        <v>89238427</v>
      </c>
      <c r="F9" s="336">
        <f t="shared" si="0"/>
        <v>403942707.59999996</v>
      </c>
    </row>
    <row r="10" spans="1:6" ht="25.5" x14ac:dyDescent="0.25">
      <c r="A10" s="440" t="s">
        <v>849</v>
      </c>
      <c r="B10" s="223" t="s">
        <v>572</v>
      </c>
      <c r="C10" s="337">
        <f>'Szár össz'!H10</f>
        <v>143977265.60787398</v>
      </c>
      <c r="D10" s="337">
        <f>'Hivatal össz'!H10</f>
        <v>37561871.896799996</v>
      </c>
      <c r="E10" s="338">
        <f>'Óvoda össz'!H10</f>
        <v>89011427.269999996</v>
      </c>
      <c r="F10" s="339">
        <f t="shared" si="0"/>
        <v>270550564.77467394</v>
      </c>
    </row>
    <row r="11" spans="1:6" ht="25.5" x14ac:dyDescent="0.25">
      <c r="A11" s="440"/>
      <c r="B11" s="221" t="s">
        <v>573</v>
      </c>
      <c r="C11" s="330">
        <f>'Szár össz'!H14</f>
        <v>10067499.992125984</v>
      </c>
      <c r="D11" s="330">
        <f>'Hivatal össz'!H14</f>
        <v>0</v>
      </c>
      <c r="E11" s="331">
        <f>'Óvoda össz'!H14</f>
        <v>227000</v>
      </c>
      <c r="F11" s="332">
        <f t="shared" si="0"/>
        <v>10294499.992125984</v>
      </c>
    </row>
    <row r="12" spans="1:6" ht="25.5" x14ac:dyDescent="0.25">
      <c r="A12" s="440"/>
      <c r="B12" s="221" t="s">
        <v>285</v>
      </c>
      <c r="C12" s="330">
        <f>'Szár össz'!H21</f>
        <v>123097643</v>
      </c>
      <c r="D12" s="330">
        <f>'Hivatal össz'!H21</f>
        <v>0</v>
      </c>
      <c r="E12" s="331">
        <f>'Óvoda össz'!H21</f>
        <v>0</v>
      </c>
      <c r="F12" s="332">
        <f t="shared" si="0"/>
        <v>123097643</v>
      </c>
    </row>
    <row r="13" spans="1:6" ht="16.5" thickBot="1" x14ac:dyDescent="0.3">
      <c r="A13" s="441"/>
      <c r="B13" s="333" t="s">
        <v>571</v>
      </c>
      <c r="C13" s="334">
        <f>SUM(C10:C12)</f>
        <v>277142408.59999996</v>
      </c>
      <c r="D13" s="334">
        <f t="shared" ref="D13:E13" si="2">SUM(D10:D12)</f>
        <v>37561871.896799996</v>
      </c>
      <c r="E13" s="335">
        <f t="shared" si="2"/>
        <v>89238427.269999996</v>
      </c>
      <c r="F13" s="336">
        <f t="shared" si="0"/>
        <v>403942707.76679993</v>
      </c>
    </row>
    <row r="14" spans="1:6" ht="16.5" thickBot="1" x14ac:dyDescent="0.3">
      <c r="A14" s="442" t="s">
        <v>850</v>
      </c>
      <c r="B14" s="443"/>
      <c r="C14" s="145">
        <f>C9-C13</f>
        <v>0</v>
      </c>
      <c r="D14" s="145">
        <f t="shared" ref="D14:F14" si="3">D9-D13</f>
        <v>0.10320000350475311</v>
      </c>
      <c r="E14" s="340">
        <f t="shared" si="3"/>
        <v>-0.26999999582767487</v>
      </c>
      <c r="F14" s="341">
        <f t="shared" si="3"/>
        <v>-0.16679996252059937</v>
      </c>
    </row>
  </sheetData>
  <mergeCells count="7">
    <mergeCell ref="A5:A9"/>
    <mergeCell ref="A10:A13"/>
    <mergeCell ref="A14:B14"/>
    <mergeCell ref="A1:F1"/>
    <mergeCell ref="A3:B4"/>
    <mergeCell ref="C3:E3"/>
    <mergeCell ref="F3:F4"/>
  </mergeCells>
  <pageMargins left="0.7" right="0.7" top="0.75" bottom="0.75" header="0.3" footer="0.3"/>
  <pageSetup paperSize="9" scale="86" orientation="portrait" horizontalDpi="4294967293" r:id="rId1"/>
  <headerFooter>
    <oddHeader>&amp;L&amp;"Times New Roman,Félkövér"&amp;10&amp;K000000 1. melléklet Szár Községi Önkormányzat Képviselő-testületének az Önkormányzat 2017. évi költségvetéséről szóló 5/2017. (II. 28.) önkormányzati rendeletéhez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19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J266" sqref="J266"/>
    </sheetView>
  </sheetViews>
  <sheetFormatPr defaultColWidth="9.140625" defaultRowHeight="15" x14ac:dyDescent="0.25"/>
  <cols>
    <col min="1" max="1" width="7.85546875" style="128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6" width="11" style="12" customWidth="1"/>
    <col min="7" max="7" width="11.140625" style="12" customWidth="1"/>
    <col min="8" max="8" width="11.7109375" style="49" customWidth="1"/>
    <col min="9" max="20" width="7.85546875" style="12" bestFit="1" customWidth="1"/>
    <col min="21" max="16384" width="9.140625" style="17"/>
  </cols>
  <sheetData>
    <row r="1" spans="1:20" ht="15.75" thickBot="1" x14ac:dyDescent="0.3">
      <c r="T1" s="11" t="s">
        <v>828</v>
      </c>
    </row>
    <row r="2" spans="1:20" ht="15" customHeight="1" x14ac:dyDescent="0.25">
      <c r="B2" s="543" t="s">
        <v>0</v>
      </c>
      <c r="C2" s="527"/>
      <c r="D2" s="527"/>
      <c r="E2" s="527"/>
      <c r="F2" s="610" t="s">
        <v>971</v>
      </c>
      <c r="G2" s="551"/>
      <c r="H2" s="552"/>
      <c r="I2" s="526" t="s">
        <v>969</v>
      </c>
      <c r="J2" s="527"/>
      <c r="K2" s="527"/>
      <c r="L2" s="527"/>
      <c r="M2" s="527"/>
      <c r="N2" s="527"/>
      <c r="O2" s="527"/>
      <c r="P2" s="527"/>
      <c r="Q2" s="527"/>
      <c r="R2" s="527"/>
      <c r="S2" s="527"/>
      <c r="T2" s="528"/>
    </row>
    <row r="3" spans="1:20" ht="22.5" customHeight="1" x14ac:dyDescent="0.25">
      <c r="B3" s="544"/>
      <c r="C3" s="545"/>
      <c r="D3" s="545"/>
      <c r="E3" s="545"/>
      <c r="F3" s="611" t="s">
        <v>854</v>
      </c>
      <c r="G3" s="613" t="s">
        <v>855</v>
      </c>
      <c r="H3" s="615" t="s">
        <v>571</v>
      </c>
      <c r="I3" s="529"/>
      <c r="J3" s="530"/>
      <c r="K3" s="530"/>
      <c r="L3" s="530"/>
      <c r="M3" s="530"/>
      <c r="N3" s="530"/>
      <c r="O3" s="530"/>
      <c r="P3" s="530"/>
      <c r="Q3" s="530"/>
      <c r="R3" s="530"/>
      <c r="S3" s="530"/>
      <c r="T3" s="531"/>
    </row>
    <row r="4" spans="1:20" ht="21" customHeight="1" thickBot="1" x14ac:dyDescent="0.3">
      <c r="B4" s="546"/>
      <c r="C4" s="547"/>
      <c r="D4" s="547"/>
      <c r="E4" s="547"/>
      <c r="F4" s="612"/>
      <c r="G4" s="614"/>
      <c r="H4" s="616"/>
      <c r="I4" s="132" t="s">
        <v>593</v>
      </c>
      <c r="J4" s="66" t="s">
        <v>594</v>
      </c>
      <c r="K4" s="66" t="s">
        <v>595</v>
      </c>
      <c r="L4" s="66" t="s">
        <v>596</v>
      </c>
      <c r="M4" s="66" t="s">
        <v>597</v>
      </c>
      <c r="N4" s="317" t="s">
        <v>598</v>
      </c>
      <c r="O4" s="84" t="s">
        <v>599</v>
      </c>
      <c r="P4" s="280" t="s">
        <v>600</v>
      </c>
      <c r="Q4" s="317" t="s">
        <v>601</v>
      </c>
      <c r="R4" s="84" t="s">
        <v>602</v>
      </c>
      <c r="S4" s="280" t="s">
        <v>603</v>
      </c>
      <c r="T4" s="67" t="s">
        <v>604</v>
      </c>
    </row>
    <row r="5" spans="1:20" ht="15.75" thickBot="1" x14ac:dyDescent="0.3">
      <c r="B5" s="85" t="s">
        <v>118</v>
      </c>
      <c r="C5" s="617" t="s">
        <v>119</v>
      </c>
      <c r="D5" s="618"/>
      <c r="E5" s="618"/>
      <c r="F5" s="256">
        <f>F6+F20</f>
        <v>975985</v>
      </c>
      <c r="G5" s="149">
        <f t="shared" ref="G5:T5" si="0">G6+G20</f>
        <v>0</v>
      </c>
      <c r="H5" s="166">
        <f>SUM(F5:G5)</f>
        <v>975985</v>
      </c>
      <c r="I5" s="87">
        <f t="shared" si="0"/>
        <v>79155</v>
      </c>
      <c r="J5" s="88">
        <f t="shared" si="0"/>
        <v>81530</v>
      </c>
      <c r="K5" s="88">
        <f t="shared" si="0"/>
        <v>81530</v>
      </c>
      <c r="L5" s="88">
        <f t="shared" si="0"/>
        <v>81530</v>
      </c>
      <c r="M5" s="88">
        <f t="shared" si="0"/>
        <v>81530</v>
      </c>
      <c r="N5" s="91">
        <f t="shared" si="0"/>
        <v>81530</v>
      </c>
      <c r="O5" s="88">
        <f t="shared" si="0"/>
        <v>81530</v>
      </c>
      <c r="P5" s="90">
        <f t="shared" si="0"/>
        <v>81530</v>
      </c>
      <c r="Q5" s="91">
        <f t="shared" si="0"/>
        <v>81530</v>
      </c>
      <c r="R5" s="88">
        <f t="shared" si="0"/>
        <v>81530</v>
      </c>
      <c r="S5" s="90">
        <f t="shared" si="0"/>
        <v>81530</v>
      </c>
      <c r="T5" s="92">
        <f t="shared" si="0"/>
        <v>81530</v>
      </c>
    </row>
    <row r="6" spans="1:20" x14ac:dyDescent="0.25">
      <c r="B6" s="125" t="s">
        <v>609</v>
      </c>
      <c r="C6" s="541" t="s">
        <v>120</v>
      </c>
      <c r="D6" s="542"/>
      <c r="E6" s="542"/>
      <c r="F6" s="257">
        <f>F7+F8+F9+F10+F11+F12+F13+F14+F15+F16+F17+F18+F19</f>
        <v>975985</v>
      </c>
      <c r="G6" s="150">
        <f t="shared" ref="G6:T6" si="1">G7+G8+G9+G10+G11+G12+G13+G14+G15+G16+G17+G18+G19</f>
        <v>0</v>
      </c>
      <c r="H6" s="167">
        <f t="shared" ref="H6:H69" si="2">SUM(F6:G6)</f>
        <v>975985</v>
      </c>
      <c r="I6" s="119">
        <f t="shared" si="1"/>
        <v>79155</v>
      </c>
      <c r="J6" s="120">
        <f t="shared" si="1"/>
        <v>81530</v>
      </c>
      <c r="K6" s="120">
        <f t="shared" si="1"/>
        <v>81530</v>
      </c>
      <c r="L6" s="120">
        <f t="shared" si="1"/>
        <v>81530</v>
      </c>
      <c r="M6" s="120">
        <f t="shared" si="1"/>
        <v>81530</v>
      </c>
      <c r="N6" s="123">
        <f t="shared" si="1"/>
        <v>81530</v>
      </c>
      <c r="O6" s="120">
        <f t="shared" si="1"/>
        <v>81530</v>
      </c>
      <c r="P6" s="122">
        <f t="shared" si="1"/>
        <v>81530</v>
      </c>
      <c r="Q6" s="123">
        <f t="shared" si="1"/>
        <v>81530</v>
      </c>
      <c r="R6" s="120">
        <f t="shared" si="1"/>
        <v>81530</v>
      </c>
      <c r="S6" s="122">
        <f t="shared" si="1"/>
        <v>81530</v>
      </c>
      <c r="T6" s="124">
        <f t="shared" si="1"/>
        <v>81530</v>
      </c>
    </row>
    <row r="7" spans="1:20" s="211" customFormat="1" ht="15.75" thickBot="1" x14ac:dyDescent="0.3">
      <c r="A7" s="128" t="s">
        <v>121</v>
      </c>
      <c r="B7" s="191" t="s">
        <v>610</v>
      </c>
      <c r="C7" s="204"/>
      <c r="D7" s="274" t="s">
        <v>122</v>
      </c>
      <c r="E7" s="300"/>
      <c r="F7" s="281">
        <f>SUM(I7:T7)</f>
        <v>975985</v>
      </c>
      <c r="G7" s="192"/>
      <c r="H7" s="193">
        <f t="shared" si="2"/>
        <v>975985</v>
      </c>
      <c r="I7" s="201">
        <v>79155</v>
      </c>
      <c r="J7" s="195">
        <v>81530</v>
      </c>
      <c r="K7" s="195">
        <v>81530</v>
      </c>
      <c r="L7" s="195">
        <v>81530</v>
      </c>
      <c r="M7" s="195">
        <v>81530</v>
      </c>
      <c r="N7" s="196">
        <v>81530</v>
      </c>
      <c r="O7" s="195">
        <v>81530</v>
      </c>
      <c r="P7" s="194">
        <v>81530</v>
      </c>
      <c r="Q7" s="196">
        <v>81530</v>
      </c>
      <c r="R7" s="195">
        <v>81530</v>
      </c>
      <c r="S7" s="194">
        <v>81530</v>
      </c>
      <c r="T7" s="197">
        <v>81530</v>
      </c>
    </row>
    <row r="8" spans="1:20" s="211" customFormat="1" hidden="1" x14ac:dyDescent="0.25">
      <c r="A8" s="128" t="s">
        <v>123</v>
      </c>
      <c r="B8" s="191" t="s">
        <v>611</v>
      </c>
      <c r="C8" s="204"/>
      <c r="D8" s="274" t="s">
        <v>124</v>
      </c>
      <c r="E8" s="300"/>
      <c r="F8" s="281">
        <f t="shared" ref="F8:F19" si="3">SUM(I8:T8)</f>
        <v>0</v>
      </c>
      <c r="G8" s="192"/>
      <c r="H8" s="193">
        <f t="shared" si="2"/>
        <v>0</v>
      </c>
      <c r="I8" s="201"/>
      <c r="J8" s="195"/>
      <c r="K8" s="195"/>
      <c r="L8" s="195"/>
      <c r="M8" s="195"/>
      <c r="N8" s="196"/>
      <c r="O8" s="195"/>
      <c r="P8" s="194"/>
      <c r="Q8" s="196"/>
      <c r="R8" s="195"/>
      <c r="S8" s="194"/>
      <c r="T8" s="197"/>
    </row>
    <row r="9" spans="1:20" s="211" customFormat="1" hidden="1" x14ac:dyDescent="0.25">
      <c r="A9" s="128" t="s">
        <v>125</v>
      </c>
      <c r="B9" s="191" t="s">
        <v>612</v>
      </c>
      <c r="C9" s="204"/>
      <c r="D9" s="274" t="s">
        <v>126</v>
      </c>
      <c r="E9" s="300"/>
      <c r="F9" s="281">
        <f t="shared" si="3"/>
        <v>0</v>
      </c>
      <c r="G9" s="192"/>
      <c r="H9" s="193">
        <f t="shared" si="2"/>
        <v>0</v>
      </c>
      <c r="I9" s="201"/>
      <c r="J9" s="195"/>
      <c r="K9" s="195"/>
      <c r="L9" s="195"/>
      <c r="M9" s="195"/>
      <c r="N9" s="196"/>
      <c r="O9" s="195"/>
      <c r="P9" s="194"/>
      <c r="Q9" s="196"/>
      <c r="R9" s="195"/>
      <c r="S9" s="194"/>
      <c r="T9" s="197"/>
    </row>
    <row r="10" spans="1:20" s="211" customFormat="1" hidden="1" x14ac:dyDescent="0.25">
      <c r="A10" s="128" t="s">
        <v>127</v>
      </c>
      <c r="B10" s="191" t="s">
        <v>613</v>
      </c>
      <c r="C10" s="204"/>
      <c r="D10" s="274" t="s">
        <v>351</v>
      </c>
      <c r="E10" s="300"/>
      <c r="F10" s="281">
        <f t="shared" si="3"/>
        <v>0</v>
      </c>
      <c r="G10" s="192"/>
      <c r="H10" s="193">
        <f t="shared" si="2"/>
        <v>0</v>
      </c>
      <c r="I10" s="201"/>
      <c r="J10" s="195"/>
      <c r="K10" s="195"/>
      <c r="L10" s="195"/>
      <c r="M10" s="195"/>
      <c r="N10" s="196"/>
      <c r="O10" s="195"/>
      <c r="P10" s="194"/>
      <c r="Q10" s="196"/>
      <c r="R10" s="195"/>
      <c r="S10" s="194"/>
      <c r="T10" s="197"/>
    </row>
    <row r="11" spans="1:20" s="211" customFormat="1" hidden="1" x14ac:dyDescent="0.25">
      <c r="A11" s="128" t="s">
        <v>128</v>
      </c>
      <c r="B11" s="191" t="s">
        <v>614</v>
      </c>
      <c r="C11" s="204"/>
      <c r="D11" s="274" t="s">
        <v>129</v>
      </c>
      <c r="E11" s="300"/>
      <c r="F11" s="281">
        <f t="shared" si="3"/>
        <v>0</v>
      </c>
      <c r="G11" s="192"/>
      <c r="H11" s="193">
        <f t="shared" si="2"/>
        <v>0</v>
      </c>
      <c r="I11" s="201"/>
      <c r="J11" s="195"/>
      <c r="K11" s="195"/>
      <c r="L11" s="195"/>
      <c r="M11" s="195"/>
      <c r="N11" s="196"/>
      <c r="O11" s="195"/>
      <c r="P11" s="194"/>
      <c r="Q11" s="196"/>
      <c r="R11" s="195"/>
      <c r="S11" s="194"/>
      <c r="T11" s="197"/>
    </row>
    <row r="12" spans="1:20" s="211" customFormat="1" hidden="1" x14ac:dyDescent="0.25">
      <c r="A12" s="128" t="s">
        <v>130</v>
      </c>
      <c r="B12" s="191" t="s">
        <v>615</v>
      </c>
      <c r="C12" s="204"/>
      <c r="D12" s="274" t="s">
        <v>131</v>
      </c>
      <c r="E12" s="300"/>
      <c r="F12" s="281">
        <f t="shared" si="3"/>
        <v>0</v>
      </c>
      <c r="G12" s="192"/>
      <c r="H12" s="193">
        <f t="shared" si="2"/>
        <v>0</v>
      </c>
      <c r="I12" s="201"/>
      <c r="J12" s="195"/>
      <c r="K12" s="195"/>
      <c r="L12" s="195"/>
      <c r="M12" s="195"/>
      <c r="N12" s="196"/>
      <c r="O12" s="195"/>
      <c r="P12" s="194"/>
      <c r="Q12" s="196"/>
      <c r="R12" s="195"/>
      <c r="S12" s="194"/>
      <c r="T12" s="197"/>
    </row>
    <row r="13" spans="1:20" s="211" customFormat="1" hidden="1" x14ac:dyDescent="0.25">
      <c r="A13" s="128" t="s">
        <v>132</v>
      </c>
      <c r="B13" s="191" t="s">
        <v>616</v>
      </c>
      <c r="C13" s="204"/>
      <c r="D13" s="274" t="s">
        <v>133</v>
      </c>
      <c r="E13" s="300"/>
      <c r="F13" s="281">
        <f t="shared" si="3"/>
        <v>0</v>
      </c>
      <c r="G13" s="192"/>
      <c r="H13" s="193">
        <f t="shared" si="2"/>
        <v>0</v>
      </c>
      <c r="I13" s="201"/>
      <c r="J13" s="195"/>
      <c r="K13" s="195"/>
      <c r="L13" s="195"/>
      <c r="M13" s="195"/>
      <c r="N13" s="196"/>
      <c r="O13" s="195"/>
      <c r="P13" s="194"/>
      <c r="Q13" s="196"/>
      <c r="R13" s="195"/>
      <c r="S13" s="194"/>
      <c r="T13" s="197"/>
    </row>
    <row r="14" spans="1:20" s="211" customFormat="1" hidden="1" x14ac:dyDescent="0.25">
      <c r="A14" s="128" t="s">
        <v>134</v>
      </c>
      <c r="B14" s="191" t="s">
        <v>617</v>
      </c>
      <c r="C14" s="204"/>
      <c r="D14" s="274" t="s">
        <v>135</v>
      </c>
      <c r="E14" s="300"/>
      <c r="F14" s="281">
        <f t="shared" si="3"/>
        <v>0</v>
      </c>
      <c r="G14" s="192"/>
      <c r="H14" s="193">
        <f t="shared" si="2"/>
        <v>0</v>
      </c>
      <c r="I14" s="201"/>
      <c r="J14" s="195"/>
      <c r="K14" s="195"/>
      <c r="L14" s="195"/>
      <c r="M14" s="195"/>
      <c r="N14" s="196"/>
      <c r="O14" s="195"/>
      <c r="P14" s="194"/>
      <c r="Q14" s="196"/>
      <c r="R14" s="195"/>
      <c r="S14" s="194"/>
      <c r="T14" s="197"/>
    </row>
    <row r="15" spans="1:20" s="211" customFormat="1" hidden="1" x14ac:dyDescent="0.25">
      <c r="A15" s="128" t="s">
        <v>136</v>
      </c>
      <c r="B15" s="191" t="s">
        <v>618</v>
      </c>
      <c r="C15" s="204"/>
      <c r="D15" s="274" t="s">
        <v>137</v>
      </c>
      <c r="E15" s="300"/>
      <c r="F15" s="281">
        <f t="shared" si="3"/>
        <v>0</v>
      </c>
      <c r="G15" s="192"/>
      <c r="H15" s="193">
        <f t="shared" si="2"/>
        <v>0</v>
      </c>
      <c r="I15" s="201"/>
      <c r="J15" s="195"/>
      <c r="K15" s="195"/>
      <c r="L15" s="195"/>
      <c r="M15" s="195"/>
      <c r="N15" s="196"/>
      <c r="O15" s="195"/>
      <c r="P15" s="194"/>
      <c r="Q15" s="196"/>
      <c r="R15" s="195"/>
      <c r="S15" s="194"/>
      <c r="T15" s="197"/>
    </row>
    <row r="16" spans="1:20" s="211" customFormat="1" hidden="1" x14ac:dyDescent="0.25">
      <c r="A16" s="128" t="s">
        <v>138</v>
      </c>
      <c r="B16" s="191" t="s">
        <v>619</v>
      </c>
      <c r="C16" s="204"/>
      <c r="D16" s="274" t="s">
        <v>139</v>
      </c>
      <c r="E16" s="300"/>
      <c r="F16" s="281">
        <f t="shared" si="3"/>
        <v>0</v>
      </c>
      <c r="G16" s="192"/>
      <c r="H16" s="193">
        <f t="shared" si="2"/>
        <v>0</v>
      </c>
      <c r="I16" s="201"/>
      <c r="J16" s="195"/>
      <c r="K16" s="195"/>
      <c r="L16" s="195"/>
      <c r="M16" s="195"/>
      <c r="N16" s="196"/>
      <c r="O16" s="195"/>
      <c r="P16" s="194"/>
      <c r="Q16" s="196"/>
      <c r="R16" s="195"/>
      <c r="S16" s="194"/>
      <c r="T16" s="197"/>
    </row>
    <row r="17" spans="1:20" s="211" customFormat="1" hidden="1" x14ac:dyDescent="0.25">
      <c r="A17" s="128" t="s">
        <v>140</v>
      </c>
      <c r="B17" s="191" t="s">
        <v>620</v>
      </c>
      <c r="C17" s="204"/>
      <c r="D17" s="274" t="s">
        <v>141</v>
      </c>
      <c r="E17" s="300"/>
      <c r="F17" s="281">
        <f t="shared" si="3"/>
        <v>0</v>
      </c>
      <c r="G17" s="192"/>
      <c r="H17" s="193">
        <f t="shared" si="2"/>
        <v>0</v>
      </c>
      <c r="I17" s="201"/>
      <c r="J17" s="195"/>
      <c r="K17" s="195"/>
      <c r="L17" s="195"/>
      <c r="M17" s="195"/>
      <c r="N17" s="196"/>
      <c r="O17" s="195"/>
      <c r="P17" s="194"/>
      <c r="Q17" s="196"/>
      <c r="R17" s="195"/>
      <c r="S17" s="194"/>
      <c r="T17" s="197"/>
    </row>
    <row r="18" spans="1:20" s="211" customFormat="1" hidden="1" x14ac:dyDescent="0.25">
      <c r="A18" s="128" t="s">
        <v>142</v>
      </c>
      <c r="B18" s="191" t="s">
        <v>621</v>
      </c>
      <c r="C18" s="204"/>
      <c r="D18" s="274" t="s">
        <v>143</v>
      </c>
      <c r="E18" s="300"/>
      <c r="F18" s="281">
        <f t="shared" si="3"/>
        <v>0</v>
      </c>
      <c r="G18" s="192"/>
      <c r="H18" s="193">
        <f t="shared" si="2"/>
        <v>0</v>
      </c>
      <c r="I18" s="201"/>
      <c r="J18" s="195"/>
      <c r="K18" s="195"/>
      <c r="L18" s="195"/>
      <c r="M18" s="195"/>
      <c r="N18" s="196"/>
      <c r="O18" s="195"/>
      <c r="P18" s="194"/>
      <c r="Q18" s="196"/>
      <c r="R18" s="195"/>
      <c r="S18" s="194"/>
      <c r="T18" s="197"/>
    </row>
    <row r="19" spans="1:20" s="211" customFormat="1" hidden="1" x14ac:dyDescent="0.25">
      <c r="A19" s="128" t="s">
        <v>144</v>
      </c>
      <c r="B19" s="191" t="s">
        <v>622</v>
      </c>
      <c r="C19" s="204"/>
      <c r="D19" s="274" t="s">
        <v>145</v>
      </c>
      <c r="E19" s="300"/>
      <c r="F19" s="281">
        <f t="shared" si="3"/>
        <v>0</v>
      </c>
      <c r="G19" s="192"/>
      <c r="H19" s="193">
        <f t="shared" si="2"/>
        <v>0</v>
      </c>
      <c r="I19" s="201"/>
      <c r="J19" s="195"/>
      <c r="K19" s="195"/>
      <c r="L19" s="195"/>
      <c r="M19" s="195"/>
      <c r="N19" s="196"/>
      <c r="O19" s="195"/>
      <c r="P19" s="194"/>
      <c r="Q19" s="196"/>
      <c r="R19" s="195"/>
      <c r="S19" s="194"/>
      <c r="T19" s="197"/>
    </row>
    <row r="20" spans="1:20" hidden="1" x14ac:dyDescent="0.25">
      <c r="B20" s="93" t="s">
        <v>623</v>
      </c>
      <c r="C20" s="534" t="s">
        <v>146</v>
      </c>
      <c r="D20" s="535"/>
      <c r="E20" s="535"/>
      <c r="F20" s="259">
        <f>F21+F22+F23</f>
        <v>0</v>
      </c>
      <c r="G20" s="152">
        <f t="shared" ref="G20:T20" si="4">G21+G22+G23</f>
        <v>0</v>
      </c>
      <c r="H20" s="168">
        <f t="shared" si="2"/>
        <v>0</v>
      </c>
      <c r="I20" s="95">
        <f t="shared" si="4"/>
        <v>0</v>
      </c>
      <c r="J20" s="96">
        <f t="shared" si="4"/>
        <v>0</v>
      </c>
      <c r="K20" s="96">
        <f t="shared" si="4"/>
        <v>0</v>
      </c>
      <c r="L20" s="96">
        <f t="shared" si="4"/>
        <v>0</v>
      </c>
      <c r="M20" s="96">
        <f t="shared" si="4"/>
        <v>0</v>
      </c>
      <c r="N20" s="99">
        <f t="shared" si="4"/>
        <v>0</v>
      </c>
      <c r="O20" s="96">
        <f t="shared" si="4"/>
        <v>0</v>
      </c>
      <c r="P20" s="98">
        <f t="shared" si="4"/>
        <v>0</v>
      </c>
      <c r="Q20" s="99">
        <f t="shared" si="4"/>
        <v>0</v>
      </c>
      <c r="R20" s="96">
        <f t="shared" si="4"/>
        <v>0</v>
      </c>
      <c r="S20" s="98">
        <f t="shared" si="4"/>
        <v>0</v>
      </c>
      <c r="T20" s="100">
        <f t="shared" si="4"/>
        <v>0</v>
      </c>
    </row>
    <row r="21" spans="1:20" s="41" customFormat="1" hidden="1" x14ac:dyDescent="0.25">
      <c r="A21" s="128" t="s">
        <v>147</v>
      </c>
      <c r="B21" s="53" t="s">
        <v>624</v>
      </c>
      <c r="C21" s="580" t="s">
        <v>148</v>
      </c>
      <c r="D21" s="581"/>
      <c r="E21" s="581"/>
      <c r="F21" s="265">
        <f t="shared" ref="F21:F23" si="5">SUM(I21:T21)</f>
        <v>0</v>
      </c>
      <c r="G21" s="158"/>
      <c r="H21" s="170">
        <f t="shared" si="2"/>
        <v>0</v>
      </c>
      <c r="I21" s="78"/>
      <c r="J21" s="13"/>
      <c r="K21" s="13"/>
      <c r="L21" s="13"/>
      <c r="M21" s="13"/>
      <c r="N21" s="83"/>
      <c r="O21" s="13"/>
      <c r="P21" s="43"/>
      <c r="Q21" s="83"/>
      <c r="R21" s="13"/>
      <c r="S21" s="43"/>
      <c r="T21" s="45"/>
    </row>
    <row r="22" spans="1:20" s="41" customFormat="1" ht="25.5" hidden="1" customHeight="1" x14ac:dyDescent="0.25">
      <c r="A22" s="128" t="s">
        <v>149</v>
      </c>
      <c r="B22" s="53" t="s">
        <v>625</v>
      </c>
      <c r="C22" s="582" t="s">
        <v>878</v>
      </c>
      <c r="D22" s="583"/>
      <c r="E22" s="583"/>
      <c r="F22" s="265">
        <f t="shared" si="5"/>
        <v>0</v>
      </c>
      <c r="G22" s="158"/>
      <c r="H22" s="170">
        <f t="shared" si="2"/>
        <v>0</v>
      </c>
      <c r="I22" s="78"/>
      <c r="J22" s="13"/>
      <c r="K22" s="13"/>
      <c r="L22" s="13"/>
      <c r="M22" s="13"/>
      <c r="N22" s="83"/>
      <c r="O22" s="13"/>
      <c r="P22" s="43"/>
      <c r="Q22" s="83"/>
      <c r="R22" s="13"/>
      <c r="S22" s="43"/>
      <c r="T22" s="45"/>
    </row>
    <row r="23" spans="1:20" s="41" customFormat="1" ht="15.75" hidden="1" thickBot="1" x14ac:dyDescent="0.3">
      <c r="A23" s="128" t="s">
        <v>150</v>
      </c>
      <c r="B23" s="198" t="s">
        <v>626</v>
      </c>
      <c r="C23" s="619" t="s">
        <v>151</v>
      </c>
      <c r="D23" s="620"/>
      <c r="E23" s="620"/>
      <c r="F23" s="282">
        <f t="shared" si="5"/>
        <v>0</v>
      </c>
      <c r="G23" s="199"/>
      <c r="H23" s="170">
        <f t="shared" si="2"/>
        <v>0</v>
      </c>
      <c r="I23" s="78"/>
      <c r="J23" s="13"/>
      <c r="K23" s="13"/>
      <c r="L23" s="13"/>
      <c r="M23" s="13"/>
      <c r="N23" s="83"/>
      <c r="O23" s="13"/>
      <c r="P23" s="43"/>
      <c r="Q23" s="83"/>
      <c r="R23" s="13"/>
      <c r="S23" s="43"/>
      <c r="T23" s="45"/>
    </row>
    <row r="24" spans="1:20" ht="15.75" thickBot="1" x14ac:dyDescent="0.3">
      <c r="A24" s="128" t="s">
        <v>967</v>
      </c>
      <c r="B24" s="85" t="s">
        <v>152</v>
      </c>
      <c r="C24" s="539" t="s">
        <v>803</v>
      </c>
      <c r="D24" s="539"/>
      <c r="E24" s="540"/>
      <c r="F24" s="261">
        <f>F25+F26+F27+F28+F29+F30+F31</f>
        <v>109344</v>
      </c>
      <c r="G24" s="154">
        <f t="shared" ref="G24:T24" si="6">G25+G26+G27+G28+G29+G30+G31</f>
        <v>0</v>
      </c>
      <c r="H24" s="166">
        <f t="shared" si="2"/>
        <v>109344</v>
      </c>
      <c r="I24" s="87">
        <f t="shared" si="6"/>
        <v>10685</v>
      </c>
      <c r="J24" s="88">
        <f t="shared" si="6"/>
        <v>8969</v>
      </c>
      <c r="K24" s="88">
        <f t="shared" si="6"/>
        <v>8969</v>
      </c>
      <c r="L24" s="88">
        <f t="shared" si="6"/>
        <v>8969</v>
      </c>
      <c r="M24" s="88">
        <f t="shared" si="6"/>
        <v>8969</v>
      </c>
      <c r="N24" s="91">
        <f t="shared" si="6"/>
        <v>8969</v>
      </c>
      <c r="O24" s="88">
        <f t="shared" si="6"/>
        <v>8969</v>
      </c>
      <c r="P24" s="90">
        <f t="shared" si="6"/>
        <v>8969</v>
      </c>
      <c r="Q24" s="91">
        <f t="shared" si="6"/>
        <v>8969</v>
      </c>
      <c r="R24" s="88">
        <f t="shared" si="6"/>
        <v>8969</v>
      </c>
      <c r="S24" s="90">
        <f t="shared" si="6"/>
        <v>8969</v>
      </c>
      <c r="T24" s="92">
        <f t="shared" si="6"/>
        <v>8969</v>
      </c>
    </row>
    <row r="25" spans="1:20" ht="15.75" thickBot="1" x14ac:dyDescent="0.3">
      <c r="B25" s="61"/>
      <c r="C25" s="604" t="s">
        <v>154</v>
      </c>
      <c r="D25" s="605"/>
      <c r="E25" s="605"/>
      <c r="F25" s="262">
        <f t="shared" ref="F25:F31" si="7">SUM(I25:T25)</f>
        <v>109344</v>
      </c>
      <c r="G25" s="155"/>
      <c r="H25" s="169">
        <f t="shared" si="2"/>
        <v>109344</v>
      </c>
      <c r="I25" s="76">
        <v>10685</v>
      </c>
      <c r="J25" s="1">
        <v>8969</v>
      </c>
      <c r="K25" s="1">
        <v>8969</v>
      </c>
      <c r="L25" s="1">
        <v>8969</v>
      </c>
      <c r="M25" s="1">
        <v>8969</v>
      </c>
      <c r="N25" s="82">
        <v>8969</v>
      </c>
      <c r="O25" s="1">
        <v>8969</v>
      </c>
      <c r="P25" s="42">
        <v>8969</v>
      </c>
      <c r="Q25" s="82">
        <v>8969</v>
      </c>
      <c r="R25" s="1">
        <v>8969</v>
      </c>
      <c r="S25" s="42">
        <v>8969</v>
      </c>
      <c r="T25" s="44">
        <v>8969</v>
      </c>
    </row>
    <row r="26" spans="1:20" hidden="1" x14ac:dyDescent="0.25">
      <c r="B26" s="62"/>
      <c r="C26" s="606" t="s">
        <v>155</v>
      </c>
      <c r="D26" s="607"/>
      <c r="E26" s="607"/>
      <c r="F26" s="263">
        <f t="shared" si="7"/>
        <v>0</v>
      </c>
      <c r="G26" s="156"/>
      <c r="H26" s="169">
        <f t="shared" si="2"/>
        <v>0</v>
      </c>
      <c r="I26" s="76"/>
      <c r="J26" s="1"/>
      <c r="K26" s="1"/>
      <c r="L26" s="1"/>
      <c r="M26" s="1"/>
      <c r="N26" s="82"/>
      <c r="O26" s="1"/>
      <c r="P26" s="42"/>
      <c r="Q26" s="82"/>
      <c r="R26" s="1"/>
      <c r="S26" s="42"/>
      <c r="T26" s="44"/>
    </row>
    <row r="27" spans="1:20" hidden="1" x14ac:dyDescent="0.25">
      <c r="B27" s="62"/>
      <c r="C27" s="606" t="s">
        <v>156</v>
      </c>
      <c r="D27" s="607"/>
      <c r="E27" s="607"/>
      <c r="F27" s="263">
        <f t="shared" si="7"/>
        <v>0</v>
      </c>
      <c r="G27" s="156"/>
      <c r="H27" s="169">
        <f t="shared" si="2"/>
        <v>0</v>
      </c>
      <c r="I27" s="76"/>
      <c r="J27" s="1"/>
      <c r="K27" s="1"/>
      <c r="L27" s="1"/>
      <c r="M27" s="1"/>
      <c r="N27" s="82"/>
      <c r="O27" s="1"/>
      <c r="P27" s="42"/>
      <c r="Q27" s="82"/>
      <c r="R27" s="1"/>
      <c r="S27" s="42"/>
      <c r="T27" s="44"/>
    </row>
    <row r="28" spans="1:20" hidden="1" x14ac:dyDescent="0.25">
      <c r="B28" s="62"/>
      <c r="C28" s="606" t="s">
        <v>157</v>
      </c>
      <c r="D28" s="607"/>
      <c r="E28" s="607"/>
      <c r="F28" s="263">
        <f t="shared" si="7"/>
        <v>0</v>
      </c>
      <c r="G28" s="156"/>
      <c r="H28" s="169">
        <f t="shared" si="2"/>
        <v>0</v>
      </c>
      <c r="I28" s="76"/>
      <c r="J28" s="1"/>
      <c r="K28" s="1"/>
      <c r="L28" s="1"/>
      <c r="M28" s="1"/>
      <c r="N28" s="82"/>
      <c r="O28" s="1"/>
      <c r="P28" s="42"/>
      <c r="Q28" s="82"/>
      <c r="R28" s="1"/>
      <c r="S28" s="42"/>
      <c r="T28" s="44"/>
    </row>
    <row r="29" spans="1:20" hidden="1" x14ac:dyDescent="0.25">
      <c r="B29" s="62"/>
      <c r="C29" s="606" t="s">
        <v>158</v>
      </c>
      <c r="D29" s="607"/>
      <c r="E29" s="607"/>
      <c r="F29" s="263">
        <f t="shared" si="7"/>
        <v>0</v>
      </c>
      <c r="G29" s="156"/>
      <c r="H29" s="169">
        <f t="shared" si="2"/>
        <v>0</v>
      </c>
      <c r="I29" s="76"/>
      <c r="J29" s="1"/>
      <c r="K29" s="1"/>
      <c r="L29" s="1"/>
      <c r="M29" s="1"/>
      <c r="N29" s="82"/>
      <c r="O29" s="1"/>
      <c r="P29" s="42"/>
      <c r="Q29" s="82"/>
      <c r="R29" s="1"/>
      <c r="S29" s="42"/>
      <c r="T29" s="44"/>
    </row>
    <row r="30" spans="1:20" hidden="1" x14ac:dyDescent="0.25">
      <c r="B30" s="62"/>
      <c r="C30" s="606" t="s">
        <v>159</v>
      </c>
      <c r="D30" s="607"/>
      <c r="E30" s="607"/>
      <c r="F30" s="263">
        <f t="shared" si="7"/>
        <v>0</v>
      </c>
      <c r="G30" s="156"/>
      <c r="H30" s="169">
        <f t="shared" si="2"/>
        <v>0</v>
      </c>
      <c r="I30" s="76"/>
      <c r="J30" s="1"/>
      <c r="K30" s="1"/>
      <c r="L30" s="1"/>
      <c r="M30" s="1"/>
      <c r="N30" s="82"/>
      <c r="O30" s="1"/>
      <c r="P30" s="42"/>
      <c r="Q30" s="82"/>
      <c r="R30" s="1"/>
      <c r="S30" s="42"/>
      <c r="T30" s="44"/>
    </row>
    <row r="31" spans="1:20" ht="15.75" hidden="1" thickBot="1" x14ac:dyDescent="0.3">
      <c r="B31" s="63"/>
      <c r="C31" s="608" t="s">
        <v>160</v>
      </c>
      <c r="D31" s="609"/>
      <c r="E31" s="609"/>
      <c r="F31" s="264">
        <f t="shared" si="7"/>
        <v>0</v>
      </c>
      <c r="G31" s="157"/>
      <c r="H31" s="169">
        <f t="shared" si="2"/>
        <v>0</v>
      </c>
      <c r="I31" s="76"/>
      <c r="J31" s="1"/>
      <c r="K31" s="1"/>
      <c r="L31" s="1"/>
      <c r="M31" s="1"/>
      <c r="N31" s="82"/>
      <c r="O31" s="1"/>
      <c r="P31" s="42"/>
      <c r="Q31" s="82"/>
      <c r="R31" s="1"/>
      <c r="S31" s="42"/>
      <c r="T31" s="44"/>
    </row>
    <row r="32" spans="1:20" ht="15.75" thickBot="1" x14ac:dyDescent="0.3">
      <c r="B32" s="85" t="s">
        <v>161</v>
      </c>
      <c r="C32" s="540" t="s">
        <v>162</v>
      </c>
      <c r="D32" s="558"/>
      <c r="E32" s="558"/>
      <c r="F32" s="261">
        <f>F33+F37+F40+F50+F53</f>
        <v>0</v>
      </c>
      <c r="G32" s="154">
        <f t="shared" ref="G32:T32" si="8">G33+G37+G40+G50+G53</f>
        <v>0</v>
      </c>
      <c r="H32" s="166">
        <f t="shared" si="2"/>
        <v>0</v>
      </c>
      <c r="I32" s="87">
        <f t="shared" si="8"/>
        <v>0</v>
      </c>
      <c r="J32" s="88">
        <f t="shared" si="8"/>
        <v>0</v>
      </c>
      <c r="K32" s="88">
        <f t="shared" si="8"/>
        <v>0</v>
      </c>
      <c r="L32" s="88">
        <f t="shared" si="8"/>
        <v>0</v>
      </c>
      <c r="M32" s="88">
        <f t="shared" si="8"/>
        <v>0</v>
      </c>
      <c r="N32" s="91">
        <f t="shared" si="8"/>
        <v>0</v>
      </c>
      <c r="O32" s="88">
        <f t="shared" si="8"/>
        <v>0</v>
      </c>
      <c r="P32" s="90">
        <f t="shared" si="8"/>
        <v>0</v>
      </c>
      <c r="Q32" s="91">
        <f t="shared" si="8"/>
        <v>0</v>
      </c>
      <c r="R32" s="88">
        <f t="shared" si="8"/>
        <v>0</v>
      </c>
      <c r="S32" s="90">
        <f t="shared" si="8"/>
        <v>0</v>
      </c>
      <c r="T32" s="92">
        <f t="shared" si="8"/>
        <v>0</v>
      </c>
    </row>
    <row r="33" spans="1:20" hidden="1" x14ac:dyDescent="0.25">
      <c r="B33" s="125" t="s">
        <v>627</v>
      </c>
      <c r="C33" s="541" t="s">
        <v>163</v>
      </c>
      <c r="D33" s="542"/>
      <c r="E33" s="542"/>
      <c r="F33" s="257">
        <f>F34+F35+F36</f>
        <v>0</v>
      </c>
      <c r="G33" s="150">
        <f t="shared" ref="G33:T33" si="9">G34+G35+G36</f>
        <v>0</v>
      </c>
      <c r="H33" s="167">
        <f t="shared" si="2"/>
        <v>0</v>
      </c>
      <c r="I33" s="119">
        <f t="shared" si="9"/>
        <v>0</v>
      </c>
      <c r="J33" s="120">
        <f t="shared" si="9"/>
        <v>0</v>
      </c>
      <c r="K33" s="120">
        <f t="shared" si="9"/>
        <v>0</v>
      </c>
      <c r="L33" s="120">
        <f t="shared" si="9"/>
        <v>0</v>
      </c>
      <c r="M33" s="120">
        <f t="shared" si="9"/>
        <v>0</v>
      </c>
      <c r="N33" s="123">
        <f t="shared" si="9"/>
        <v>0</v>
      </c>
      <c r="O33" s="120">
        <f t="shared" si="9"/>
        <v>0</v>
      </c>
      <c r="P33" s="122">
        <f t="shared" si="9"/>
        <v>0</v>
      </c>
      <c r="Q33" s="123">
        <f t="shared" si="9"/>
        <v>0</v>
      </c>
      <c r="R33" s="120">
        <f t="shared" si="9"/>
        <v>0</v>
      </c>
      <c r="S33" s="122">
        <f t="shared" si="9"/>
        <v>0</v>
      </c>
      <c r="T33" s="124">
        <f t="shared" si="9"/>
        <v>0</v>
      </c>
    </row>
    <row r="34" spans="1:20" s="41" customFormat="1" hidden="1" x14ac:dyDescent="0.25">
      <c r="A34" s="128" t="s">
        <v>164</v>
      </c>
      <c r="B34" s="53" t="s">
        <v>628</v>
      </c>
      <c r="C34" s="580" t="s">
        <v>165</v>
      </c>
      <c r="D34" s="581"/>
      <c r="E34" s="581"/>
      <c r="F34" s="265">
        <f t="shared" ref="F34:F36" si="10">SUM(I34:T34)</f>
        <v>0</v>
      </c>
      <c r="G34" s="158"/>
      <c r="H34" s="170">
        <f t="shared" si="2"/>
        <v>0</v>
      </c>
      <c r="I34" s="78"/>
      <c r="J34" s="13"/>
      <c r="K34" s="13"/>
      <c r="L34" s="13"/>
      <c r="M34" s="13"/>
      <c r="N34" s="83"/>
      <c r="O34" s="13"/>
      <c r="P34" s="43"/>
      <c r="Q34" s="83"/>
      <c r="R34" s="13"/>
      <c r="S34" s="43"/>
      <c r="T34" s="45"/>
    </row>
    <row r="35" spans="1:20" s="41" customFormat="1" hidden="1" x14ac:dyDescent="0.25">
      <c r="A35" s="128" t="s">
        <v>166</v>
      </c>
      <c r="B35" s="53" t="s">
        <v>629</v>
      </c>
      <c r="C35" s="580" t="s">
        <v>167</v>
      </c>
      <c r="D35" s="581"/>
      <c r="E35" s="581"/>
      <c r="F35" s="265">
        <f t="shared" si="10"/>
        <v>0</v>
      </c>
      <c r="G35" s="158"/>
      <c r="H35" s="170">
        <f t="shared" si="2"/>
        <v>0</v>
      </c>
      <c r="I35" s="78"/>
      <c r="J35" s="13"/>
      <c r="K35" s="13"/>
      <c r="L35" s="13"/>
      <c r="M35" s="13"/>
      <c r="N35" s="83"/>
      <c r="O35" s="13"/>
      <c r="P35" s="43"/>
      <c r="Q35" s="83"/>
      <c r="R35" s="13"/>
      <c r="S35" s="43"/>
      <c r="T35" s="45"/>
    </row>
    <row r="36" spans="1:20" s="41" customFormat="1" hidden="1" x14ac:dyDescent="0.25">
      <c r="A36" s="128" t="s">
        <v>168</v>
      </c>
      <c r="B36" s="53" t="s">
        <v>630</v>
      </c>
      <c r="C36" s="580" t="s">
        <v>169</v>
      </c>
      <c r="D36" s="581"/>
      <c r="E36" s="581"/>
      <c r="F36" s="265">
        <f t="shared" si="10"/>
        <v>0</v>
      </c>
      <c r="G36" s="158"/>
      <c r="H36" s="170">
        <f t="shared" si="2"/>
        <v>0</v>
      </c>
      <c r="I36" s="78"/>
      <c r="J36" s="13"/>
      <c r="K36" s="13"/>
      <c r="L36" s="13"/>
      <c r="M36" s="13"/>
      <c r="N36" s="83"/>
      <c r="O36" s="13"/>
      <c r="P36" s="43"/>
      <c r="Q36" s="83"/>
      <c r="R36" s="13"/>
      <c r="S36" s="43"/>
      <c r="T36" s="45"/>
    </row>
    <row r="37" spans="1:20" hidden="1" x14ac:dyDescent="0.25">
      <c r="B37" s="93" t="s">
        <v>631</v>
      </c>
      <c r="C37" s="534" t="s">
        <v>170</v>
      </c>
      <c r="D37" s="535"/>
      <c r="E37" s="535"/>
      <c r="F37" s="259">
        <f>F38+F39</f>
        <v>0</v>
      </c>
      <c r="G37" s="152">
        <f t="shared" ref="G37:T37" si="11">G38+G39</f>
        <v>0</v>
      </c>
      <c r="H37" s="168">
        <f t="shared" si="2"/>
        <v>0</v>
      </c>
      <c r="I37" s="95">
        <f t="shared" si="11"/>
        <v>0</v>
      </c>
      <c r="J37" s="96">
        <f t="shared" si="11"/>
        <v>0</v>
      </c>
      <c r="K37" s="96">
        <f t="shared" si="11"/>
        <v>0</v>
      </c>
      <c r="L37" s="96">
        <f t="shared" si="11"/>
        <v>0</v>
      </c>
      <c r="M37" s="96">
        <f t="shared" si="11"/>
        <v>0</v>
      </c>
      <c r="N37" s="99">
        <f t="shared" si="11"/>
        <v>0</v>
      </c>
      <c r="O37" s="96">
        <f t="shared" si="11"/>
        <v>0</v>
      </c>
      <c r="P37" s="98">
        <f t="shared" si="11"/>
        <v>0</v>
      </c>
      <c r="Q37" s="99">
        <f t="shared" si="11"/>
        <v>0</v>
      </c>
      <c r="R37" s="96">
        <f t="shared" si="11"/>
        <v>0</v>
      </c>
      <c r="S37" s="98">
        <f t="shared" si="11"/>
        <v>0</v>
      </c>
      <c r="T37" s="100">
        <f t="shared" si="11"/>
        <v>0</v>
      </c>
    </row>
    <row r="38" spans="1:20" s="41" customFormat="1" hidden="1" x14ac:dyDescent="0.25">
      <c r="A38" s="128" t="s">
        <v>171</v>
      </c>
      <c r="B38" s="53" t="s">
        <v>632</v>
      </c>
      <c r="C38" s="580" t="s">
        <v>172</v>
      </c>
      <c r="D38" s="581"/>
      <c r="E38" s="581"/>
      <c r="F38" s="265">
        <f t="shared" ref="F38:F39" si="12">SUM(I38:T38)</f>
        <v>0</v>
      </c>
      <c r="G38" s="158"/>
      <c r="H38" s="170">
        <f t="shared" si="2"/>
        <v>0</v>
      </c>
      <c r="I38" s="78"/>
      <c r="J38" s="13"/>
      <c r="K38" s="13"/>
      <c r="L38" s="13"/>
      <c r="M38" s="13"/>
      <c r="N38" s="83"/>
      <c r="O38" s="13"/>
      <c r="P38" s="43"/>
      <c r="Q38" s="83"/>
      <c r="R38" s="13"/>
      <c r="S38" s="43"/>
      <c r="T38" s="45"/>
    </row>
    <row r="39" spans="1:20" s="41" customFormat="1" hidden="1" x14ac:dyDescent="0.25">
      <c r="A39" s="128" t="s">
        <v>173</v>
      </c>
      <c r="B39" s="53" t="s">
        <v>633</v>
      </c>
      <c r="C39" s="580" t="s">
        <v>174</v>
      </c>
      <c r="D39" s="581"/>
      <c r="E39" s="581"/>
      <c r="F39" s="265">
        <f t="shared" si="12"/>
        <v>0</v>
      </c>
      <c r="G39" s="158"/>
      <c r="H39" s="170">
        <f t="shared" si="2"/>
        <v>0</v>
      </c>
      <c r="I39" s="78"/>
      <c r="J39" s="13"/>
      <c r="K39" s="13"/>
      <c r="L39" s="13"/>
      <c r="M39" s="13"/>
      <c r="N39" s="83"/>
      <c r="O39" s="13"/>
      <c r="P39" s="43"/>
      <c r="Q39" s="83"/>
      <c r="R39" s="13"/>
      <c r="S39" s="43"/>
      <c r="T39" s="45"/>
    </row>
    <row r="40" spans="1:20" hidden="1" x14ac:dyDescent="0.25">
      <c r="B40" s="93" t="s">
        <v>634</v>
      </c>
      <c r="C40" s="534" t="s">
        <v>175</v>
      </c>
      <c r="D40" s="535"/>
      <c r="E40" s="535"/>
      <c r="F40" s="259">
        <f>F41+F42+F43+F44+F45+F48+F49</f>
        <v>0</v>
      </c>
      <c r="G40" s="152">
        <f t="shared" ref="G40:T40" si="13">G41+G42+G43+G44+G45+G48+G49</f>
        <v>0</v>
      </c>
      <c r="H40" s="168">
        <f t="shared" si="2"/>
        <v>0</v>
      </c>
      <c r="I40" s="95">
        <f t="shared" si="13"/>
        <v>0</v>
      </c>
      <c r="J40" s="96">
        <f t="shared" si="13"/>
        <v>0</v>
      </c>
      <c r="K40" s="96">
        <f t="shared" si="13"/>
        <v>0</v>
      </c>
      <c r="L40" s="96">
        <f t="shared" si="13"/>
        <v>0</v>
      </c>
      <c r="M40" s="96">
        <f t="shared" si="13"/>
        <v>0</v>
      </c>
      <c r="N40" s="99">
        <f t="shared" si="13"/>
        <v>0</v>
      </c>
      <c r="O40" s="96">
        <f t="shared" si="13"/>
        <v>0</v>
      </c>
      <c r="P40" s="98">
        <f t="shared" si="13"/>
        <v>0</v>
      </c>
      <c r="Q40" s="99">
        <f t="shared" si="13"/>
        <v>0</v>
      </c>
      <c r="R40" s="96">
        <f t="shared" si="13"/>
        <v>0</v>
      </c>
      <c r="S40" s="98">
        <f t="shared" si="13"/>
        <v>0</v>
      </c>
      <c r="T40" s="100">
        <f t="shared" si="13"/>
        <v>0</v>
      </c>
    </row>
    <row r="41" spans="1:20" s="41" customFormat="1" hidden="1" x14ac:dyDescent="0.25">
      <c r="A41" s="128" t="s">
        <v>176</v>
      </c>
      <c r="B41" s="53" t="s">
        <v>635</v>
      </c>
      <c r="C41" s="580" t="s">
        <v>177</v>
      </c>
      <c r="D41" s="581"/>
      <c r="E41" s="581"/>
      <c r="F41" s="265">
        <f t="shared" ref="F41:F44" si="14">SUM(I41:T41)</f>
        <v>0</v>
      </c>
      <c r="G41" s="158"/>
      <c r="H41" s="170">
        <f t="shared" si="2"/>
        <v>0</v>
      </c>
      <c r="I41" s="78"/>
      <c r="J41" s="13"/>
      <c r="K41" s="13"/>
      <c r="L41" s="13"/>
      <c r="M41" s="13"/>
      <c r="N41" s="83"/>
      <c r="O41" s="13"/>
      <c r="P41" s="43"/>
      <c r="Q41" s="83"/>
      <c r="R41" s="13"/>
      <c r="S41" s="43"/>
      <c r="T41" s="45"/>
    </row>
    <row r="42" spans="1:20" s="41" customFormat="1" hidden="1" x14ac:dyDescent="0.25">
      <c r="A42" s="128" t="s">
        <v>178</v>
      </c>
      <c r="B42" s="53" t="s">
        <v>636</v>
      </c>
      <c r="C42" s="580" t="s">
        <v>179</v>
      </c>
      <c r="D42" s="581"/>
      <c r="E42" s="581"/>
      <c r="F42" s="265">
        <f t="shared" si="14"/>
        <v>0</v>
      </c>
      <c r="G42" s="158"/>
      <c r="H42" s="170">
        <f t="shared" si="2"/>
        <v>0</v>
      </c>
      <c r="I42" s="78"/>
      <c r="J42" s="13"/>
      <c r="K42" s="13"/>
      <c r="L42" s="13"/>
      <c r="M42" s="13"/>
      <c r="N42" s="83"/>
      <c r="O42" s="13"/>
      <c r="P42" s="43"/>
      <c r="Q42" s="83"/>
      <c r="R42" s="13"/>
      <c r="S42" s="43"/>
      <c r="T42" s="45"/>
    </row>
    <row r="43" spans="1:20" s="41" customFormat="1" hidden="1" x14ac:dyDescent="0.25">
      <c r="A43" s="128" t="s">
        <v>180</v>
      </c>
      <c r="B43" s="53" t="s">
        <v>637</v>
      </c>
      <c r="C43" s="580" t="s">
        <v>181</v>
      </c>
      <c r="D43" s="581"/>
      <c r="E43" s="581"/>
      <c r="F43" s="265">
        <f t="shared" si="14"/>
        <v>0</v>
      </c>
      <c r="G43" s="158"/>
      <c r="H43" s="170">
        <f t="shared" si="2"/>
        <v>0</v>
      </c>
      <c r="I43" s="78"/>
      <c r="J43" s="13"/>
      <c r="K43" s="13"/>
      <c r="L43" s="13"/>
      <c r="M43" s="13"/>
      <c r="N43" s="83"/>
      <c r="O43" s="13"/>
      <c r="P43" s="43"/>
      <c r="Q43" s="83"/>
      <c r="R43" s="13"/>
      <c r="S43" s="43"/>
      <c r="T43" s="45"/>
    </row>
    <row r="44" spans="1:20" s="41" customFormat="1" hidden="1" x14ac:dyDescent="0.25">
      <c r="A44" s="128" t="s">
        <v>182</v>
      </c>
      <c r="B44" s="53" t="s">
        <v>638</v>
      </c>
      <c r="C44" s="580" t="s">
        <v>183</v>
      </c>
      <c r="D44" s="581"/>
      <c r="E44" s="581"/>
      <c r="F44" s="265">
        <f t="shared" si="14"/>
        <v>0</v>
      </c>
      <c r="G44" s="158"/>
      <c r="H44" s="170">
        <f t="shared" si="2"/>
        <v>0</v>
      </c>
      <c r="I44" s="78"/>
      <c r="J44" s="13"/>
      <c r="K44" s="13"/>
      <c r="L44" s="13"/>
      <c r="M44" s="13"/>
      <c r="N44" s="83"/>
      <c r="O44" s="13"/>
      <c r="P44" s="43"/>
      <c r="Q44" s="83"/>
      <c r="R44" s="13"/>
      <c r="S44" s="43"/>
      <c r="T44" s="45"/>
    </row>
    <row r="45" spans="1:20" s="18" customFormat="1" hidden="1" x14ac:dyDescent="0.25">
      <c r="A45" s="128" t="s">
        <v>184</v>
      </c>
      <c r="B45" s="53" t="s">
        <v>639</v>
      </c>
      <c r="C45" s="580" t="s">
        <v>185</v>
      </c>
      <c r="D45" s="581"/>
      <c r="E45" s="581"/>
      <c r="F45" s="265">
        <f>F46+F47</f>
        <v>0</v>
      </c>
      <c r="G45" s="158">
        <f t="shared" ref="G45:T45" si="15">G46+G47</f>
        <v>0</v>
      </c>
      <c r="H45" s="170">
        <f t="shared" si="2"/>
        <v>0</v>
      </c>
      <c r="I45" s="78">
        <f t="shared" si="15"/>
        <v>0</v>
      </c>
      <c r="J45" s="13">
        <f t="shared" si="15"/>
        <v>0</v>
      </c>
      <c r="K45" s="13">
        <f t="shared" si="15"/>
        <v>0</v>
      </c>
      <c r="L45" s="13">
        <f t="shared" si="15"/>
        <v>0</v>
      </c>
      <c r="M45" s="13">
        <f t="shared" si="15"/>
        <v>0</v>
      </c>
      <c r="N45" s="83">
        <f t="shared" si="15"/>
        <v>0</v>
      </c>
      <c r="O45" s="13">
        <f t="shared" si="15"/>
        <v>0</v>
      </c>
      <c r="P45" s="43">
        <f t="shared" si="15"/>
        <v>0</v>
      </c>
      <c r="Q45" s="83">
        <f t="shared" si="15"/>
        <v>0</v>
      </c>
      <c r="R45" s="13">
        <f t="shared" si="15"/>
        <v>0</v>
      </c>
      <c r="S45" s="43">
        <f t="shared" si="15"/>
        <v>0</v>
      </c>
      <c r="T45" s="45">
        <f t="shared" si="15"/>
        <v>0</v>
      </c>
    </row>
    <row r="46" spans="1:20" hidden="1" x14ac:dyDescent="0.25">
      <c r="B46" s="55"/>
      <c r="C46" s="278"/>
      <c r="D46" s="524" t="s">
        <v>186</v>
      </c>
      <c r="E46" s="524"/>
      <c r="F46" s="258">
        <f t="shared" ref="F46:F49" si="16">SUM(I46:T46)</f>
        <v>0</v>
      </c>
      <c r="G46" s="151"/>
      <c r="H46" s="169">
        <f t="shared" si="2"/>
        <v>0</v>
      </c>
      <c r="I46" s="76"/>
      <c r="J46" s="1"/>
      <c r="K46" s="1"/>
      <c r="L46" s="1"/>
      <c r="M46" s="1"/>
      <c r="N46" s="82"/>
      <c r="O46" s="1"/>
      <c r="P46" s="42"/>
      <c r="Q46" s="82"/>
      <c r="R46" s="1"/>
      <c r="S46" s="42"/>
      <c r="T46" s="44"/>
    </row>
    <row r="47" spans="1:20" hidden="1" x14ac:dyDescent="0.25">
      <c r="B47" s="55"/>
      <c r="C47" s="278"/>
      <c r="D47" s="524" t="s">
        <v>187</v>
      </c>
      <c r="E47" s="524"/>
      <c r="F47" s="258">
        <f t="shared" si="16"/>
        <v>0</v>
      </c>
      <c r="G47" s="151"/>
      <c r="H47" s="169">
        <f t="shared" si="2"/>
        <v>0</v>
      </c>
      <c r="I47" s="76"/>
      <c r="J47" s="1"/>
      <c r="K47" s="1"/>
      <c r="L47" s="1"/>
      <c r="M47" s="1"/>
      <c r="N47" s="82"/>
      <c r="O47" s="1"/>
      <c r="P47" s="42"/>
      <c r="Q47" s="82"/>
      <c r="R47" s="1"/>
      <c r="S47" s="42"/>
      <c r="T47" s="44"/>
    </row>
    <row r="48" spans="1:20" s="41" customFormat="1" hidden="1" x14ac:dyDescent="0.25">
      <c r="A48" s="128" t="s">
        <v>188</v>
      </c>
      <c r="B48" s="53" t="s">
        <v>640</v>
      </c>
      <c r="C48" s="576" t="s">
        <v>189</v>
      </c>
      <c r="D48" s="577"/>
      <c r="E48" s="577"/>
      <c r="F48" s="265">
        <f t="shared" si="16"/>
        <v>0</v>
      </c>
      <c r="G48" s="158"/>
      <c r="H48" s="170">
        <f t="shared" si="2"/>
        <v>0</v>
      </c>
      <c r="I48" s="78"/>
      <c r="J48" s="13"/>
      <c r="K48" s="13"/>
      <c r="L48" s="13"/>
      <c r="M48" s="13"/>
      <c r="N48" s="83"/>
      <c r="O48" s="13"/>
      <c r="P48" s="43"/>
      <c r="Q48" s="83"/>
      <c r="R48" s="13"/>
      <c r="S48" s="43"/>
      <c r="T48" s="45"/>
    </row>
    <row r="49" spans="1:20" s="41" customFormat="1" hidden="1" x14ac:dyDescent="0.25">
      <c r="A49" s="128" t="s">
        <v>190</v>
      </c>
      <c r="B49" s="53" t="s">
        <v>641</v>
      </c>
      <c r="C49" s="576" t="s">
        <v>191</v>
      </c>
      <c r="D49" s="577"/>
      <c r="E49" s="577"/>
      <c r="F49" s="265">
        <f t="shared" si="16"/>
        <v>0</v>
      </c>
      <c r="G49" s="158"/>
      <c r="H49" s="170">
        <f t="shared" si="2"/>
        <v>0</v>
      </c>
      <c r="I49" s="78"/>
      <c r="J49" s="13"/>
      <c r="K49" s="13"/>
      <c r="L49" s="13"/>
      <c r="M49" s="13"/>
      <c r="N49" s="83"/>
      <c r="O49" s="13"/>
      <c r="P49" s="43"/>
      <c r="Q49" s="83"/>
      <c r="R49" s="13"/>
      <c r="S49" s="43"/>
      <c r="T49" s="45"/>
    </row>
    <row r="50" spans="1:20" hidden="1" x14ac:dyDescent="0.25">
      <c r="B50" s="93" t="s">
        <v>642</v>
      </c>
      <c r="C50" s="556" t="s">
        <v>192</v>
      </c>
      <c r="D50" s="557"/>
      <c r="E50" s="557"/>
      <c r="F50" s="259">
        <f>F51+F52</f>
        <v>0</v>
      </c>
      <c r="G50" s="152">
        <f t="shared" ref="G50:T50" si="17">G51+G52</f>
        <v>0</v>
      </c>
      <c r="H50" s="168">
        <f t="shared" si="2"/>
        <v>0</v>
      </c>
      <c r="I50" s="95">
        <f t="shared" si="17"/>
        <v>0</v>
      </c>
      <c r="J50" s="96">
        <f t="shared" si="17"/>
        <v>0</v>
      </c>
      <c r="K50" s="96">
        <f t="shared" si="17"/>
        <v>0</v>
      </c>
      <c r="L50" s="96">
        <f t="shared" si="17"/>
        <v>0</v>
      </c>
      <c r="M50" s="96">
        <f t="shared" si="17"/>
        <v>0</v>
      </c>
      <c r="N50" s="99">
        <f t="shared" si="17"/>
        <v>0</v>
      </c>
      <c r="O50" s="96">
        <f t="shared" si="17"/>
        <v>0</v>
      </c>
      <c r="P50" s="98">
        <f t="shared" si="17"/>
        <v>0</v>
      </c>
      <c r="Q50" s="99">
        <f t="shared" si="17"/>
        <v>0</v>
      </c>
      <c r="R50" s="96">
        <f t="shared" si="17"/>
        <v>0</v>
      </c>
      <c r="S50" s="98">
        <f t="shared" si="17"/>
        <v>0</v>
      </c>
      <c r="T50" s="100">
        <f t="shared" si="17"/>
        <v>0</v>
      </c>
    </row>
    <row r="51" spans="1:20" s="41" customFormat="1" hidden="1" x14ac:dyDescent="0.25">
      <c r="A51" s="128" t="s">
        <v>193</v>
      </c>
      <c r="B51" s="53" t="s">
        <v>643</v>
      </c>
      <c r="C51" s="576" t="s">
        <v>194</v>
      </c>
      <c r="D51" s="577"/>
      <c r="E51" s="577"/>
      <c r="F51" s="265">
        <f t="shared" ref="F51:F52" si="18">SUM(I51:T51)</f>
        <v>0</v>
      </c>
      <c r="G51" s="158"/>
      <c r="H51" s="170">
        <f t="shared" si="2"/>
        <v>0</v>
      </c>
      <c r="I51" s="78"/>
      <c r="J51" s="13"/>
      <c r="K51" s="13"/>
      <c r="L51" s="13"/>
      <c r="M51" s="13"/>
      <c r="N51" s="83"/>
      <c r="O51" s="13"/>
      <c r="P51" s="43"/>
      <c r="Q51" s="83"/>
      <c r="R51" s="13"/>
      <c r="S51" s="43"/>
      <c r="T51" s="45"/>
    </row>
    <row r="52" spans="1:20" s="41" customFormat="1" hidden="1" x14ac:dyDescent="0.25">
      <c r="A52" s="128" t="s">
        <v>195</v>
      </c>
      <c r="B52" s="53" t="s">
        <v>644</v>
      </c>
      <c r="C52" s="576" t="s">
        <v>196</v>
      </c>
      <c r="D52" s="577"/>
      <c r="E52" s="577"/>
      <c r="F52" s="265">
        <f t="shared" si="18"/>
        <v>0</v>
      </c>
      <c r="G52" s="158"/>
      <c r="H52" s="170">
        <f t="shared" si="2"/>
        <v>0</v>
      </c>
      <c r="I52" s="78"/>
      <c r="J52" s="13"/>
      <c r="K52" s="13"/>
      <c r="L52" s="13"/>
      <c r="M52" s="13"/>
      <c r="N52" s="83"/>
      <c r="O52" s="13"/>
      <c r="P52" s="43"/>
      <c r="Q52" s="83"/>
      <c r="R52" s="13"/>
      <c r="S52" s="43"/>
      <c r="T52" s="45"/>
    </row>
    <row r="53" spans="1:20" hidden="1" x14ac:dyDescent="0.25">
      <c r="B53" s="93" t="s">
        <v>645</v>
      </c>
      <c r="C53" s="556" t="s">
        <v>197</v>
      </c>
      <c r="D53" s="557"/>
      <c r="E53" s="557"/>
      <c r="F53" s="259">
        <f>F54+F55+F56+F57+F58</f>
        <v>0</v>
      </c>
      <c r="G53" s="152">
        <f t="shared" ref="G53:T53" si="19">G54+G55+G56+G57+G58</f>
        <v>0</v>
      </c>
      <c r="H53" s="168">
        <f t="shared" si="2"/>
        <v>0</v>
      </c>
      <c r="I53" s="95">
        <f t="shared" si="19"/>
        <v>0</v>
      </c>
      <c r="J53" s="96">
        <f t="shared" si="19"/>
        <v>0</v>
      </c>
      <c r="K53" s="96">
        <f t="shared" si="19"/>
        <v>0</v>
      </c>
      <c r="L53" s="96">
        <f t="shared" si="19"/>
        <v>0</v>
      </c>
      <c r="M53" s="96">
        <f t="shared" si="19"/>
        <v>0</v>
      </c>
      <c r="N53" s="99">
        <f t="shared" si="19"/>
        <v>0</v>
      </c>
      <c r="O53" s="96">
        <f t="shared" si="19"/>
        <v>0</v>
      </c>
      <c r="P53" s="98">
        <f t="shared" si="19"/>
        <v>0</v>
      </c>
      <c r="Q53" s="99">
        <f t="shared" si="19"/>
        <v>0</v>
      </c>
      <c r="R53" s="96">
        <f t="shared" si="19"/>
        <v>0</v>
      </c>
      <c r="S53" s="98">
        <f t="shared" si="19"/>
        <v>0</v>
      </c>
      <c r="T53" s="100">
        <f t="shared" si="19"/>
        <v>0</v>
      </c>
    </row>
    <row r="54" spans="1:20" s="41" customFormat="1" hidden="1" x14ac:dyDescent="0.25">
      <c r="A54" s="128" t="s">
        <v>198</v>
      </c>
      <c r="B54" s="53" t="s">
        <v>646</v>
      </c>
      <c r="C54" s="576" t="s">
        <v>879</v>
      </c>
      <c r="D54" s="577"/>
      <c r="E54" s="577"/>
      <c r="F54" s="265">
        <f t="shared" ref="F54:F58" si="20">SUM(I54:T54)</f>
        <v>0</v>
      </c>
      <c r="G54" s="158"/>
      <c r="H54" s="170">
        <f t="shared" si="2"/>
        <v>0</v>
      </c>
      <c r="I54" s="78"/>
      <c r="J54" s="13"/>
      <c r="K54" s="13"/>
      <c r="L54" s="13"/>
      <c r="M54" s="13"/>
      <c r="N54" s="83"/>
      <c r="O54" s="13"/>
      <c r="P54" s="43"/>
      <c r="Q54" s="83"/>
      <c r="R54" s="13"/>
      <c r="S54" s="43"/>
      <c r="T54" s="45"/>
    </row>
    <row r="55" spans="1:20" s="41" customFormat="1" hidden="1" x14ac:dyDescent="0.25">
      <c r="A55" s="128" t="s">
        <v>199</v>
      </c>
      <c r="B55" s="53" t="s">
        <v>647</v>
      </c>
      <c r="C55" s="576" t="s">
        <v>200</v>
      </c>
      <c r="D55" s="577"/>
      <c r="E55" s="577"/>
      <c r="F55" s="265">
        <f t="shared" si="20"/>
        <v>0</v>
      </c>
      <c r="G55" s="158"/>
      <c r="H55" s="170">
        <f t="shared" si="2"/>
        <v>0</v>
      </c>
      <c r="I55" s="78"/>
      <c r="J55" s="13"/>
      <c r="K55" s="13"/>
      <c r="L55" s="13"/>
      <c r="M55" s="13"/>
      <c r="N55" s="83"/>
      <c r="O55" s="13"/>
      <c r="P55" s="43"/>
      <c r="Q55" s="83"/>
      <c r="R55" s="13"/>
      <c r="S55" s="43"/>
      <c r="T55" s="45"/>
    </row>
    <row r="56" spans="1:20" s="41" customFormat="1" hidden="1" x14ac:dyDescent="0.25">
      <c r="A56" s="128" t="s">
        <v>201</v>
      </c>
      <c r="B56" s="53" t="s">
        <v>648</v>
      </c>
      <c r="C56" s="576" t="s">
        <v>202</v>
      </c>
      <c r="D56" s="577"/>
      <c r="E56" s="577"/>
      <c r="F56" s="265">
        <f t="shared" si="20"/>
        <v>0</v>
      </c>
      <c r="G56" s="158"/>
      <c r="H56" s="170">
        <f t="shared" si="2"/>
        <v>0</v>
      </c>
      <c r="I56" s="78"/>
      <c r="J56" s="13"/>
      <c r="K56" s="13"/>
      <c r="L56" s="13"/>
      <c r="M56" s="13"/>
      <c r="N56" s="83"/>
      <c r="O56" s="13"/>
      <c r="P56" s="43"/>
      <c r="Q56" s="83"/>
      <c r="R56" s="13"/>
      <c r="S56" s="43"/>
      <c r="T56" s="45"/>
    </row>
    <row r="57" spans="1:20" s="41" customFormat="1" hidden="1" x14ac:dyDescent="0.25">
      <c r="A57" s="128" t="s">
        <v>203</v>
      </c>
      <c r="B57" s="53" t="s">
        <v>649</v>
      </c>
      <c r="C57" s="576" t="s">
        <v>204</v>
      </c>
      <c r="D57" s="577"/>
      <c r="E57" s="577"/>
      <c r="F57" s="265">
        <f t="shared" si="20"/>
        <v>0</v>
      </c>
      <c r="G57" s="158"/>
      <c r="H57" s="170">
        <f t="shared" si="2"/>
        <v>0</v>
      </c>
      <c r="I57" s="78"/>
      <c r="J57" s="13"/>
      <c r="K57" s="13"/>
      <c r="L57" s="13"/>
      <c r="M57" s="13"/>
      <c r="N57" s="83"/>
      <c r="O57" s="13"/>
      <c r="P57" s="43"/>
      <c r="Q57" s="83"/>
      <c r="R57" s="13"/>
      <c r="S57" s="43"/>
      <c r="T57" s="45"/>
    </row>
    <row r="58" spans="1:20" s="41" customFormat="1" ht="15.75" hidden="1" thickBot="1" x14ac:dyDescent="0.3">
      <c r="A58" s="128" t="s">
        <v>205</v>
      </c>
      <c r="B58" s="198" t="s">
        <v>650</v>
      </c>
      <c r="C58" s="586" t="s">
        <v>206</v>
      </c>
      <c r="D58" s="587"/>
      <c r="E58" s="587"/>
      <c r="F58" s="282">
        <f t="shared" si="20"/>
        <v>0</v>
      </c>
      <c r="G58" s="199"/>
      <c r="H58" s="170">
        <f t="shared" si="2"/>
        <v>0</v>
      </c>
      <c r="I58" s="78"/>
      <c r="J58" s="13"/>
      <c r="K58" s="13"/>
      <c r="L58" s="13"/>
      <c r="M58" s="13"/>
      <c r="N58" s="83"/>
      <c r="O58" s="13"/>
      <c r="P58" s="43"/>
      <c r="Q58" s="83"/>
      <c r="R58" s="13"/>
      <c r="S58" s="43"/>
      <c r="T58" s="45"/>
    </row>
    <row r="59" spans="1:20" ht="15.75" thickBot="1" x14ac:dyDescent="0.3">
      <c r="B59" s="85" t="s">
        <v>207</v>
      </c>
      <c r="C59" s="560" t="s">
        <v>208</v>
      </c>
      <c r="D59" s="561"/>
      <c r="E59" s="561"/>
      <c r="F59" s="261">
        <f>F60+F61+F62+F63+F64+F65+F66+F70</f>
        <v>0</v>
      </c>
      <c r="G59" s="154">
        <f t="shared" ref="G59:T59" si="21">G60+G61+G62+G63+G64+G65+G66+G70</f>
        <v>0</v>
      </c>
      <c r="H59" s="166">
        <f t="shared" si="2"/>
        <v>0</v>
      </c>
      <c r="I59" s="87">
        <f t="shared" si="21"/>
        <v>0</v>
      </c>
      <c r="J59" s="88">
        <f t="shared" si="21"/>
        <v>0</v>
      </c>
      <c r="K59" s="88">
        <f t="shared" si="21"/>
        <v>0</v>
      </c>
      <c r="L59" s="88">
        <f t="shared" si="21"/>
        <v>0</v>
      </c>
      <c r="M59" s="88">
        <f t="shared" si="21"/>
        <v>0</v>
      </c>
      <c r="N59" s="91">
        <f t="shared" si="21"/>
        <v>0</v>
      </c>
      <c r="O59" s="88">
        <f t="shared" si="21"/>
        <v>0</v>
      </c>
      <c r="P59" s="90">
        <f t="shared" si="21"/>
        <v>0</v>
      </c>
      <c r="Q59" s="91">
        <f t="shared" si="21"/>
        <v>0</v>
      </c>
      <c r="R59" s="88">
        <f t="shared" si="21"/>
        <v>0</v>
      </c>
      <c r="S59" s="90">
        <f t="shared" si="21"/>
        <v>0</v>
      </c>
      <c r="T59" s="92">
        <f t="shared" si="21"/>
        <v>0</v>
      </c>
    </row>
    <row r="60" spans="1:20" s="18" customFormat="1" hidden="1" x14ac:dyDescent="0.25">
      <c r="A60" s="128" t="s">
        <v>880</v>
      </c>
      <c r="B60" s="117" t="s">
        <v>881</v>
      </c>
      <c r="C60" s="574" t="s">
        <v>882</v>
      </c>
      <c r="D60" s="575"/>
      <c r="E60" s="575"/>
      <c r="F60" s="257">
        <f t="shared" ref="F60:F65" si="22">SUM(I60:T60)</f>
        <v>0</v>
      </c>
      <c r="G60" s="150"/>
      <c r="H60" s="168">
        <f t="shared" si="2"/>
        <v>0</v>
      </c>
      <c r="I60" s="95"/>
      <c r="J60" s="96"/>
      <c r="K60" s="96"/>
      <c r="L60" s="96"/>
      <c r="M60" s="96"/>
      <c r="N60" s="99"/>
      <c r="O60" s="96"/>
      <c r="P60" s="98"/>
      <c r="Q60" s="99"/>
      <c r="R60" s="96"/>
      <c r="S60" s="98"/>
      <c r="T60" s="100"/>
    </row>
    <row r="61" spans="1:20" s="18" customFormat="1" hidden="1" x14ac:dyDescent="0.25">
      <c r="A61" s="128" t="s">
        <v>209</v>
      </c>
      <c r="B61" s="117" t="s">
        <v>651</v>
      </c>
      <c r="C61" s="574" t="s">
        <v>210</v>
      </c>
      <c r="D61" s="575"/>
      <c r="E61" s="575"/>
      <c r="F61" s="257">
        <f t="shared" si="22"/>
        <v>0</v>
      </c>
      <c r="G61" s="150"/>
      <c r="H61" s="168">
        <f t="shared" si="2"/>
        <v>0</v>
      </c>
      <c r="I61" s="95"/>
      <c r="J61" s="96"/>
      <c r="K61" s="96"/>
      <c r="L61" s="96"/>
      <c r="M61" s="96"/>
      <c r="N61" s="99"/>
      <c r="O61" s="96"/>
      <c r="P61" s="98"/>
      <c r="Q61" s="99"/>
      <c r="R61" s="96"/>
      <c r="S61" s="98"/>
      <c r="T61" s="100"/>
    </row>
    <row r="62" spans="1:20" s="18" customFormat="1" hidden="1" x14ac:dyDescent="0.25">
      <c r="A62" s="128" t="s">
        <v>211</v>
      </c>
      <c r="B62" s="93" t="s">
        <v>652</v>
      </c>
      <c r="C62" s="556" t="s">
        <v>352</v>
      </c>
      <c r="D62" s="557"/>
      <c r="E62" s="557"/>
      <c r="F62" s="259">
        <f t="shared" si="22"/>
        <v>0</v>
      </c>
      <c r="G62" s="152"/>
      <c r="H62" s="168">
        <f t="shared" si="2"/>
        <v>0</v>
      </c>
      <c r="I62" s="95"/>
      <c r="J62" s="96"/>
      <c r="K62" s="96"/>
      <c r="L62" s="96"/>
      <c r="M62" s="96"/>
      <c r="N62" s="99"/>
      <c r="O62" s="96"/>
      <c r="P62" s="98"/>
      <c r="Q62" s="99"/>
      <c r="R62" s="96"/>
      <c r="S62" s="98"/>
      <c r="T62" s="100"/>
    </row>
    <row r="63" spans="1:20" s="18" customFormat="1" hidden="1" x14ac:dyDescent="0.25">
      <c r="A63" s="128" t="s">
        <v>212</v>
      </c>
      <c r="B63" s="117" t="s">
        <v>653</v>
      </c>
      <c r="C63" s="556" t="s">
        <v>883</v>
      </c>
      <c r="D63" s="557"/>
      <c r="E63" s="557"/>
      <c r="F63" s="259">
        <f t="shared" si="22"/>
        <v>0</v>
      </c>
      <c r="G63" s="152"/>
      <c r="H63" s="168">
        <f t="shared" si="2"/>
        <v>0</v>
      </c>
      <c r="I63" s="95"/>
      <c r="J63" s="96"/>
      <c r="K63" s="96"/>
      <c r="L63" s="96"/>
      <c r="M63" s="96"/>
      <c r="N63" s="99"/>
      <c r="O63" s="96"/>
      <c r="P63" s="98"/>
      <c r="Q63" s="99"/>
      <c r="R63" s="96"/>
      <c r="S63" s="98"/>
      <c r="T63" s="100"/>
    </row>
    <row r="64" spans="1:20" s="18" customFormat="1" hidden="1" x14ac:dyDescent="0.25">
      <c r="A64" s="128" t="s">
        <v>213</v>
      </c>
      <c r="B64" s="93" t="s">
        <v>654</v>
      </c>
      <c r="C64" s="556" t="s">
        <v>884</v>
      </c>
      <c r="D64" s="557"/>
      <c r="E64" s="557"/>
      <c r="F64" s="259">
        <f t="shared" si="22"/>
        <v>0</v>
      </c>
      <c r="G64" s="152"/>
      <c r="H64" s="168">
        <f t="shared" si="2"/>
        <v>0</v>
      </c>
      <c r="I64" s="95"/>
      <c r="J64" s="96"/>
      <c r="K64" s="96"/>
      <c r="L64" s="96"/>
      <c r="M64" s="96"/>
      <c r="N64" s="99"/>
      <c r="O64" s="96"/>
      <c r="P64" s="98"/>
      <c r="Q64" s="99"/>
      <c r="R64" s="96"/>
      <c r="S64" s="98"/>
      <c r="T64" s="100"/>
    </row>
    <row r="65" spans="1:21" s="18" customFormat="1" hidden="1" x14ac:dyDescent="0.25">
      <c r="A65" s="128" t="s">
        <v>214</v>
      </c>
      <c r="B65" s="117" t="s">
        <v>655</v>
      </c>
      <c r="C65" s="556" t="s">
        <v>215</v>
      </c>
      <c r="D65" s="557"/>
      <c r="E65" s="557"/>
      <c r="F65" s="259">
        <f t="shared" si="22"/>
        <v>0</v>
      </c>
      <c r="G65" s="152"/>
      <c r="H65" s="168">
        <f t="shared" si="2"/>
        <v>0</v>
      </c>
      <c r="I65" s="95"/>
      <c r="J65" s="96"/>
      <c r="K65" s="96"/>
      <c r="L65" s="96"/>
      <c r="M65" s="96"/>
      <c r="N65" s="99"/>
      <c r="O65" s="96"/>
      <c r="P65" s="98"/>
      <c r="Q65" s="99"/>
      <c r="R65" s="96"/>
      <c r="S65" s="98"/>
      <c r="T65" s="100"/>
    </row>
    <row r="66" spans="1:21" s="18" customFormat="1" hidden="1" x14ac:dyDescent="0.25">
      <c r="A66" s="128" t="s">
        <v>216</v>
      </c>
      <c r="B66" s="93" t="s">
        <v>656</v>
      </c>
      <c r="C66" s="556" t="s">
        <v>217</v>
      </c>
      <c r="D66" s="557"/>
      <c r="E66" s="557"/>
      <c r="F66" s="259">
        <f>F67+F68+F69</f>
        <v>0</v>
      </c>
      <c r="G66" s="152">
        <f t="shared" ref="G66:T66" si="23">G67+G68+G69</f>
        <v>0</v>
      </c>
      <c r="H66" s="168">
        <f t="shared" si="2"/>
        <v>0</v>
      </c>
      <c r="I66" s="95">
        <f t="shared" si="23"/>
        <v>0</v>
      </c>
      <c r="J66" s="96">
        <f t="shared" si="23"/>
        <v>0</v>
      </c>
      <c r="K66" s="96">
        <f t="shared" si="23"/>
        <v>0</v>
      </c>
      <c r="L66" s="96">
        <f t="shared" si="23"/>
        <v>0</v>
      </c>
      <c r="M66" s="96">
        <f t="shared" si="23"/>
        <v>0</v>
      </c>
      <c r="N66" s="99">
        <f t="shared" si="23"/>
        <v>0</v>
      </c>
      <c r="O66" s="96">
        <f t="shared" si="23"/>
        <v>0</v>
      </c>
      <c r="P66" s="98">
        <f t="shared" si="23"/>
        <v>0</v>
      </c>
      <c r="Q66" s="99">
        <f t="shared" si="23"/>
        <v>0</v>
      </c>
      <c r="R66" s="96">
        <f t="shared" si="23"/>
        <v>0</v>
      </c>
      <c r="S66" s="98">
        <f t="shared" si="23"/>
        <v>0</v>
      </c>
      <c r="T66" s="100">
        <f t="shared" si="23"/>
        <v>0</v>
      </c>
    </row>
    <row r="67" spans="1:21" hidden="1" x14ac:dyDescent="0.25">
      <c r="B67" s="55"/>
      <c r="C67" s="2"/>
      <c r="D67" s="524" t="s">
        <v>343</v>
      </c>
      <c r="E67" s="524"/>
      <c r="F67" s="258">
        <f t="shared" ref="F67:F69" si="24">SUM(I67:T67)</f>
        <v>0</v>
      </c>
      <c r="G67" s="151"/>
      <c r="H67" s="169">
        <f t="shared" si="2"/>
        <v>0</v>
      </c>
      <c r="I67" s="76"/>
      <c r="J67" s="1"/>
      <c r="K67" s="1"/>
      <c r="L67" s="1"/>
      <c r="M67" s="1"/>
      <c r="N67" s="82"/>
      <c r="O67" s="1"/>
      <c r="P67" s="42"/>
      <c r="Q67" s="82"/>
      <c r="R67" s="1"/>
      <c r="S67" s="42"/>
      <c r="T67" s="44"/>
      <c r="U67" s="21"/>
    </row>
    <row r="68" spans="1:21" hidden="1" x14ac:dyDescent="0.25">
      <c r="B68" s="55"/>
      <c r="C68" s="2"/>
      <c r="D68" s="524" t="s">
        <v>344</v>
      </c>
      <c r="E68" s="524"/>
      <c r="F68" s="258">
        <f t="shared" si="24"/>
        <v>0</v>
      </c>
      <c r="G68" s="151"/>
      <c r="H68" s="169">
        <f t="shared" si="2"/>
        <v>0</v>
      </c>
      <c r="I68" s="76"/>
      <c r="J68" s="1"/>
      <c r="K68" s="1"/>
      <c r="L68" s="1"/>
      <c r="M68" s="1"/>
      <c r="N68" s="82"/>
      <c r="O68" s="1"/>
      <c r="P68" s="42"/>
      <c r="Q68" s="82"/>
      <c r="R68" s="1"/>
      <c r="S68" s="42"/>
      <c r="T68" s="44"/>
    </row>
    <row r="69" spans="1:21" hidden="1" x14ac:dyDescent="0.25">
      <c r="B69" s="55"/>
      <c r="C69" s="2"/>
      <c r="D69" s="524" t="s">
        <v>345</v>
      </c>
      <c r="E69" s="524"/>
      <c r="F69" s="258">
        <f t="shared" si="24"/>
        <v>0</v>
      </c>
      <c r="G69" s="151"/>
      <c r="H69" s="169">
        <f t="shared" si="2"/>
        <v>0</v>
      </c>
      <c r="I69" s="76"/>
      <c r="J69" s="1"/>
      <c r="K69" s="1"/>
      <c r="L69" s="1"/>
      <c r="M69" s="1"/>
      <c r="N69" s="82"/>
      <c r="O69" s="1"/>
      <c r="P69" s="42"/>
      <c r="Q69" s="82"/>
      <c r="R69" s="1"/>
      <c r="S69" s="42"/>
      <c r="T69" s="44"/>
    </row>
    <row r="70" spans="1:21" s="18" customFormat="1" hidden="1" x14ac:dyDescent="0.25">
      <c r="A70" s="128" t="s">
        <v>218</v>
      </c>
      <c r="B70" s="93" t="s">
        <v>657</v>
      </c>
      <c r="C70" s="556" t="s">
        <v>219</v>
      </c>
      <c r="D70" s="557"/>
      <c r="E70" s="557"/>
      <c r="F70" s="259">
        <f>F71+F72+F73+F74</f>
        <v>0</v>
      </c>
      <c r="G70" s="152">
        <f t="shared" ref="G70:T70" si="25">G71+G72+G73+G74</f>
        <v>0</v>
      </c>
      <c r="H70" s="168">
        <f t="shared" ref="H70:H133" si="26">SUM(F70:G70)</f>
        <v>0</v>
      </c>
      <c r="I70" s="95">
        <f t="shared" si="25"/>
        <v>0</v>
      </c>
      <c r="J70" s="96">
        <f t="shared" si="25"/>
        <v>0</v>
      </c>
      <c r="K70" s="96">
        <f t="shared" si="25"/>
        <v>0</v>
      </c>
      <c r="L70" s="96">
        <f t="shared" si="25"/>
        <v>0</v>
      </c>
      <c r="M70" s="96">
        <f t="shared" si="25"/>
        <v>0</v>
      </c>
      <c r="N70" s="99">
        <f t="shared" si="25"/>
        <v>0</v>
      </c>
      <c r="O70" s="96">
        <f t="shared" si="25"/>
        <v>0</v>
      </c>
      <c r="P70" s="98">
        <f t="shared" si="25"/>
        <v>0</v>
      </c>
      <c r="Q70" s="99">
        <f t="shared" si="25"/>
        <v>0</v>
      </c>
      <c r="R70" s="96">
        <f t="shared" si="25"/>
        <v>0</v>
      </c>
      <c r="S70" s="98">
        <f t="shared" si="25"/>
        <v>0</v>
      </c>
      <c r="T70" s="100">
        <f t="shared" si="25"/>
        <v>0</v>
      </c>
    </row>
    <row r="71" spans="1:21" hidden="1" x14ac:dyDescent="0.25">
      <c r="B71" s="55"/>
      <c r="C71" s="2"/>
      <c r="D71" s="524" t="s">
        <v>836</v>
      </c>
      <c r="E71" s="524"/>
      <c r="F71" s="258">
        <f t="shared" ref="F71:F74" si="27">SUM(I71:T71)</f>
        <v>0</v>
      </c>
      <c r="G71" s="151"/>
      <c r="H71" s="169">
        <f t="shared" si="26"/>
        <v>0</v>
      </c>
      <c r="I71" s="76"/>
      <c r="J71" s="1"/>
      <c r="K71" s="1"/>
      <c r="L71" s="1"/>
      <c r="M71" s="1"/>
      <c r="N71" s="82"/>
      <c r="O71" s="1"/>
      <c r="P71" s="42"/>
      <c r="Q71" s="82"/>
      <c r="R71" s="1"/>
      <c r="S71" s="42"/>
      <c r="T71" s="44"/>
    </row>
    <row r="72" spans="1:21" hidden="1" x14ac:dyDescent="0.25">
      <c r="B72" s="55"/>
      <c r="C72" s="2"/>
      <c r="D72" s="524" t="s">
        <v>346</v>
      </c>
      <c r="E72" s="524"/>
      <c r="F72" s="258">
        <f t="shared" si="27"/>
        <v>0</v>
      </c>
      <c r="G72" s="151"/>
      <c r="H72" s="169">
        <f t="shared" si="26"/>
        <v>0</v>
      </c>
      <c r="I72" s="76"/>
      <c r="J72" s="1"/>
      <c r="K72" s="1"/>
      <c r="L72" s="1"/>
      <c r="M72" s="1"/>
      <c r="N72" s="82"/>
      <c r="O72" s="1"/>
      <c r="P72" s="42"/>
      <c r="Q72" s="82"/>
      <c r="R72" s="1"/>
      <c r="S72" s="42"/>
      <c r="T72" s="44"/>
    </row>
    <row r="73" spans="1:21" hidden="1" x14ac:dyDescent="0.25">
      <c r="B73" s="55"/>
      <c r="C73" s="2"/>
      <c r="D73" s="524" t="s">
        <v>837</v>
      </c>
      <c r="E73" s="524"/>
      <c r="F73" s="258">
        <f t="shared" si="27"/>
        <v>0</v>
      </c>
      <c r="G73" s="151"/>
      <c r="H73" s="169">
        <f t="shared" si="26"/>
        <v>0</v>
      </c>
      <c r="I73" s="76"/>
      <c r="J73" s="1"/>
      <c r="K73" s="1"/>
      <c r="L73" s="1"/>
      <c r="M73" s="1"/>
      <c r="N73" s="82"/>
      <c r="O73" s="1"/>
      <c r="P73" s="42"/>
      <c r="Q73" s="82"/>
      <c r="R73" s="1"/>
      <c r="S73" s="42"/>
      <c r="T73" s="44"/>
    </row>
    <row r="74" spans="1:21" ht="15.75" hidden="1" thickBot="1" x14ac:dyDescent="0.3">
      <c r="B74" s="55"/>
      <c r="C74" s="2"/>
      <c r="D74" s="524" t="s">
        <v>835</v>
      </c>
      <c r="E74" s="524"/>
      <c r="F74" s="258">
        <f t="shared" si="27"/>
        <v>0</v>
      </c>
      <c r="G74" s="151"/>
      <c r="H74" s="169">
        <f t="shared" si="26"/>
        <v>0</v>
      </c>
      <c r="I74" s="76"/>
      <c r="J74" s="1"/>
      <c r="K74" s="1"/>
      <c r="L74" s="1"/>
      <c r="M74" s="1"/>
      <c r="N74" s="82"/>
      <c r="O74" s="1"/>
      <c r="P74" s="42"/>
      <c r="Q74" s="82"/>
      <c r="R74" s="1"/>
      <c r="S74" s="42"/>
      <c r="T74" s="44"/>
    </row>
    <row r="75" spans="1:21" ht="15.75" thickBot="1" x14ac:dyDescent="0.3">
      <c r="B75" s="101" t="s">
        <v>220</v>
      </c>
      <c r="C75" s="560" t="s">
        <v>221</v>
      </c>
      <c r="D75" s="561"/>
      <c r="E75" s="561"/>
      <c r="F75" s="261">
        <f>F76+F79+F83+F84+F95+F106+F117+F120+F132+F133+F134+F135+F146</f>
        <v>0</v>
      </c>
      <c r="G75" s="154">
        <f t="shared" ref="G75:T75" si="28">G76+G79+G83+G84+G95+G106+G117+G120+G132+G133+G134+G135+G146</f>
        <v>0</v>
      </c>
      <c r="H75" s="166">
        <f t="shared" si="26"/>
        <v>0</v>
      </c>
      <c r="I75" s="87">
        <f t="shared" si="28"/>
        <v>0</v>
      </c>
      <c r="J75" s="88">
        <f t="shared" si="28"/>
        <v>0</v>
      </c>
      <c r="K75" s="88">
        <f t="shared" si="28"/>
        <v>0</v>
      </c>
      <c r="L75" s="88">
        <f t="shared" si="28"/>
        <v>0</v>
      </c>
      <c r="M75" s="88">
        <f t="shared" si="28"/>
        <v>0</v>
      </c>
      <c r="N75" s="91">
        <f t="shared" si="28"/>
        <v>0</v>
      </c>
      <c r="O75" s="88">
        <f t="shared" si="28"/>
        <v>0</v>
      </c>
      <c r="P75" s="90">
        <f t="shared" si="28"/>
        <v>0</v>
      </c>
      <c r="Q75" s="91">
        <f t="shared" si="28"/>
        <v>0</v>
      </c>
      <c r="R75" s="88">
        <f t="shared" si="28"/>
        <v>0</v>
      </c>
      <c r="S75" s="90">
        <f t="shared" si="28"/>
        <v>0</v>
      </c>
      <c r="T75" s="92">
        <f t="shared" si="28"/>
        <v>0</v>
      </c>
    </row>
    <row r="76" spans="1:21" s="41" customFormat="1" hidden="1" x14ac:dyDescent="0.25">
      <c r="A76" s="128" t="s">
        <v>222</v>
      </c>
      <c r="B76" s="126" t="s">
        <v>658</v>
      </c>
      <c r="C76" s="562" t="s">
        <v>223</v>
      </c>
      <c r="D76" s="563"/>
      <c r="E76" s="563"/>
      <c r="F76" s="266">
        <f>F77+F78</f>
        <v>0</v>
      </c>
      <c r="G76" s="159">
        <f t="shared" ref="G76:T76" si="29">G77+G78</f>
        <v>0</v>
      </c>
      <c r="H76" s="171">
        <f t="shared" si="26"/>
        <v>0</v>
      </c>
      <c r="I76" s="173">
        <f t="shared" si="29"/>
        <v>0</v>
      </c>
      <c r="J76" s="134">
        <f t="shared" si="29"/>
        <v>0</v>
      </c>
      <c r="K76" s="134">
        <f t="shared" si="29"/>
        <v>0</v>
      </c>
      <c r="L76" s="134">
        <f t="shared" si="29"/>
        <v>0</v>
      </c>
      <c r="M76" s="134">
        <f t="shared" si="29"/>
        <v>0</v>
      </c>
      <c r="N76" s="135">
        <f t="shared" si="29"/>
        <v>0</v>
      </c>
      <c r="O76" s="134">
        <f t="shared" si="29"/>
        <v>0</v>
      </c>
      <c r="P76" s="133">
        <f t="shared" si="29"/>
        <v>0</v>
      </c>
      <c r="Q76" s="135">
        <f t="shared" si="29"/>
        <v>0</v>
      </c>
      <c r="R76" s="134">
        <f t="shared" si="29"/>
        <v>0</v>
      </c>
      <c r="S76" s="133">
        <f t="shared" si="29"/>
        <v>0</v>
      </c>
      <c r="T76" s="136">
        <f t="shared" si="29"/>
        <v>0</v>
      </c>
    </row>
    <row r="77" spans="1:21" hidden="1" x14ac:dyDescent="0.25">
      <c r="B77" s="55"/>
      <c r="C77" s="2"/>
      <c r="D77" s="524" t="s">
        <v>347</v>
      </c>
      <c r="E77" s="524"/>
      <c r="F77" s="258">
        <f t="shared" ref="F77:F78" si="30">SUM(I77:T77)</f>
        <v>0</v>
      </c>
      <c r="G77" s="151"/>
      <c r="H77" s="169">
        <f t="shared" si="26"/>
        <v>0</v>
      </c>
      <c r="I77" s="76"/>
      <c r="J77" s="1"/>
      <c r="K77" s="1"/>
      <c r="L77" s="1"/>
      <c r="M77" s="1"/>
      <c r="N77" s="82"/>
      <c r="O77" s="1"/>
      <c r="P77" s="42"/>
      <c r="Q77" s="82"/>
      <c r="R77" s="1"/>
      <c r="S77" s="42"/>
      <c r="T77" s="44"/>
    </row>
    <row r="78" spans="1:21" hidden="1" x14ac:dyDescent="0.25">
      <c r="B78" s="55"/>
      <c r="C78" s="2"/>
      <c r="D78" s="524" t="s">
        <v>348</v>
      </c>
      <c r="E78" s="524"/>
      <c r="F78" s="258">
        <f t="shared" si="30"/>
        <v>0</v>
      </c>
      <c r="G78" s="151"/>
      <c r="H78" s="169">
        <f t="shared" si="26"/>
        <v>0</v>
      </c>
      <c r="I78" s="76"/>
      <c r="J78" s="1"/>
      <c r="K78" s="1"/>
      <c r="L78" s="1"/>
      <c r="M78" s="1"/>
      <c r="N78" s="82"/>
      <c r="O78" s="1"/>
      <c r="P78" s="42"/>
      <c r="Q78" s="82"/>
      <c r="R78" s="1"/>
      <c r="S78" s="42"/>
      <c r="T78" s="44"/>
    </row>
    <row r="79" spans="1:21" hidden="1" x14ac:dyDescent="0.25">
      <c r="B79" s="126" t="s">
        <v>838</v>
      </c>
      <c r="C79" s="562" t="s">
        <v>839</v>
      </c>
      <c r="D79" s="563"/>
      <c r="E79" s="563"/>
      <c r="F79" s="266">
        <f>F80+F81+F82</f>
        <v>0</v>
      </c>
      <c r="G79" s="159">
        <f t="shared" ref="G79:T79" si="31">G80+G81+G82</f>
        <v>0</v>
      </c>
      <c r="H79" s="171">
        <f t="shared" si="26"/>
        <v>0</v>
      </c>
      <c r="I79" s="173">
        <f t="shared" si="31"/>
        <v>0</v>
      </c>
      <c r="J79" s="134">
        <f t="shared" si="31"/>
        <v>0</v>
      </c>
      <c r="K79" s="134">
        <f t="shared" si="31"/>
        <v>0</v>
      </c>
      <c r="L79" s="134">
        <f t="shared" si="31"/>
        <v>0</v>
      </c>
      <c r="M79" s="134">
        <f t="shared" si="31"/>
        <v>0</v>
      </c>
      <c r="N79" s="135">
        <f t="shared" si="31"/>
        <v>0</v>
      </c>
      <c r="O79" s="134">
        <f t="shared" si="31"/>
        <v>0</v>
      </c>
      <c r="P79" s="133">
        <f t="shared" si="31"/>
        <v>0</v>
      </c>
      <c r="Q79" s="135">
        <f t="shared" si="31"/>
        <v>0</v>
      </c>
      <c r="R79" s="134">
        <f t="shared" si="31"/>
        <v>0</v>
      </c>
      <c r="S79" s="133">
        <f t="shared" si="31"/>
        <v>0</v>
      </c>
      <c r="T79" s="136">
        <f t="shared" si="31"/>
        <v>0</v>
      </c>
    </row>
    <row r="80" spans="1:21" s="211" customFormat="1" hidden="1" x14ac:dyDescent="0.25">
      <c r="A80" s="128" t="s">
        <v>885</v>
      </c>
      <c r="B80" s="191" t="s">
        <v>886</v>
      </c>
      <c r="C80" s="204"/>
      <c r="D80" s="274" t="s">
        <v>976</v>
      </c>
      <c r="E80" s="300"/>
      <c r="F80" s="281">
        <f t="shared" ref="F80:F83" si="32">SUM(I80:T80)</f>
        <v>0</v>
      </c>
      <c r="G80" s="192"/>
      <c r="H80" s="193">
        <f t="shared" si="26"/>
        <v>0</v>
      </c>
      <c r="I80" s="201"/>
      <c r="J80" s="195"/>
      <c r="K80" s="195"/>
      <c r="L80" s="195"/>
      <c r="M80" s="195"/>
      <c r="N80" s="196"/>
      <c r="O80" s="195"/>
      <c r="P80" s="194"/>
      <c r="Q80" s="196"/>
      <c r="R80" s="195"/>
      <c r="S80" s="194"/>
      <c r="T80" s="197"/>
    </row>
    <row r="81" spans="1:20" s="211" customFormat="1" hidden="1" x14ac:dyDescent="0.25">
      <c r="A81" s="128" t="s">
        <v>224</v>
      </c>
      <c r="B81" s="191" t="s">
        <v>659</v>
      </c>
      <c r="C81" s="204"/>
      <c r="D81" s="274" t="s">
        <v>225</v>
      </c>
      <c r="E81" s="300"/>
      <c r="F81" s="281">
        <f t="shared" si="32"/>
        <v>0</v>
      </c>
      <c r="G81" s="192"/>
      <c r="H81" s="193">
        <f t="shared" si="26"/>
        <v>0</v>
      </c>
      <c r="I81" s="201"/>
      <c r="J81" s="195"/>
      <c r="K81" s="195"/>
      <c r="L81" s="195"/>
      <c r="M81" s="195"/>
      <c r="N81" s="196"/>
      <c r="O81" s="195"/>
      <c r="P81" s="194"/>
      <c r="Q81" s="196"/>
      <c r="R81" s="195"/>
      <c r="S81" s="194"/>
      <c r="T81" s="197"/>
    </row>
    <row r="82" spans="1:20" s="211" customFormat="1" hidden="1" x14ac:dyDescent="0.25">
      <c r="A82" s="128" t="s">
        <v>226</v>
      </c>
      <c r="B82" s="191" t="s">
        <v>660</v>
      </c>
      <c r="C82" s="204"/>
      <c r="D82" s="274" t="s">
        <v>227</v>
      </c>
      <c r="E82" s="300"/>
      <c r="F82" s="281">
        <f t="shared" si="32"/>
        <v>0</v>
      </c>
      <c r="G82" s="192"/>
      <c r="H82" s="193">
        <f t="shared" si="26"/>
        <v>0</v>
      </c>
      <c r="I82" s="201"/>
      <c r="J82" s="195"/>
      <c r="K82" s="195"/>
      <c r="L82" s="195"/>
      <c r="M82" s="195"/>
      <c r="N82" s="196"/>
      <c r="O82" s="195"/>
      <c r="P82" s="194"/>
      <c r="Q82" s="196"/>
      <c r="R82" s="195"/>
      <c r="S82" s="194"/>
      <c r="T82" s="197"/>
    </row>
    <row r="83" spans="1:20" s="41" customFormat="1" ht="27.75" hidden="1" customHeight="1" x14ac:dyDescent="0.25">
      <c r="A83" s="128" t="s">
        <v>228</v>
      </c>
      <c r="B83" s="109" t="s">
        <v>661</v>
      </c>
      <c r="C83" s="602" t="s">
        <v>353</v>
      </c>
      <c r="D83" s="603"/>
      <c r="E83" s="603"/>
      <c r="F83" s="267">
        <f t="shared" si="32"/>
        <v>0</v>
      </c>
      <c r="G83" s="160"/>
      <c r="H83" s="172">
        <f t="shared" si="26"/>
        <v>0</v>
      </c>
      <c r="I83" s="111"/>
      <c r="J83" s="112"/>
      <c r="K83" s="112"/>
      <c r="L83" s="112"/>
      <c r="M83" s="112"/>
      <c r="N83" s="115"/>
      <c r="O83" s="112"/>
      <c r="P83" s="114"/>
      <c r="Q83" s="115"/>
      <c r="R83" s="112"/>
      <c r="S83" s="114"/>
      <c r="T83" s="116"/>
    </row>
    <row r="84" spans="1:20" s="41" customFormat="1" hidden="1" x14ac:dyDescent="0.25">
      <c r="A84" s="128" t="s">
        <v>229</v>
      </c>
      <c r="B84" s="109" t="s">
        <v>662</v>
      </c>
      <c r="C84" s="602" t="s">
        <v>804</v>
      </c>
      <c r="D84" s="603"/>
      <c r="E84" s="603"/>
      <c r="F84" s="267">
        <f>F85+F86+F87+F88+F89+F90+F91+F92+F93+F94</f>
        <v>0</v>
      </c>
      <c r="G84" s="160">
        <f t="shared" ref="G84:T84" si="33">G85+G86+G87+G88+G89+G90+G91+G92+G93+G94</f>
        <v>0</v>
      </c>
      <c r="H84" s="172">
        <f t="shared" si="26"/>
        <v>0</v>
      </c>
      <c r="I84" s="111">
        <f t="shared" si="33"/>
        <v>0</v>
      </c>
      <c r="J84" s="112">
        <f t="shared" si="33"/>
        <v>0</v>
      </c>
      <c r="K84" s="112">
        <f t="shared" si="33"/>
        <v>0</v>
      </c>
      <c r="L84" s="112">
        <f t="shared" si="33"/>
        <v>0</v>
      </c>
      <c r="M84" s="112">
        <f t="shared" si="33"/>
        <v>0</v>
      </c>
      <c r="N84" s="115">
        <f t="shared" si="33"/>
        <v>0</v>
      </c>
      <c r="O84" s="112">
        <f t="shared" si="33"/>
        <v>0</v>
      </c>
      <c r="P84" s="114">
        <f t="shared" si="33"/>
        <v>0</v>
      </c>
      <c r="Q84" s="115">
        <f t="shared" si="33"/>
        <v>0</v>
      </c>
      <c r="R84" s="112">
        <f t="shared" si="33"/>
        <v>0</v>
      </c>
      <c r="S84" s="114">
        <f t="shared" si="33"/>
        <v>0</v>
      </c>
      <c r="T84" s="116">
        <f t="shared" si="33"/>
        <v>0</v>
      </c>
    </row>
    <row r="85" spans="1:20" hidden="1" x14ac:dyDescent="0.25">
      <c r="B85" s="55"/>
      <c r="C85" s="2"/>
      <c r="D85" s="524" t="s">
        <v>370</v>
      </c>
      <c r="E85" s="524"/>
      <c r="F85" s="258">
        <f t="shared" ref="F85:F94" si="34">SUM(I85:T85)</f>
        <v>0</v>
      </c>
      <c r="G85" s="151"/>
      <c r="H85" s="169">
        <f t="shared" si="26"/>
        <v>0</v>
      </c>
      <c r="I85" s="76"/>
      <c r="J85" s="1"/>
      <c r="K85" s="1"/>
      <c r="L85" s="1"/>
      <c r="M85" s="1"/>
      <c r="N85" s="82"/>
      <c r="O85" s="1"/>
      <c r="P85" s="42"/>
      <c r="Q85" s="82"/>
      <c r="R85" s="1"/>
      <c r="S85" s="42"/>
      <c r="T85" s="44"/>
    </row>
    <row r="86" spans="1:20" hidden="1" x14ac:dyDescent="0.25">
      <c r="B86" s="55"/>
      <c r="C86" s="2"/>
      <c r="D86" s="524" t="s">
        <v>506</v>
      </c>
      <c r="E86" s="524"/>
      <c r="F86" s="258">
        <f t="shared" si="34"/>
        <v>0</v>
      </c>
      <c r="G86" s="151"/>
      <c r="H86" s="169">
        <f t="shared" si="26"/>
        <v>0</v>
      </c>
      <c r="I86" s="76"/>
      <c r="J86" s="1"/>
      <c r="K86" s="1"/>
      <c r="L86" s="1"/>
      <c r="M86" s="1"/>
      <c r="N86" s="82"/>
      <c r="O86" s="1"/>
      <c r="P86" s="42"/>
      <c r="Q86" s="82"/>
      <c r="R86" s="1"/>
      <c r="S86" s="42"/>
      <c r="T86" s="44"/>
    </row>
    <row r="87" spans="1:20" hidden="1" x14ac:dyDescent="0.25">
      <c r="B87" s="55"/>
      <c r="C87" s="2"/>
      <c r="D87" s="524" t="s">
        <v>507</v>
      </c>
      <c r="E87" s="524"/>
      <c r="F87" s="258">
        <f t="shared" si="34"/>
        <v>0</v>
      </c>
      <c r="G87" s="151"/>
      <c r="H87" s="169">
        <f t="shared" si="26"/>
        <v>0</v>
      </c>
      <c r="I87" s="76"/>
      <c r="J87" s="1"/>
      <c r="K87" s="1"/>
      <c r="L87" s="1"/>
      <c r="M87" s="1"/>
      <c r="N87" s="82"/>
      <c r="O87" s="1"/>
      <c r="P87" s="42"/>
      <c r="Q87" s="82"/>
      <c r="R87" s="1"/>
      <c r="S87" s="42"/>
      <c r="T87" s="44"/>
    </row>
    <row r="88" spans="1:20" hidden="1" x14ac:dyDescent="0.25">
      <c r="B88" s="55"/>
      <c r="C88" s="2"/>
      <c r="D88" s="524" t="s">
        <v>508</v>
      </c>
      <c r="E88" s="524"/>
      <c r="F88" s="258">
        <f t="shared" si="34"/>
        <v>0</v>
      </c>
      <c r="G88" s="151"/>
      <c r="H88" s="169">
        <f t="shared" si="26"/>
        <v>0</v>
      </c>
      <c r="I88" s="76"/>
      <c r="J88" s="1"/>
      <c r="K88" s="1"/>
      <c r="L88" s="1"/>
      <c r="M88" s="1"/>
      <c r="N88" s="82"/>
      <c r="O88" s="1"/>
      <c r="P88" s="42"/>
      <c r="Q88" s="82"/>
      <c r="R88" s="1"/>
      <c r="S88" s="42"/>
      <c r="T88" s="44"/>
    </row>
    <row r="89" spans="1:20" hidden="1" x14ac:dyDescent="0.25">
      <c r="B89" s="55"/>
      <c r="C89" s="2"/>
      <c r="D89" s="524" t="s">
        <v>509</v>
      </c>
      <c r="E89" s="524"/>
      <c r="F89" s="258">
        <f t="shared" si="34"/>
        <v>0</v>
      </c>
      <c r="G89" s="151"/>
      <c r="H89" s="169">
        <f t="shared" si="26"/>
        <v>0</v>
      </c>
      <c r="I89" s="76"/>
      <c r="J89" s="1"/>
      <c r="K89" s="1"/>
      <c r="L89" s="1"/>
      <c r="M89" s="1"/>
      <c r="N89" s="82"/>
      <c r="O89" s="1"/>
      <c r="P89" s="42"/>
      <c r="Q89" s="82"/>
      <c r="R89" s="1"/>
      <c r="S89" s="42"/>
      <c r="T89" s="44"/>
    </row>
    <row r="90" spans="1:20" hidden="1" x14ac:dyDescent="0.25">
      <c r="B90" s="55"/>
      <c r="C90" s="2"/>
      <c r="D90" s="524" t="s">
        <v>510</v>
      </c>
      <c r="E90" s="524"/>
      <c r="F90" s="258">
        <f t="shared" si="34"/>
        <v>0</v>
      </c>
      <c r="G90" s="151"/>
      <c r="H90" s="169">
        <f t="shared" si="26"/>
        <v>0</v>
      </c>
      <c r="I90" s="76"/>
      <c r="J90" s="1"/>
      <c r="K90" s="1"/>
      <c r="L90" s="1"/>
      <c r="M90" s="1"/>
      <c r="N90" s="82"/>
      <c r="O90" s="1"/>
      <c r="P90" s="42"/>
      <c r="Q90" s="82"/>
      <c r="R90" s="1"/>
      <c r="S90" s="42"/>
      <c r="T90" s="44"/>
    </row>
    <row r="91" spans="1:20" ht="25.5" hidden="1" customHeight="1" x14ac:dyDescent="0.25">
      <c r="B91" s="55"/>
      <c r="C91" s="2"/>
      <c r="D91" s="523" t="s">
        <v>511</v>
      </c>
      <c r="E91" s="523"/>
      <c r="F91" s="268">
        <f t="shared" si="34"/>
        <v>0</v>
      </c>
      <c r="G91" s="161"/>
      <c r="H91" s="169">
        <f t="shared" si="26"/>
        <v>0</v>
      </c>
      <c r="I91" s="76"/>
      <c r="J91" s="1"/>
      <c r="K91" s="1"/>
      <c r="L91" s="1"/>
      <c r="M91" s="1"/>
      <c r="N91" s="82"/>
      <c r="O91" s="1"/>
      <c r="P91" s="42"/>
      <c r="Q91" s="82"/>
      <c r="R91" s="1"/>
      <c r="S91" s="42"/>
      <c r="T91" s="44"/>
    </row>
    <row r="92" spans="1:20" hidden="1" x14ac:dyDescent="0.25">
      <c r="B92" s="55"/>
      <c r="C92" s="2"/>
      <c r="D92" s="524" t="s">
        <v>805</v>
      </c>
      <c r="E92" s="524"/>
      <c r="F92" s="258">
        <f t="shared" si="34"/>
        <v>0</v>
      </c>
      <c r="G92" s="151"/>
      <c r="H92" s="169">
        <f t="shared" si="26"/>
        <v>0</v>
      </c>
      <c r="I92" s="76"/>
      <c r="J92" s="1"/>
      <c r="K92" s="1"/>
      <c r="L92" s="1"/>
      <c r="M92" s="1"/>
      <c r="N92" s="82"/>
      <c r="O92" s="1"/>
      <c r="P92" s="42"/>
      <c r="Q92" s="82"/>
      <c r="R92" s="1"/>
      <c r="S92" s="42"/>
      <c r="T92" s="44"/>
    </row>
    <row r="93" spans="1:20" ht="25.5" hidden="1" customHeight="1" x14ac:dyDescent="0.25">
      <c r="B93" s="55"/>
      <c r="C93" s="2"/>
      <c r="D93" s="523" t="s">
        <v>512</v>
      </c>
      <c r="E93" s="523"/>
      <c r="F93" s="268">
        <f t="shared" si="34"/>
        <v>0</v>
      </c>
      <c r="G93" s="161"/>
      <c r="H93" s="169">
        <f t="shared" si="26"/>
        <v>0</v>
      </c>
      <c r="I93" s="76"/>
      <c r="J93" s="1"/>
      <c r="K93" s="1"/>
      <c r="L93" s="1"/>
      <c r="M93" s="1"/>
      <c r="N93" s="82"/>
      <c r="O93" s="1"/>
      <c r="P93" s="42"/>
      <c r="Q93" s="82"/>
      <c r="R93" s="1"/>
      <c r="S93" s="42"/>
      <c r="T93" s="44"/>
    </row>
    <row r="94" spans="1:20" ht="25.5" hidden="1" customHeight="1" x14ac:dyDescent="0.25">
      <c r="B94" s="55"/>
      <c r="C94" s="2"/>
      <c r="D94" s="523" t="s">
        <v>513</v>
      </c>
      <c r="E94" s="523"/>
      <c r="F94" s="268">
        <f t="shared" si="34"/>
        <v>0</v>
      </c>
      <c r="G94" s="161"/>
      <c r="H94" s="169">
        <f t="shared" si="26"/>
        <v>0</v>
      </c>
      <c r="I94" s="76"/>
      <c r="J94" s="1"/>
      <c r="K94" s="1"/>
      <c r="L94" s="1"/>
      <c r="M94" s="1"/>
      <c r="N94" s="82"/>
      <c r="O94" s="1"/>
      <c r="P94" s="42"/>
      <c r="Q94" s="82"/>
      <c r="R94" s="1"/>
      <c r="S94" s="42"/>
      <c r="T94" s="44"/>
    </row>
    <row r="95" spans="1:20" s="41" customFormat="1" ht="15" hidden="1" customHeight="1" x14ac:dyDescent="0.25">
      <c r="A95" s="128" t="s">
        <v>230</v>
      </c>
      <c r="B95" s="109" t="s">
        <v>663</v>
      </c>
      <c r="C95" s="602" t="s">
        <v>806</v>
      </c>
      <c r="D95" s="603"/>
      <c r="E95" s="603"/>
      <c r="F95" s="267">
        <f>F96+F97+F98+F99+F100+F101+F102+F103+F104+F105</f>
        <v>0</v>
      </c>
      <c r="G95" s="160">
        <f t="shared" ref="G95:T95" si="35">G96+G97+G98+G99+G100+G101+G102+G103+G104+G105</f>
        <v>0</v>
      </c>
      <c r="H95" s="172">
        <f t="shared" si="26"/>
        <v>0</v>
      </c>
      <c r="I95" s="111">
        <f t="shared" si="35"/>
        <v>0</v>
      </c>
      <c r="J95" s="112">
        <f t="shared" si="35"/>
        <v>0</v>
      </c>
      <c r="K95" s="112">
        <f t="shared" si="35"/>
        <v>0</v>
      </c>
      <c r="L95" s="112">
        <f t="shared" si="35"/>
        <v>0</v>
      </c>
      <c r="M95" s="112">
        <f t="shared" si="35"/>
        <v>0</v>
      </c>
      <c r="N95" s="115">
        <f t="shared" si="35"/>
        <v>0</v>
      </c>
      <c r="O95" s="112">
        <f t="shared" si="35"/>
        <v>0</v>
      </c>
      <c r="P95" s="114">
        <f t="shared" si="35"/>
        <v>0</v>
      </c>
      <c r="Q95" s="115">
        <f t="shared" si="35"/>
        <v>0</v>
      </c>
      <c r="R95" s="112">
        <f t="shared" si="35"/>
        <v>0</v>
      </c>
      <c r="S95" s="114">
        <f t="shared" si="35"/>
        <v>0</v>
      </c>
      <c r="T95" s="116">
        <f t="shared" si="35"/>
        <v>0</v>
      </c>
    </row>
    <row r="96" spans="1:20" hidden="1" x14ac:dyDescent="0.25">
      <c r="B96" s="55"/>
      <c r="C96" s="2"/>
      <c r="D96" s="524" t="s">
        <v>369</v>
      </c>
      <c r="E96" s="524"/>
      <c r="F96" s="258">
        <f t="shared" ref="F96:F105" si="36">SUM(I96:T96)</f>
        <v>0</v>
      </c>
      <c r="G96" s="151"/>
      <c r="H96" s="169">
        <f t="shared" si="26"/>
        <v>0</v>
      </c>
      <c r="I96" s="76"/>
      <c r="J96" s="1"/>
      <c r="K96" s="1"/>
      <c r="L96" s="1"/>
      <c r="M96" s="1"/>
      <c r="N96" s="82"/>
      <c r="O96" s="1"/>
      <c r="P96" s="42"/>
      <c r="Q96" s="82"/>
      <c r="R96" s="1"/>
      <c r="S96" s="42"/>
      <c r="T96" s="44"/>
    </row>
    <row r="97" spans="1:20" hidden="1" x14ac:dyDescent="0.25">
      <c r="B97" s="55"/>
      <c r="C97" s="2"/>
      <c r="D97" s="524" t="s">
        <v>514</v>
      </c>
      <c r="E97" s="524"/>
      <c r="F97" s="258">
        <f t="shared" si="36"/>
        <v>0</v>
      </c>
      <c r="G97" s="151"/>
      <c r="H97" s="169">
        <f t="shared" si="26"/>
        <v>0</v>
      </c>
      <c r="I97" s="76"/>
      <c r="J97" s="1"/>
      <c r="K97" s="1"/>
      <c r="L97" s="1"/>
      <c r="M97" s="1"/>
      <c r="N97" s="82"/>
      <c r="O97" s="1"/>
      <c r="P97" s="42"/>
      <c r="Q97" s="82"/>
      <c r="R97" s="1"/>
      <c r="S97" s="42"/>
      <c r="T97" s="44"/>
    </row>
    <row r="98" spans="1:20" hidden="1" x14ac:dyDescent="0.25">
      <c r="B98" s="55"/>
      <c r="C98" s="2"/>
      <c r="D98" s="524" t="s">
        <v>516</v>
      </c>
      <c r="E98" s="524"/>
      <c r="F98" s="258">
        <f t="shared" si="36"/>
        <v>0</v>
      </c>
      <c r="G98" s="151"/>
      <c r="H98" s="169">
        <f t="shared" si="26"/>
        <v>0</v>
      </c>
      <c r="I98" s="76"/>
      <c r="J98" s="1"/>
      <c r="K98" s="1"/>
      <c r="L98" s="1"/>
      <c r="M98" s="1"/>
      <c r="N98" s="82"/>
      <c r="O98" s="1"/>
      <c r="P98" s="42"/>
      <c r="Q98" s="82"/>
      <c r="R98" s="1"/>
      <c r="S98" s="42"/>
      <c r="T98" s="44"/>
    </row>
    <row r="99" spans="1:20" hidden="1" x14ac:dyDescent="0.25">
      <c r="B99" s="55"/>
      <c r="C99" s="2"/>
      <c r="D99" s="524" t="s">
        <v>808</v>
      </c>
      <c r="E99" s="524"/>
      <c r="F99" s="258">
        <f t="shared" si="36"/>
        <v>0</v>
      </c>
      <c r="G99" s="151"/>
      <c r="H99" s="169">
        <f t="shared" si="26"/>
        <v>0</v>
      </c>
      <c r="I99" s="76"/>
      <c r="J99" s="1"/>
      <c r="K99" s="1"/>
      <c r="L99" s="1"/>
      <c r="M99" s="1"/>
      <c r="N99" s="82"/>
      <c r="O99" s="1"/>
      <c r="P99" s="42"/>
      <c r="Q99" s="82"/>
      <c r="R99" s="1"/>
      <c r="S99" s="42"/>
      <c r="T99" s="44"/>
    </row>
    <row r="100" spans="1:20" hidden="1" x14ac:dyDescent="0.25">
      <c r="B100" s="55"/>
      <c r="C100" s="2"/>
      <c r="D100" s="524" t="s">
        <v>521</v>
      </c>
      <c r="E100" s="524"/>
      <c r="F100" s="258">
        <f t="shared" si="36"/>
        <v>0</v>
      </c>
      <c r="G100" s="151"/>
      <c r="H100" s="169">
        <f t="shared" si="26"/>
        <v>0</v>
      </c>
      <c r="I100" s="76"/>
      <c r="J100" s="1"/>
      <c r="K100" s="1"/>
      <c r="L100" s="1"/>
      <c r="M100" s="1"/>
      <c r="N100" s="82"/>
      <c r="O100" s="1"/>
      <c r="P100" s="42"/>
      <c r="Q100" s="82"/>
      <c r="R100" s="1"/>
      <c r="S100" s="42"/>
      <c r="T100" s="44"/>
    </row>
    <row r="101" spans="1:20" hidden="1" x14ac:dyDescent="0.25">
      <c r="B101" s="55"/>
      <c r="C101" s="2"/>
      <c r="D101" s="524" t="s">
        <v>519</v>
      </c>
      <c r="E101" s="524"/>
      <c r="F101" s="258">
        <f t="shared" si="36"/>
        <v>0</v>
      </c>
      <c r="G101" s="151"/>
      <c r="H101" s="169">
        <f t="shared" si="26"/>
        <v>0</v>
      </c>
      <c r="I101" s="76"/>
      <c r="J101" s="1"/>
      <c r="K101" s="1"/>
      <c r="L101" s="1"/>
      <c r="M101" s="1"/>
      <c r="N101" s="82"/>
      <c r="O101" s="1"/>
      <c r="P101" s="42"/>
      <c r="Q101" s="82"/>
      <c r="R101" s="1"/>
      <c r="S101" s="42"/>
      <c r="T101" s="44"/>
    </row>
    <row r="102" spans="1:20" ht="25.5" hidden="1" customHeight="1" x14ac:dyDescent="0.25">
      <c r="B102" s="55"/>
      <c r="C102" s="2"/>
      <c r="D102" s="523" t="s">
        <v>523</v>
      </c>
      <c r="E102" s="523"/>
      <c r="F102" s="268">
        <f t="shared" si="36"/>
        <v>0</v>
      </c>
      <c r="G102" s="161"/>
      <c r="H102" s="169">
        <f t="shared" si="26"/>
        <v>0</v>
      </c>
      <c r="I102" s="76"/>
      <c r="J102" s="1"/>
      <c r="K102" s="1"/>
      <c r="L102" s="1"/>
      <c r="M102" s="1"/>
      <c r="N102" s="82"/>
      <c r="O102" s="1"/>
      <c r="P102" s="42"/>
      <c r="Q102" s="82"/>
      <c r="R102" s="1"/>
      <c r="S102" s="42"/>
      <c r="T102" s="44"/>
    </row>
    <row r="103" spans="1:20" hidden="1" x14ac:dyDescent="0.25">
      <c r="B103" s="55"/>
      <c r="C103" s="2"/>
      <c r="D103" s="524" t="s">
        <v>807</v>
      </c>
      <c r="E103" s="524"/>
      <c r="F103" s="258">
        <f t="shared" si="36"/>
        <v>0</v>
      </c>
      <c r="G103" s="151"/>
      <c r="H103" s="169">
        <f t="shared" si="26"/>
        <v>0</v>
      </c>
      <c r="I103" s="76"/>
      <c r="J103" s="1"/>
      <c r="K103" s="1"/>
      <c r="L103" s="1"/>
      <c r="M103" s="1"/>
      <c r="N103" s="82"/>
      <c r="O103" s="1"/>
      <c r="P103" s="42"/>
      <c r="Q103" s="82"/>
      <c r="R103" s="1"/>
      <c r="S103" s="42"/>
      <c r="T103" s="44"/>
    </row>
    <row r="104" spans="1:20" ht="25.5" hidden="1" customHeight="1" x14ac:dyDescent="0.25">
      <c r="B104" s="55"/>
      <c r="C104" s="2"/>
      <c r="D104" s="523" t="s">
        <v>526</v>
      </c>
      <c r="E104" s="523"/>
      <c r="F104" s="268">
        <f t="shared" si="36"/>
        <v>0</v>
      </c>
      <c r="G104" s="161"/>
      <c r="H104" s="169">
        <f t="shared" si="26"/>
        <v>0</v>
      </c>
      <c r="I104" s="76"/>
      <c r="J104" s="1"/>
      <c r="K104" s="1"/>
      <c r="L104" s="1"/>
      <c r="M104" s="1"/>
      <c r="N104" s="82"/>
      <c r="O104" s="1"/>
      <c r="P104" s="42"/>
      <c r="Q104" s="82"/>
      <c r="R104" s="1"/>
      <c r="S104" s="42"/>
      <c r="T104" s="44"/>
    </row>
    <row r="105" spans="1:20" ht="25.5" hidden="1" customHeight="1" x14ac:dyDescent="0.25">
      <c r="B105" s="55"/>
      <c r="C105" s="2"/>
      <c r="D105" s="523" t="s">
        <v>528</v>
      </c>
      <c r="E105" s="523"/>
      <c r="F105" s="268">
        <f t="shared" si="36"/>
        <v>0</v>
      </c>
      <c r="G105" s="161"/>
      <c r="H105" s="169">
        <f t="shared" si="26"/>
        <v>0</v>
      </c>
      <c r="I105" s="76"/>
      <c r="J105" s="1"/>
      <c r="K105" s="1"/>
      <c r="L105" s="1"/>
      <c r="M105" s="1"/>
      <c r="N105" s="82"/>
      <c r="O105" s="1"/>
      <c r="P105" s="42"/>
      <c r="Q105" s="82"/>
      <c r="R105" s="1"/>
      <c r="S105" s="42"/>
      <c r="T105" s="44"/>
    </row>
    <row r="106" spans="1:20" s="41" customFormat="1" hidden="1" x14ac:dyDescent="0.25">
      <c r="A106" s="128" t="s">
        <v>231</v>
      </c>
      <c r="B106" s="109" t="s">
        <v>664</v>
      </c>
      <c r="C106" s="564" t="s">
        <v>232</v>
      </c>
      <c r="D106" s="565"/>
      <c r="E106" s="565"/>
      <c r="F106" s="269">
        <f>F107+F108+F109+F110+F111+F112+F113+F114+F115+F116</f>
        <v>0</v>
      </c>
      <c r="G106" s="162">
        <f t="shared" ref="G106:T106" si="37">G107+G108+G109+G110+G111+G112+G113+G114+G115+G116</f>
        <v>0</v>
      </c>
      <c r="H106" s="172">
        <f t="shared" si="26"/>
        <v>0</v>
      </c>
      <c r="I106" s="111">
        <f t="shared" si="37"/>
        <v>0</v>
      </c>
      <c r="J106" s="112">
        <f t="shared" si="37"/>
        <v>0</v>
      </c>
      <c r="K106" s="112">
        <f t="shared" si="37"/>
        <v>0</v>
      </c>
      <c r="L106" s="112">
        <f t="shared" si="37"/>
        <v>0</v>
      </c>
      <c r="M106" s="112">
        <f t="shared" si="37"/>
        <v>0</v>
      </c>
      <c r="N106" s="115">
        <f t="shared" si="37"/>
        <v>0</v>
      </c>
      <c r="O106" s="112">
        <f t="shared" si="37"/>
        <v>0</v>
      </c>
      <c r="P106" s="114">
        <f t="shared" si="37"/>
        <v>0</v>
      </c>
      <c r="Q106" s="115">
        <f t="shared" si="37"/>
        <v>0</v>
      </c>
      <c r="R106" s="112">
        <f t="shared" si="37"/>
        <v>0</v>
      </c>
      <c r="S106" s="114">
        <f t="shared" si="37"/>
        <v>0</v>
      </c>
      <c r="T106" s="116">
        <f t="shared" si="37"/>
        <v>0</v>
      </c>
    </row>
    <row r="107" spans="1:20" hidden="1" x14ac:dyDescent="0.25">
      <c r="B107" s="55"/>
      <c r="C107" s="2"/>
      <c r="D107" s="524" t="s">
        <v>368</v>
      </c>
      <c r="E107" s="524"/>
      <c r="F107" s="258">
        <f t="shared" ref="F107:F116" si="38">SUM(I107:T107)</f>
        <v>0</v>
      </c>
      <c r="G107" s="151"/>
      <c r="H107" s="169">
        <f t="shared" si="26"/>
        <v>0</v>
      </c>
      <c r="I107" s="76"/>
      <c r="J107" s="1"/>
      <c r="K107" s="1"/>
      <c r="L107" s="1"/>
      <c r="M107" s="1"/>
      <c r="N107" s="82"/>
      <c r="O107" s="1"/>
      <c r="P107" s="42"/>
      <c r="Q107" s="82"/>
      <c r="R107" s="1"/>
      <c r="S107" s="42"/>
      <c r="T107" s="44"/>
    </row>
    <row r="108" spans="1:20" hidden="1" x14ac:dyDescent="0.25">
      <c r="B108" s="55"/>
      <c r="C108" s="2"/>
      <c r="D108" s="524" t="s">
        <v>515</v>
      </c>
      <c r="E108" s="524"/>
      <c r="F108" s="258">
        <f t="shared" si="38"/>
        <v>0</v>
      </c>
      <c r="G108" s="151"/>
      <c r="H108" s="169">
        <f t="shared" si="26"/>
        <v>0</v>
      </c>
      <c r="I108" s="76"/>
      <c r="J108" s="1"/>
      <c r="K108" s="1"/>
      <c r="L108" s="1"/>
      <c r="M108" s="1"/>
      <c r="N108" s="82"/>
      <c r="O108" s="1"/>
      <c r="P108" s="42"/>
      <c r="Q108" s="82"/>
      <c r="R108" s="1"/>
      <c r="S108" s="42"/>
      <c r="T108" s="44"/>
    </row>
    <row r="109" spans="1:20" hidden="1" x14ac:dyDescent="0.25">
      <c r="B109" s="55"/>
      <c r="C109" s="2"/>
      <c r="D109" s="524" t="s">
        <v>517</v>
      </c>
      <c r="E109" s="524"/>
      <c r="F109" s="258">
        <f t="shared" si="38"/>
        <v>0</v>
      </c>
      <c r="G109" s="151"/>
      <c r="H109" s="169">
        <f t="shared" si="26"/>
        <v>0</v>
      </c>
      <c r="I109" s="76"/>
      <c r="J109" s="1"/>
      <c r="K109" s="1"/>
      <c r="L109" s="1"/>
      <c r="M109" s="1"/>
      <c r="N109" s="82"/>
      <c r="O109" s="1"/>
      <c r="P109" s="42"/>
      <c r="Q109" s="82"/>
      <c r="R109" s="1"/>
      <c r="S109" s="42"/>
      <c r="T109" s="44"/>
    </row>
    <row r="110" spans="1:20" hidden="1" x14ac:dyDescent="0.25">
      <c r="B110" s="55"/>
      <c r="C110" s="2"/>
      <c r="D110" s="524" t="s">
        <v>518</v>
      </c>
      <c r="E110" s="524"/>
      <c r="F110" s="258">
        <f t="shared" si="38"/>
        <v>0</v>
      </c>
      <c r="G110" s="151"/>
      <c r="H110" s="169">
        <f t="shared" si="26"/>
        <v>0</v>
      </c>
      <c r="I110" s="76"/>
      <c r="J110" s="1"/>
      <c r="K110" s="1"/>
      <c r="L110" s="1"/>
      <c r="M110" s="1"/>
      <c r="N110" s="82"/>
      <c r="O110" s="1"/>
      <c r="P110" s="42"/>
      <c r="Q110" s="82"/>
      <c r="R110" s="1"/>
      <c r="S110" s="42"/>
      <c r="T110" s="44"/>
    </row>
    <row r="111" spans="1:20" hidden="1" x14ac:dyDescent="0.25">
      <c r="B111" s="55"/>
      <c r="C111" s="2"/>
      <c r="D111" s="524" t="s">
        <v>522</v>
      </c>
      <c r="E111" s="524"/>
      <c r="F111" s="258">
        <f t="shared" si="38"/>
        <v>0</v>
      </c>
      <c r="G111" s="151"/>
      <c r="H111" s="169">
        <f t="shared" si="26"/>
        <v>0</v>
      </c>
      <c r="I111" s="76"/>
      <c r="J111" s="1"/>
      <c r="K111" s="1"/>
      <c r="L111" s="1"/>
      <c r="M111" s="1"/>
      <c r="N111" s="82"/>
      <c r="O111" s="1"/>
      <c r="P111" s="42"/>
      <c r="Q111" s="82"/>
      <c r="R111" s="1"/>
      <c r="S111" s="42"/>
      <c r="T111" s="44"/>
    </row>
    <row r="112" spans="1:20" hidden="1" x14ac:dyDescent="0.25">
      <c r="B112" s="55"/>
      <c r="C112" s="2"/>
      <c r="D112" s="524" t="s">
        <v>520</v>
      </c>
      <c r="E112" s="524"/>
      <c r="F112" s="258">
        <f t="shared" si="38"/>
        <v>0</v>
      </c>
      <c r="G112" s="151"/>
      <c r="H112" s="169">
        <f t="shared" si="26"/>
        <v>0</v>
      </c>
      <c r="I112" s="76"/>
      <c r="J112" s="1"/>
      <c r="K112" s="1"/>
      <c r="L112" s="1"/>
      <c r="M112" s="1"/>
      <c r="N112" s="82"/>
      <c r="O112" s="1"/>
      <c r="P112" s="42"/>
      <c r="Q112" s="82"/>
      <c r="R112" s="1"/>
      <c r="S112" s="42"/>
      <c r="T112" s="44"/>
    </row>
    <row r="113" spans="1:20" ht="25.5" hidden="1" customHeight="1" x14ac:dyDescent="0.25">
      <c r="B113" s="55"/>
      <c r="C113" s="2"/>
      <c r="D113" s="523" t="s">
        <v>524</v>
      </c>
      <c r="E113" s="523"/>
      <c r="F113" s="268">
        <f t="shared" si="38"/>
        <v>0</v>
      </c>
      <c r="G113" s="161"/>
      <c r="H113" s="169">
        <f t="shared" si="26"/>
        <v>0</v>
      </c>
      <c r="I113" s="76"/>
      <c r="J113" s="1"/>
      <c r="K113" s="1"/>
      <c r="L113" s="1"/>
      <c r="M113" s="1"/>
      <c r="N113" s="82"/>
      <c r="O113" s="1"/>
      <c r="P113" s="42"/>
      <c r="Q113" s="82"/>
      <c r="R113" s="1"/>
      <c r="S113" s="42"/>
      <c r="T113" s="44"/>
    </row>
    <row r="114" spans="1:20" hidden="1" x14ac:dyDescent="0.25">
      <c r="B114" s="55"/>
      <c r="C114" s="2"/>
      <c r="D114" s="524" t="s">
        <v>525</v>
      </c>
      <c r="E114" s="524"/>
      <c r="F114" s="258">
        <f t="shared" si="38"/>
        <v>0</v>
      </c>
      <c r="G114" s="151"/>
      <c r="H114" s="169">
        <f t="shared" si="26"/>
        <v>0</v>
      </c>
      <c r="I114" s="76"/>
      <c r="J114" s="1"/>
      <c r="K114" s="1"/>
      <c r="L114" s="1"/>
      <c r="M114" s="1"/>
      <c r="N114" s="82"/>
      <c r="O114" s="1"/>
      <c r="P114" s="42"/>
      <c r="Q114" s="82"/>
      <c r="R114" s="1"/>
      <c r="S114" s="42"/>
      <c r="T114" s="44"/>
    </row>
    <row r="115" spans="1:20" ht="25.5" hidden="1" customHeight="1" x14ac:dyDescent="0.25">
      <c r="B115" s="55"/>
      <c r="C115" s="2"/>
      <c r="D115" s="523" t="s">
        <v>527</v>
      </c>
      <c r="E115" s="523"/>
      <c r="F115" s="268">
        <f t="shared" si="38"/>
        <v>0</v>
      </c>
      <c r="G115" s="161"/>
      <c r="H115" s="169">
        <f t="shared" si="26"/>
        <v>0</v>
      </c>
      <c r="I115" s="76"/>
      <c r="J115" s="1"/>
      <c r="K115" s="1"/>
      <c r="L115" s="1"/>
      <c r="M115" s="1"/>
      <c r="N115" s="82"/>
      <c r="O115" s="1"/>
      <c r="P115" s="42"/>
      <c r="Q115" s="82"/>
      <c r="R115" s="1"/>
      <c r="S115" s="42"/>
      <c r="T115" s="44"/>
    </row>
    <row r="116" spans="1:20" ht="25.5" hidden="1" customHeight="1" x14ac:dyDescent="0.25">
      <c r="B116" s="55"/>
      <c r="C116" s="2"/>
      <c r="D116" s="523" t="s">
        <v>529</v>
      </c>
      <c r="E116" s="523"/>
      <c r="F116" s="268">
        <f t="shared" si="38"/>
        <v>0</v>
      </c>
      <c r="G116" s="161"/>
      <c r="H116" s="169">
        <f t="shared" si="26"/>
        <v>0</v>
      </c>
      <c r="I116" s="76"/>
      <c r="J116" s="1"/>
      <c r="K116" s="1"/>
      <c r="L116" s="1"/>
      <c r="M116" s="1"/>
      <c r="N116" s="82"/>
      <c r="O116" s="1"/>
      <c r="P116" s="42"/>
      <c r="Q116" s="82"/>
      <c r="R116" s="1"/>
      <c r="S116" s="42"/>
      <c r="T116" s="44"/>
    </row>
    <row r="117" spans="1:20" s="41" customFormat="1" ht="27.75" hidden="1" customHeight="1" x14ac:dyDescent="0.25">
      <c r="A117" s="128" t="s">
        <v>233</v>
      </c>
      <c r="B117" s="109" t="s">
        <v>665</v>
      </c>
      <c r="C117" s="602" t="s">
        <v>809</v>
      </c>
      <c r="D117" s="603"/>
      <c r="E117" s="603"/>
      <c r="F117" s="267">
        <f>F118+F119</f>
        <v>0</v>
      </c>
      <c r="G117" s="160">
        <f t="shared" ref="G117:T117" si="39">G118+G119</f>
        <v>0</v>
      </c>
      <c r="H117" s="172">
        <f t="shared" si="26"/>
        <v>0</v>
      </c>
      <c r="I117" s="111">
        <f t="shared" si="39"/>
        <v>0</v>
      </c>
      <c r="J117" s="112">
        <f t="shared" si="39"/>
        <v>0</v>
      </c>
      <c r="K117" s="112">
        <f t="shared" si="39"/>
        <v>0</v>
      </c>
      <c r="L117" s="112">
        <f t="shared" si="39"/>
        <v>0</v>
      </c>
      <c r="M117" s="112">
        <f t="shared" si="39"/>
        <v>0</v>
      </c>
      <c r="N117" s="115">
        <f t="shared" si="39"/>
        <v>0</v>
      </c>
      <c r="O117" s="112">
        <f t="shared" si="39"/>
        <v>0</v>
      </c>
      <c r="P117" s="114">
        <f t="shared" si="39"/>
        <v>0</v>
      </c>
      <c r="Q117" s="115">
        <f t="shared" si="39"/>
        <v>0</v>
      </c>
      <c r="R117" s="112">
        <f t="shared" si="39"/>
        <v>0</v>
      </c>
      <c r="S117" s="114">
        <f t="shared" si="39"/>
        <v>0</v>
      </c>
      <c r="T117" s="116">
        <f t="shared" si="39"/>
        <v>0</v>
      </c>
    </row>
    <row r="118" spans="1:20" hidden="1" x14ac:dyDescent="0.25">
      <c r="B118" s="55"/>
      <c r="C118" s="2"/>
      <c r="D118" s="524" t="s">
        <v>531</v>
      </c>
      <c r="E118" s="524"/>
      <c r="F118" s="258">
        <f t="shared" ref="F118:F119" si="40">SUM(I118:T118)</f>
        <v>0</v>
      </c>
      <c r="G118" s="151"/>
      <c r="H118" s="169">
        <f t="shared" si="26"/>
        <v>0</v>
      </c>
      <c r="I118" s="76"/>
      <c r="J118" s="1"/>
      <c r="K118" s="1"/>
      <c r="L118" s="1"/>
      <c r="M118" s="1"/>
      <c r="N118" s="82"/>
      <c r="O118" s="1"/>
      <c r="P118" s="42"/>
      <c r="Q118" s="82"/>
      <c r="R118" s="1"/>
      <c r="S118" s="42"/>
      <c r="T118" s="44"/>
    </row>
    <row r="119" spans="1:20" ht="25.5" hidden="1" customHeight="1" x14ac:dyDescent="0.25">
      <c r="B119" s="55"/>
      <c r="C119" s="2"/>
      <c r="D119" s="523" t="s">
        <v>530</v>
      </c>
      <c r="E119" s="523"/>
      <c r="F119" s="268">
        <f t="shared" si="40"/>
        <v>0</v>
      </c>
      <c r="G119" s="161"/>
      <c r="H119" s="169">
        <f t="shared" si="26"/>
        <v>0</v>
      </c>
      <c r="I119" s="76"/>
      <c r="J119" s="1"/>
      <c r="K119" s="1"/>
      <c r="L119" s="1"/>
      <c r="M119" s="1"/>
      <c r="N119" s="82"/>
      <c r="O119" s="1"/>
      <c r="P119" s="42"/>
      <c r="Q119" s="82"/>
      <c r="R119" s="1"/>
      <c r="S119" s="42"/>
      <c r="T119" s="44"/>
    </row>
    <row r="120" spans="1:20" s="41" customFormat="1" hidden="1" x14ac:dyDescent="0.25">
      <c r="A120" s="128" t="s">
        <v>234</v>
      </c>
      <c r="B120" s="109" t="s">
        <v>667</v>
      </c>
      <c r="C120" s="602" t="s">
        <v>810</v>
      </c>
      <c r="D120" s="603"/>
      <c r="E120" s="603"/>
      <c r="F120" s="267">
        <f>F121+F122+F123+F124+F125+F126+F127+F128+F129+F130+F131</f>
        <v>0</v>
      </c>
      <c r="G120" s="160">
        <f t="shared" ref="G120:T120" si="41">G121+G122+G123+G124+G125+G126+G127+G128+G129+G130+G131</f>
        <v>0</v>
      </c>
      <c r="H120" s="172">
        <f t="shared" si="26"/>
        <v>0</v>
      </c>
      <c r="I120" s="111">
        <f t="shared" si="41"/>
        <v>0</v>
      </c>
      <c r="J120" s="112">
        <f t="shared" si="41"/>
        <v>0</v>
      </c>
      <c r="K120" s="112">
        <f t="shared" si="41"/>
        <v>0</v>
      </c>
      <c r="L120" s="112">
        <f t="shared" si="41"/>
        <v>0</v>
      </c>
      <c r="M120" s="112">
        <f t="shared" si="41"/>
        <v>0</v>
      </c>
      <c r="N120" s="115">
        <f t="shared" si="41"/>
        <v>0</v>
      </c>
      <c r="O120" s="112">
        <f t="shared" si="41"/>
        <v>0</v>
      </c>
      <c r="P120" s="114">
        <f t="shared" si="41"/>
        <v>0</v>
      </c>
      <c r="Q120" s="115">
        <f t="shared" si="41"/>
        <v>0</v>
      </c>
      <c r="R120" s="112">
        <f t="shared" si="41"/>
        <v>0</v>
      </c>
      <c r="S120" s="114">
        <f t="shared" si="41"/>
        <v>0</v>
      </c>
      <c r="T120" s="116">
        <f t="shared" si="41"/>
        <v>0</v>
      </c>
    </row>
    <row r="121" spans="1:20" hidden="1" x14ac:dyDescent="0.25">
      <c r="B121" s="55"/>
      <c r="C121" s="2"/>
      <c r="D121" s="524" t="s">
        <v>354</v>
      </c>
      <c r="E121" s="524"/>
      <c r="F121" s="258">
        <f t="shared" ref="F121:F134" si="42">SUM(I121:T121)</f>
        <v>0</v>
      </c>
      <c r="G121" s="151"/>
      <c r="H121" s="169">
        <f t="shared" si="26"/>
        <v>0</v>
      </c>
      <c r="I121" s="76"/>
      <c r="J121" s="1"/>
      <c r="K121" s="1"/>
      <c r="L121" s="1"/>
      <c r="M121" s="1"/>
      <c r="N121" s="82"/>
      <c r="O121" s="1"/>
      <c r="P121" s="42"/>
      <c r="Q121" s="82"/>
      <c r="R121" s="1"/>
      <c r="S121" s="42"/>
      <c r="T121" s="44"/>
    </row>
    <row r="122" spans="1:20" hidden="1" x14ac:dyDescent="0.25">
      <c r="B122" s="55"/>
      <c r="C122" s="2"/>
      <c r="D122" s="524" t="s">
        <v>357</v>
      </c>
      <c r="E122" s="524"/>
      <c r="F122" s="258">
        <f t="shared" si="42"/>
        <v>0</v>
      </c>
      <c r="G122" s="151"/>
      <c r="H122" s="169">
        <f t="shared" si="26"/>
        <v>0</v>
      </c>
      <c r="I122" s="76"/>
      <c r="J122" s="1"/>
      <c r="K122" s="1"/>
      <c r="L122" s="1"/>
      <c r="M122" s="1"/>
      <c r="N122" s="82"/>
      <c r="O122" s="1"/>
      <c r="P122" s="42"/>
      <c r="Q122" s="82"/>
      <c r="R122" s="1"/>
      <c r="S122" s="42"/>
      <c r="T122" s="44"/>
    </row>
    <row r="123" spans="1:20" hidden="1" x14ac:dyDescent="0.25">
      <c r="B123" s="55"/>
      <c r="C123" s="2"/>
      <c r="D123" s="524" t="s">
        <v>358</v>
      </c>
      <c r="E123" s="524"/>
      <c r="F123" s="258">
        <f t="shared" si="42"/>
        <v>0</v>
      </c>
      <c r="G123" s="151"/>
      <c r="H123" s="169">
        <f t="shared" si="26"/>
        <v>0</v>
      </c>
      <c r="I123" s="76"/>
      <c r="J123" s="1"/>
      <c r="K123" s="1"/>
      <c r="L123" s="1"/>
      <c r="M123" s="1"/>
      <c r="N123" s="82"/>
      <c r="O123" s="1"/>
      <c r="P123" s="42"/>
      <c r="Q123" s="82"/>
      <c r="R123" s="1"/>
      <c r="S123" s="42"/>
      <c r="T123" s="44"/>
    </row>
    <row r="124" spans="1:20" hidden="1" x14ac:dyDescent="0.25">
      <c r="B124" s="55"/>
      <c r="C124" s="2"/>
      <c r="D124" s="524" t="s">
        <v>355</v>
      </c>
      <c r="E124" s="524"/>
      <c r="F124" s="258">
        <f t="shared" si="42"/>
        <v>0</v>
      </c>
      <c r="G124" s="151"/>
      <c r="H124" s="169">
        <f t="shared" si="26"/>
        <v>0</v>
      </c>
      <c r="I124" s="76"/>
      <c r="J124" s="1"/>
      <c r="K124" s="1"/>
      <c r="L124" s="1"/>
      <c r="M124" s="1"/>
      <c r="N124" s="82"/>
      <c r="O124" s="1"/>
      <c r="P124" s="42"/>
      <c r="Q124" s="82"/>
      <c r="R124" s="1"/>
      <c r="S124" s="42"/>
      <c r="T124" s="44"/>
    </row>
    <row r="125" spans="1:20" hidden="1" x14ac:dyDescent="0.25">
      <c r="B125" s="55"/>
      <c r="C125" s="2"/>
      <c r="D125" s="524" t="s">
        <v>811</v>
      </c>
      <c r="E125" s="524"/>
      <c r="F125" s="258">
        <f t="shared" si="42"/>
        <v>0</v>
      </c>
      <c r="G125" s="151"/>
      <c r="H125" s="169">
        <f t="shared" si="26"/>
        <v>0</v>
      </c>
      <c r="I125" s="76"/>
      <c r="J125" s="1"/>
      <c r="K125" s="1"/>
      <c r="L125" s="1"/>
      <c r="M125" s="1"/>
      <c r="N125" s="82"/>
      <c r="O125" s="1"/>
      <c r="P125" s="42"/>
      <c r="Q125" s="82"/>
      <c r="R125" s="1"/>
      <c r="S125" s="42"/>
      <c r="T125" s="44"/>
    </row>
    <row r="126" spans="1:20" ht="25.5" hidden="1" customHeight="1" x14ac:dyDescent="0.25">
      <c r="B126" s="55"/>
      <c r="C126" s="2"/>
      <c r="D126" s="523" t="s">
        <v>532</v>
      </c>
      <c r="E126" s="523"/>
      <c r="F126" s="268">
        <f t="shared" si="42"/>
        <v>0</v>
      </c>
      <c r="G126" s="161"/>
      <c r="H126" s="169">
        <f t="shared" si="26"/>
        <v>0</v>
      </c>
      <c r="I126" s="76"/>
      <c r="J126" s="1"/>
      <c r="K126" s="1"/>
      <c r="L126" s="1"/>
      <c r="M126" s="1"/>
      <c r="N126" s="82"/>
      <c r="O126" s="1"/>
      <c r="P126" s="42"/>
      <c r="Q126" s="82"/>
      <c r="R126" s="1"/>
      <c r="S126" s="42"/>
      <c r="T126" s="44"/>
    </row>
    <row r="127" spans="1:20" ht="25.5" hidden="1" customHeight="1" x14ac:dyDescent="0.25">
      <c r="B127" s="55"/>
      <c r="C127" s="2"/>
      <c r="D127" s="523" t="s">
        <v>533</v>
      </c>
      <c r="E127" s="523"/>
      <c r="F127" s="268">
        <f t="shared" si="42"/>
        <v>0</v>
      </c>
      <c r="G127" s="161"/>
      <c r="H127" s="169">
        <f t="shared" si="26"/>
        <v>0</v>
      </c>
      <c r="I127" s="76"/>
      <c r="J127" s="1"/>
      <c r="K127" s="1"/>
      <c r="L127" s="1"/>
      <c r="M127" s="1"/>
      <c r="N127" s="82"/>
      <c r="O127" s="1"/>
      <c r="P127" s="42"/>
      <c r="Q127" s="82"/>
      <c r="R127" s="1"/>
      <c r="S127" s="42"/>
      <c r="T127" s="44"/>
    </row>
    <row r="128" spans="1:20" hidden="1" x14ac:dyDescent="0.25">
      <c r="B128" s="55"/>
      <c r="C128" s="2"/>
      <c r="D128" s="524" t="s">
        <v>364</v>
      </c>
      <c r="E128" s="524"/>
      <c r="F128" s="258">
        <f t="shared" si="42"/>
        <v>0</v>
      </c>
      <c r="G128" s="151"/>
      <c r="H128" s="169">
        <f t="shared" si="26"/>
        <v>0</v>
      </c>
      <c r="I128" s="76"/>
      <c r="J128" s="1"/>
      <c r="K128" s="1"/>
      <c r="L128" s="1"/>
      <c r="M128" s="1"/>
      <c r="N128" s="82"/>
      <c r="O128" s="1"/>
      <c r="P128" s="42"/>
      <c r="Q128" s="82"/>
      <c r="R128" s="1"/>
      <c r="S128" s="42"/>
      <c r="T128" s="44"/>
    </row>
    <row r="129" spans="1:20" hidden="1" x14ac:dyDescent="0.25">
      <c r="B129" s="55"/>
      <c r="C129" s="2"/>
      <c r="D129" s="524" t="s">
        <v>356</v>
      </c>
      <c r="E129" s="524"/>
      <c r="F129" s="258">
        <f t="shared" si="42"/>
        <v>0</v>
      </c>
      <c r="G129" s="151"/>
      <c r="H129" s="169">
        <f t="shared" si="26"/>
        <v>0</v>
      </c>
      <c r="I129" s="76"/>
      <c r="J129" s="1"/>
      <c r="K129" s="1"/>
      <c r="L129" s="1"/>
      <c r="M129" s="1"/>
      <c r="N129" s="82"/>
      <c r="O129" s="1"/>
      <c r="P129" s="42"/>
      <c r="Q129" s="82"/>
      <c r="R129" s="1"/>
      <c r="S129" s="42"/>
      <c r="T129" s="44"/>
    </row>
    <row r="130" spans="1:20" ht="25.5" hidden="1" customHeight="1" x14ac:dyDescent="0.25">
      <c r="B130" s="55"/>
      <c r="C130" s="2"/>
      <c r="D130" s="523" t="s">
        <v>534</v>
      </c>
      <c r="E130" s="523"/>
      <c r="F130" s="268">
        <f t="shared" si="42"/>
        <v>0</v>
      </c>
      <c r="G130" s="161"/>
      <c r="H130" s="169">
        <f t="shared" si="26"/>
        <v>0</v>
      </c>
      <c r="I130" s="76"/>
      <c r="J130" s="1"/>
      <c r="K130" s="1"/>
      <c r="L130" s="1"/>
      <c r="M130" s="1"/>
      <c r="N130" s="82"/>
      <c r="O130" s="1"/>
      <c r="P130" s="42"/>
      <c r="Q130" s="82"/>
      <c r="R130" s="1"/>
      <c r="S130" s="42"/>
      <c r="T130" s="44"/>
    </row>
    <row r="131" spans="1:20" hidden="1" x14ac:dyDescent="0.25">
      <c r="B131" s="55"/>
      <c r="C131" s="2"/>
      <c r="D131" s="524" t="s">
        <v>535</v>
      </c>
      <c r="E131" s="524"/>
      <c r="F131" s="258">
        <f t="shared" si="42"/>
        <v>0</v>
      </c>
      <c r="G131" s="151"/>
      <c r="H131" s="169">
        <f t="shared" si="26"/>
        <v>0</v>
      </c>
      <c r="I131" s="76"/>
      <c r="J131" s="1"/>
      <c r="K131" s="1"/>
      <c r="L131" s="1"/>
      <c r="M131" s="1"/>
      <c r="N131" s="82"/>
      <c r="O131" s="1"/>
      <c r="P131" s="42"/>
      <c r="Q131" s="82"/>
      <c r="R131" s="1"/>
      <c r="S131" s="42"/>
      <c r="T131" s="44"/>
    </row>
    <row r="132" spans="1:20" s="41" customFormat="1" hidden="1" x14ac:dyDescent="0.25">
      <c r="A132" s="128" t="s">
        <v>235</v>
      </c>
      <c r="B132" s="109" t="s">
        <v>666</v>
      </c>
      <c r="C132" s="564" t="s">
        <v>236</v>
      </c>
      <c r="D132" s="565"/>
      <c r="E132" s="565"/>
      <c r="F132" s="269">
        <f t="shared" si="42"/>
        <v>0</v>
      </c>
      <c r="G132" s="162"/>
      <c r="H132" s="172">
        <f t="shared" si="26"/>
        <v>0</v>
      </c>
      <c r="I132" s="111"/>
      <c r="J132" s="112"/>
      <c r="K132" s="112"/>
      <c r="L132" s="112"/>
      <c r="M132" s="112"/>
      <c r="N132" s="115"/>
      <c r="O132" s="112"/>
      <c r="P132" s="114"/>
      <c r="Q132" s="115"/>
      <c r="R132" s="112"/>
      <c r="S132" s="114"/>
      <c r="T132" s="116"/>
    </row>
    <row r="133" spans="1:20" s="41" customFormat="1" hidden="1" x14ac:dyDescent="0.25">
      <c r="A133" s="128" t="s">
        <v>237</v>
      </c>
      <c r="B133" s="109" t="s">
        <v>668</v>
      </c>
      <c r="C133" s="564" t="s">
        <v>238</v>
      </c>
      <c r="D133" s="565"/>
      <c r="E133" s="565"/>
      <c r="F133" s="269">
        <f t="shared" si="42"/>
        <v>0</v>
      </c>
      <c r="G133" s="162"/>
      <c r="H133" s="172">
        <f t="shared" si="26"/>
        <v>0</v>
      </c>
      <c r="I133" s="111"/>
      <c r="J133" s="112"/>
      <c r="K133" s="112"/>
      <c r="L133" s="112"/>
      <c r="M133" s="112"/>
      <c r="N133" s="115"/>
      <c r="O133" s="112"/>
      <c r="P133" s="114"/>
      <c r="Q133" s="115"/>
      <c r="R133" s="112"/>
      <c r="S133" s="114"/>
      <c r="T133" s="116"/>
    </row>
    <row r="134" spans="1:20" s="41" customFormat="1" hidden="1" x14ac:dyDescent="0.25">
      <c r="A134" s="128" t="s">
        <v>239</v>
      </c>
      <c r="B134" s="109" t="s">
        <v>669</v>
      </c>
      <c r="C134" s="564" t="s">
        <v>240</v>
      </c>
      <c r="D134" s="565"/>
      <c r="E134" s="565"/>
      <c r="F134" s="269">
        <f t="shared" si="42"/>
        <v>0</v>
      </c>
      <c r="G134" s="162"/>
      <c r="H134" s="172">
        <f t="shared" ref="H134:H197" si="43">SUM(F134:G134)</f>
        <v>0</v>
      </c>
      <c r="I134" s="111"/>
      <c r="J134" s="112"/>
      <c r="K134" s="112"/>
      <c r="L134" s="112"/>
      <c r="M134" s="112"/>
      <c r="N134" s="115"/>
      <c r="O134" s="112"/>
      <c r="P134" s="114"/>
      <c r="Q134" s="115"/>
      <c r="R134" s="112"/>
      <c r="S134" s="114"/>
      <c r="T134" s="116"/>
    </row>
    <row r="135" spans="1:20" s="41" customFormat="1" hidden="1" x14ac:dyDescent="0.25">
      <c r="A135" s="128" t="s">
        <v>241</v>
      </c>
      <c r="B135" s="109" t="s">
        <v>670</v>
      </c>
      <c r="C135" s="564" t="s">
        <v>242</v>
      </c>
      <c r="D135" s="565"/>
      <c r="E135" s="565"/>
      <c r="F135" s="269">
        <f>F136+F137+F138+F139+F140+F141+F142+F143+F144+F145</f>
        <v>0</v>
      </c>
      <c r="G135" s="162">
        <f t="shared" ref="G135:T135" si="44">G136+G137+G138+G139+G140+G141+G142+G143+G144+G145</f>
        <v>0</v>
      </c>
      <c r="H135" s="172">
        <f t="shared" si="43"/>
        <v>0</v>
      </c>
      <c r="I135" s="111">
        <f t="shared" si="44"/>
        <v>0</v>
      </c>
      <c r="J135" s="112">
        <f t="shared" si="44"/>
        <v>0</v>
      </c>
      <c r="K135" s="112">
        <f t="shared" si="44"/>
        <v>0</v>
      </c>
      <c r="L135" s="112">
        <f t="shared" si="44"/>
        <v>0</v>
      </c>
      <c r="M135" s="112">
        <f t="shared" si="44"/>
        <v>0</v>
      </c>
      <c r="N135" s="115">
        <f t="shared" si="44"/>
        <v>0</v>
      </c>
      <c r="O135" s="112">
        <f t="shared" si="44"/>
        <v>0</v>
      </c>
      <c r="P135" s="114">
        <f t="shared" si="44"/>
        <v>0</v>
      </c>
      <c r="Q135" s="115">
        <f t="shared" si="44"/>
        <v>0</v>
      </c>
      <c r="R135" s="112">
        <f t="shared" si="44"/>
        <v>0</v>
      </c>
      <c r="S135" s="114">
        <f t="shared" si="44"/>
        <v>0</v>
      </c>
      <c r="T135" s="116">
        <f t="shared" si="44"/>
        <v>0</v>
      </c>
    </row>
    <row r="136" spans="1:20" hidden="1" x14ac:dyDescent="0.25">
      <c r="B136" s="55"/>
      <c r="C136" s="2"/>
      <c r="D136" s="524" t="s">
        <v>359</v>
      </c>
      <c r="E136" s="524"/>
      <c r="F136" s="258">
        <f t="shared" ref="F136:F146" si="45">SUM(I136:T136)</f>
        <v>0</v>
      </c>
      <c r="G136" s="151"/>
      <c r="H136" s="169">
        <f t="shared" si="43"/>
        <v>0</v>
      </c>
      <c r="I136" s="76"/>
      <c r="J136" s="1"/>
      <c r="K136" s="1"/>
      <c r="L136" s="1"/>
      <c r="M136" s="1"/>
      <c r="N136" s="82"/>
      <c r="O136" s="1"/>
      <c r="P136" s="42"/>
      <c r="Q136" s="82"/>
      <c r="R136" s="1"/>
      <c r="S136" s="42"/>
      <c r="T136" s="44"/>
    </row>
    <row r="137" spans="1:20" hidden="1" x14ac:dyDescent="0.25">
      <c r="B137" s="55"/>
      <c r="C137" s="2"/>
      <c r="D137" s="524" t="s">
        <v>360</v>
      </c>
      <c r="E137" s="524"/>
      <c r="F137" s="258">
        <f t="shared" si="45"/>
        <v>0</v>
      </c>
      <c r="G137" s="151"/>
      <c r="H137" s="169">
        <f t="shared" si="43"/>
        <v>0</v>
      </c>
      <c r="I137" s="76"/>
      <c r="J137" s="1"/>
      <c r="K137" s="1"/>
      <c r="L137" s="1"/>
      <c r="M137" s="1"/>
      <c r="N137" s="82"/>
      <c r="O137" s="1"/>
      <c r="P137" s="42"/>
      <c r="Q137" s="82"/>
      <c r="R137" s="1"/>
      <c r="S137" s="42"/>
      <c r="T137" s="44"/>
    </row>
    <row r="138" spans="1:20" hidden="1" x14ac:dyDescent="0.25">
      <c r="B138" s="55"/>
      <c r="C138" s="2"/>
      <c r="D138" s="524" t="s">
        <v>361</v>
      </c>
      <c r="E138" s="524"/>
      <c r="F138" s="258">
        <f t="shared" si="45"/>
        <v>0</v>
      </c>
      <c r="G138" s="151"/>
      <c r="H138" s="169">
        <f t="shared" si="43"/>
        <v>0</v>
      </c>
      <c r="I138" s="76"/>
      <c r="J138" s="1"/>
      <c r="K138" s="1"/>
      <c r="L138" s="1"/>
      <c r="M138" s="1"/>
      <c r="N138" s="82"/>
      <c r="O138" s="1"/>
      <c r="P138" s="42"/>
      <c r="Q138" s="82"/>
      <c r="R138" s="1"/>
      <c r="S138" s="42"/>
      <c r="T138" s="44"/>
    </row>
    <row r="139" spans="1:20" hidden="1" x14ac:dyDescent="0.25">
      <c r="B139" s="55"/>
      <c r="C139" s="2"/>
      <c r="D139" s="524" t="s">
        <v>362</v>
      </c>
      <c r="E139" s="524"/>
      <c r="F139" s="258">
        <f t="shared" si="45"/>
        <v>0</v>
      </c>
      <c r="G139" s="151"/>
      <c r="H139" s="169">
        <f t="shared" si="43"/>
        <v>0</v>
      </c>
      <c r="I139" s="76"/>
      <c r="J139" s="1"/>
      <c r="K139" s="1"/>
      <c r="L139" s="1"/>
      <c r="M139" s="1"/>
      <c r="N139" s="82"/>
      <c r="O139" s="1"/>
      <c r="P139" s="42"/>
      <c r="Q139" s="82"/>
      <c r="R139" s="1"/>
      <c r="S139" s="42"/>
      <c r="T139" s="44"/>
    </row>
    <row r="140" spans="1:20" hidden="1" x14ac:dyDescent="0.25">
      <c r="B140" s="55"/>
      <c r="C140" s="2"/>
      <c r="D140" s="524" t="s">
        <v>363</v>
      </c>
      <c r="E140" s="524"/>
      <c r="F140" s="258">
        <f t="shared" si="45"/>
        <v>0</v>
      </c>
      <c r="G140" s="151"/>
      <c r="H140" s="169">
        <f t="shared" si="43"/>
        <v>0</v>
      </c>
      <c r="I140" s="76"/>
      <c r="J140" s="1"/>
      <c r="K140" s="1"/>
      <c r="L140" s="1"/>
      <c r="M140" s="1"/>
      <c r="N140" s="82"/>
      <c r="O140" s="1"/>
      <c r="P140" s="42"/>
      <c r="Q140" s="82"/>
      <c r="R140" s="1"/>
      <c r="S140" s="42"/>
      <c r="T140" s="44"/>
    </row>
    <row r="141" spans="1:20" ht="25.5" hidden="1" customHeight="1" x14ac:dyDescent="0.25">
      <c r="B141" s="55"/>
      <c r="C141" s="2"/>
      <c r="D141" s="523" t="s">
        <v>536</v>
      </c>
      <c r="E141" s="523"/>
      <c r="F141" s="268">
        <f t="shared" si="45"/>
        <v>0</v>
      </c>
      <c r="G141" s="161"/>
      <c r="H141" s="169">
        <f t="shared" si="43"/>
        <v>0</v>
      </c>
      <c r="I141" s="76"/>
      <c r="J141" s="1"/>
      <c r="K141" s="1"/>
      <c r="L141" s="1"/>
      <c r="M141" s="1"/>
      <c r="N141" s="82"/>
      <c r="O141" s="1"/>
      <c r="P141" s="42"/>
      <c r="Q141" s="82"/>
      <c r="R141" s="1"/>
      <c r="S141" s="42"/>
      <c r="T141" s="44"/>
    </row>
    <row r="142" spans="1:20" ht="25.5" hidden="1" customHeight="1" x14ac:dyDescent="0.25">
      <c r="B142" s="55"/>
      <c r="C142" s="2"/>
      <c r="D142" s="523" t="s">
        <v>539</v>
      </c>
      <c r="E142" s="523"/>
      <c r="F142" s="268">
        <f t="shared" si="45"/>
        <v>0</v>
      </c>
      <c r="G142" s="161"/>
      <c r="H142" s="169">
        <f t="shared" si="43"/>
        <v>0</v>
      </c>
      <c r="I142" s="76"/>
      <c r="J142" s="1"/>
      <c r="K142" s="1"/>
      <c r="L142" s="1"/>
      <c r="M142" s="1"/>
      <c r="N142" s="82"/>
      <c r="O142" s="1"/>
      <c r="P142" s="42"/>
      <c r="Q142" s="82"/>
      <c r="R142" s="1"/>
      <c r="S142" s="42"/>
      <c r="T142" s="44"/>
    </row>
    <row r="143" spans="1:20" hidden="1" x14ac:dyDescent="0.25">
      <c r="B143" s="55"/>
      <c r="C143" s="2"/>
      <c r="D143" s="524" t="s">
        <v>365</v>
      </c>
      <c r="E143" s="524"/>
      <c r="F143" s="258">
        <f t="shared" si="45"/>
        <v>0</v>
      </c>
      <c r="G143" s="151"/>
      <c r="H143" s="169">
        <f t="shared" si="43"/>
        <v>0</v>
      </c>
      <c r="I143" s="76"/>
      <c r="J143" s="1"/>
      <c r="K143" s="1"/>
      <c r="L143" s="1"/>
      <c r="M143" s="1"/>
      <c r="N143" s="82"/>
      <c r="O143" s="1"/>
      <c r="P143" s="42"/>
      <c r="Q143" s="82"/>
      <c r="R143" s="1"/>
      <c r="S143" s="42"/>
      <c r="T143" s="44"/>
    </row>
    <row r="144" spans="1:20" ht="25.5" hidden="1" customHeight="1" x14ac:dyDescent="0.25">
      <c r="B144" s="55"/>
      <c r="C144" s="2"/>
      <c r="D144" s="523" t="s">
        <v>542</v>
      </c>
      <c r="E144" s="523"/>
      <c r="F144" s="268">
        <f t="shared" si="45"/>
        <v>0</v>
      </c>
      <c r="G144" s="161"/>
      <c r="H144" s="169">
        <f t="shared" si="43"/>
        <v>0</v>
      </c>
      <c r="I144" s="76"/>
      <c r="J144" s="1"/>
      <c r="K144" s="1"/>
      <c r="L144" s="1"/>
      <c r="M144" s="1"/>
      <c r="N144" s="82"/>
      <c r="O144" s="1"/>
      <c r="P144" s="42"/>
      <c r="Q144" s="82"/>
      <c r="R144" s="1"/>
      <c r="S144" s="42"/>
      <c r="T144" s="44"/>
    </row>
    <row r="145" spans="1:20" hidden="1" x14ac:dyDescent="0.25">
      <c r="B145" s="55"/>
      <c r="C145" s="2"/>
      <c r="D145" s="524" t="s">
        <v>543</v>
      </c>
      <c r="E145" s="524"/>
      <c r="F145" s="258">
        <f t="shared" si="45"/>
        <v>0</v>
      </c>
      <c r="G145" s="151"/>
      <c r="H145" s="169">
        <f t="shared" si="43"/>
        <v>0</v>
      </c>
      <c r="I145" s="76"/>
      <c r="J145" s="1"/>
      <c r="K145" s="1"/>
      <c r="L145" s="1"/>
      <c r="M145" s="1"/>
      <c r="N145" s="82"/>
      <c r="O145" s="1"/>
      <c r="P145" s="42"/>
      <c r="Q145" s="82"/>
      <c r="R145" s="1"/>
      <c r="S145" s="42"/>
      <c r="T145" s="44"/>
    </row>
    <row r="146" spans="1:20" s="41" customFormat="1" ht="15.75" hidden="1" thickBot="1" x14ac:dyDescent="0.3">
      <c r="A146" s="128" t="s">
        <v>243</v>
      </c>
      <c r="B146" s="137" t="s">
        <v>671</v>
      </c>
      <c r="C146" s="600" t="s">
        <v>244</v>
      </c>
      <c r="D146" s="601"/>
      <c r="E146" s="601"/>
      <c r="F146" s="270">
        <f t="shared" si="45"/>
        <v>0</v>
      </c>
      <c r="G146" s="163"/>
      <c r="H146" s="172">
        <f t="shared" si="43"/>
        <v>0</v>
      </c>
      <c r="I146" s="111"/>
      <c r="J146" s="112"/>
      <c r="K146" s="112"/>
      <c r="L146" s="112"/>
      <c r="M146" s="112"/>
      <c r="N146" s="115"/>
      <c r="O146" s="112"/>
      <c r="P146" s="114"/>
      <c r="Q146" s="115"/>
      <c r="R146" s="112"/>
      <c r="S146" s="114"/>
      <c r="T146" s="116"/>
    </row>
    <row r="147" spans="1:20" ht="15.75" thickBot="1" x14ac:dyDescent="0.3">
      <c r="B147" s="101" t="s">
        <v>245</v>
      </c>
      <c r="C147" s="560" t="s">
        <v>246</v>
      </c>
      <c r="D147" s="561"/>
      <c r="E147" s="561"/>
      <c r="F147" s="261">
        <f>F148+F149+F152+F153+F154+F155+F156</f>
        <v>0</v>
      </c>
      <c r="G147" s="154">
        <f t="shared" ref="G147:T147" si="46">G148+G149+G152+G153+G154+G155+G156</f>
        <v>0</v>
      </c>
      <c r="H147" s="166">
        <f t="shared" si="43"/>
        <v>0</v>
      </c>
      <c r="I147" s="87">
        <f t="shared" si="46"/>
        <v>0</v>
      </c>
      <c r="J147" s="88">
        <f t="shared" si="46"/>
        <v>0</v>
      </c>
      <c r="K147" s="88">
        <f t="shared" si="46"/>
        <v>0</v>
      </c>
      <c r="L147" s="88">
        <f t="shared" si="46"/>
        <v>0</v>
      </c>
      <c r="M147" s="88">
        <f t="shared" si="46"/>
        <v>0</v>
      </c>
      <c r="N147" s="91">
        <f t="shared" si="46"/>
        <v>0</v>
      </c>
      <c r="O147" s="88">
        <f t="shared" si="46"/>
        <v>0</v>
      </c>
      <c r="P147" s="90">
        <f t="shared" si="46"/>
        <v>0</v>
      </c>
      <c r="Q147" s="91">
        <f t="shared" si="46"/>
        <v>0</v>
      </c>
      <c r="R147" s="88">
        <f t="shared" si="46"/>
        <v>0</v>
      </c>
      <c r="S147" s="90">
        <f t="shared" si="46"/>
        <v>0</v>
      </c>
      <c r="T147" s="92">
        <f t="shared" si="46"/>
        <v>0</v>
      </c>
    </row>
    <row r="148" spans="1:20" s="18" customFormat="1" hidden="1" x14ac:dyDescent="0.25">
      <c r="A148" s="128" t="s">
        <v>247</v>
      </c>
      <c r="B148" s="117" t="s">
        <v>672</v>
      </c>
      <c r="C148" s="574" t="s">
        <v>248</v>
      </c>
      <c r="D148" s="575"/>
      <c r="E148" s="575"/>
      <c r="F148" s="257">
        <f t="shared" ref="F148" si="47">SUM(I148:T148)</f>
        <v>0</v>
      </c>
      <c r="G148" s="150"/>
      <c r="H148" s="168">
        <f t="shared" si="43"/>
        <v>0</v>
      </c>
      <c r="I148" s="95"/>
      <c r="J148" s="96"/>
      <c r="K148" s="96"/>
      <c r="L148" s="96"/>
      <c r="M148" s="96"/>
      <c r="N148" s="99"/>
      <c r="O148" s="96"/>
      <c r="P148" s="98"/>
      <c r="Q148" s="99"/>
      <c r="R148" s="96"/>
      <c r="S148" s="98"/>
      <c r="T148" s="100"/>
    </row>
    <row r="149" spans="1:20" s="18" customFormat="1" hidden="1" x14ac:dyDescent="0.25">
      <c r="A149" s="128" t="s">
        <v>249</v>
      </c>
      <c r="B149" s="93" t="s">
        <v>673</v>
      </c>
      <c r="C149" s="556" t="s">
        <v>250</v>
      </c>
      <c r="D149" s="557"/>
      <c r="E149" s="557"/>
      <c r="F149" s="259">
        <f>F150+F151</f>
        <v>0</v>
      </c>
      <c r="G149" s="152">
        <f t="shared" ref="G149:T149" si="48">G150+G151</f>
        <v>0</v>
      </c>
      <c r="H149" s="168">
        <f t="shared" si="43"/>
        <v>0</v>
      </c>
      <c r="I149" s="95">
        <f t="shared" si="48"/>
        <v>0</v>
      </c>
      <c r="J149" s="96">
        <f t="shared" si="48"/>
        <v>0</v>
      </c>
      <c r="K149" s="96">
        <f t="shared" si="48"/>
        <v>0</v>
      </c>
      <c r="L149" s="96">
        <f t="shared" si="48"/>
        <v>0</v>
      </c>
      <c r="M149" s="96">
        <f t="shared" si="48"/>
        <v>0</v>
      </c>
      <c r="N149" s="99">
        <f t="shared" si="48"/>
        <v>0</v>
      </c>
      <c r="O149" s="96">
        <f t="shared" si="48"/>
        <v>0</v>
      </c>
      <c r="P149" s="98">
        <f t="shared" si="48"/>
        <v>0</v>
      </c>
      <c r="Q149" s="99">
        <f t="shared" si="48"/>
        <v>0</v>
      </c>
      <c r="R149" s="96">
        <f t="shared" si="48"/>
        <v>0</v>
      </c>
      <c r="S149" s="98">
        <f t="shared" si="48"/>
        <v>0</v>
      </c>
      <c r="T149" s="100">
        <f t="shared" si="48"/>
        <v>0</v>
      </c>
    </row>
    <row r="150" spans="1:20" hidden="1" x14ac:dyDescent="0.25">
      <c r="B150" s="55"/>
      <c r="C150" s="2"/>
      <c r="D150" s="524" t="s">
        <v>250</v>
      </c>
      <c r="E150" s="524"/>
      <c r="F150" s="258">
        <f t="shared" ref="F150:F156" si="49">SUM(I150:T150)</f>
        <v>0</v>
      </c>
      <c r="G150" s="151"/>
      <c r="H150" s="169">
        <f t="shared" si="43"/>
        <v>0</v>
      </c>
      <c r="I150" s="76"/>
      <c r="J150" s="1"/>
      <c r="K150" s="1"/>
      <c r="L150" s="1"/>
      <c r="M150" s="1"/>
      <c r="N150" s="82"/>
      <c r="O150" s="1"/>
      <c r="P150" s="42"/>
      <c r="Q150" s="82"/>
      <c r="R150" s="1"/>
      <c r="S150" s="42"/>
      <c r="T150" s="44"/>
    </row>
    <row r="151" spans="1:20" hidden="1" x14ac:dyDescent="0.25">
      <c r="B151" s="55"/>
      <c r="C151" s="2"/>
      <c r="D151" s="524" t="s">
        <v>349</v>
      </c>
      <c r="E151" s="524"/>
      <c r="F151" s="258">
        <f t="shared" si="49"/>
        <v>0</v>
      </c>
      <c r="G151" s="151"/>
      <c r="H151" s="169">
        <f t="shared" si="43"/>
        <v>0</v>
      </c>
      <c r="I151" s="76"/>
      <c r="J151" s="1"/>
      <c r="K151" s="1"/>
      <c r="L151" s="1"/>
      <c r="M151" s="1"/>
      <c r="N151" s="82"/>
      <c r="O151" s="1"/>
      <c r="P151" s="42"/>
      <c r="Q151" s="82"/>
      <c r="R151" s="1"/>
      <c r="S151" s="42"/>
      <c r="T151" s="44"/>
    </row>
    <row r="152" spans="1:20" s="18" customFormat="1" hidden="1" x14ac:dyDescent="0.25">
      <c r="A152" s="128" t="s">
        <v>251</v>
      </c>
      <c r="B152" s="93" t="s">
        <v>674</v>
      </c>
      <c r="C152" s="556" t="s">
        <v>252</v>
      </c>
      <c r="D152" s="557"/>
      <c r="E152" s="557"/>
      <c r="F152" s="259">
        <f t="shared" si="49"/>
        <v>0</v>
      </c>
      <c r="G152" s="152"/>
      <c r="H152" s="168">
        <f t="shared" si="43"/>
        <v>0</v>
      </c>
      <c r="I152" s="95"/>
      <c r="J152" s="96"/>
      <c r="K152" s="96"/>
      <c r="L152" s="96"/>
      <c r="M152" s="96"/>
      <c r="N152" s="99"/>
      <c r="O152" s="96"/>
      <c r="P152" s="98"/>
      <c r="Q152" s="99"/>
      <c r="R152" s="96"/>
      <c r="S152" s="98"/>
      <c r="T152" s="100"/>
    </row>
    <row r="153" spans="1:20" s="18" customFormat="1" hidden="1" x14ac:dyDescent="0.25">
      <c r="A153" s="128" t="s">
        <v>253</v>
      </c>
      <c r="B153" s="93" t="s">
        <v>675</v>
      </c>
      <c r="C153" s="556" t="s">
        <v>254</v>
      </c>
      <c r="D153" s="557"/>
      <c r="E153" s="557"/>
      <c r="F153" s="259">
        <f t="shared" si="49"/>
        <v>0</v>
      </c>
      <c r="G153" s="152"/>
      <c r="H153" s="168">
        <f t="shared" si="43"/>
        <v>0</v>
      </c>
      <c r="I153" s="95"/>
      <c r="J153" s="96"/>
      <c r="K153" s="96"/>
      <c r="L153" s="96"/>
      <c r="M153" s="96"/>
      <c r="N153" s="99"/>
      <c r="O153" s="96"/>
      <c r="P153" s="98"/>
      <c r="Q153" s="99"/>
      <c r="R153" s="96"/>
      <c r="S153" s="98"/>
      <c r="T153" s="100"/>
    </row>
    <row r="154" spans="1:20" s="18" customFormat="1" hidden="1" x14ac:dyDescent="0.25">
      <c r="A154" s="128" t="s">
        <v>255</v>
      </c>
      <c r="B154" s="93" t="s">
        <v>676</v>
      </c>
      <c r="C154" s="556" t="s">
        <v>256</v>
      </c>
      <c r="D154" s="557"/>
      <c r="E154" s="557"/>
      <c r="F154" s="259">
        <f t="shared" si="49"/>
        <v>0</v>
      </c>
      <c r="G154" s="152"/>
      <c r="H154" s="168">
        <f t="shared" si="43"/>
        <v>0</v>
      </c>
      <c r="I154" s="95"/>
      <c r="J154" s="96"/>
      <c r="K154" s="96"/>
      <c r="L154" s="96"/>
      <c r="M154" s="96"/>
      <c r="N154" s="99"/>
      <c r="O154" s="96"/>
      <c r="P154" s="98"/>
      <c r="Q154" s="99"/>
      <c r="R154" s="96"/>
      <c r="S154" s="98"/>
      <c r="T154" s="100"/>
    </row>
    <row r="155" spans="1:20" s="18" customFormat="1" hidden="1" x14ac:dyDescent="0.25">
      <c r="A155" s="128" t="s">
        <v>257</v>
      </c>
      <c r="B155" s="93" t="s">
        <v>677</v>
      </c>
      <c r="C155" s="556" t="s">
        <v>258</v>
      </c>
      <c r="D155" s="557"/>
      <c r="E155" s="557"/>
      <c r="F155" s="259">
        <f t="shared" si="49"/>
        <v>0</v>
      </c>
      <c r="G155" s="152"/>
      <c r="H155" s="168">
        <f t="shared" si="43"/>
        <v>0</v>
      </c>
      <c r="I155" s="95"/>
      <c r="J155" s="96"/>
      <c r="K155" s="96"/>
      <c r="L155" s="96"/>
      <c r="M155" s="96"/>
      <c r="N155" s="99"/>
      <c r="O155" s="96"/>
      <c r="P155" s="98"/>
      <c r="Q155" s="99"/>
      <c r="R155" s="96"/>
      <c r="S155" s="98"/>
      <c r="T155" s="100"/>
    </row>
    <row r="156" spans="1:20" s="18" customFormat="1" ht="15.75" hidden="1" thickBot="1" x14ac:dyDescent="0.3">
      <c r="A156" s="128" t="s">
        <v>259</v>
      </c>
      <c r="B156" s="127" t="s">
        <v>678</v>
      </c>
      <c r="C156" s="596" t="s">
        <v>260</v>
      </c>
      <c r="D156" s="597"/>
      <c r="E156" s="597"/>
      <c r="F156" s="271">
        <f t="shared" si="49"/>
        <v>0</v>
      </c>
      <c r="G156" s="164"/>
      <c r="H156" s="168">
        <f t="shared" si="43"/>
        <v>0</v>
      </c>
      <c r="I156" s="95"/>
      <c r="J156" s="96"/>
      <c r="K156" s="96"/>
      <c r="L156" s="96"/>
      <c r="M156" s="96"/>
      <c r="N156" s="99"/>
      <c r="O156" s="96"/>
      <c r="P156" s="98"/>
      <c r="Q156" s="99"/>
      <c r="R156" s="96"/>
      <c r="S156" s="98"/>
      <c r="T156" s="100"/>
    </row>
    <row r="157" spans="1:20" ht="15.75" thickBot="1" x14ac:dyDescent="0.3">
      <c r="B157" s="101" t="s">
        <v>261</v>
      </c>
      <c r="C157" s="560" t="s">
        <v>262</v>
      </c>
      <c r="D157" s="561"/>
      <c r="E157" s="561"/>
      <c r="F157" s="261">
        <f>F158+F159+F160+F161</f>
        <v>0</v>
      </c>
      <c r="G157" s="154">
        <f t="shared" ref="G157:T157" si="50">G158+G159+G160+G161</f>
        <v>0</v>
      </c>
      <c r="H157" s="166">
        <f t="shared" si="43"/>
        <v>0</v>
      </c>
      <c r="I157" s="87">
        <f t="shared" si="50"/>
        <v>0</v>
      </c>
      <c r="J157" s="88">
        <f t="shared" si="50"/>
        <v>0</v>
      </c>
      <c r="K157" s="88">
        <f t="shared" si="50"/>
        <v>0</v>
      </c>
      <c r="L157" s="88">
        <f t="shared" si="50"/>
        <v>0</v>
      </c>
      <c r="M157" s="88">
        <f t="shared" si="50"/>
        <v>0</v>
      </c>
      <c r="N157" s="91">
        <f t="shared" si="50"/>
        <v>0</v>
      </c>
      <c r="O157" s="88">
        <f t="shared" si="50"/>
        <v>0</v>
      </c>
      <c r="P157" s="90">
        <f t="shared" si="50"/>
        <v>0</v>
      </c>
      <c r="Q157" s="91">
        <f t="shared" si="50"/>
        <v>0</v>
      </c>
      <c r="R157" s="88">
        <f t="shared" si="50"/>
        <v>0</v>
      </c>
      <c r="S157" s="90">
        <f t="shared" si="50"/>
        <v>0</v>
      </c>
      <c r="T157" s="92">
        <f t="shared" si="50"/>
        <v>0</v>
      </c>
    </row>
    <row r="158" spans="1:20" s="18" customFormat="1" hidden="1" x14ac:dyDescent="0.25">
      <c r="A158" s="128" t="s">
        <v>263</v>
      </c>
      <c r="B158" s="283" t="s">
        <v>679</v>
      </c>
      <c r="C158" s="598" t="s">
        <v>264</v>
      </c>
      <c r="D158" s="599"/>
      <c r="E158" s="599"/>
      <c r="F158" s="284">
        <f t="shared" ref="F158:F161" si="51">SUM(I158:T158)</f>
        <v>0</v>
      </c>
      <c r="G158" s="285"/>
      <c r="H158" s="286">
        <f t="shared" si="43"/>
        <v>0</v>
      </c>
      <c r="I158" s="287"/>
      <c r="J158" s="288"/>
      <c r="K158" s="288"/>
      <c r="L158" s="288"/>
      <c r="M158" s="288"/>
      <c r="N158" s="289"/>
      <c r="O158" s="288"/>
      <c r="P158" s="290"/>
      <c r="Q158" s="289"/>
      <c r="R158" s="288"/>
      <c r="S158" s="290"/>
      <c r="T158" s="291"/>
    </row>
    <row r="159" spans="1:20" s="18" customFormat="1" hidden="1" x14ac:dyDescent="0.25">
      <c r="A159" s="128" t="s">
        <v>265</v>
      </c>
      <c r="B159" s="292" t="s">
        <v>680</v>
      </c>
      <c r="C159" s="592" t="s">
        <v>887</v>
      </c>
      <c r="D159" s="593"/>
      <c r="E159" s="593"/>
      <c r="F159" s="293">
        <f t="shared" si="51"/>
        <v>0</v>
      </c>
      <c r="G159" s="294"/>
      <c r="H159" s="286">
        <f t="shared" si="43"/>
        <v>0</v>
      </c>
      <c r="I159" s="287"/>
      <c r="J159" s="288"/>
      <c r="K159" s="288"/>
      <c r="L159" s="288"/>
      <c r="M159" s="288"/>
      <c r="N159" s="289"/>
      <c r="O159" s="288"/>
      <c r="P159" s="290"/>
      <c r="Q159" s="289"/>
      <c r="R159" s="288"/>
      <c r="S159" s="290"/>
      <c r="T159" s="291"/>
    </row>
    <row r="160" spans="1:20" s="18" customFormat="1" hidden="1" x14ac:dyDescent="0.25">
      <c r="A160" s="128" t="s">
        <v>266</v>
      </c>
      <c r="B160" s="292" t="s">
        <v>681</v>
      </c>
      <c r="C160" s="592" t="s">
        <v>267</v>
      </c>
      <c r="D160" s="593"/>
      <c r="E160" s="593"/>
      <c r="F160" s="293">
        <f t="shared" si="51"/>
        <v>0</v>
      </c>
      <c r="G160" s="294"/>
      <c r="H160" s="286">
        <f t="shared" si="43"/>
        <v>0</v>
      </c>
      <c r="I160" s="287"/>
      <c r="J160" s="288"/>
      <c r="K160" s="288"/>
      <c r="L160" s="288"/>
      <c r="M160" s="288"/>
      <c r="N160" s="289"/>
      <c r="O160" s="288"/>
      <c r="P160" s="290"/>
      <c r="Q160" s="289"/>
      <c r="R160" s="288"/>
      <c r="S160" s="290"/>
      <c r="T160" s="291"/>
    </row>
    <row r="161" spans="1:20" s="18" customFormat="1" ht="15.75" hidden="1" thickBot="1" x14ac:dyDescent="0.3">
      <c r="A161" s="128" t="s">
        <v>268</v>
      </c>
      <c r="B161" s="295" t="s">
        <v>682</v>
      </c>
      <c r="C161" s="594" t="s">
        <v>366</v>
      </c>
      <c r="D161" s="595"/>
      <c r="E161" s="595"/>
      <c r="F161" s="296">
        <f t="shared" si="51"/>
        <v>0</v>
      </c>
      <c r="G161" s="297"/>
      <c r="H161" s="286">
        <f t="shared" si="43"/>
        <v>0</v>
      </c>
      <c r="I161" s="287"/>
      <c r="J161" s="288"/>
      <c r="K161" s="288"/>
      <c r="L161" s="288"/>
      <c r="M161" s="288"/>
      <c r="N161" s="289"/>
      <c r="O161" s="288"/>
      <c r="P161" s="290"/>
      <c r="Q161" s="289"/>
      <c r="R161" s="288"/>
      <c r="S161" s="290"/>
      <c r="T161" s="291"/>
    </row>
    <row r="162" spans="1:20" ht="15.75" thickBot="1" x14ac:dyDescent="0.3">
      <c r="B162" s="101" t="s">
        <v>269</v>
      </c>
      <c r="C162" s="560" t="s">
        <v>270</v>
      </c>
      <c r="D162" s="561"/>
      <c r="E162" s="561"/>
      <c r="F162" s="261">
        <f>F163+F164+F175+F186+F197+F200+F212+F213+F214</f>
        <v>0</v>
      </c>
      <c r="G162" s="154">
        <f t="shared" ref="G162:T162" si="52">G163+G164+G175+G186+G197+G200+G212+G213+G214</f>
        <v>0</v>
      </c>
      <c r="H162" s="166">
        <f t="shared" si="43"/>
        <v>0</v>
      </c>
      <c r="I162" s="87">
        <f t="shared" si="52"/>
        <v>0</v>
      </c>
      <c r="J162" s="88">
        <f t="shared" si="52"/>
        <v>0</v>
      </c>
      <c r="K162" s="88">
        <f t="shared" si="52"/>
        <v>0</v>
      </c>
      <c r="L162" s="88">
        <f t="shared" si="52"/>
        <v>0</v>
      </c>
      <c r="M162" s="88">
        <f t="shared" si="52"/>
        <v>0</v>
      </c>
      <c r="N162" s="91">
        <f t="shared" si="52"/>
        <v>0</v>
      </c>
      <c r="O162" s="88">
        <f t="shared" si="52"/>
        <v>0</v>
      </c>
      <c r="P162" s="90">
        <f t="shared" si="52"/>
        <v>0</v>
      </c>
      <c r="Q162" s="91">
        <f t="shared" si="52"/>
        <v>0</v>
      </c>
      <c r="R162" s="88">
        <f t="shared" si="52"/>
        <v>0</v>
      </c>
      <c r="S162" s="90">
        <f t="shared" si="52"/>
        <v>0</v>
      </c>
      <c r="T162" s="92">
        <f t="shared" si="52"/>
        <v>0</v>
      </c>
    </row>
    <row r="163" spans="1:20" s="18" customFormat="1" ht="25.5" hidden="1" customHeight="1" x14ac:dyDescent="0.25">
      <c r="A163" s="128" t="s">
        <v>271</v>
      </c>
      <c r="B163" s="93" t="s">
        <v>683</v>
      </c>
      <c r="C163" s="532" t="s">
        <v>367</v>
      </c>
      <c r="D163" s="533"/>
      <c r="E163" s="533"/>
      <c r="F163" s="272">
        <f t="shared" ref="F163" si="53">SUM(I163:T163)</f>
        <v>0</v>
      </c>
      <c r="G163" s="165"/>
      <c r="H163" s="168">
        <f t="shared" si="43"/>
        <v>0</v>
      </c>
      <c r="I163" s="95"/>
      <c r="J163" s="96"/>
      <c r="K163" s="96"/>
      <c r="L163" s="96"/>
      <c r="M163" s="96"/>
      <c r="N163" s="99"/>
      <c r="O163" s="96"/>
      <c r="P163" s="98"/>
      <c r="Q163" s="99"/>
      <c r="R163" s="96"/>
      <c r="S163" s="98"/>
      <c r="T163" s="100"/>
    </row>
    <row r="164" spans="1:20" s="18" customFormat="1" ht="16.350000000000001" hidden="1" customHeight="1" x14ac:dyDescent="0.25">
      <c r="A164" s="128" t="s">
        <v>272</v>
      </c>
      <c r="B164" s="93" t="s">
        <v>684</v>
      </c>
      <c r="C164" s="590" t="s">
        <v>812</v>
      </c>
      <c r="D164" s="591"/>
      <c r="E164" s="591"/>
      <c r="F164" s="272">
        <f>F165+F166+F167+F168+F169+F170+F171+F172+F173+F174</f>
        <v>0</v>
      </c>
      <c r="G164" s="165">
        <f t="shared" ref="G164:T164" si="54">G165+G166+G167+G168+G169+G170+G171+G172+G173+G174</f>
        <v>0</v>
      </c>
      <c r="H164" s="168">
        <f t="shared" si="43"/>
        <v>0</v>
      </c>
      <c r="I164" s="95">
        <f t="shared" si="54"/>
        <v>0</v>
      </c>
      <c r="J164" s="96">
        <f t="shared" si="54"/>
        <v>0</v>
      </c>
      <c r="K164" s="96">
        <f t="shared" si="54"/>
        <v>0</v>
      </c>
      <c r="L164" s="96">
        <f t="shared" si="54"/>
        <v>0</v>
      </c>
      <c r="M164" s="96">
        <f t="shared" si="54"/>
        <v>0</v>
      </c>
      <c r="N164" s="99">
        <f t="shared" si="54"/>
        <v>0</v>
      </c>
      <c r="O164" s="96">
        <f t="shared" si="54"/>
        <v>0</v>
      </c>
      <c r="P164" s="98">
        <f t="shared" si="54"/>
        <v>0</v>
      </c>
      <c r="Q164" s="99">
        <f t="shared" si="54"/>
        <v>0</v>
      </c>
      <c r="R164" s="96">
        <f t="shared" si="54"/>
        <v>0</v>
      </c>
      <c r="S164" s="98">
        <f t="shared" si="54"/>
        <v>0</v>
      </c>
      <c r="T164" s="100">
        <f t="shared" si="54"/>
        <v>0</v>
      </c>
    </row>
    <row r="165" spans="1:20" hidden="1" x14ac:dyDescent="0.25">
      <c r="B165" s="55"/>
      <c r="C165" s="2"/>
      <c r="D165" s="524" t="s">
        <v>813</v>
      </c>
      <c r="E165" s="524"/>
      <c r="F165" s="258">
        <f t="shared" ref="F165:F174" si="55">SUM(I165:T165)</f>
        <v>0</v>
      </c>
      <c r="G165" s="151"/>
      <c r="H165" s="169">
        <f t="shared" si="43"/>
        <v>0</v>
      </c>
      <c r="I165" s="76"/>
      <c r="J165" s="1"/>
      <c r="K165" s="1"/>
      <c r="L165" s="1"/>
      <c r="M165" s="1"/>
      <c r="N165" s="82"/>
      <c r="O165" s="1"/>
      <c r="P165" s="42"/>
      <c r="Q165" s="82"/>
      <c r="R165" s="1"/>
      <c r="S165" s="42"/>
      <c r="T165" s="44"/>
    </row>
    <row r="166" spans="1:20" hidden="1" x14ac:dyDescent="0.25">
      <c r="B166" s="55"/>
      <c r="C166" s="2"/>
      <c r="D166" s="524" t="s">
        <v>814</v>
      </c>
      <c r="E166" s="524"/>
      <c r="F166" s="258">
        <f t="shared" si="55"/>
        <v>0</v>
      </c>
      <c r="G166" s="151"/>
      <c r="H166" s="169">
        <f t="shared" si="43"/>
        <v>0</v>
      </c>
      <c r="I166" s="76"/>
      <c r="J166" s="1"/>
      <c r="K166" s="1"/>
      <c r="L166" s="1"/>
      <c r="M166" s="1"/>
      <c r="N166" s="82"/>
      <c r="O166" s="1"/>
      <c r="P166" s="42"/>
      <c r="Q166" s="82"/>
      <c r="R166" s="1"/>
      <c r="S166" s="42"/>
      <c r="T166" s="44"/>
    </row>
    <row r="167" spans="1:20" hidden="1" x14ac:dyDescent="0.25">
      <c r="B167" s="55"/>
      <c r="C167" s="2"/>
      <c r="D167" s="524" t="s">
        <v>545</v>
      </c>
      <c r="E167" s="524"/>
      <c r="F167" s="258">
        <f t="shared" si="55"/>
        <v>0</v>
      </c>
      <c r="G167" s="151"/>
      <c r="H167" s="169">
        <f t="shared" si="43"/>
        <v>0</v>
      </c>
      <c r="I167" s="76"/>
      <c r="J167" s="1"/>
      <c r="K167" s="1"/>
      <c r="L167" s="1"/>
      <c r="M167" s="1"/>
      <c r="N167" s="82"/>
      <c r="O167" s="1"/>
      <c r="P167" s="42"/>
      <c r="Q167" s="82"/>
      <c r="R167" s="1"/>
      <c r="S167" s="42"/>
      <c r="T167" s="44"/>
    </row>
    <row r="168" spans="1:20" ht="25.5" hidden="1" customHeight="1" x14ac:dyDescent="0.25">
      <c r="B168" s="55"/>
      <c r="C168" s="2"/>
      <c r="D168" s="523" t="s">
        <v>548</v>
      </c>
      <c r="E168" s="523"/>
      <c r="F168" s="268">
        <f t="shared" si="55"/>
        <v>0</v>
      </c>
      <c r="G168" s="161"/>
      <c r="H168" s="169">
        <f t="shared" si="43"/>
        <v>0</v>
      </c>
      <c r="I168" s="76"/>
      <c r="J168" s="1"/>
      <c r="K168" s="1"/>
      <c r="L168" s="1"/>
      <c r="M168" s="1"/>
      <c r="N168" s="82"/>
      <c r="O168" s="1"/>
      <c r="P168" s="42"/>
      <c r="Q168" s="82"/>
      <c r="R168" s="1"/>
      <c r="S168" s="42"/>
      <c r="T168" s="44"/>
    </row>
    <row r="169" spans="1:20" hidden="1" x14ac:dyDescent="0.25">
      <c r="B169" s="55"/>
      <c r="C169" s="2"/>
      <c r="D169" s="524" t="s">
        <v>550</v>
      </c>
      <c r="E169" s="524"/>
      <c r="F169" s="258">
        <f t="shared" si="55"/>
        <v>0</v>
      </c>
      <c r="G169" s="151"/>
      <c r="H169" s="169">
        <f t="shared" si="43"/>
        <v>0</v>
      </c>
      <c r="I169" s="76"/>
      <c r="J169" s="1"/>
      <c r="K169" s="1"/>
      <c r="L169" s="1"/>
      <c r="M169" s="1"/>
      <c r="N169" s="82"/>
      <c r="O169" s="1"/>
      <c r="P169" s="42"/>
      <c r="Q169" s="82"/>
      <c r="R169" s="1"/>
      <c r="S169" s="42"/>
      <c r="T169" s="44"/>
    </row>
    <row r="170" spans="1:20" hidden="1" x14ac:dyDescent="0.25">
      <c r="B170" s="55"/>
      <c r="C170" s="2"/>
      <c r="D170" s="524" t="s">
        <v>551</v>
      </c>
      <c r="E170" s="524"/>
      <c r="F170" s="258">
        <f t="shared" si="55"/>
        <v>0</v>
      </c>
      <c r="G170" s="151"/>
      <c r="H170" s="169">
        <f t="shared" si="43"/>
        <v>0</v>
      </c>
      <c r="I170" s="76"/>
      <c r="J170" s="1"/>
      <c r="K170" s="1"/>
      <c r="L170" s="1"/>
      <c r="M170" s="1"/>
      <c r="N170" s="82"/>
      <c r="O170" s="1"/>
      <c r="P170" s="42"/>
      <c r="Q170" s="82"/>
      <c r="R170" s="1"/>
      <c r="S170" s="42"/>
      <c r="T170" s="44"/>
    </row>
    <row r="171" spans="1:20" ht="25.5" hidden="1" customHeight="1" x14ac:dyDescent="0.25">
      <c r="B171" s="55"/>
      <c r="C171" s="2"/>
      <c r="D171" s="523" t="s">
        <v>555</v>
      </c>
      <c r="E171" s="523"/>
      <c r="F171" s="268">
        <f t="shared" si="55"/>
        <v>0</v>
      </c>
      <c r="G171" s="161"/>
      <c r="H171" s="169">
        <f t="shared" si="43"/>
        <v>0</v>
      </c>
      <c r="I171" s="76"/>
      <c r="J171" s="1"/>
      <c r="K171" s="1"/>
      <c r="L171" s="1"/>
      <c r="M171" s="1"/>
      <c r="N171" s="82"/>
      <c r="O171" s="1"/>
      <c r="P171" s="42"/>
      <c r="Q171" s="82"/>
      <c r="R171" s="1"/>
      <c r="S171" s="42"/>
      <c r="T171" s="44"/>
    </row>
    <row r="172" spans="1:20" ht="25.5" hidden="1" customHeight="1" x14ac:dyDescent="0.25">
      <c r="B172" s="55"/>
      <c r="C172" s="2"/>
      <c r="D172" s="523" t="s">
        <v>558</v>
      </c>
      <c r="E172" s="523"/>
      <c r="F172" s="268">
        <f t="shared" si="55"/>
        <v>0</v>
      </c>
      <c r="G172" s="161"/>
      <c r="H172" s="169">
        <f t="shared" si="43"/>
        <v>0</v>
      </c>
      <c r="I172" s="76"/>
      <c r="J172" s="1"/>
      <c r="K172" s="1"/>
      <c r="L172" s="1"/>
      <c r="M172" s="1"/>
      <c r="N172" s="82"/>
      <c r="O172" s="1"/>
      <c r="P172" s="42"/>
      <c r="Q172" s="82"/>
      <c r="R172" s="1"/>
      <c r="S172" s="42"/>
      <c r="T172" s="44"/>
    </row>
    <row r="173" spans="1:20" ht="25.5" hidden="1" customHeight="1" x14ac:dyDescent="0.25">
      <c r="B173" s="55"/>
      <c r="C173" s="2"/>
      <c r="D173" s="523" t="s">
        <v>560</v>
      </c>
      <c r="E173" s="523"/>
      <c r="F173" s="268">
        <f t="shared" si="55"/>
        <v>0</v>
      </c>
      <c r="G173" s="161"/>
      <c r="H173" s="169">
        <f t="shared" si="43"/>
        <v>0</v>
      </c>
      <c r="I173" s="76"/>
      <c r="J173" s="1"/>
      <c r="K173" s="1"/>
      <c r="L173" s="1"/>
      <c r="M173" s="1"/>
      <c r="N173" s="82"/>
      <c r="O173" s="1"/>
      <c r="P173" s="42"/>
      <c r="Q173" s="82"/>
      <c r="R173" s="1"/>
      <c r="S173" s="42"/>
      <c r="T173" s="44"/>
    </row>
    <row r="174" spans="1:20" ht="25.5" hidden="1" customHeight="1" x14ac:dyDescent="0.25">
      <c r="B174" s="55"/>
      <c r="C174" s="2"/>
      <c r="D174" s="523" t="s">
        <v>563</v>
      </c>
      <c r="E174" s="523"/>
      <c r="F174" s="268">
        <f t="shared" si="55"/>
        <v>0</v>
      </c>
      <c r="G174" s="161"/>
      <c r="H174" s="169">
        <f t="shared" si="43"/>
        <v>0</v>
      </c>
      <c r="I174" s="76"/>
      <c r="J174" s="1"/>
      <c r="K174" s="1"/>
      <c r="L174" s="1"/>
      <c r="M174" s="1"/>
      <c r="N174" s="82"/>
      <c r="O174" s="1"/>
      <c r="P174" s="42"/>
      <c r="Q174" s="82"/>
      <c r="R174" s="1"/>
      <c r="S174" s="42"/>
      <c r="T174" s="44"/>
    </row>
    <row r="175" spans="1:20" s="18" customFormat="1" ht="25.5" hidden="1" customHeight="1" x14ac:dyDescent="0.25">
      <c r="A175" s="131" t="s">
        <v>273</v>
      </c>
      <c r="B175" s="93" t="s">
        <v>685</v>
      </c>
      <c r="C175" s="590" t="s">
        <v>606</v>
      </c>
      <c r="D175" s="591"/>
      <c r="E175" s="591"/>
      <c r="F175" s="272">
        <f>F176+F177+F178+F179+F180+F181+F182+F183+F184+F185</f>
        <v>0</v>
      </c>
      <c r="G175" s="165">
        <f t="shared" ref="G175:T175" si="56">G176+G177+G178+G179+G180+G181+G182+G183+G184+G185</f>
        <v>0</v>
      </c>
      <c r="H175" s="168">
        <f t="shared" si="43"/>
        <v>0</v>
      </c>
      <c r="I175" s="95">
        <f t="shared" si="56"/>
        <v>0</v>
      </c>
      <c r="J175" s="96">
        <f t="shared" si="56"/>
        <v>0</v>
      </c>
      <c r="K175" s="96">
        <f t="shared" si="56"/>
        <v>0</v>
      </c>
      <c r="L175" s="96">
        <f t="shared" si="56"/>
        <v>0</v>
      </c>
      <c r="M175" s="96">
        <f t="shared" si="56"/>
        <v>0</v>
      </c>
      <c r="N175" s="99">
        <f t="shared" si="56"/>
        <v>0</v>
      </c>
      <c r="O175" s="96">
        <f t="shared" si="56"/>
        <v>0</v>
      </c>
      <c r="P175" s="98">
        <f t="shared" si="56"/>
        <v>0</v>
      </c>
      <c r="Q175" s="99">
        <f t="shared" si="56"/>
        <v>0</v>
      </c>
      <c r="R175" s="96">
        <f t="shared" si="56"/>
        <v>0</v>
      </c>
      <c r="S175" s="98">
        <f t="shared" si="56"/>
        <v>0</v>
      </c>
      <c r="T175" s="100">
        <f t="shared" si="56"/>
        <v>0</v>
      </c>
    </row>
    <row r="176" spans="1:20" hidden="1" x14ac:dyDescent="0.25">
      <c r="B176" s="55"/>
      <c r="C176" s="2"/>
      <c r="D176" s="524" t="s">
        <v>815</v>
      </c>
      <c r="E176" s="524"/>
      <c r="F176" s="258">
        <f t="shared" ref="F176:F185" si="57">SUM(I176:T176)</f>
        <v>0</v>
      </c>
      <c r="G176" s="151"/>
      <c r="H176" s="169">
        <f t="shared" si="43"/>
        <v>0</v>
      </c>
      <c r="I176" s="76"/>
      <c r="J176" s="1"/>
      <c r="K176" s="1"/>
      <c r="L176" s="1"/>
      <c r="M176" s="1"/>
      <c r="N176" s="82"/>
      <c r="O176" s="1"/>
      <c r="P176" s="42"/>
      <c r="Q176" s="82"/>
      <c r="R176" s="1"/>
      <c r="S176" s="42"/>
      <c r="T176" s="44"/>
    </row>
    <row r="177" spans="1:20" hidden="1" x14ac:dyDescent="0.25">
      <c r="B177" s="55"/>
      <c r="C177" s="2"/>
      <c r="D177" s="524" t="s">
        <v>816</v>
      </c>
      <c r="E177" s="524"/>
      <c r="F177" s="258">
        <f t="shared" si="57"/>
        <v>0</v>
      </c>
      <c r="G177" s="151"/>
      <c r="H177" s="169">
        <f t="shared" si="43"/>
        <v>0</v>
      </c>
      <c r="I177" s="76"/>
      <c r="J177" s="1"/>
      <c r="K177" s="1"/>
      <c r="L177" s="1"/>
      <c r="M177" s="1"/>
      <c r="N177" s="82"/>
      <c r="O177" s="1"/>
      <c r="P177" s="42"/>
      <c r="Q177" s="82"/>
      <c r="R177" s="1"/>
      <c r="S177" s="42"/>
      <c r="T177" s="44"/>
    </row>
    <row r="178" spans="1:20" hidden="1" x14ac:dyDescent="0.25">
      <c r="B178" s="55"/>
      <c r="C178" s="2"/>
      <c r="D178" s="524" t="s">
        <v>546</v>
      </c>
      <c r="E178" s="524"/>
      <c r="F178" s="258">
        <f t="shared" si="57"/>
        <v>0</v>
      </c>
      <c r="G178" s="151"/>
      <c r="H178" s="169">
        <f t="shared" si="43"/>
        <v>0</v>
      </c>
      <c r="I178" s="76"/>
      <c r="J178" s="1"/>
      <c r="K178" s="1"/>
      <c r="L178" s="1"/>
      <c r="M178" s="1"/>
      <c r="N178" s="82"/>
      <c r="O178" s="1"/>
      <c r="P178" s="42"/>
      <c r="Q178" s="82"/>
      <c r="R178" s="1"/>
      <c r="S178" s="42"/>
      <c r="T178" s="44"/>
    </row>
    <row r="179" spans="1:20" ht="25.5" hidden="1" customHeight="1" x14ac:dyDescent="0.25">
      <c r="B179" s="55"/>
      <c r="C179" s="2"/>
      <c r="D179" s="523" t="s">
        <v>549</v>
      </c>
      <c r="E179" s="523"/>
      <c r="F179" s="268">
        <f t="shared" si="57"/>
        <v>0</v>
      </c>
      <c r="G179" s="161"/>
      <c r="H179" s="169">
        <f t="shared" si="43"/>
        <v>0</v>
      </c>
      <c r="I179" s="76"/>
      <c r="J179" s="1"/>
      <c r="K179" s="1"/>
      <c r="L179" s="1"/>
      <c r="M179" s="1"/>
      <c r="N179" s="82"/>
      <c r="O179" s="1"/>
      <c r="P179" s="42"/>
      <c r="Q179" s="82"/>
      <c r="R179" s="1"/>
      <c r="S179" s="42"/>
      <c r="T179" s="44"/>
    </row>
    <row r="180" spans="1:20" hidden="1" x14ac:dyDescent="0.25">
      <c r="B180" s="55"/>
      <c r="C180" s="2"/>
      <c r="D180" s="524" t="s">
        <v>552</v>
      </c>
      <c r="E180" s="524"/>
      <c r="F180" s="258">
        <f t="shared" si="57"/>
        <v>0</v>
      </c>
      <c r="G180" s="151"/>
      <c r="H180" s="169">
        <f t="shared" si="43"/>
        <v>0</v>
      </c>
      <c r="I180" s="76"/>
      <c r="J180" s="1"/>
      <c r="K180" s="1"/>
      <c r="L180" s="1"/>
      <c r="M180" s="1"/>
      <c r="N180" s="82"/>
      <c r="O180" s="1"/>
      <c r="P180" s="42"/>
      <c r="Q180" s="82"/>
      <c r="R180" s="1"/>
      <c r="S180" s="42"/>
      <c r="T180" s="44"/>
    </row>
    <row r="181" spans="1:20" hidden="1" x14ac:dyDescent="0.25">
      <c r="B181" s="55"/>
      <c r="C181" s="2"/>
      <c r="D181" s="524" t="s">
        <v>817</v>
      </c>
      <c r="E181" s="524"/>
      <c r="F181" s="258">
        <f t="shared" si="57"/>
        <v>0</v>
      </c>
      <c r="G181" s="151"/>
      <c r="H181" s="169">
        <f t="shared" si="43"/>
        <v>0</v>
      </c>
      <c r="I181" s="76"/>
      <c r="J181" s="1"/>
      <c r="K181" s="1"/>
      <c r="L181" s="1"/>
      <c r="M181" s="1"/>
      <c r="N181" s="82"/>
      <c r="O181" s="1"/>
      <c r="P181" s="42"/>
      <c r="Q181" s="82"/>
      <c r="R181" s="1"/>
      <c r="S181" s="42"/>
      <c r="T181" s="44"/>
    </row>
    <row r="182" spans="1:20" ht="25.5" hidden="1" customHeight="1" x14ac:dyDescent="0.25">
      <c r="B182" s="55"/>
      <c r="C182" s="2"/>
      <c r="D182" s="523" t="s">
        <v>556</v>
      </c>
      <c r="E182" s="523"/>
      <c r="F182" s="268">
        <f t="shared" si="57"/>
        <v>0</v>
      </c>
      <c r="G182" s="161"/>
      <c r="H182" s="169">
        <f t="shared" si="43"/>
        <v>0</v>
      </c>
      <c r="I182" s="76"/>
      <c r="J182" s="1"/>
      <c r="K182" s="1"/>
      <c r="L182" s="1"/>
      <c r="M182" s="1"/>
      <c r="N182" s="82"/>
      <c r="O182" s="1"/>
      <c r="P182" s="42"/>
      <c r="Q182" s="82"/>
      <c r="R182" s="1"/>
      <c r="S182" s="42"/>
      <c r="T182" s="44"/>
    </row>
    <row r="183" spans="1:20" ht="25.5" hidden="1" customHeight="1" x14ac:dyDescent="0.25">
      <c r="B183" s="55"/>
      <c r="C183" s="2"/>
      <c r="D183" s="523" t="s">
        <v>559</v>
      </c>
      <c r="E183" s="523"/>
      <c r="F183" s="268">
        <f t="shared" si="57"/>
        <v>0</v>
      </c>
      <c r="G183" s="161"/>
      <c r="H183" s="169">
        <f t="shared" si="43"/>
        <v>0</v>
      </c>
      <c r="I183" s="76"/>
      <c r="J183" s="1"/>
      <c r="K183" s="1"/>
      <c r="L183" s="1"/>
      <c r="M183" s="1"/>
      <c r="N183" s="82"/>
      <c r="O183" s="1"/>
      <c r="P183" s="42"/>
      <c r="Q183" s="82"/>
      <c r="R183" s="1"/>
      <c r="S183" s="42"/>
      <c r="T183" s="44"/>
    </row>
    <row r="184" spans="1:20" ht="25.5" hidden="1" customHeight="1" x14ac:dyDescent="0.25">
      <c r="B184" s="55"/>
      <c r="C184" s="2"/>
      <c r="D184" s="523" t="s">
        <v>561</v>
      </c>
      <c r="E184" s="523"/>
      <c r="F184" s="268">
        <f t="shared" si="57"/>
        <v>0</v>
      </c>
      <c r="G184" s="161"/>
      <c r="H184" s="169">
        <f t="shared" si="43"/>
        <v>0</v>
      </c>
      <c r="I184" s="76"/>
      <c r="J184" s="1"/>
      <c r="K184" s="1"/>
      <c r="L184" s="1"/>
      <c r="M184" s="1"/>
      <c r="N184" s="82"/>
      <c r="O184" s="1"/>
      <c r="P184" s="42"/>
      <c r="Q184" s="82"/>
      <c r="R184" s="1"/>
      <c r="S184" s="42"/>
      <c r="T184" s="44"/>
    </row>
    <row r="185" spans="1:20" ht="25.5" hidden="1" customHeight="1" x14ac:dyDescent="0.25">
      <c r="B185" s="55"/>
      <c r="C185" s="2"/>
      <c r="D185" s="523" t="s">
        <v>564</v>
      </c>
      <c r="E185" s="523"/>
      <c r="F185" s="268">
        <f t="shared" si="57"/>
        <v>0</v>
      </c>
      <c r="G185" s="161"/>
      <c r="H185" s="169">
        <f t="shared" si="43"/>
        <v>0</v>
      </c>
      <c r="I185" s="76"/>
      <c r="J185" s="1"/>
      <c r="K185" s="1"/>
      <c r="L185" s="1"/>
      <c r="M185" s="1"/>
      <c r="N185" s="82"/>
      <c r="O185" s="1"/>
      <c r="P185" s="42"/>
      <c r="Q185" s="82"/>
      <c r="R185" s="1"/>
      <c r="S185" s="42"/>
      <c r="T185" s="44"/>
    </row>
    <row r="186" spans="1:20" s="18" customFormat="1" hidden="1" x14ac:dyDescent="0.25">
      <c r="A186" s="128" t="s">
        <v>274</v>
      </c>
      <c r="B186" s="93" t="s">
        <v>686</v>
      </c>
      <c r="C186" s="556" t="s">
        <v>275</v>
      </c>
      <c r="D186" s="557"/>
      <c r="E186" s="557"/>
      <c r="F186" s="259">
        <f>F187+F188+F189+F190+F191+F192+F193+F194+F195+F196</f>
        <v>0</v>
      </c>
      <c r="G186" s="152">
        <f t="shared" ref="G186:T186" si="58">G187+G188+G189+G190+G191+G192+G193+G194+G195+G196</f>
        <v>0</v>
      </c>
      <c r="H186" s="168">
        <f t="shared" si="43"/>
        <v>0</v>
      </c>
      <c r="I186" s="95">
        <f t="shared" si="58"/>
        <v>0</v>
      </c>
      <c r="J186" s="96">
        <f t="shared" si="58"/>
        <v>0</v>
      </c>
      <c r="K186" s="96">
        <f t="shared" si="58"/>
        <v>0</v>
      </c>
      <c r="L186" s="96">
        <f t="shared" si="58"/>
        <v>0</v>
      </c>
      <c r="M186" s="96">
        <f t="shared" si="58"/>
        <v>0</v>
      </c>
      <c r="N186" s="99">
        <f t="shared" si="58"/>
        <v>0</v>
      </c>
      <c r="O186" s="96">
        <f t="shared" si="58"/>
        <v>0</v>
      </c>
      <c r="P186" s="98">
        <f t="shared" si="58"/>
        <v>0</v>
      </c>
      <c r="Q186" s="99">
        <f t="shared" si="58"/>
        <v>0</v>
      </c>
      <c r="R186" s="96">
        <f t="shared" si="58"/>
        <v>0</v>
      </c>
      <c r="S186" s="98">
        <f t="shared" si="58"/>
        <v>0</v>
      </c>
      <c r="T186" s="100">
        <f t="shared" si="58"/>
        <v>0</v>
      </c>
    </row>
    <row r="187" spans="1:20" hidden="1" x14ac:dyDescent="0.25">
      <c r="B187" s="55"/>
      <c r="C187" s="2"/>
      <c r="D187" s="524" t="s">
        <v>371</v>
      </c>
      <c r="E187" s="524"/>
      <c r="F187" s="258">
        <f t="shared" ref="F187:F196" si="59">SUM(I187:T187)</f>
        <v>0</v>
      </c>
      <c r="G187" s="151"/>
      <c r="H187" s="169">
        <f t="shared" si="43"/>
        <v>0</v>
      </c>
      <c r="I187" s="76"/>
      <c r="J187" s="1"/>
      <c r="K187" s="1"/>
      <c r="L187" s="1"/>
      <c r="M187" s="1"/>
      <c r="N187" s="82"/>
      <c r="O187" s="1"/>
      <c r="P187" s="42"/>
      <c r="Q187" s="82"/>
      <c r="R187" s="1"/>
      <c r="S187" s="42"/>
      <c r="T187" s="44"/>
    </row>
    <row r="188" spans="1:20" hidden="1" x14ac:dyDescent="0.25">
      <c r="B188" s="55"/>
      <c r="C188" s="2"/>
      <c r="D188" s="524" t="s">
        <v>544</v>
      </c>
      <c r="E188" s="524"/>
      <c r="F188" s="258">
        <f t="shared" si="59"/>
        <v>0</v>
      </c>
      <c r="G188" s="151"/>
      <c r="H188" s="169">
        <f t="shared" si="43"/>
        <v>0</v>
      </c>
      <c r="I188" s="76"/>
      <c r="J188" s="1"/>
      <c r="K188" s="1"/>
      <c r="L188" s="1"/>
      <c r="M188" s="1"/>
      <c r="N188" s="82"/>
      <c r="O188" s="1"/>
      <c r="P188" s="42"/>
      <c r="Q188" s="82"/>
      <c r="R188" s="1"/>
      <c r="S188" s="42"/>
      <c r="T188" s="44"/>
    </row>
    <row r="189" spans="1:20" hidden="1" x14ac:dyDescent="0.25">
      <c r="B189" s="55"/>
      <c r="C189" s="2"/>
      <c r="D189" s="524" t="s">
        <v>547</v>
      </c>
      <c r="E189" s="524"/>
      <c r="F189" s="258">
        <f t="shared" si="59"/>
        <v>0</v>
      </c>
      <c r="G189" s="151"/>
      <c r="H189" s="169">
        <f t="shared" si="43"/>
        <v>0</v>
      </c>
      <c r="I189" s="76"/>
      <c r="J189" s="1"/>
      <c r="K189" s="1"/>
      <c r="L189" s="1"/>
      <c r="M189" s="1"/>
      <c r="N189" s="82"/>
      <c r="O189" s="1"/>
      <c r="P189" s="42"/>
      <c r="Q189" s="82"/>
      <c r="R189" s="1"/>
      <c r="S189" s="42"/>
      <c r="T189" s="44"/>
    </row>
    <row r="190" spans="1:20" hidden="1" x14ac:dyDescent="0.25">
      <c r="B190" s="55"/>
      <c r="C190" s="2"/>
      <c r="D190" s="523" t="s">
        <v>818</v>
      </c>
      <c r="E190" s="523"/>
      <c r="F190" s="268">
        <f t="shared" si="59"/>
        <v>0</v>
      </c>
      <c r="G190" s="161"/>
      <c r="H190" s="169">
        <f t="shared" si="43"/>
        <v>0</v>
      </c>
      <c r="I190" s="76"/>
      <c r="J190" s="1"/>
      <c r="K190" s="1"/>
      <c r="L190" s="1"/>
      <c r="M190" s="1"/>
      <c r="N190" s="82"/>
      <c r="O190" s="1"/>
      <c r="P190" s="42"/>
      <c r="Q190" s="82"/>
      <c r="R190" s="1"/>
      <c r="S190" s="42"/>
      <c r="T190" s="44"/>
    </row>
    <row r="191" spans="1:20" hidden="1" x14ac:dyDescent="0.25">
      <c r="B191" s="55"/>
      <c r="C191" s="2"/>
      <c r="D191" s="524" t="s">
        <v>554</v>
      </c>
      <c r="E191" s="524"/>
      <c r="F191" s="258">
        <f t="shared" si="59"/>
        <v>0</v>
      </c>
      <c r="G191" s="151"/>
      <c r="H191" s="169">
        <f t="shared" si="43"/>
        <v>0</v>
      </c>
      <c r="I191" s="76"/>
      <c r="J191" s="1"/>
      <c r="K191" s="1"/>
      <c r="L191" s="1"/>
      <c r="M191" s="1"/>
      <c r="N191" s="82"/>
      <c r="O191" s="1"/>
      <c r="P191" s="42"/>
      <c r="Q191" s="82"/>
      <c r="R191" s="1"/>
      <c r="S191" s="42"/>
      <c r="T191" s="44"/>
    </row>
    <row r="192" spans="1:20" hidden="1" x14ac:dyDescent="0.25">
      <c r="B192" s="55"/>
      <c r="C192" s="2"/>
      <c r="D192" s="524" t="s">
        <v>553</v>
      </c>
      <c r="E192" s="524"/>
      <c r="F192" s="258">
        <f t="shared" si="59"/>
        <v>0</v>
      </c>
      <c r="G192" s="151"/>
      <c r="H192" s="169">
        <f t="shared" si="43"/>
        <v>0</v>
      </c>
      <c r="I192" s="76"/>
      <c r="J192" s="1"/>
      <c r="K192" s="1"/>
      <c r="L192" s="1"/>
      <c r="M192" s="1"/>
      <c r="N192" s="82"/>
      <c r="O192" s="1"/>
      <c r="P192" s="42"/>
      <c r="Q192" s="82"/>
      <c r="R192" s="1"/>
      <c r="S192" s="42"/>
      <c r="T192" s="44"/>
    </row>
    <row r="193" spans="1:20" ht="25.5" hidden="1" customHeight="1" x14ac:dyDescent="0.25">
      <c r="B193" s="55"/>
      <c r="C193" s="2"/>
      <c r="D193" s="523" t="s">
        <v>557</v>
      </c>
      <c r="E193" s="523"/>
      <c r="F193" s="268">
        <f t="shared" si="59"/>
        <v>0</v>
      </c>
      <c r="G193" s="161"/>
      <c r="H193" s="169">
        <f t="shared" si="43"/>
        <v>0</v>
      </c>
      <c r="I193" s="76"/>
      <c r="J193" s="1"/>
      <c r="K193" s="1"/>
      <c r="L193" s="1"/>
      <c r="M193" s="1"/>
      <c r="N193" s="82"/>
      <c r="O193" s="1"/>
      <c r="P193" s="42"/>
      <c r="Q193" s="82"/>
      <c r="R193" s="1"/>
      <c r="S193" s="42"/>
      <c r="T193" s="44"/>
    </row>
    <row r="194" spans="1:20" hidden="1" x14ac:dyDescent="0.25">
      <c r="B194" s="55"/>
      <c r="C194" s="2"/>
      <c r="D194" s="524" t="s">
        <v>819</v>
      </c>
      <c r="E194" s="524"/>
      <c r="F194" s="258">
        <f t="shared" si="59"/>
        <v>0</v>
      </c>
      <c r="G194" s="151"/>
      <c r="H194" s="169">
        <f t="shared" si="43"/>
        <v>0</v>
      </c>
      <c r="I194" s="76"/>
      <c r="J194" s="1"/>
      <c r="K194" s="1"/>
      <c r="L194" s="1"/>
      <c r="M194" s="1"/>
      <c r="N194" s="82"/>
      <c r="O194" s="1"/>
      <c r="P194" s="42"/>
      <c r="Q194" s="82"/>
      <c r="R194" s="1"/>
      <c r="S194" s="42"/>
      <c r="T194" s="44"/>
    </row>
    <row r="195" spans="1:20" ht="25.5" hidden="1" customHeight="1" x14ac:dyDescent="0.25">
      <c r="B195" s="55"/>
      <c r="C195" s="2"/>
      <c r="D195" s="523" t="s">
        <v>562</v>
      </c>
      <c r="E195" s="523"/>
      <c r="F195" s="268">
        <f t="shared" si="59"/>
        <v>0</v>
      </c>
      <c r="G195" s="161"/>
      <c r="H195" s="169">
        <f t="shared" si="43"/>
        <v>0</v>
      </c>
      <c r="I195" s="76"/>
      <c r="J195" s="1"/>
      <c r="K195" s="1"/>
      <c r="L195" s="1"/>
      <c r="M195" s="1"/>
      <c r="N195" s="82"/>
      <c r="O195" s="1"/>
      <c r="P195" s="42"/>
      <c r="Q195" s="82"/>
      <c r="R195" s="1"/>
      <c r="S195" s="42"/>
      <c r="T195" s="44"/>
    </row>
    <row r="196" spans="1:20" ht="25.5" hidden="1" customHeight="1" x14ac:dyDescent="0.25">
      <c r="B196" s="55"/>
      <c r="C196" s="2"/>
      <c r="D196" s="523" t="s">
        <v>565</v>
      </c>
      <c r="E196" s="523"/>
      <c r="F196" s="268">
        <f t="shared" si="59"/>
        <v>0</v>
      </c>
      <c r="G196" s="161"/>
      <c r="H196" s="169">
        <f t="shared" si="43"/>
        <v>0</v>
      </c>
      <c r="I196" s="76"/>
      <c r="J196" s="1"/>
      <c r="K196" s="1"/>
      <c r="L196" s="1"/>
      <c r="M196" s="1"/>
      <c r="N196" s="82"/>
      <c r="O196" s="1"/>
      <c r="P196" s="42"/>
      <c r="Q196" s="82"/>
      <c r="R196" s="1"/>
      <c r="S196" s="42"/>
      <c r="T196" s="44"/>
    </row>
    <row r="197" spans="1:20" s="18" customFormat="1" ht="25.5" hidden="1" customHeight="1" x14ac:dyDescent="0.25">
      <c r="A197" s="128" t="s">
        <v>276</v>
      </c>
      <c r="B197" s="93" t="s">
        <v>687</v>
      </c>
      <c r="C197" s="590" t="s">
        <v>607</v>
      </c>
      <c r="D197" s="591"/>
      <c r="E197" s="591"/>
      <c r="F197" s="272">
        <f>F198+F199</f>
        <v>0</v>
      </c>
      <c r="G197" s="165">
        <f t="shared" ref="G197:T197" si="60">G198+G199</f>
        <v>0</v>
      </c>
      <c r="H197" s="168">
        <f t="shared" si="43"/>
        <v>0</v>
      </c>
      <c r="I197" s="95">
        <f t="shared" si="60"/>
        <v>0</v>
      </c>
      <c r="J197" s="96">
        <f t="shared" si="60"/>
        <v>0</v>
      </c>
      <c r="K197" s="96">
        <f t="shared" si="60"/>
        <v>0</v>
      </c>
      <c r="L197" s="96">
        <f t="shared" si="60"/>
        <v>0</v>
      </c>
      <c r="M197" s="96">
        <f t="shared" si="60"/>
        <v>0</v>
      </c>
      <c r="N197" s="99">
        <f t="shared" si="60"/>
        <v>0</v>
      </c>
      <c r="O197" s="96">
        <f t="shared" si="60"/>
        <v>0</v>
      </c>
      <c r="P197" s="98">
        <f t="shared" si="60"/>
        <v>0</v>
      </c>
      <c r="Q197" s="99">
        <f t="shared" si="60"/>
        <v>0</v>
      </c>
      <c r="R197" s="96">
        <f t="shared" si="60"/>
        <v>0</v>
      </c>
      <c r="S197" s="98">
        <f t="shared" si="60"/>
        <v>0</v>
      </c>
      <c r="T197" s="100">
        <f t="shared" si="60"/>
        <v>0</v>
      </c>
    </row>
    <row r="198" spans="1:20" ht="25.5" hidden="1" customHeight="1" x14ac:dyDescent="0.25">
      <c r="B198" s="55"/>
      <c r="C198" s="2"/>
      <c r="D198" s="523" t="s">
        <v>568</v>
      </c>
      <c r="E198" s="523"/>
      <c r="F198" s="268">
        <f t="shared" ref="F198:F199" si="61">SUM(I198:T198)</f>
        <v>0</v>
      </c>
      <c r="G198" s="161"/>
      <c r="H198" s="169">
        <f t="shared" ref="H198:H255" si="62">SUM(F198:G198)</f>
        <v>0</v>
      </c>
      <c r="I198" s="76"/>
      <c r="J198" s="1"/>
      <c r="K198" s="1"/>
      <c r="L198" s="1"/>
      <c r="M198" s="1"/>
      <c r="N198" s="82"/>
      <c r="O198" s="1"/>
      <c r="P198" s="42"/>
      <c r="Q198" s="82"/>
      <c r="R198" s="1"/>
      <c r="S198" s="42"/>
      <c r="T198" s="44"/>
    </row>
    <row r="199" spans="1:20" ht="25.5" hidden="1" customHeight="1" x14ac:dyDescent="0.25">
      <c r="B199" s="55"/>
      <c r="C199" s="2"/>
      <c r="D199" s="523" t="s">
        <v>569</v>
      </c>
      <c r="E199" s="523"/>
      <c r="F199" s="268">
        <f t="shared" si="61"/>
        <v>0</v>
      </c>
      <c r="G199" s="161"/>
      <c r="H199" s="169">
        <f t="shared" si="62"/>
        <v>0</v>
      </c>
      <c r="I199" s="76"/>
      <c r="J199" s="1"/>
      <c r="K199" s="1"/>
      <c r="L199" s="1"/>
      <c r="M199" s="1"/>
      <c r="N199" s="82"/>
      <c r="O199" s="1"/>
      <c r="P199" s="42"/>
      <c r="Q199" s="82"/>
      <c r="R199" s="1"/>
      <c r="S199" s="42"/>
      <c r="T199" s="44"/>
    </row>
    <row r="200" spans="1:20" s="18" customFormat="1" ht="15" hidden="1" customHeight="1" x14ac:dyDescent="0.25">
      <c r="A200" s="128" t="s">
        <v>277</v>
      </c>
      <c r="B200" s="93" t="s">
        <v>688</v>
      </c>
      <c r="C200" s="590" t="s">
        <v>820</v>
      </c>
      <c r="D200" s="591"/>
      <c r="E200" s="591"/>
      <c r="F200" s="272">
        <f>F201+F202+F203+F204+F205+F206+F207+F208+F209+F210+F211</f>
        <v>0</v>
      </c>
      <c r="G200" s="165">
        <f t="shared" ref="G200:T200" si="63">G201+G202+G203+G204+G205+G206+G207+G208+G209+G210+G211</f>
        <v>0</v>
      </c>
      <c r="H200" s="168">
        <f t="shared" si="62"/>
        <v>0</v>
      </c>
      <c r="I200" s="95">
        <f t="shared" si="63"/>
        <v>0</v>
      </c>
      <c r="J200" s="96">
        <f t="shared" si="63"/>
        <v>0</v>
      </c>
      <c r="K200" s="96">
        <f t="shared" si="63"/>
        <v>0</v>
      </c>
      <c r="L200" s="96">
        <f t="shared" si="63"/>
        <v>0</v>
      </c>
      <c r="M200" s="96">
        <f t="shared" si="63"/>
        <v>0</v>
      </c>
      <c r="N200" s="99">
        <f t="shared" si="63"/>
        <v>0</v>
      </c>
      <c r="O200" s="96">
        <f t="shared" si="63"/>
        <v>0</v>
      </c>
      <c r="P200" s="98">
        <f t="shared" si="63"/>
        <v>0</v>
      </c>
      <c r="Q200" s="99">
        <f t="shared" si="63"/>
        <v>0</v>
      </c>
      <c r="R200" s="96">
        <f t="shared" si="63"/>
        <v>0</v>
      </c>
      <c r="S200" s="98">
        <f t="shared" si="63"/>
        <v>0</v>
      </c>
      <c r="T200" s="100">
        <f t="shared" si="63"/>
        <v>0</v>
      </c>
    </row>
    <row r="201" spans="1:20" hidden="1" x14ac:dyDescent="0.25">
      <c r="B201" s="55"/>
      <c r="C201" s="2"/>
      <c r="D201" s="524" t="s">
        <v>372</v>
      </c>
      <c r="E201" s="524"/>
      <c r="F201" s="258">
        <f t="shared" ref="F201:F213" si="64">SUM(I201:T201)</f>
        <v>0</v>
      </c>
      <c r="G201" s="151"/>
      <c r="H201" s="169">
        <f t="shared" si="62"/>
        <v>0</v>
      </c>
      <c r="I201" s="76"/>
      <c r="J201" s="1"/>
      <c r="K201" s="1"/>
      <c r="L201" s="1"/>
      <c r="M201" s="1"/>
      <c r="N201" s="82"/>
      <c r="O201" s="1"/>
      <c r="P201" s="42"/>
      <c r="Q201" s="82"/>
      <c r="R201" s="1"/>
      <c r="S201" s="42"/>
      <c r="T201" s="44"/>
    </row>
    <row r="202" spans="1:20" hidden="1" x14ac:dyDescent="0.25">
      <c r="B202" s="55"/>
      <c r="C202" s="2"/>
      <c r="D202" s="524" t="s">
        <v>821</v>
      </c>
      <c r="E202" s="524"/>
      <c r="F202" s="258">
        <f t="shared" si="64"/>
        <v>0</v>
      </c>
      <c r="G202" s="151"/>
      <c r="H202" s="169">
        <f t="shared" si="62"/>
        <v>0</v>
      </c>
      <c r="I202" s="76"/>
      <c r="J202" s="1"/>
      <c r="K202" s="1"/>
      <c r="L202" s="1"/>
      <c r="M202" s="1"/>
      <c r="N202" s="82"/>
      <c r="O202" s="1"/>
      <c r="P202" s="42"/>
      <c r="Q202" s="82"/>
      <c r="R202" s="1"/>
      <c r="S202" s="42"/>
      <c r="T202" s="44"/>
    </row>
    <row r="203" spans="1:20" hidden="1" x14ac:dyDescent="0.25">
      <c r="B203" s="55"/>
      <c r="C203" s="2"/>
      <c r="D203" s="524" t="s">
        <v>375</v>
      </c>
      <c r="E203" s="524"/>
      <c r="F203" s="258">
        <f t="shared" si="64"/>
        <v>0</v>
      </c>
      <c r="G203" s="151"/>
      <c r="H203" s="169">
        <f t="shared" si="62"/>
        <v>0</v>
      </c>
      <c r="I203" s="76"/>
      <c r="J203" s="1"/>
      <c r="K203" s="1"/>
      <c r="L203" s="1"/>
      <c r="M203" s="1"/>
      <c r="N203" s="82"/>
      <c r="O203" s="1"/>
      <c r="P203" s="42"/>
      <c r="Q203" s="82"/>
      <c r="R203" s="1"/>
      <c r="S203" s="42"/>
      <c r="T203" s="44"/>
    </row>
    <row r="204" spans="1:20" hidden="1" x14ac:dyDescent="0.25">
      <c r="B204" s="55"/>
      <c r="C204" s="2"/>
      <c r="D204" s="524" t="s">
        <v>373</v>
      </c>
      <c r="E204" s="524"/>
      <c r="F204" s="258">
        <f t="shared" si="64"/>
        <v>0</v>
      </c>
      <c r="G204" s="151"/>
      <c r="H204" s="169">
        <f t="shared" si="62"/>
        <v>0</v>
      </c>
      <c r="I204" s="76"/>
      <c r="J204" s="1"/>
      <c r="K204" s="1"/>
      <c r="L204" s="1"/>
      <c r="M204" s="1"/>
      <c r="N204" s="82"/>
      <c r="O204" s="1"/>
      <c r="P204" s="42"/>
      <c r="Q204" s="82"/>
      <c r="R204" s="1"/>
      <c r="S204" s="42"/>
      <c r="T204" s="44"/>
    </row>
    <row r="205" spans="1:20" hidden="1" x14ac:dyDescent="0.25">
      <c r="B205" s="55"/>
      <c r="C205" s="2"/>
      <c r="D205" s="524" t="s">
        <v>822</v>
      </c>
      <c r="E205" s="524"/>
      <c r="F205" s="258">
        <f t="shared" si="64"/>
        <v>0</v>
      </c>
      <c r="G205" s="151"/>
      <c r="H205" s="169">
        <f t="shared" si="62"/>
        <v>0</v>
      </c>
      <c r="I205" s="76"/>
      <c r="J205" s="1"/>
      <c r="K205" s="1"/>
      <c r="L205" s="1"/>
      <c r="M205" s="1"/>
      <c r="N205" s="82"/>
      <c r="O205" s="1"/>
      <c r="P205" s="42"/>
      <c r="Q205" s="82"/>
      <c r="R205" s="1"/>
      <c r="S205" s="42"/>
      <c r="T205" s="44"/>
    </row>
    <row r="206" spans="1:20" ht="25.5" hidden="1" customHeight="1" x14ac:dyDescent="0.25">
      <c r="B206" s="55"/>
      <c r="C206" s="2"/>
      <c r="D206" s="523" t="s">
        <v>537</v>
      </c>
      <c r="E206" s="523"/>
      <c r="F206" s="268">
        <f t="shared" si="64"/>
        <v>0</v>
      </c>
      <c r="G206" s="161"/>
      <c r="H206" s="169">
        <f t="shared" si="62"/>
        <v>0</v>
      </c>
      <c r="I206" s="76"/>
      <c r="J206" s="1"/>
      <c r="K206" s="1"/>
      <c r="L206" s="1"/>
      <c r="M206" s="1"/>
      <c r="N206" s="82"/>
      <c r="O206" s="1"/>
      <c r="P206" s="42"/>
      <c r="Q206" s="82"/>
      <c r="R206" s="1"/>
      <c r="S206" s="42"/>
      <c r="T206" s="44"/>
    </row>
    <row r="207" spans="1:20" ht="25.5" hidden="1" customHeight="1" x14ac:dyDescent="0.25">
      <c r="B207" s="55"/>
      <c r="C207" s="2"/>
      <c r="D207" s="523" t="s">
        <v>540</v>
      </c>
      <c r="E207" s="523"/>
      <c r="F207" s="268">
        <f t="shared" si="64"/>
        <v>0</v>
      </c>
      <c r="G207" s="161"/>
      <c r="H207" s="169">
        <f t="shared" si="62"/>
        <v>0</v>
      </c>
      <c r="I207" s="76"/>
      <c r="J207" s="1"/>
      <c r="K207" s="1"/>
      <c r="L207" s="1"/>
      <c r="M207" s="1"/>
      <c r="N207" s="82"/>
      <c r="O207" s="1"/>
      <c r="P207" s="42"/>
      <c r="Q207" s="82"/>
      <c r="R207" s="1"/>
      <c r="S207" s="42"/>
      <c r="T207" s="44"/>
    </row>
    <row r="208" spans="1:20" hidden="1" x14ac:dyDescent="0.25">
      <c r="B208" s="55"/>
      <c r="C208" s="2"/>
      <c r="D208" s="524" t="s">
        <v>823</v>
      </c>
      <c r="E208" s="524"/>
      <c r="F208" s="258">
        <f t="shared" si="64"/>
        <v>0</v>
      </c>
      <c r="G208" s="151"/>
      <c r="H208" s="169">
        <f t="shared" si="62"/>
        <v>0</v>
      </c>
      <c r="I208" s="76"/>
      <c r="J208" s="1"/>
      <c r="K208" s="1"/>
      <c r="L208" s="1"/>
      <c r="M208" s="1"/>
      <c r="N208" s="82"/>
      <c r="O208" s="1"/>
      <c r="P208" s="42"/>
      <c r="Q208" s="82"/>
      <c r="R208" s="1"/>
      <c r="S208" s="42"/>
      <c r="T208" s="44"/>
    </row>
    <row r="209" spans="1:20" hidden="1" x14ac:dyDescent="0.25">
      <c r="B209" s="55"/>
      <c r="C209" s="2"/>
      <c r="D209" s="524" t="s">
        <v>374</v>
      </c>
      <c r="E209" s="524"/>
      <c r="F209" s="258">
        <f t="shared" si="64"/>
        <v>0</v>
      </c>
      <c r="G209" s="151"/>
      <c r="H209" s="169">
        <f t="shared" si="62"/>
        <v>0</v>
      </c>
      <c r="I209" s="76"/>
      <c r="J209" s="1"/>
      <c r="K209" s="1"/>
      <c r="L209" s="1"/>
      <c r="M209" s="1"/>
      <c r="N209" s="82"/>
      <c r="O209" s="1"/>
      <c r="P209" s="42"/>
      <c r="Q209" s="82"/>
      <c r="R209" s="1"/>
      <c r="S209" s="42"/>
      <c r="T209" s="44"/>
    </row>
    <row r="210" spans="1:20" hidden="1" x14ac:dyDescent="0.25">
      <c r="B210" s="55"/>
      <c r="C210" s="2"/>
      <c r="D210" s="524" t="s">
        <v>824</v>
      </c>
      <c r="E210" s="524"/>
      <c r="F210" s="258">
        <f t="shared" si="64"/>
        <v>0</v>
      </c>
      <c r="G210" s="151"/>
      <c r="H210" s="169">
        <f t="shared" si="62"/>
        <v>0</v>
      </c>
      <c r="I210" s="76"/>
      <c r="J210" s="1"/>
      <c r="K210" s="1"/>
      <c r="L210" s="1"/>
      <c r="M210" s="1"/>
      <c r="N210" s="82"/>
      <c r="O210" s="1"/>
      <c r="P210" s="42"/>
      <c r="Q210" s="82"/>
      <c r="R210" s="1"/>
      <c r="S210" s="42"/>
      <c r="T210" s="44"/>
    </row>
    <row r="211" spans="1:20" hidden="1" x14ac:dyDescent="0.25">
      <c r="B211" s="55"/>
      <c r="C211" s="2"/>
      <c r="D211" s="524" t="s">
        <v>566</v>
      </c>
      <c r="E211" s="524"/>
      <c r="F211" s="258">
        <f t="shared" si="64"/>
        <v>0</v>
      </c>
      <c r="G211" s="151"/>
      <c r="H211" s="169">
        <f t="shared" si="62"/>
        <v>0</v>
      </c>
      <c r="I211" s="76"/>
      <c r="J211" s="1"/>
      <c r="K211" s="1"/>
      <c r="L211" s="1"/>
      <c r="M211" s="1"/>
      <c r="N211" s="82"/>
      <c r="O211" s="1"/>
      <c r="P211" s="42"/>
      <c r="Q211" s="82"/>
      <c r="R211" s="1"/>
      <c r="S211" s="42"/>
      <c r="T211" s="44"/>
    </row>
    <row r="212" spans="1:20" s="18" customFormat="1" hidden="1" x14ac:dyDescent="0.25">
      <c r="A212" s="128" t="s">
        <v>278</v>
      </c>
      <c r="B212" s="93" t="s">
        <v>689</v>
      </c>
      <c r="C212" s="556" t="s">
        <v>279</v>
      </c>
      <c r="D212" s="557"/>
      <c r="E212" s="557"/>
      <c r="F212" s="259">
        <f t="shared" si="64"/>
        <v>0</v>
      </c>
      <c r="G212" s="152"/>
      <c r="H212" s="168">
        <f t="shared" si="62"/>
        <v>0</v>
      </c>
      <c r="I212" s="95"/>
      <c r="J212" s="96"/>
      <c r="K212" s="96"/>
      <c r="L212" s="96"/>
      <c r="M212" s="96"/>
      <c r="N212" s="99"/>
      <c r="O212" s="96"/>
      <c r="P212" s="98"/>
      <c r="Q212" s="99"/>
      <c r="R212" s="96"/>
      <c r="S212" s="98"/>
      <c r="T212" s="100"/>
    </row>
    <row r="213" spans="1:20" s="18" customFormat="1" hidden="1" x14ac:dyDescent="0.25">
      <c r="A213" s="128" t="s">
        <v>280</v>
      </c>
      <c r="B213" s="93" t="s">
        <v>690</v>
      </c>
      <c r="C213" s="556" t="s">
        <v>281</v>
      </c>
      <c r="D213" s="557"/>
      <c r="E213" s="557"/>
      <c r="F213" s="259">
        <f t="shared" si="64"/>
        <v>0</v>
      </c>
      <c r="G213" s="152"/>
      <c r="H213" s="168">
        <f t="shared" si="62"/>
        <v>0</v>
      </c>
      <c r="I213" s="95"/>
      <c r="J213" s="96"/>
      <c r="K213" s="96"/>
      <c r="L213" s="96"/>
      <c r="M213" s="96"/>
      <c r="N213" s="99"/>
      <c r="O213" s="96"/>
      <c r="P213" s="98"/>
      <c r="Q213" s="99"/>
      <c r="R213" s="96"/>
      <c r="S213" s="98"/>
      <c r="T213" s="100"/>
    </row>
    <row r="214" spans="1:20" s="18" customFormat="1" hidden="1" x14ac:dyDescent="0.25">
      <c r="A214" s="128" t="s">
        <v>282</v>
      </c>
      <c r="B214" s="93" t="s">
        <v>691</v>
      </c>
      <c r="C214" s="556" t="s">
        <v>283</v>
      </c>
      <c r="D214" s="557"/>
      <c r="E214" s="557"/>
      <c r="F214" s="259">
        <f>F215+F216+F217+F218+F219+F220+F221+F222+F223+F224</f>
        <v>0</v>
      </c>
      <c r="G214" s="152">
        <f t="shared" ref="G214:T214" si="65">G215+G216+G217+G218+G219+G220+G221+G222+G223+G224</f>
        <v>0</v>
      </c>
      <c r="H214" s="168">
        <f t="shared" si="62"/>
        <v>0</v>
      </c>
      <c r="I214" s="95">
        <f t="shared" si="65"/>
        <v>0</v>
      </c>
      <c r="J214" s="96">
        <f t="shared" si="65"/>
        <v>0</v>
      </c>
      <c r="K214" s="96">
        <f t="shared" si="65"/>
        <v>0</v>
      </c>
      <c r="L214" s="96">
        <f t="shared" si="65"/>
        <v>0</v>
      </c>
      <c r="M214" s="96">
        <f t="shared" si="65"/>
        <v>0</v>
      </c>
      <c r="N214" s="99">
        <f t="shared" si="65"/>
        <v>0</v>
      </c>
      <c r="O214" s="96">
        <f t="shared" si="65"/>
        <v>0</v>
      </c>
      <c r="P214" s="98">
        <f t="shared" si="65"/>
        <v>0</v>
      </c>
      <c r="Q214" s="99">
        <f t="shared" si="65"/>
        <v>0</v>
      </c>
      <c r="R214" s="96">
        <f t="shared" si="65"/>
        <v>0</v>
      </c>
      <c r="S214" s="98">
        <f t="shared" si="65"/>
        <v>0</v>
      </c>
      <c r="T214" s="100">
        <f t="shared" si="65"/>
        <v>0</v>
      </c>
    </row>
    <row r="215" spans="1:20" hidden="1" x14ac:dyDescent="0.25">
      <c r="B215" s="55"/>
      <c r="C215" s="2"/>
      <c r="D215" s="524" t="s">
        <v>376</v>
      </c>
      <c r="E215" s="524"/>
      <c r="F215" s="258">
        <f t="shared" ref="F215:F224" si="66">SUM(I215:T215)</f>
        <v>0</v>
      </c>
      <c r="G215" s="151"/>
      <c r="H215" s="169">
        <f t="shared" si="62"/>
        <v>0</v>
      </c>
      <c r="I215" s="76"/>
      <c r="J215" s="1"/>
      <c r="K215" s="1"/>
      <c r="L215" s="1"/>
      <c r="M215" s="1"/>
      <c r="N215" s="82"/>
      <c r="O215" s="1"/>
      <c r="P215" s="42"/>
      <c r="Q215" s="82"/>
      <c r="R215" s="1"/>
      <c r="S215" s="42"/>
      <c r="T215" s="44"/>
    </row>
    <row r="216" spans="1:20" hidden="1" x14ac:dyDescent="0.25">
      <c r="B216" s="55"/>
      <c r="C216" s="2"/>
      <c r="D216" s="524" t="s">
        <v>377</v>
      </c>
      <c r="E216" s="524"/>
      <c r="F216" s="258">
        <f t="shared" si="66"/>
        <v>0</v>
      </c>
      <c r="G216" s="151"/>
      <c r="H216" s="169">
        <f t="shared" si="62"/>
        <v>0</v>
      </c>
      <c r="I216" s="76"/>
      <c r="J216" s="1"/>
      <c r="K216" s="1"/>
      <c r="L216" s="1"/>
      <c r="M216" s="1"/>
      <c r="N216" s="82"/>
      <c r="O216" s="1"/>
      <c r="P216" s="42"/>
      <c r="Q216" s="82"/>
      <c r="R216" s="1"/>
      <c r="S216" s="42"/>
      <c r="T216" s="44"/>
    </row>
    <row r="217" spans="1:20" hidden="1" x14ac:dyDescent="0.25">
      <c r="B217" s="55"/>
      <c r="C217" s="2"/>
      <c r="D217" s="524" t="s">
        <v>378</v>
      </c>
      <c r="E217" s="524"/>
      <c r="F217" s="258">
        <f t="shared" si="66"/>
        <v>0</v>
      </c>
      <c r="G217" s="151"/>
      <c r="H217" s="169">
        <f t="shared" si="62"/>
        <v>0</v>
      </c>
      <c r="I217" s="76"/>
      <c r="J217" s="1"/>
      <c r="K217" s="1"/>
      <c r="L217" s="1"/>
      <c r="M217" s="1"/>
      <c r="N217" s="82"/>
      <c r="O217" s="1"/>
      <c r="P217" s="42"/>
      <c r="Q217" s="82"/>
      <c r="R217" s="1"/>
      <c r="S217" s="42"/>
      <c r="T217" s="44"/>
    </row>
    <row r="218" spans="1:20" hidden="1" x14ac:dyDescent="0.25">
      <c r="B218" s="55"/>
      <c r="C218" s="2"/>
      <c r="D218" s="524" t="s">
        <v>379</v>
      </c>
      <c r="E218" s="524"/>
      <c r="F218" s="258">
        <f t="shared" si="66"/>
        <v>0</v>
      </c>
      <c r="G218" s="151"/>
      <c r="H218" s="169">
        <f t="shared" si="62"/>
        <v>0</v>
      </c>
      <c r="I218" s="76"/>
      <c r="J218" s="1"/>
      <c r="K218" s="1"/>
      <c r="L218" s="1"/>
      <c r="M218" s="1"/>
      <c r="N218" s="82"/>
      <c r="O218" s="1"/>
      <c r="P218" s="42"/>
      <c r="Q218" s="82"/>
      <c r="R218" s="1"/>
      <c r="S218" s="42"/>
      <c r="T218" s="44"/>
    </row>
    <row r="219" spans="1:20" hidden="1" x14ac:dyDescent="0.25">
      <c r="B219" s="55"/>
      <c r="C219" s="2"/>
      <c r="D219" s="524" t="s">
        <v>380</v>
      </c>
      <c r="E219" s="524"/>
      <c r="F219" s="258">
        <f t="shared" si="66"/>
        <v>0</v>
      </c>
      <c r="G219" s="151"/>
      <c r="H219" s="169">
        <f t="shared" si="62"/>
        <v>0</v>
      </c>
      <c r="I219" s="76"/>
      <c r="J219" s="1"/>
      <c r="K219" s="1"/>
      <c r="L219" s="1"/>
      <c r="M219" s="1"/>
      <c r="N219" s="82"/>
      <c r="O219" s="1"/>
      <c r="P219" s="42"/>
      <c r="Q219" s="82"/>
      <c r="R219" s="1"/>
      <c r="S219" s="42"/>
      <c r="T219" s="44"/>
    </row>
    <row r="220" spans="1:20" ht="25.5" hidden="1" customHeight="1" x14ac:dyDescent="0.25">
      <c r="B220" s="55"/>
      <c r="C220" s="2"/>
      <c r="D220" s="523" t="s">
        <v>538</v>
      </c>
      <c r="E220" s="523"/>
      <c r="F220" s="268">
        <f t="shared" si="66"/>
        <v>0</v>
      </c>
      <c r="G220" s="161"/>
      <c r="H220" s="169">
        <f t="shared" si="62"/>
        <v>0</v>
      </c>
      <c r="I220" s="76"/>
      <c r="J220" s="1"/>
      <c r="K220" s="1"/>
      <c r="L220" s="1"/>
      <c r="M220" s="1"/>
      <c r="N220" s="82"/>
      <c r="O220" s="1"/>
      <c r="P220" s="42"/>
      <c r="Q220" s="82"/>
      <c r="R220" s="1"/>
      <c r="S220" s="42"/>
      <c r="T220" s="44"/>
    </row>
    <row r="221" spans="1:20" ht="25.5" hidden="1" customHeight="1" x14ac:dyDescent="0.25">
      <c r="B221" s="55"/>
      <c r="C221" s="2"/>
      <c r="D221" s="523" t="s">
        <v>541</v>
      </c>
      <c r="E221" s="523"/>
      <c r="F221" s="268">
        <f t="shared" si="66"/>
        <v>0</v>
      </c>
      <c r="G221" s="161"/>
      <c r="H221" s="169">
        <f t="shared" si="62"/>
        <v>0</v>
      </c>
      <c r="I221" s="76"/>
      <c r="J221" s="1"/>
      <c r="K221" s="1"/>
      <c r="L221" s="1"/>
      <c r="M221" s="1"/>
      <c r="N221" s="82"/>
      <c r="O221" s="1"/>
      <c r="P221" s="42"/>
      <c r="Q221" s="82"/>
      <c r="R221" s="1"/>
      <c r="S221" s="42"/>
      <c r="T221" s="44"/>
    </row>
    <row r="222" spans="1:20" hidden="1" x14ac:dyDescent="0.25">
      <c r="B222" s="55"/>
      <c r="C222" s="2"/>
      <c r="D222" s="524" t="s">
        <v>381</v>
      </c>
      <c r="E222" s="524"/>
      <c r="F222" s="258">
        <f t="shared" si="66"/>
        <v>0</v>
      </c>
      <c r="G222" s="151"/>
      <c r="H222" s="169">
        <f t="shared" si="62"/>
        <v>0</v>
      </c>
      <c r="I222" s="76"/>
      <c r="J222" s="1"/>
      <c r="K222" s="1"/>
      <c r="L222" s="1"/>
      <c r="M222" s="1"/>
      <c r="N222" s="82"/>
      <c r="O222" s="1"/>
      <c r="P222" s="42"/>
      <c r="Q222" s="82"/>
      <c r="R222" s="1"/>
      <c r="S222" s="42"/>
      <c r="T222" s="44"/>
    </row>
    <row r="223" spans="1:20" hidden="1" x14ac:dyDescent="0.25">
      <c r="B223" s="55"/>
      <c r="C223" s="2"/>
      <c r="D223" s="524" t="s">
        <v>382</v>
      </c>
      <c r="E223" s="524"/>
      <c r="F223" s="258">
        <f t="shared" si="66"/>
        <v>0</v>
      </c>
      <c r="G223" s="151"/>
      <c r="H223" s="169">
        <f t="shared" si="62"/>
        <v>0</v>
      </c>
      <c r="I223" s="76"/>
      <c r="J223" s="1"/>
      <c r="K223" s="1"/>
      <c r="L223" s="1"/>
      <c r="M223" s="1"/>
      <c r="N223" s="82"/>
      <c r="O223" s="1"/>
      <c r="P223" s="42"/>
      <c r="Q223" s="82"/>
      <c r="R223" s="1"/>
      <c r="S223" s="42"/>
      <c r="T223" s="44"/>
    </row>
    <row r="224" spans="1:20" ht="15.75" hidden="1" thickBot="1" x14ac:dyDescent="0.3">
      <c r="B224" s="57"/>
      <c r="C224" s="20"/>
      <c r="D224" s="559" t="s">
        <v>567</v>
      </c>
      <c r="E224" s="559"/>
      <c r="F224" s="260">
        <f t="shared" si="66"/>
        <v>0</v>
      </c>
      <c r="G224" s="153"/>
      <c r="H224" s="169">
        <f t="shared" si="62"/>
        <v>0</v>
      </c>
      <c r="I224" s="76"/>
      <c r="J224" s="1"/>
      <c r="K224" s="1"/>
      <c r="L224" s="1"/>
      <c r="M224" s="1"/>
      <c r="N224" s="82"/>
      <c r="O224" s="1"/>
      <c r="P224" s="42"/>
      <c r="Q224" s="82"/>
      <c r="R224" s="1"/>
      <c r="S224" s="42"/>
      <c r="T224" s="44"/>
    </row>
    <row r="225" spans="1:20" ht="15.75" thickBot="1" x14ac:dyDescent="0.3">
      <c r="B225" s="101" t="s">
        <v>284</v>
      </c>
      <c r="C225" s="560" t="s">
        <v>285</v>
      </c>
      <c r="D225" s="561"/>
      <c r="E225" s="561"/>
      <c r="F225" s="261">
        <f>F226+F247+F253+F254</f>
        <v>0</v>
      </c>
      <c r="G225" s="154">
        <f t="shared" ref="G225:T225" si="67">G226+G247+G253+G254</f>
        <v>0</v>
      </c>
      <c r="H225" s="166">
        <f t="shared" si="62"/>
        <v>0</v>
      </c>
      <c r="I225" s="87">
        <f t="shared" si="67"/>
        <v>0</v>
      </c>
      <c r="J225" s="88">
        <f t="shared" si="67"/>
        <v>0</v>
      </c>
      <c r="K225" s="88">
        <f t="shared" si="67"/>
        <v>0</v>
      </c>
      <c r="L225" s="88">
        <f t="shared" si="67"/>
        <v>0</v>
      </c>
      <c r="M225" s="88">
        <f t="shared" si="67"/>
        <v>0</v>
      </c>
      <c r="N225" s="91">
        <f t="shared" si="67"/>
        <v>0</v>
      </c>
      <c r="O225" s="88">
        <f t="shared" si="67"/>
        <v>0</v>
      </c>
      <c r="P225" s="90">
        <f t="shared" si="67"/>
        <v>0</v>
      </c>
      <c r="Q225" s="91">
        <f t="shared" si="67"/>
        <v>0</v>
      </c>
      <c r="R225" s="88">
        <f t="shared" si="67"/>
        <v>0</v>
      </c>
      <c r="S225" s="90">
        <f t="shared" si="67"/>
        <v>0</v>
      </c>
      <c r="T225" s="92">
        <f t="shared" si="67"/>
        <v>0</v>
      </c>
    </row>
    <row r="226" spans="1:20" hidden="1" x14ac:dyDescent="0.25">
      <c r="B226" s="117" t="s">
        <v>692</v>
      </c>
      <c r="C226" s="574" t="s">
        <v>286</v>
      </c>
      <c r="D226" s="575"/>
      <c r="E226" s="575"/>
      <c r="F226" s="257">
        <f>F227+F231+F238+F239+F240+F241+F242+F243+F244</f>
        <v>0</v>
      </c>
      <c r="G226" s="150">
        <f t="shared" ref="G226:T226" si="68">G227+G231+G238+G239+G240+G241+G242+G243+G244</f>
        <v>0</v>
      </c>
      <c r="H226" s="167">
        <f t="shared" si="62"/>
        <v>0</v>
      </c>
      <c r="I226" s="119">
        <f t="shared" si="68"/>
        <v>0</v>
      </c>
      <c r="J226" s="120">
        <f t="shared" si="68"/>
        <v>0</v>
      </c>
      <c r="K226" s="120">
        <f t="shared" si="68"/>
        <v>0</v>
      </c>
      <c r="L226" s="120">
        <f t="shared" si="68"/>
        <v>0</v>
      </c>
      <c r="M226" s="120">
        <f t="shared" si="68"/>
        <v>0</v>
      </c>
      <c r="N226" s="123">
        <f t="shared" si="68"/>
        <v>0</v>
      </c>
      <c r="O226" s="120">
        <f t="shared" si="68"/>
        <v>0</v>
      </c>
      <c r="P226" s="122">
        <f t="shared" si="68"/>
        <v>0</v>
      </c>
      <c r="Q226" s="123">
        <f t="shared" si="68"/>
        <v>0</v>
      </c>
      <c r="R226" s="120">
        <f t="shared" si="68"/>
        <v>0</v>
      </c>
      <c r="S226" s="122">
        <f t="shared" si="68"/>
        <v>0</v>
      </c>
      <c r="T226" s="124">
        <f t="shared" si="68"/>
        <v>0</v>
      </c>
    </row>
    <row r="227" spans="1:20" s="18" customFormat="1" hidden="1" x14ac:dyDescent="0.25">
      <c r="A227" s="128"/>
      <c r="B227" s="53" t="s">
        <v>693</v>
      </c>
      <c r="C227" s="576" t="s">
        <v>287</v>
      </c>
      <c r="D227" s="577"/>
      <c r="E227" s="577"/>
      <c r="F227" s="265">
        <f>F228+F229+F230</f>
        <v>0</v>
      </c>
      <c r="G227" s="158">
        <f t="shared" ref="G227:T227" si="69">G228+G229+G230</f>
        <v>0</v>
      </c>
      <c r="H227" s="170">
        <f t="shared" si="62"/>
        <v>0</v>
      </c>
      <c r="I227" s="78">
        <f t="shared" si="69"/>
        <v>0</v>
      </c>
      <c r="J227" s="13">
        <f t="shared" si="69"/>
        <v>0</v>
      </c>
      <c r="K227" s="13">
        <f t="shared" si="69"/>
        <v>0</v>
      </c>
      <c r="L227" s="13">
        <f t="shared" si="69"/>
        <v>0</v>
      </c>
      <c r="M227" s="13">
        <f t="shared" si="69"/>
        <v>0</v>
      </c>
      <c r="N227" s="83">
        <f t="shared" si="69"/>
        <v>0</v>
      </c>
      <c r="O227" s="13">
        <f t="shared" si="69"/>
        <v>0</v>
      </c>
      <c r="P227" s="43">
        <f t="shared" si="69"/>
        <v>0</v>
      </c>
      <c r="Q227" s="83">
        <f t="shared" si="69"/>
        <v>0</v>
      </c>
      <c r="R227" s="13">
        <f t="shared" si="69"/>
        <v>0</v>
      </c>
      <c r="S227" s="43">
        <f t="shared" si="69"/>
        <v>0</v>
      </c>
      <c r="T227" s="45">
        <f t="shared" si="69"/>
        <v>0</v>
      </c>
    </row>
    <row r="228" spans="1:20" s="211" customFormat="1" hidden="1" x14ac:dyDescent="0.25">
      <c r="A228" s="128" t="s">
        <v>288</v>
      </c>
      <c r="B228" s="191" t="s">
        <v>694</v>
      </c>
      <c r="C228" s="252"/>
      <c r="D228" s="585" t="s">
        <v>706</v>
      </c>
      <c r="E228" s="585"/>
      <c r="F228" s="298">
        <f t="shared" ref="F228:F230" si="70">SUM(I228:T228)</f>
        <v>0</v>
      </c>
      <c r="G228" s="299"/>
      <c r="H228" s="193">
        <f t="shared" si="62"/>
        <v>0</v>
      </c>
      <c r="I228" s="201"/>
      <c r="J228" s="195"/>
      <c r="K228" s="195"/>
      <c r="L228" s="195"/>
      <c r="M228" s="195"/>
      <c r="N228" s="196"/>
      <c r="O228" s="195"/>
      <c r="P228" s="194"/>
      <c r="Q228" s="196"/>
      <c r="R228" s="195"/>
      <c r="S228" s="194"/>
      <c r="T228" s="197"/>
    </row>
    <row r="229" spans="1:20" s="211" customFormat="1" hidden="1" x14ac:dyDescent="0.25">
      <c r="A229" s="128" t="s">
        <v>289</v>
      </c>
      <c r="B229" s="191" t="s">
        <v>695</v>
      </c>
      <c r="C229" s="200"/>
      <c r="D229" s="567" t="s">
        <v>707</v>
      </c>
      <c r="E229" s="567"/>
      <c r="F229" s="281">
        <f t="shared" si="70"/>
        <v>0</v>
      </c>
      <c r="G229" s="192"/>
      <c r="H229" s="193">
        <f t="shared" si="62"/>
        <v>0</v>
      </c>
      <c r="I229" s="201"/>
      <c r="J229" s="195"/>
      <c r="K229" s="195"/>
      <c r="L229" s="195"/>
      <c r="M229" s="195"/>
      <c r="N229" s="196"/>
      <c r="O229" s="195"/>
      <c r="P229" s="194"/>
      <c r="Q229" s="196"/>
      <c r="R229" s="195"/>
      <c r="S229" s="194"/>
      <c r="T229" s="197"/>
    </row>
    <row r="230" spans="1:20" s="211" customFormat="1" hidden="1" x14ac:dyDescent="0.25">
      <c r="A230" s="128" t="s">
        <v>290</v>
      </c>
      <c r="B230" s="191" t="s">
        <v>696</v>
      </c>
      <c r="C230" s="200"/>
      <c r="D230" s="567" t="s">
        <v>708</v>
      </c>
      <c r="E230" s="567"/>
      <c r="F230" s="281">
        <f t="shared" si="70"/>
        <v>0</v>
      </c>
      <c r="G230" s="192"/>
      <c r="H230" s="193">
        <f t="shared" si="62"/>
        <v>0</v>
      </c>
      <c r="I230" s="201"/>
      <c r="J230" s="195"/>
      <c r="K230" s="195"/>
      <c r="L230" s="195"/>
      <c r="M230" s="195"/>
      <c r="N230" s="196"/>
      <c r="O230" s="195"/>
      <c r="P230" s="194"/>
      <c r="Q230" s="196"/>
      <c r="R230" s="195"/>
      <c r="S230" s="194"/>
      <c r="T230" s="197"/>
    </row>
    <row r="231" spans="1:20" s="18" customFormat="1" hidden="1" x14ac:dyDescent="0.25">
      <c r="A231" s="128"/>
      <c r="B231" s="53" t="s">
        <v>697</v>
      </c>
      <c r="C231" s="576" t="s">
        <v>291</v>
      </c>
      <c r="D231" s="577"/>
      <c r="E231" s="577"/>
      <c r="F231" s="265">
        <f>F232+F233+F234+F235+F236+F237</f>
        <v>0</v>
      </c>
      <c r="G231" s="158">
        <f t="shared" ref="G231:T231" si="71">G232+G233+G234+G235+G236+G237</f>
        <v>0</v>
      </c>
      <c r="H231" s="170">
        <f t="shared" si="62"/>
        <v>0</v>
      </c>
      <c r="I231" s="78">
        <f t="shared" si="71"/>
        <v>0</v>
      </c>
      <c r="J231" s="13">
        <f t="shared" si="71"/>
        <v>0</v>
      </c>
      <c r="K231" s="13">
        <f t="shared" si="71"/>
        <v>0</v>
      </c>
      <c r="L231" s="13">
        <f t="shared" si="71"/>
        <v>0</v>
      </c>
      <c r="M231" s="13">
        <f t="shared" si="71"/>
        <v>0</v>
      </c>
      <c r="N231" s="83">
        <f t="shared" si="71"/>
        <v>0</v>
      </c>
      <c r="O231" s="13">
        <f t="shared" si="71"/>
        <v>0</v>
      </c>
      <c r="P231" s="43">
        <f t="shared" si="71"/>
        <v>0</v>
      </c>
      <c r="Q231" s="83">
        <f t="shared" si="71"/>
        <v>0</v>
      </c>
      <c r="R231" s="13">
        <f t="shared" si="71"/>
        <v>0</v>
      </c>
      <c r="S231" s="43">
        <f t="shared" si="71"/>
        <v>0</v>
      </c>
      <c r="T231" s="45">
        <f t="shared" si="71"/>
        <v>0</v>
      </c>
    </row>
    <row r="232" spans="1:20" s="211" customFormat="1" hidden="1" x14ac:dyDescent="0.25">
      <c r="A232" s="128" t="s">
        <v>292</v>
      </c>
      <c r="B232" s="191" t="s">
        <v>698</v>
      </c>
      <c r="C232" s="200"/>
      <c r="D232" s="567" t="s">
        <v>383</v>
      </c>
      <c r="E232" s="567"/>
      <c r="F232" s="281">
        <f t="shared" ref="F232:F243" si="72">SUM(I232:T232)</f>
        <v>0</v>
      </c>
      <c r="G232" s="192"/>
      <c r="H232" s="193">
        <f t="shared" si="62"/>
        <v>0</v>
      </c>
      <c r="I232" s="201"/>
      <c r="J232" s="195"/>
      <c r="K232" s="195"/>
      <c r="L232" s="195"/>
      <c r="M232" s="195"/>
      <c r="N232" s="196"/>
      <c r="O232" s="195"/>
      <c r="P232" s="194"/>
      <c r="Q232" s="196"/>
      <c r="R232" s="195"/>
      <c r="S232" s="194"/>
      <c r="T232" s="197"/>
    </row>
    <row r="233" spans="1:20" s="211" customFormat="1" hidden="1" x14ac:dyDescent="0.25">
      <c r="A233" s="128" t="s">
        <v>293</v>
      </c>
      <c r="B233" s="191" t="s">
        <v>699</v>
      </c>
      <c r="C233" s="200"/>
      <c r="D233" s="567" t="s">
        <v>384</v>
      </c>
      <c r="E233" s="567"/>
      <c r="F233" s="281">
        <f t="shared" si="72"/>
        <v>0</v>
      </c>
      <c r="G233" s="192"/>
      <c r="H233" s="193">
        <f t="shared" si="62"/>
        <v>0</v>
      </c>
      <c r="I233" s="201"/>
      <c r="J233" s="195"/>
      <c r="K233" s="195"/>
      <c r="L233" s="195"/>
      <c r="M233" s="195"/>
      <c r="N233" s="196"/>
      <c r="O233" s="195"/>
      <c r="P233" s="194"/>
      <c r="Q233" s="196"/>
      <c r="R233" s="195"/>
      <c r="S233" s="194"/>
      <c r="T233" s="197"/>
    </row>
    <row r="234" spans="1:20" s="211" customFormat="1" hidden="1" x14ac:dyDescent="0.25">
      <c r="A234" s="128" t="s">
        <v>888</v>
      </c>
      <c r="B234" s="191" t="s">
        <v>889</v>
      </c>
      <c r="C234" s="200"/>
      <c r="D234" s="567" t="s">
        <v>890</v>
      </c>
      <c r="E234" s="567"/>
      <c r="F234" s="281">
        <f t="shared" si="72"/>
        <v>0</v>
      </c>
      <c r="G234" s="192"/>
      <c r="H234" s="193">
        <f t="shared" si="62"/>
        <v>0</v>
      </c>
      <c r="I234" s="201"/>
      <c r="J234" s="195"/>
      <c r="K234" s="195"/>
      <c r="L234" s="195"/>
      <c r="M234" s="195"/>
      <c r="N234" s="196"/>
      <c r="O234" s="195"/>
      <c r="P234" s="194"/>
      <c r="Q234" s="196"/>
      <c r="R234" s="195"/>
      <c r="S234" s="194"/>
      <c r="T234" s="197"/>
    </row>
    <row r="235" spans="1:20" s="211" customFormat="1" hidden="1" x14ac:dyDescent="0.25">
      <c r="A235" s="128" t="s">
        <v>294</v>
      </c>
      <c r="B235" s="191" t="s">
        <v>700</v>
      </c>
      <c r="C235" s="200"/>
      <c r="D235" s="567" t="s">
        <v>295</v>
      </c>
      <c r="E235" s="567"/>
      <c r="F235" s="281">
        <f t="shared" si="72"/>
        <v>0</v>
      </c>
      <c r="G235" s="192"/>
      <c r="H235" s="193">
        <f t="shared" si="62"/>
        <v>0</v>
      </c>
      <c r="I235" s="201"/>
      <c r="J235" s="195"/>
      <c r="K235" s="195"/>
      <c r="L235" s="195"/>
      <c r="M235" s="195"/>
      <c r="N235" s="196"/>
      <c r="O235" s="195"/>
      <c r="P235" s="194"/>
      <c r="Q235" s="196"/>
      <c r="R235" s="195"/>
      <c r="S235" s="194"/>
      <c r="T235" s="197"/>
    </row>
    <row r="236" spans="1:20" s="211" customFormat="1" hidden="1" x14ac:dyDescent="0.25">
      <c r="A236" s="128" t="s">
        <v>296</v>
      </c>
      <c r="B236" s="191" t="s">
        <v>701</v>
      </c>
      <c r="C236" s="200"/>
      <c r="D236" s="567" t="s">
        <v>297</v>
      </c>
      <c r="E236" s="567"/>
      <c r="F236" s="281">
        <f t="shared" si="72"/>
        <v>0</v>
      </c>
      <c r="G236" s="192"/>
      <c r="H236" s="193">
        <f t="shared" si="62"/>
        <v>0</v>
      </c>
      <c r="I236" s="201"/>
      <c r="J236" s="195"/>
      <c r="K236" s="195"/>
      <c r="L236" s="195"/>
      <c r="M236" s="195"/>
      <c r="N236" s="196"/>
      <c r="O236" s="195"/>
      <c r="P236" s="194"/>
      <c r="Q236" s="196"/>
      <c r="R236" s="195"/>
      <c r="S236" s="194"/>
      <c r="T236" s="197"/>
    </row>
    <row r="237" spans="1:20" s="211" customFormat="1" hidden="1" x14ac:dyDescent="0.25">
      <c r="A237" s="128" t="s">
        <v>891</v>
      </c>
      <c r="B237" s="191" t="s">
        <v>892</v>
      </c>
      <c r="C237" s="200"/>
      <c r="D237" s="567" t="s">
        <v>893</v>
      </c>
      <c r="E237" s="567"/>
      <c r="F237" s="281">
        <f t="shared" si="72"/>
        <v>0</v>
      </c>
      <c r="G237" s="192"/>
      <c r="H237" s="193">
        <f t="shared" si="62"/>
        <v>0</v>
      </c>
      <c r="I237" s="201"/>
      <c r="J237" s="195"/>
      <c r="K237" s="195"/>
      <c r="L237" s="195"/>
      <c r="M237" s="195"/>
      <c r="N237" s="196"/>
      <c r="O237" s="195"/>
      <c r="P237" s="194"/>
      <c r="Q237" s="196"/>
      <c r="R237" s="195"/>
      <c r="S237" s="194"/>
      <c r="T237" s="197"/>
    </row>
    <row r="238" spans="1:20" s="41" customFormat="1" hidden="1" x14ac:dyDescent="0.25">
      <c r="A238" s="128" t="s">
        <v>894</v>
      </c>
      <c r="B238" s="53" t="s">
        <v>895</v>
      </c>
      <c r="C238" s="576" t="s">
        <v>896</v>
      </c>
      <c r="D238" s="577"/>
      <c r="E238" s="577"/>
      <c r="F238" s="265">
        <f t="shared" si="72"/>
        <v>0</v>
      </c>
      <c r="G238" s="158"/>
      <c r="H238" s="170">
        <f t="shared" si="62"/>
        <v>0</v>
      </c>
      <c r="I238" s="78"/>
      <c r="J238" s="13"/>
      <c r="K238" s="13"/>
      <c r="L238" s="13"/>
      <c r="M238" s="13"/>
      <c r="N238" s="83"/>
      <c r="O238" s="13"/>
      <c r="P238" s="43"/>
      <c r="Q238" s="83"/>
      <c r="R238" s="13"/>
      <c r="S238" s="43"/>
      <c r="T238" s="45"/>
    </row>
    <row r="239" spans="1:20" s="41" customFormat="1" hidden="1" x14ac:dyDescent="0.25">
      <c r="A239" s="128" t="s">
        <v>298</v>
      </c>
      <c r="B239" s="53" t="s">
        <v>702</v>
      </c>
      <c r="C239" s="576" t="s">
        <v>299</v>
      </c>
      <c r="D239" s="577"/>
      <c r="E239" s="577"/>
      <c r="F239" s="265">
        <f t="shared" si="72"/>
        <v>0</v>
      </c>
      <c r="G239" s="158"/>
      <c r="H239" s="170">
        <f t="shared" si="62"/>
        <v>0</v>
      </c>
      <c r="I239" s="78"/>
      <c r="J239" s="13"/>
      <c r="K239" s="13"/>
      <c r="L239" s="13"/>
      <c r="M239" s="13"/>
      <c r="N239" s="83"/>
      <c r="O239" s="13"/>
      <c r="P239" s="43"/>
      <c r="Q239" s="83"/>
      <c r="R239" s="13"/>
      <c r="S239" s="43"/>
      <c r="T239" s="45"/>
    </row>
    <row r="240" spans="1:20" s="41" customFormat="1" hidden="1" x14ac:dyDescent="0.25">
      <c r="A240" s="128" t="s">
        <v>300</v>
      </c>
      <c r="B240" s="53" t="s">
        <v>703</v>
      </c>
      <c r="C240" s="576" t="s">
        <v>897</v>
      </c>
      <c r="D240" s="577"/>
      <c r="E240" s="577"/>
      <c r="F240" s="265">
        <f t="shared" si="72"/>
        <v>0</v>
      </c>
      <c r="G240" s="158"/>
      <c r="H240" s="170">
        <f t="shared" si="62"/>
        <v>0</v>
      </c>
      <c r="I240" s="78"/>
      <c r="J240" s="13"/>
      <c r="K240" s="13"/>
      <c r="L240" s="13"/>
      <c r="M240" s="13"/>
      <c r="N240" s="83"/>
      <c r="O240" s="13"/>
      <c r="P240" s="43"/>
      <c r="Q240" s="83"/>
      <c r="R240" s="13"/>
      <c r="S240" s="43"/>
      <c r="T240" s="45"/>
    </row>
    <row r="241" spans="1:20" s="41" customFormat="1" hidden="1" x14ac:dyDescent="0.25">
      <c r="A241" s="128" t="s">
        <v>301</v>
      </c>
      <c r="B241" s="53" t="s">
        <v>704</v>
      </c>
      <c r="C241" s="576" t="s">
        <v>898</v>
      </c>
      <c r="D241" s="577"/>
      <c r="E241" s="577"/>
      <c r="F241" s="265">
        <f t="shared" si="72"/>
        <v>0</v>
      </c>
      <c r="G241" s="158"/>
      <c r="H241" s="170">
        <f t="shared" si="62"/>
        <v>0</v>
      </c>
      <c r="I241" s="78"/>
      <c r="J241" s="13"/>
      <c r="K241" s="13"/>
      <c r="L241" s="13"/>
      <c r="M241" s="13"/>
      <c r="N241" s="83"/>
      <c r="O241" s="13"/>
      <c r="P241" s="43"/>
      <c r="Q241" s="83"/>
      <c r="R241" s="13"/>
      <c r="S241" s="43"/>
      <c r="T241" s="45"/>
    </row>
    <row r="242" spans="1:20" s="41" customFormat="1" hidden="1" x14ac:dyDescent="0.25">
      <c r="A242" s="128" t="s">
        <v>302</v>
      </c>
      <c r="B242" s="53" t="s">
        <v>705</v>
      </c>
      <c r="C242" s="576" t="s">
        <v>303</v>
      </c>
      <c r="D242" s="577"/>
      <c r="E242" s="577"/>
      <c r="F242" s="265">
        <f t="shared" si="72"/>
        <v>0</v>
      </c>
      <c r="G242" s="158"/>
      <c r="H242" s="170">
        <f t="shared" si="62"/>
        <v>0</v>
      </c>
      <c r="I242" s="78"/>
      <c r="J242" s="13"/>
      <c r="K242" s="13"/>
      <c r="L242" s="13"/>
      <c r="M242" s="13"/>
      <c r="N242" s="83"/>
      <c r="O242" s="13"/>
      <c r="P242" s="43"/>
      <c r="Q242" s="83"/>
      <c r="R242" s="13"/>
      <c r="S242" s="43"/>
      <c r="T242" s="45"/>
    </row>
    <row r="243" spans="1:20" s="41" customFormat="1" hidden="1" x14ac:dyDescent="0.25">
      <c r="A243" s="128" t="s">
        <v>899</v>
      </c>
      <c r="B243" s="53" t="s">
        <v>900</v>
      </c>
      <c r="C243" s="576" t="s">
        <v>902</v>
      </c>
      <c r="D243" s="577"/>
      <c r="E243" s="577"/>
      <c r="F243" s="265">
        <f t="shared" si="72"/>
        <v>0</v>
      </c>
      <c r="G243" s="158"/>
      <c r="H243" s="170">
        <f t="shared" si="62"/>
        <v>0</v>
      </c>
      <c r="I243" s="78"/>
      <c r="J243" s="13"/>
      <c r="K243" s="13"/>
      <c r="L243" s="13"/>
      <c r="M243" s="13"/>
      <c r="N243" s="83"/>
      <c r="O243" s="13"/>
      <c r="P243" s="43"/>
      <c r="Q243" s="83"/>
      <c r="R243" s="13"/>
      <c r="S243" s="43"/>
      <c r="T243" s="45"/>
    </row>
    <row r="244" spans="1:20" s="41" customFormat="1" hidden="1" x14ac:dyDescent="0.25">
      <c r="A244" s="128"/>
      <c r="B244" s="53" t="s">
        <v>901</v>
      </c>
      <c r="C244" s="576" t="s">
        <v>903</v>
      </c>
      <c r="D244" s="577"/>
      <c r="E244" s="577"/>
      <c r="F244" s="265">
        <f>F245+F246</f>
        <v>0</v>
      </c>
      <c r="G244" s="158">
        <f t="shared" ref="G244:T244" si="73">G245+G246</f>
        <v>0</v>
      </c>
      <c r="H244" s="170">
        <f t="shared" si="62"/>
        <v>0</v>
      </c>
      <c r="I244" s="78">
        <f t="shared" si="73"/>
        <v>0</v>
      </c>
      <c r="J244" s="13">
        <f t="shared" si="73"/>
        <v>0</v>
      </c>
      <c r="K244" s="13">
        <f t="shared" si="73"/>
        <v>0</v>
      </c>
      <c r="L244" s="13">
        <f t="shared" si="73"/>
        <v>0</v>
      </c>
      <c r="M244" s="13">
        <f t="shared" si="73"/>
        <v>0</v>
      </c>
      <c r="N244" s="83">
        <f t="shared" si="73"/>
        <v>0</v>
      </c>
      <c r="O244" s="13">
        <f t="shared" si="73"/>
        <v>0</v>
      </c>
      <c r="P244" s="43">
        <f t="shared" si="73"/>
        <v>0</v>
      </c>
      <c r="Q244" s="83">
        <f t="shared" si="73"/>
        <v>0</v>
      </c>
      <c r="R244" s="13">
        <f t="shared" si="73"/>
        <v>0</v>
      </c>
      <c r="S244" s="43">
        <f t="shared" si="73"/>
        <v>0</v>
      </c>
      <c r="T244" s="45">
        <f t="shared" si="73"/>
        <v>0</v>
      </c>
    </row>
    <row r="245" spans="1:20" s="211" customFormat="1" hidden="1" x14ac:dyDescent="0.25">
      <c r="A245" s="128" t="s">
        <v>905</v>
      </c>
      <c r="B245" s="191" t="s">
        <v>904</v>
      </c>
      <c r="C245" s="200"/>
      <c r="D245" s="567" t="s">
        <v>908</v>
      </c>
      <c r="E245" s="567"/>
      <c r="F245" s="281">
        <f t="shared" ref="F245:F246" si="74">SUM(I245:T245)</f>
        <v>0</v>
      </c>
      <c r="G245" s="192"/>
      <c r="H245" s="193">
        <f t="shared" si="62"/>
        <v>0</v>
      </c>
      <c r="I245" s="201"/>
      <c r="J245" s="195"/>
      <c r="K245" s="195"/>
      <c r="L245" s="195"/>
      <c r="M245" s="195"/>
      <c r="N245" s="196"/>
      <c r="O245" s="195"/>
      <c r="P245" s="194"/>
      <c r="Q245" s="196"/>
      <c r="R245" s="195"/>
      <c r="S245" s="194"/>
      <c r="T245" s="197"/>
    </row>
    <row r="246" spans="1:20" s="211" customFormat="1" hidden="1" x14ac:dyDescent="0.25">
      <c r="A246" s="128" t="s">
        <v>906</v>
      </c>
      <c r="B246" s="191" t="s">
        <v>907</v>
      </c>
      <c r="C246" s="200"/>
      <c r="D246" s="567" t="s">
        <v>909</v>
      </c>
      <c r="E246" s="567"/>
      <c r="F246" s="281">
        <f t="shared" si="74"/>
        <v>0</v>
      </c>
      <c r="G246" s="192"/>
      <c r="H246" s="193">
        <f t="shared" si="62"/>
        <v>0</v>
      </c>
      <c r="I246" s="201"/>
      <c r="J246" s="195"/>
      <c r="K246" s="195"/>
      <c r="L246" s="195"/>
      <c r="M246" s="195"/>
      <c r="N246" s="196"/>
      <c r="O246" s="195"/>
      <c r="P246" s="194"/>
      <c r="Q246" s="196"/>
      <c r="R246" s="195"/>
      <c r="S246" s="194"/>
      <c r="T246" s="197"/>
    </row>
    <row r="247" spans="1:20" hidden="1" x14ac:dyDescent="0.25">
      <c r="B247" s="93" t="s">
        <v>709</v>
      </c>
      <c r="C247" s="556" t="s">
        <v>304</v>
      </c>
      <c r="D247" s="557"/>
      <c r="E247" s="557"/>
      <c r="F247" s="259">
        <f>F248+F249+F250+F251+F252</f>
        <v>0</v>
      </c>
      <c r="G247" s="152">
        <f t="shared" ref="G247:T247" si="75">G248+G249+G250+G251+G252</f>
        <v>0</v>
      </c>
      <c r="H247" s="168">
        <f t="shared" si="62"/>
        <v>0</v>
      </c>
      <c r="I247" s="95">
        <f t="shared" si="75"/>
        <v>0</v>
      </c>
      <c r="J247" s="96">
        <f t="shared" si="75"/>
        <v>0</v>
      </c>
      <c r="K247" s="96">
        <f t="shared" si="75"/>
        <v>0</v>
      </c>
      <c r="L247" s="96">
        <f t="shared" si="75"/>
        <v>0</v>
      </c>
      <c r="M247" s="96">
        <f t="shared" si="75"/>
        <v>0</v>
      </c>
      <c r="N247" s="99">
        <f t="shared" si="75"/>
        <v>0</v>
      </c>
      <c r="O247" s="96">
        <f t="shared" si="75"/>
        <v>0</v>
      </c>
      <c r="P247" s="98">
        <f t="shared" si="75"/>
        <v>0</v>
      </c>
      <c r="Q247" s="99">
        <f t="shared" si="75"/>
        <v>0</v>
      </c>
      <c r="R247" s="96">
        <f t="shared" si="75"/>
        <v>0</v>
      </c>
      <c r="S247" s="98">
        <f t="shared" si="75"/>
        <v>0</v>
      </c>
      <c r="T247" s="100">
        <f t="shared" si="75"/>
        <v>0</v>
      </c>
    </row>
    <row r="248" spans="1:20" s="41" customFormat="1" hidden="1" x14ac:dyDescent="0.25">
      <c r="A248" s="128" t="s">
        <v>305</v>
      </c>
      <c r="B248" s="198" t="s">
        <v>710</v>
      </c>
      <c r="C248" s="586" t="s">
        <v>385</v>
      </c>
      <c r="D248" s="587"/>
      <c r="E248" s="587"/>
      <c r="F248" s="282">
        <f t="shared" ref="F248:F254" si="76">SUM(I248:T248)</f>
        <v>0</v>
      </c>
      <c r="G248" s="199"/>
      <c r="H248" s="213">
        <f t="shared" si="62"/>
        <v>0</v>
      </c>
      <c r="I248" s="214"/>
      <c r="J248" s="215"/>
      <c r="K248" s="215"/>
      <c r="L248" s="215"/>
      <c r="M248" s="215"/>
      <c r="N248" s="219"/>
      <c r="O248" s="215"/>
      <c r="P248" s="217"/>
      <c r="Q248" s="219"/>
      <c r="R248" s="215"/>
      <c r="S248" s="217"/>
      <c r="T248" s="216"/>
    </row>
    <row r="249" spans="1:20" s="41" customFormat="1" hidden="1" x14ac:dyDescent="0.25">
      <c r="A249" s="128" t="s">
        <v>306</v>
      </c>
      <c r="B249" s="198" t="s">
        <v>711</v>
      </c>
      <c r="C249" s="586" t="s">
        <v>386</v>
      </c>
      <c r="D249" s="587"/>
      <c r="E249" s="587"/>
      <c r="F249" s="282">
        <f t="shared" si="76"/>
        <v>0</v>
      </c>
      <c r="G249" s="199"/>
      <c r="H249" s="213">
        <f t="shared" si="62"/>
        <v>0</v>
      </c>
      <c r="I249" s="214"/>
      <c r="J249" s="215"/>
      <c r="K249" s="215"/>
      <c r="L249" s="215"/>
      <c r="M249" s="215"/>
      <c r="N249" s="219"/>
      <c r="O249" s="215"/>
      <c r="P249" s="217"/>
      <c r="Q249" s="219"/>
      <c r="R249" s="215"/>
      <c r="S249" s="217"/>
      <c r="T249" s="216"/>
    </row>
    <row r="250" spans="1:20" s="41" customFormat="1" hidden="1" x14ac:dyDescent="0.25">
      <c r="A250" s="128" t="s">
        <v>307</v>
      </c>
      <c r="B250" s="198" t="s">
        <v>712</v>
      </c>
      <c r="C250" s="586" t="s">
        <v>308</v>
      </c>
      <c r="D250" s="587"/>
      <c r="E250" s="587"/>
      <c r="F250" s="282">
        <f t="shared" si="76"/>
        <v>0</v>
      </c>
      <c r="G250" s="199"/>
      <c r="H250" s="213">
        <f t="shared" si="62"/>
        <v>0</v>
      </c>
      <c r="I250" s="214"/>
      <c r="J250" s="215"/>
      <c r="K250" s="215"/>
      <c r="L250" s="215"/>
      <c r="M250" s="215"/>
      <c r="N250" s="219"/>
      <c r="O250" s="215"/>
      <c r="P250" s="217"/>
      <c r="Q250" s="219"/>
      <c r="R250" s="215"/>
      <c r="S250" s="217"/>
      <c r="T250" s="216"/>
    </row>
    <row r="251" spans="1:20" s="41" customFormat="1" hidden="1" x14ac:dyDescent="0.25">
      <c r="A251" s="128" t="s">
        <v>309</v>
      </c>
      <c r="B251" s="198" t="s">
        <v>713</v>
      </c>
      <c r="C251" s="586" t="s">
        <v>310</v>
      </c>
      <c r="D251" s="587"/>
      <c r="E251" s="587"/>
      <c r="F251" s="282">
        <f t="shared" si="76"/>
        <v>0</v>
      </c>
      <c r="G251" s="199"/>
      <c r="H251" s="213">
        <f t="shared" si="62"/>
        <v>0</v>
      </c>
      <c r="I251" s="214"/>
      <c r="J251" s="215"/>
      <c r="K251" s="215"/>
      <c r="L251" s="215"/>
      <c r="M251" s="215"/>
      <c r="N251" s="219"/>
      <c r="O251" s="215"/>
      <c r="P251" s="217"/>
      <c r="Q251" s="219"/>
      <c r="R251" s="215"/>
      <c r="S251" s="217"/>
      <c r="T251" s="216"/>
    </row>
    <row r="252" spans="1:20" s="41" customFormat="1" hidden="1" x14ac:dyDescent="0.25">
      <c r="A252" s="128" t="s">
        <v>311</v>
      </c>
      <c r="B252" s="198" t="s">
        <v>714</v>
      </c>
      <c r="C252" s="586" t="s">
        <v>387</v>
      </c>
      <c r="D252" s="587"/>
      <c r="E252" s="587"/>
      <c r="F252" s="282">
        <f t="shared" si="76"/>
        <v>0</v>
      </c>
      <c r="G252" s="199"/>
      <c r="H252" s="213">
        <f t="shared" si="62"/>
        <v>0</v>
      </c>
      <c r="I252" s="214"/>
      <c r="J252" s="215"/>
      <c r="K252" s="215"/>
      <c r="L252" s="215"/>
      <c r="M252" s="215"/>
      <c r="N252" s="219"/>
      <c r="O252" s="215"/>
      <c r="P252" s="217"/>
      <c r="Q252" s="219"/>
      <c r="R252" s="215"/>
      <c r="S252" s="217"/>
      <c r="T252" s="216"/>
    </row>
    <row r="253" spans="1:20" hidden="1" x14ac:dyDescent="0.25">
      <c r="A253" s="128" t="s">
        <v>313</v>
      </c>
      <c r="B253" s="93" t="s">
        <v>715</v>
      </c>
      <c r="C253" s="556" t="s">
        <v>312</v>
      </c>
      <c r="D253" s="557"/>
      <c r="E253" s="557"/>
      <c r="F253" s="259">
        <f t="shared" si="76"/>
        <v>0</v>
      </c>
      <c r="G253" s="152"/>
      <c r="H253" s="168">
        <f t="shared" si="62"/>
        <v>0</v>
      </c>
      <c r="I253" s="95"/>
      <c r="J253" s="96"/>
      <c r="K253" s="96"/>
      <c r="L253" s="96"/>
      <c r="M253" s="96"/>
      <c r="N253" s="99"/>
      <c r="O253" s="96"/>
      <c r="P253" s="98"/>
      <c r="Q253" s="99"/>
      <c r="R253" s="96"/>
      <c r="S253" s="98"/>
      <c r="T253" s="100"/>
    </row>
    <row r="254" spans="1:20" ht="15.75" hidden="1" thickBot="1" x14ac:dyDescent="0.3">
      <c r="A254" s="128" t="s">
        <v>910</v>
      </c>
      <c r="B254" s="93" t="s">
        <v>911</v>
      </c>
      <c r="C254" s="556" t="s">
        <v>912</v>
      </c>
      <c r="D254" s="557"/>
      <c r="E254" s="557"/>
      <c r="F254" s="259">
        <f t="shared" si="76"/>
        <v>0</v>
      </c>
      <c r="G254" s="152"/>
      <c r="H254" s="168">
        <f t="shared" si="62"/>
        <v>0</v>
      </c>
      <c r="I254" s="95"/>
      <c r="J254" s="96"/>
      <c r="K254" s="96"/>
      <c r="L254" s="96"/>
      <c r="M254" s="96"/>
      <c r="N254" s="99"/>
      <c r="O254" s="96"/>
      <c r="P254" s="98"/>
      <c r="Q254" s="99"/>
      <c r="R254" s="96"/>
      <c r="S254" s="98"/>
      <c r="T254" s="100"/>
    </row>
    <row r="255" spans="1:20" ht="15.75" thickBot="1" x14ac:dyDescent="0.3">
      <c r="B255" s="588" t="s">
        <v>314</v>
      </c>
      <c r="C255" s="589"/>
      <c r="D255" s="589"/>
      <c r="E255" s="589"/>
      <c r="F255" s="256">
        <f>F5+F24+F32+F59+F75+F147+F157+F162+F225</f>
        <v>1085329</v>
      </c>
      <c r="G255" s="149">
        <f>G5+G24+G32+G59+G75+G147+G157+G162+G225</f>
        <v>0</v>
      </c>
      <c r="H255" s="166">
        <f t="shared" si="62"/>
        <v>1085329</v>
      </c>
      <c r="I255" s="87">
        <f t="shared" ref="I255:T255" si="77">I5+I24+I32+I59+I75+I147+I157+I162+I225</f>
        <v>89840</v>
      </c>
      <c r="J255" s="88">
        <f t="shared" si="77"/>
        <v>90499</v>
      </c>
      <c r="K255" s="88">
        <f t="shared" si="77"/>
        <v>90499</v>
      </c>
      <c r="L255" s="88">
        <f t="shared" si="77"/>
        <v>90499</v>
      </c>
      <c r="M255" s="88">
        <f t="shared" si="77"/>
        <v>90499</v>
      </c>
      <c r="N255" s="91">
        <f t="shared" si="77"/>
        <v>90499</v>
      </c>
      <c r="O255" s="88">
        <f t="shared" si="77"/>
        <v>90499</v>
      </c>
      <c r="P255" s="90">
        <f t="shared" si="77"/>
        <v>90499</v>
      </c>
      <c r="Q255" s="91">
        <f t="shared" si="77"/>
        <v>90499</v>
      </c>
      <c r="R255" s="88">
        <f t="shared" si="77"/>
        <v>90499</v>
      </c>
      <c r="S255" s="90">
        <f t="shared" si="77"/>
        <v>90499</v>
      </c>
      <c r="T255" s="92">
        <f t="shared" si="77"/>
        <v>90499</v>
      </c>
    </row>
    <row r="256" spans="1:20" x14ac:dyDescent="0.25">
      <c r="B256" s="22"/>
      <c r="C256" s="23"/>
      <c r="D256" s="23"/>
      <c r="E256" s="24"/>
      <c r="F256" s="24"/>
      <c r="G256" s="24"/>
      <c r="H256" s="60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</row>
    <row r="257" spans="1:20" x14ac:dyDescent="0.25">
      <c r="B257" s="25"/>
      <c r="C257" s="26"/>
      <c r="D257" s="26"/>
      <c r="E257" s="24"/>
      <c r="F257" s="24"/>
      <c r="G257" s="24"/>
      <c r="H257" s="60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</row>
    <row r="258" spans="1:20" x14ac:dyDescent="0.25">
      <c r="B258" s="27"/>
      <c r="C258" s="24"/>
      <c r="D258" s="24"/>
      <c r="E258" s="28"/>
      <c r="F258" s="28"/>
      <c r="G258" s="28"/>
      <c r="H258" s="60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</row>
    <row r="259" spans="1:20" x14ac:dyDescent="0.25">
      <c r="B259" s="27"/>
      <c r="C259" s="24"/>
      <c r="D259" s="24"/>
      <c r="E259" s="28"/>
      <c r="F259" s="28"/>
      <c r="G259" s="28"/>
      <c r="H259" s="60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</row>
    <row r="260" spans="1:20" x14ac:dyDescent="0.25">
      <c r="B260" s="27"/>
      <c r="C260" s="24"/>
      <c r="D260" s="24"/>
      <c r="E260" s="28"/>
      <c r="F260" s="28"/>
      <c r="G260" s="28"/>
      <c r="H260" s="60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</row>
    <row r="261" spans="1:20" x14ac:dyDescent="0.25">
      <c r="B261" s="27"/>
      <c r="C261" s="24"/>
      <c r="D261" s="24"/>
      <c r="E261" s="28"/>
      <c r="F261" s="28"/>
      <c r="G261" s="28"/>
      <c r="H261" s="60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</row>
    <row r="262" spans="1:20" x14ac:dyDescent="0.25">
      <c r="B262" s="27"/>
      <c r="C262" s="24"/>
      <c r="D262" s="24"/>
      <c r="E262" s="28"/>
      <c r="F262" s="28"/>
      <c r="G262" s="28"/>
      <c r="H262" s="60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</row>
    <row r="263" spans="1:20" x14ac:dyDescent="0.25">
      <c r="B263" s="27"/>
      <c r="C263" s="24"/>
      <c r="D263" s="24"/>
      <c r="E263" s="28"/>
      <c r="F263" s="28"/>
      <c r="G263" s="28"/>
      <c r="H263" s="60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</row>
    <row r="264" spans="1:20" x14ac:dyDescent="0.25">
      <c r="B264" s="27"/>
      <c r="C264" s="28"/>
      <c r="D264" s="28"/>
      <c r="E264" s="24"/>
      <c r="F264" s="24"/>
      <c r="G264" s="24"/>
      <c r="H264" s="60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</row>
    <row r="265" spans="1:20" x14ac:dyDescent="0.25">
      <c r="B265" s="27"/>
      <c r="C265" s="28"/>
      <c r="D265" s="28"/>
      <c r="E265" s="24"/>
      <c r="F265" s="24"/>
      <c r="G265" s="24"/>
      <c r="H265" s="60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</row>
    <row r="266" spans="1:20" x14ac:dyDescent="0.25">
      <c r="B266" s="27"/>
      <c r="C266" s="28"/>
      <c r="D266" s="28"/>
      <c r="E266" s="24"/>
      <c r="F266" s="24"/>
      <c r="G266" s="24"/>
      <c r="H266" s="60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</row>
    <row r="267" spans="1:20" x14ac:dyDescent="0.25">
      <c r="B267" s="27"/>
      <c r="C267" s="24"/>
      <c r="D267" s="24"/>
      <c r="E267" s="28"/>
      <c r="F267" s="28"/>
      <c r="G267" s="28"/>
      <c r="H267" s="60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</row>
    <row r="268" spans="1:20" x14ac:dyDescent="0.25">
      <c r="B268" s="27"/>
      <c r="C268" s="24"/>
      <c r="D268" s="24"/>
      <c r="E268" s="28"/>
      <c r="F268" s="28"/>
      <c r="G268" s="28"/>
      <c r="H268" s="60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</row>
    <row r="269" spans="1:20" x14ac:dyDescent="0.25">
      <c r="B269" s="27"/>
      <c r="C269" s="24"/>
      <c r="D269" s="24"/>
      <c r="E269" s="28"/>
      <c r="F269" s="28"/>
      <c r="G269" s="28"/>
      <c r="H269" s="60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</row>
    <row r="270" spans="1:20" x14ac:dyDescent="0.25">
      <c r="A270" s="130"/>
      <c r="B270" s="27"/>
      <c r="C270" s="24"/>
      <c r="D270" s="24"/>
      <c r="E270" s="28"/>
      <c r="F270" s="28"/>
      <c r="G270" s="28"/>
      <c r="H270" s="60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</row>
    <row r="271" spans="1:20" x14ac:dyDescent="0.25">
      <c r="A271" s="130"/>
      <c r="B271" s="27"/>
      <c r="C271" s="24"/>
      <c r="D271" s="24"/>
      <c r="E271" s="28"/>
      <c r="F271" s="28"/>
      <c r="G271" s="28"/>
      <c r="H271" s="60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</row>
    <row r="272" spans="1:20" x14ac:dyDescent="0.25">
      <c r="A272" s="130"/>
      <c r="B272" s="27"/>
      <c r="C272" s="24"/>
      <c r="D272" s="24"/>
      <c r="E272" s="28"/>
      <c r="F272" s="28"/>
      <c r="G272" s="28"/>
      <c r="H272" s="60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</row>
    <row r="273" spans="1:20" x14ac:dyDescent="0.25">
      <c r="A273" s="130"/>
      <c r="B273" s="27"/>
      <c r="C273" s="24"/>
      <c r="D273" s="24"/>
      <c r="E273" s="28"/>
      <c r="F273" s="28"/>
      <c r="G273" s="28"/>
      <c r="H273" s="60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</row>
    <row r="274" spans="1:20" x14ac:dyDescent="0.25">
      <c r="A274" s="130"/>
      <c r="B274" s="27"/>
      <c r="C274" s="24"/>
      <c r="D274" s="24"/>
      <c r="E274" s="28"/>
      <c r="F274" s="28"/>
      <c r="G274" s="28"/>
      <c r="H274" s="60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</row>
    <row r="275" spans="1:20" x14ac:dyDescent="0.25">
      <c r="A275" s="130"/>
      <c r="B275" s="27"/>
      <c r="C275" s="24"/>
      <c r="D275" s="24"/>
      <c r="E275" s="28"/>
      <c r="F275" s="28"/>
      <c r="G275" s="28"/>
      <c r="H275" s="60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</row>
    <row r="276" spans="1:20" x14ac:dyDescent="0.25">
      <c r="A276" s="130"/>
      <c r="B276" s="27"/>
      <c r="C276" s="24"/>
      <c r="D276" s="24"/>
      <c r="E276" s="28"/>
      <c r="F276" s="28"/>
      <c r="G276" s="28"/>
      <c r="H276" s="60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</row>
    <row r="277" spans="1:20" x14ac:dyDescent="0.25">
      <c r="A277" s="130"/>
      <c r="B277" s="27"/>
      <c r="C277" s="28"/>
      <c r="D277" s="28"/>
      <c r="E277" s="24"/>
      <c r="F277" s="24"/>
      <c r="G277" s="24"/>
      <c r="H277" s="60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</row>
    <row r="278" spans="1:20" x14ac:dyDescent="0.25">
      <c r="A278" s="130"/>
      <c r="B278" s="27"/>
      <c r="C278" s="24"/>
      <c r="D278" s="24"/>
      <c r="E278" s="28"/>
      <c r="F278" s="28"/>
      <c r="G278" s="28"/>
      <c r="H278" s="60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</row>
    <row r="279" spans="1:20" x14ac:dyDescent="0.25">
      <c r="A279" s="130"/>
      <c r="B279" s="27"/>
      <c r="C279" s="24"/>
      <c r="D279" s="24"/>
      <c r="E279" s="28"/>
      <c r="F279" s="28"/>
      <c r="G279" s="28"/>
      <c r="H279" s="60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</row>
    <row r="280" spans="1:20" x14ac:dyDescent="0.25">
      <c r="A280" s="130"/>
      <c r="B280" s="27"/>
      <c r="C280" s="24"/>
      <c r="D280" s="24"/>
      <c r="E280" s="28"/>
      <c r="F280" s="28"/>
      <c r="G280" s="28"/>
      <c r="H280" s="60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</row>
    <row r="281" spans="1:20" x14ac:dyDescent="0.25">
      <c r="A281" s="130"/>
      <c r="B281" s="27"/>
      <c r="C281" s="24"/>
      <c r="D281" s="24"/>
      <c r="E281" s="28"/>
      <c r="F281" s="28"/>
      <c r="G281" s="28"/>
      <c r="H281" s="60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</row>
    <row r="282" spans="1:20" x14ac:dyDescent="0.25">
      <c r="A282" s="130"/>
      <c r="B282" s="27"/>
      <c r="C282" s="24"/>
      <c r="D282" s="24"/>
      <c r="E282" s="28"/>
      <c r="F282" s="28"/>
      <c r="G282" s="28"/>
      <c r="H282" s="60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</row>
    <row r="283" spans="1:20" x14ac:dyDescent="0.25">
      <c r="A283" s="130"/>
      <c r="B283" s="27"/>
      <c r="C283" s="24"/>
      <c r="D283" s="24"/>
      <c r="E283" s="28"/>
      <c r="F283" s="28"/>
      <c r="G283" s="28"/>
      <c r="H283" s="60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</row>
    <row r="284" spans="1:20" x14ac:dyDescent="0.25">
      <c r="A284" s="130"/>
      <c r="B284" s="27"/>
      <c r="C284" s="24"/>
      <c r="D284" s="24"/>
      <c r="E284" s="28"/>
      <c r="F284" s="28"/>
      <c r="G284" s="28"/>
      <c r="H284" s="60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</row>
    <row r="285" spans="1:20" x14ac:dyDescent="0.25">
      <c r="A285" s="130"/>
      <c r="B285" s="27"/>
      <c r="C285" s="24"/>
      <c r="D285" s="24"/>
      <c r="E285" s="28"/>
      <c r="F285" s="28"/>
      <c r="G285" s="28"/>
      <c r="H285" s="60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</row>
    <row r="286" spans="1:20" x14ac:dyDescent="0.25">
      <c r="A286" s="130"/>
      <c r="B286" s="27"/>
      <c r="C286" s="24"/>
      <c r="D286" s="24"/>
      <c r="E286" s="28"/>
      <c r="F286" s="28"/>
      <c r="G286" s="28"/>
      <c r="H286" s="60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</row>
    <row r="287" spans="1:20" x14ac:dyDescent="0.25">
      <c r="A287" s="130"/>
      <c r="B287" s="27"/>
      <c r="C287" s="24"/>
      <c r="D287" s="24"/>
      <c r="E287" s="28"/>
      <c r="F287" s="28"/>
      <c r="G287" s="28"/>
      <c r="H287" s="60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</row>
    <row r="288" spans="1:20" x14ac:dyDescent="0.25">
      <c r="A288" s="130"/>
      <c r="B288" s="27"/>
      <c r="C288" s="28"/>
      <c r="D288" s="28"/>
      <c r="E288" s="24"/>
      <c r="F288" s="24"/>
      <c r="G288" s="24"/>
      <c r="H288" s="60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</row>
    <row r="289" spans="1:20" x14ac:dyDescent="0.25">
      <c r="A289" s="130"/>
      <c r="B289" s="27"/>
      <c r="C289" s="24"/>
      <c r="D289" s="24"/>
      <c r="E289" s="28"/>
      <c r="F289" s="28"/>
      <c r="G289" s="28"/>
      <c r="H289" s="60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</row>
    <row r="290" spans="1:20" x14ac:dyDescent="0.25">
      <c r="A290" s="130"/>
      <c r="B290" s="27"/>
      <c r="C290" s="24"/>
      <c r="D290" s="24"/>
      <c r="E290" s="28"/>
      <c r="F290" s="28"/>
      <c r="G290" s="28"/>
      <c r="H290" s="60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</row>
    <row r="291" spans="1:20" x14ac:dyDescent="0.25">
      <c r="A291" s="130"/>
      <c r="B291" s="27"/>
      <c r="C291" s="24"/>
      <c r="D291" s="24"/>
      <c r="E291" s="28"/>
      <c r="F291" s="28"/>
      <c r="G291" s="28"/>
      <c r="H291" s="60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</row>
    <row r="292" spans="1:20" x14ac:dyDescent="0.25">
      <c r="A292" s="130"/>
      <c r="B292" s="27"/>
      <c r="C292" s="24"/>
      <c r="D292" s="24"/>
      <c r="E292" s="28"/>
      <c r="F292" s="28"/>
      <c r="G292" s="28"/>
      <c r="H292" s="60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</row>
    <row r="293" spans="1:20" x14ac:dyDescent="0.25">
      <c r="A293" s="130"/>
      <c r="B293" s="27"/>
      <c r="C293" s="24"/>
      <c r="D293" s="24"/>
      <c r="E293" s="28"/>
      <c r="F293" s="28"/>
      <c r="G293" s="28"/>
      <c r="H293" s="60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</row>
    <row r="294" spans="1:20" x14ac:dyDescent="0.25">
      <c r="A294" s="130"/>
      <c r="B294" s="27"/>
      <c r="C294" s="24"/>
      <c r="D294" s="24"/>
      <c r="E294" s="28"/>
      <c r="F294" s="28"/>
      <c r="G294" s="28"/>
      <c r="H294" s="60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</row>
    <row r="295" spans="1:20" x14ac:dyDescent="0.25">
      <c r="A295" s="130"/>
      <c r="B295" s="27"/>
      <c r="C295" s="24"/>
      <c r="D295" s="24"/>
      <c r="E295" s="28"/>
      <c r="F295" s="28"/>
      <c r="G295" s="28"/>
      <c r="H295" s="60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</row>
    <row r="296" spans="1:20" x14ac:dyDescent="0.25">
      <c r="A296" s="130"/>
      <c r="B296" s="27"/>
      <c r="C296" s="24"/>
      <c r="D296" s="24"/>
      <c r="E296" s="28"/>
      <c r="F296" s="28"/>
      <c r="G296" s="28"/>
      <c r="H296" s="60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</row>
    <row r="297" spans="1:20" x14ac:dyDescent="0.25">
      <c r="A297" s="130"/>
      <c r="B297" s="27"/>
      <c r="C297" s="24"/>
      <c r="D297" s="24"/>
      <c r="E297" s="28"/>
      <c r="F297" s="28"/>
      <c r="G297" s="28"/>
      <c r="H297" s="60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</row>
    <row r="298" spans="1:20" x14ac:dyDescent="0.25">
      <c r="A298" s="130"/>
      <c r="B298" s="27"/>
      <c r="C298" s="24"/>
      <c r="D298" s="24"/>
      <c r="E298" s="28"/>
      <c r="F298" s="28"/>
      <c r="G298" s="28"/>
      <c r="H298" s="60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</row>
    <row r="299" spans="1:20" x14ac:dyDescent="0.25">
      <c r="A299" s="130"/>
      <c r="B299" s="29"/>
      <c r="C299" s="23"/>
      <c r="D299" s="23"/>
      <c r="E299" s="24"/>
      <c r="F299" s="24"/>
      <c r="G299" s="24"/>
      <c r="H299" s="60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</row>
    <row r="300" spans="1:20" x14ac:dyDescent="0.25">
      <c r="A300" s="130"/>
      <c r="B300" s="27"/>
      <c r="C300" s="28"/>
      <c r="D300" s="28"/>
      <c r="E300" s="24"/>
      <c r="F300" s="24"/>
      <c r="G300" s="24"/>
      <c r="H300" s="60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</row>
    <row r="301" spans="1:20" x14ac:dyDescent="0.25">
      <c r="A301" s="130"/>
      <c r="B301" s="27"/>
      <c r="C301" s="28"/>
      <c r="D301" s="28"/>
      <c r="E301" s="24"/>
      <c r="F301" s="24"/>
      <c r="G301" s="24"/>
      <c r="H301" s="60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</row>
    <row r="302" spans="1:20" x14ac:dyDescent="0.25">
      <c r="A302" s="130"/>
      <c r="B302" s="27"/>
      <c r="C302" s="28"/>
      <c r="D302" s="28"/>
      <c r="E302" s="24"/>
      <c r="F302" s="24"/>
      <c r="G302" s="24"/>
      <c r="H302" s="60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</row>
    <row r="303" spans="1:20" x14ac:dyDescent="0.25">
      <c r="A303" s="130"/>
      <c r="B303" s="27"/>
      <c r="C303" s="24"/>
      <c r="D303" s="24"/>
      <c r="E303" s="28"/>
      <c r="F303" s="28"/>
      <c r="G303" s="28"/>
      <c r="H303" s="60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</row>
    <row r="304" spans="1:20" x14ac:dyDescent="0.25">
      <c r="A304" s="130"/>
      <c r="B304" s="27"/>
      <c r="C304" s="24"/>
      <c r="D304" s="24"/>
      <c r="E304" s="28"/>
      <c r="F304" s="28"/>
      <c r="G304" s="28"/>
      <c r="H304" s="60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</row>
    <row r="305" spans="1:20" x14ac:dyDescent="0.25">
      <c r="A305" s="130"/>
      <c r="B305" s="27"/>
      <c r="C305" s="24"/>
      <c r="D305" s="24"/>
      <c r="E305" s="28"/>
      <c r="F305" s="28"/>
      <c r="G305" s="28"/>
      <c r="H305" s="60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</row>
    <row r="306" spans="1:20" x14ac:dyDescent="0.25">
      <c r="A306" s="130"/>
      <c r="B306" s="27"/>
      <c r="C306" s="24"/>
      <c r="D306" s="24"/>
      <c r="E306" s="28"/>
      <c r="F306" s="28"/>
      <c r="G306" s="28"/>
      <c r="H306" s="60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</row>
    <row r="307" spans="1:20" x14ac:dyDescent="0.25">
      <c r="A307" s="130"/>
      <c r="B307" s="27"/>
      <c r="C307" s="24"/>
      <c r="D307" s="24"/>
      <c r="E307" s="28"/>
      <c r="F307" s="28"/>
      <c r="G307" s="28"/>
      <c r="H307" s="60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</row>
    <row r="308" spans="1:20" x14ac:dyDescent="0.25">
      <c r="A308" s="130"/>
      <c r="B308" s="27"/>
      <c r="C308" s="24"/>
      <c r="D308" s="24"/>
      <c r="E308" s="28"/>
      <c r="F308" s="28"/>
      <c r="G308" s="28"/>
      <c r="H308" s="60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</row>
    <row r="309" spans="1:20" x14ac:dyDescent="0.25">
      <c r="A309" s="130"/>
      <c r="B309" s="27"/>
      <c r="C309" s="24"/>
      <c r="D309" s="24"/>
      <c r="E309" s="28"/>
      <c r="F309" s="28"/>
      <c r="G309" s="28"/>
      <c r="H309" s="60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</row>
    <row r="310" spans="1:20" x14ac:dyDescent="0.25">
      <c r="A310" s="130"/>
      <c r="B310" s="27"/>
      <c r="C310" s="24"/>
      <c r="D310" s="24"/>
      <c r="E310" s="28"/>
      <c r="F310" s="28"/>
      <c r="G310" s="28"/>
      <c r="H310" s="60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</row>
    <row r="311" spans="1:20" x14ac:dyDescent="0.25">
      <c r="A311" s="130"/>
      <c r="B311" s="27"/>
      <c r="C311" s="24"/>
      <c r="D311" s="24"/>
      <c r="E311" s="28"/>
      <c r="F311" s="28"/>
      <c r="G311" s="28"/>
      <c r="H311" s="60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</row>
    <row r="312" spans="1:20" x14ac:dyDescent="0.25">
      <c r="A312" s="130"/>
      <c r="B312" s="27"/>
      <c r="C312" s="24"/>
      <c r="D312" s="24"/>
      <c r="E312" s="28"/>
      <c r="F312" s="28"/>
      <c r="G312" s="28"/>
      <c r="H312" s="60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</row>
    <row r="313" spans="1:20" x14ac:dyDescent="0.25">
      <c r="A313" s="130"/>
      <c r="B313" s="27"/>
      <c r="C313" s="28"/>
      <c r="D313" s="28"/>
      <c r="E313" s="24"/>
      <c r="F313" s="24"/>
      <c r="G313" s="24"/>
      <c r="H313" s="60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</row>
    <row r="314" spans="1:20" x14ac:dyDescent="0.25">
      <c r="A314" s="130"/>
      <c r="B314" s="27"/>
      <c r="C314" s="24"/>
      <c r="D314" s="24"/>
      <c r="E314" s="28"/>
      <c r="F314" s="28"/>
      <c r="G314" s="28"/>
      <c r="H314" s="60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</row>
    <row r="315" spans="1:20" x14ac:dyDescent="0.25">
      <c r="A315" s="130"/>
      <c r="B315" s="27"/>
      <c r="C315" s="24"/>
      <c r="D315" s="24"/>
      <c r="E315" s="28"/>
      <c r="F315" s="28"/>
      <c r="G315" s="28"/>
      <c r="H315" s="60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</row>
    <row r="316" spans="1:20" x14ac:dyDescent="0.25">
      <c r="A316" s="130"/>
      <c r="B316" s="27"/>
      <c r="C316" s="24"/>
      <c r="D316" s="24"/>
      <c r="E316" s="28"/>
      <c r="F316" s="28"/>
      <c r="G316" s="28"/>
      <c r="H316" s="60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</row>
    <row r="317" spans="1:20" x14ac:dyDescent="0.25">
      <c r="A317" s="130"/>
      <c r="B317" s="27"/>
      <c r="C317" s="24"/>
      <c r="D317" s="24"/>
      <c r="E317" s="28"/>
      <c r="F317" s="28"/>
      <c r="G317" s="28"/>
    </row>
    <row r="318" spans="1:20" x14ac:dyDescent="0.25">
      <c r="B318" s="27"/>
      <c r="C318" s="24"/>
      <c r="D318" s="24"/>
      <c r="E318" s="28"/>
      <c r="F318" s="28"/>
      <c r="G318" s="28"/>
      <c r="H318" s="18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</row>
    <row r="319" spans="1:20" s="12" customFormat="1" x14ac:dyDescent="0.25">
      <c r="A319" s="131"/>
      <c r="B319" s="27"/>
      <c r="C319" s="24"/>
      <c r="D319" s="24"/>
      <c r="E319" s="28"/>
      <c r="F319" s="28"/>
      <c r="G319" s="28"/>
      <c r="H319" s="49"/>
    </row>
    <row r="320" spans="1:20" s="12" customFormat="1" x14ac:dyDescent="0.25">
      <c r="A320" s="131"/>
      <c r="B320" s="27"/>
      <c r="C320" s="24"/>
      <c r="D320" s="24"/>
      <c r="E320" s="28"/>
      <c r="F320" s="28"/>
      <c r="G320" s="28"/>
      <c r="H320" s="49"/>
    </row>
    <row r="321" spans="1:20" s="12" customFormat="1" x14ac:dyDescent="0.25">
      <c r="A321" s="131"/>
      <c r="B321" s="27"/>
      <c r="C321" s="24"/>
      <c r="D321" s="24"/>
      <c r="E321" s="28"/>
      <c r="F321" s="28"/>
      <c r="G321" s="28"/>
      <c r="H321" s="49"/>
    </row>
    <row r="322" spans="1:20" s="12" customFormat="1" x14ac:dyDescent="0.25">
      <c r="A322" s="131"/>
      <c r="B322" s="27"/>
      <c r="C322" s="24"/>
      <c r="D322" s="24"/>
      <c r="E322" s="28"/>
      <c r="F322" s="28"/>
      <c r="G322" s="28"/>
      <c r="H322" s="49"/>
    </row>
    <row r="323" spans="1:20" s="12" customFormat="1" x14ac:dyDescent="0.25">
      <c r="A323" s="131"/>
      <c r="B323" s="27"/>
      <c r="C323" s="24"/>
      <c r="D323" s="24"/>
      <c r="E323" s="28"/>
      <c r="F323" s="28"/>
      <c r="G323" s="28"/>
      <c r="H323" s="49"/>
    </row>
    <row r="324" spans="1:20" s="12" customFormat="1" x14ac:dyDescent="0.25">
      <c r="A324" s="131"/>
      <c r="B324" s="27"/>
      <c r="C324" s="28"/>
      <c r="D324" s="28"/>
      <c r="E324" s="24"/>
      <c r="F324" s="24"/>
      <c r="G324" s="24"/>
      <c r="H324" s="49"/>
    </row>
    <row r="325" spans="1:20" s="12" customFormat="1" x14ac:dyDescent="0.25">
      <c r="A325" s="131"/>
      <c r="B325" s="27"/>
      <c r="C325" s="24"/>
      <c r="D325" s="24"/>
      <c r="E325" s="28"/>
      <c r="F325" s="28"/>
      <c r="G325" s="28"/>
      <c r="H325" s="49"/>
    </row>
    <row r="326" spans="1:20" s="12" customFormat="1" x14ac:dyDescent="0.25">
      <c r="A326" s="131"/>
      <c r="B326" s="27"/>
      <c r="C326" s="24"/>
      <c r="D326" s="24"/>
      <c r="E326" s="28"/>
      <c r="F326" s="28"/>
      <c r="G326" s="28"/>
      <c r="H326" s="49"/>
    </row>
    <row r="327" spans="1:20" s="12" customFormat="1" x14ac:dyDescent="0.25">
      <c r="A327" s="131"/>
      <c r="B327" s="27"/>
      <c r="C327" s="24"/>
      <c r="D327" s="24"/>
      <c r="E327" s="28"/>
      <c r="F327" s="28"/>
      <c r="G327" s="28"/>
      <c r="H327" s="49"/>
    </row>
    <row r="328" spans="1:20" s="12" customFormat="1" x14ac:dyDescent="0.25">
      <c r="A328" s="131"/>
      <c r="B328" s="27"/>
      <c r="C328" s="24"/>
      <c r="D328" s="24"/>
      <c r="E328" s="28"/>
      <c r="F328" s="28"/>
      <c r="G328" s="28"/>
      <c r="H328" s="49"/>
    </row>
    <row r="329" spans="1:20" s="12" customFormat="1" x14ac:dyDescent="0.25">
      <c r="A329" s="131"/>
      <c r="B329" s="27"/>
      <c r="C329" s="24"/>
      <c r="D329" s="24"/>
      <c r="E329" s="28"/>
      <c r="F329" s="28"/>
      <c r="G329" s="28"/>
      <c r="H329" s="49"/>
    </row>
    <row r="330" spans="1:20" s="12" customFormat="1" x14ac:dyDescent="0.25">
      <c r="A330" s="131"/>
      <c r="B330" s="27"/>
      <c r="C330" s="24"/>
      <c r="D330" s="24"/>
      <c r="E330" s="28"/>
      <c r="F330" s="28"/>
      <c r="G330" s="28"/>
      <c r="H330" s="49"/>
    </row>
    <row r="331" spans="1:20" s="12" customFormat="1" x14ac:dyDescent="0.25">
      <c r="A331" s="131"/>
      <c r="B331" s="27"/>
      <c r="C331" s="24"/>
      <c r="D331" s="24"/>
      <c r="E331" s="28"/>
      <c r="F331" s="28"/>
      <c r="G331" s="28"/>
      <c r="H331" s="49"/>
    </row>
    <row r="332" spans="1:20" s="12" customFormat="1" x14ac:dyDescent="0.25">
      <c r="A332" s="131"/>
      <c r="B332" s="27"/>
      <c r="C332" s="24"/>
      <c r="D332" s="24"/>
      <c r="E332" s="28"/>
      <c r="F332" s="28"/>
      <c r="G332" s="28"/>
      <c r="H332" s="49"/>
    </row>
    <row r="333" spans="1:20" s="12" customFormat="1" x14ac:dyDescent="0.25">
      <c r="A333" s="131"/>
      <c r="B333" s="27"/>
      <c r="C333" s="24"/>
      <c r="D333" s="24"/>
      <c r="E333" s="28"/>
      <c r="F333" s="28"/>
      <c r="G333" s="28"/>
      <c r="H333" s="49"/>
    </row>
    <row r="334" spans="1:20" s="12" customFormat="1" x14ac:dyDescent="0.25">
      <c r="A334" s="131"/>
      <c r="B334" s="27"/>
      <c r="C334" s="24"/>
      <c r="D334" s="24"/>
      <c r="E334" s="28"/>
      <c r="F334" s="28"/>
      <c r="G334" s="28"/>
      <c r="H334" s="49"/>
    </row>
    <row r="335" spans="1:20" x14ac:dyDescent="0.25">
      <c r="B335" s="29"/>
      <c r="C335" s="23"/>
      <c r="D335" s="23"/>
      <c r="E335" s="28"/>
      <c r="F335" s="28"/>
      <c r="G335" s="28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</row>
    <row r="336" spans="1:20" x14ac:dyDescent="0.25">
      <c r="B336" s="30"/>
      <c r="C336" s="26"/>
      <c r="D336" s="26"/>
      <c r="E336" s="24"/>
      <c r="F336" s="24"/>
      <c r="G336" s="24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</row>
    <row r="337" spans="1:20" x14ac:dyDescent="0.25">
      <c r="B337" s="27"/>
      <c r="C337" s="24"/>
      <c r="D337" s="24"/>
      <c r="E337" s="28"/>
      <c r="F337" s="28"/>
      <c r="G337" s="28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</row>
    <row r="338" spans="1:20" x14ac:dyDescent="0.25">
      <c r="B338" s="27"/>
      <c r="C338" s="28"/>
      <c r="D338" s="28"/>
      <c r="E338" s="24"/>
      <c r="F338" s="24"/>
      <c r="G338" s="24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</row>
    <row r="339" spans="1:20" x14ac:dyDescent="0.25">
      <c r="B339" s="27"/>
      <c r="C339" s="24"/>
      <c r="D339" s="24"/>
      <c r="E339" s="28"/>
      <c r="F339" s="28"/>
      <c r="G339" s="28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</row>
    <row r="340" spans="1:20" x14ac:dyDescent="0.25">
      <c r="B340" s="27"/>
      <c r="C340" s="24"/>
      <c r="D340" s="24"/>
      <c r="E340" s="28"/>
      <c r="F340" s="28"/>
      <c r="G340" s="28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</row>
    <row r="341" spans="1:20" x14ac:dyDescent="0.25">
      <c r="B341" s="27"/>
      <c r="C341" s="24"/>
      <c r="D341" s="24"/>
      <c r="E341" s="28"/>
      <c r="F341" s="28"/>
      <c r="G341" s="28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</row>
    <row r="342" spans="1:20" x14ac:dyDescent="0.25">
      <c r="B342" s="27"/>
      <c r="C342" s="24"/>
      <c r="D342" s="24"/>
      <c r="E342" s="28"/>
      <c r="F342" s="28"/>
      <c r="G342" s="28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</row>
    <row r="343" spans="1:20" x14ac:dyDescent="0.25">
      <c r="B343" s="27"/>
      <c r="C343" s="28"/>
      <c r="D343" s="28"/>
      <c r="E343" s="24"/>
      <c r="F343" s="24"/>
      <c r="G343" s="24"/>
      <c r="H343" s="60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</row>
    <row r="344" spans="1:20" x14ac:dyDescent="0.25">
      <c r="B344" s="27"/>
      <c r="C344" s="24"/>
      <c r="D344" s="24"/>
      <c r="E344" s="28"/>
      <c r="F344" s="28"/>
      <c r="G344" s="28"/>
      <c r="H344" s="60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</row>
    <row r="345" spans="1:20" x14ac:dyDescent="0.25">
      <c r="B345" s="27"/>
      <c r="C345" s="24"/>
      <c r="D345" s="24"/>
      <c r="E345" s="28"/>
      <c r="F345" s="28"/>
      <c r="G345" s="28"/>
      <c r="H345" s="60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</row>
    <row r="346" spans="1:20" x14ac:dyDescent="0.25">
      <c r="B346" s="27"/>
      <c r="C346" s="28"/>
      <c r="D346" s="28"/>
      <c r="E346" s="24"/>
      <c r="F346" s="24"/>
      <c r="G346" s="24"/>
      <c r="H346" s="60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</row>
    <row r="347" spans="1:20" x14ac:dyDescent="0.25">
      <c r="B347" s="27"/>
      <c r="C347" s="28"/>
      <c r="D347" s="28"/>
      <c r="E347" s="24"/>
      <c r="F347" s="24"/>
      <c r="G347" s="24"/>
      <c r="H347" s="60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</row>
    <row r="348" spans="1:20" x14ac:dyDescent="0.25">
      <c r="B348" s="27"/>
      <c r="C348" s="24"/>
      <c r="D348" s="24"/>
      <c r="E348" s="28"/>
      <c r="F348" s="28"/>
      <c r="G348" s="28"/>
      <c r="H348" s="60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</row>
    <row r="349" spans="1:20" x14ac:dyDescent="0.25">
      <c r="B349" s="27"/>
      <c r="C349" s="24"/>
      <c r="D349" s="24"/>
      <c r="E349" s="28"/>
      <c r="F349" s="28"/>
      <c r="G349" s="28"/>
      <c r="H349" s="60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</row>
    <row r="350" spans="1:20" x14ac:dyDescent="0.25">
      <c r="A350" s="130"/>
      <c r="B350" s="27"/>
      <c r="C350" s="24"/>
      <c r="D350" s="24"/>
      <c r="E350" s="28"/>
      <c r="F350" s="28"/>
      <c r="G350" s="28"/>
      <c r="H350" s="60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</row>
    <row r="351" spans="1:20" x14ac:dyDescent="0.25">
      <c r="A351" s="130"/>
      <c r="B351" s="27"/>
      <c r="C351" s="28"/>
      <c r="D351" s="28"/>
      <c r="E351" s="24"/>
      <c r="F351" s="24"/>
      <c r="G351" s="24"/>
      <c r="H351" s="60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</row>
    <row r="352" spans="1:20" x14ac:dyDescent="0.25">
      <c r="A352" s="130"/>
      <c r="B352" s="27"/>
      <c r="C352" s="24"/>
      <c r="D352" s="24"/>
      <c r="E352" s="28"/>
      <c r="F352" s="28"/>
      <c r="G352" s="28"/>
      <c r="H352" s="60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</row>
    <row r="353" spans="1:20" x14ac:dyDescent="0.25">
      <c r="A353" s="130"/>
      <c r="B353" s="27"/>
      <c r="C353" s="24"/>
      <c r="D353" s="24"/>
      <c r="E353" s="28"/>
      <c r="F353" s="28"/>
      <c r="G353" s="28"/>
      <c r="H353" s="60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</row>
    <row r="354" spans="1:20" x14ac:dyDescent="0.25">
      <c r="A354" s="130"/>
      <c r="B354" s="27"/>
      <c r="C354" s="24"/>
      <c r="D354" s="24"/>
      <c r="E354" s="28"/>
      <c r="F354" s="28"/>
      <c r="G354" s="28"/>
      <c r="H354" s="60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</row>
    <row r="355" spans="1:20" x14ac:dyDescent="0.25">
      <c r="A355" s="130"/>
      <c r="B355" s="27"/>
      <c r="C355" s="24"/>
      <c r="D355" s="24"/>
      <c r="E355" s="28"/>
      <c r="F355" s="28"/>
      <c r="G355" s="28"/>
      <c r="H355" s="60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</row>
    <row r="356" spans="1:20" x14ac:dyDescent="0.25">
      <c r="A356" s="130"/>
      <c r="B356" s="27"/>
      <c r="C356" s="24"/>
      <c r="D356" s="24"/>
      <c r="E356" s="28"/>
      <c r="F356" s="28"/>
      <c r="G356" s="28"/>
      <c r="H356" s="60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</row>
    <row r="357" spans="1:20" x14ac:dyDescent="0.25">
      <c r="A357" s="130"/>
      <c r="B357" s="27"/>
      <c r="C357" s="24"/>
      <c r="D357" s="24"/>
      <c r="E357" s="28"/>
      <c r="F357" s="28"/>
      <c r="G357" s="28"/>
      <c r="H357" s="60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</row>
    <row r="358" spans="1:20" x14ac:dyDescent="0.25">
      <c r="A358" s="130"/>
      <c r="B358" s="27"/>
      <c r="C358" s="24"/>
      <c r="D358" s="24"/>
      <c r="E358" s="28"/>
      <c r="F358" s="28"/>
      <c r="G358" s="28"/>
      <c r="H358" s="60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</row>
    <row r="359" spans="1:20" x14ac:dyDescent="0.25">
      <c r="A359" s="130"/>
      <c r="B359" s="27"/>
      <c r="C359" s="24"/>
      <c r="D359" s="24"/>
      <c r="E359" s="28"/>
      <c r="F359" s="28"/>
      <c r="G359" s="28"/>
      <c r="H359" s="60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</row>
    <row r="360" spans="1:20" x14ac:dyDescent="0.25">
      <c r="A360" s="130"/>
      <c r="B360" s="27"/>
      <c r="C360" s="24"/>
      <c r="D360" s="24"/>
      <c r="E360" s="28"/>
      <c r="F360" s="28"/>
      <c r="G360" s="28"/>
      <c r="H360" s="60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</row>
    <row r="361" spans="1:20" x14ac:dyDescent="0.25">
      <c r="A361" s="130"/>
      <c r="B361" s="27"/>
      <c r="C361" s="24"/>
      <c r="D361" s="24"/>
      <c r="E361" s="28"/>
      <c r="F361" s="28"/>
      <c r="G361" s="28"/>
      <c r="H361" s="60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</row>
    <row r="362" spans="1:20" x14ac:dyDescent="0.25">
      <c r="A362" s="130"/>
      <c r="B362" s="29"/>
      <c r="C362" s="23"/>
      <c r="D362" s="23"/>
      <c r="E362" s="24"/>
      <c r="F362" s="24"/>
      <c r="G362" s="24"/>
      <c r="H362" s="60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</row>
    <row r="363" spans="1:20" x14ac:dyDescent="0.25">
      <c r="A363" s="130"/>
      <c r="B363" s="27"/>
      <c r="C363" s="28"/>
      <c r="D363" s="28"/>
      <c r="E363" s="24"/>
      <c r="F363" s="24"/>
      <c r="G363" s="24"/>
      <c r="H363" s="60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</row>
    <row r="364" spans="1:20" x14ac:dyDescent="0.25">
      <c r="A364" s="130"/>
      <c r="B364" s="27"/>
      <c r="C364" s="28"/>
      <c r="D364" s="28"/>
      <c r="E364" s="24"/>
      <c r="F364" s="24"/>
      <c r="G364" s="24"/>
      <c r="H364" s="60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</row>
    <row r="365" spans="1:20" x14ac:dyDescent="0.25">
      <c r="A365" s="130"/>
      <c r="B365" s="27"/>
      <c r="C365" s="24"/>
      <c r="D365" s="24"/>
      <c r="E365" s="28"/>
      <c r="F365" s="28"/>
      <c r="G365" s="28"/>
      <c r="H365" s="60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</row>
    <row r="366" spans="1:20" x14ac:dyDescent="0.25">
      <c r="A366" s="130"/>
      <c r="B366" s="27"/>
      <c r="C366" s="24"/>
      <c r="D366" s="24"/>
      <c r="E366" s="28"/>
      <c r="F366" s="28"/>
      <c r="G366" s="28"/>
      <c r="H366" s="60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</row>
    <row r="367" spans="1:20" x14ac:dyDescent="0.25">
      <c r="A367" s="130"/>
      <c r="B367" s="27"/>
      <c r="C367" s="24"/>
      <c r="D367" s="24"/>
      <c r="E367" s="28"/>
      <c r="F367" s="28"/>
      <c r="G367" s="28"/>
      <c r="H367" s="60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</row>
    <row r="368" spans="1:20" x14ac:dyDescent="0.25">
      <c r="A368" s="130"/>
      <c r="B368" s="27"/>
      <c r="C368" s="28"/>
      <c r="D368" s="28"/>
      <c r="E368" s="24"/>
      <c r="F368" s="24"/>
      <c r="G368" s="24"/>
      <c r="H368" s="60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</row>
    <row r="369" spans="1:20" x14ac:dyDescent="0.25">
      <c r="A369" s="130"/>
      <c r="B369" s="27"/>
      <c r="C369" s="24"/>
      <c r="D369" s="24"/>
      <c r="E369" s="28"/>
      <c r="F369" s="28"/>
      <c r="G369" s="28"/>
      <c r="H369" s="60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</row>
    <row r="370" spans="1:20" x14ac:dyDescent="0.25">
      <c r="A370" s="130"/>
      <c r="B370" s="27"/>
      <c r="C370" s="24"/>
      <c r="D370" s="24"/>
      <c r="E370" s="28"/>
      <c r="F370" s="28"/>
      <c r="G370" s="28"/>
      <c r="H370" s="60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</row>
    <row r="371" spans="1:20" x14ac:dyDescent="0.25">
      <c r="A371" s="130"/>
      <c r="B371" s="27"/>
      <c r="C371" s="28"/>
      <c r="D371" s="28"/>
      <c r="E371" s="24"/>
      <c r="F371" s="24"/>
      <c r="G371" s="24"/>
      <c r="H371" s="60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</row>
    <row r="372" spans="1:20" x14ac:dyDescent="0.25">
      <c r="A372" s="130"/>
      <c r="B372" s="27"/>
      <c r="C372" s="24"/>
      <c r="D372" s="24"/>
      <c r="E372" s="28"/>
      <c r="F372" s="28"/>
      <c r="G372" s="28"/>
      <c r="H372" s="60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</row>
    <row r="373" spans="1:20" x14ac:dyDescent="0.25">
      <c r="A373" s="130"/>
      <c r="B373" s="27"/>
      <c r="C373" s="24"/>
      <c r="D373" s="24"/>
      <c r="E373" s="28"/>
      <c r="F373" s="28"/>
      <c r="G373" s="28"/>
      <c r="H373" s="60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</row>
    <row r="374" spans="1:20" x14ac:dyDescent="0.25">
      <c r="A374" s="130"/>
      <c r="B374" s="27"/>
      <c r="C374" s="24"/>
      <c r="D374" s="24"/>
      <c r="E374" s="28"/>
      <c r="F374" s="28"/>
      <c r="G374" s="28"/>
      <c r="H374" s="60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</row>
    <row r="375" spans="1:20" x14ac:dyDescent="0.25">
      <c r="A375" s="130"/>
      <c r="B375" s="27"/>
      <c r="C375" s="24"/>
      <c r="D375" s="24"/>
      <c r="E375" s="28"/>
      <c r="F375" s="28"/>
      <c r="G375" s="28"/>
      <c r="H375" s="60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</row>
    <row r="376" spans="1:20" x14ac:dyDescent="0.25">
      <c r="A376" s="130"/>
      <c r="B376" s="27"/>
      <c r="C376" s="24"/>
      <c r="D376" s="24"/>
      <c r="E376" s="28"/>
      <c r="F376" s="28"/>
      <c r="G376" s="28"/>
      <c r="H376" s="60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</row>
    <row r="377" spans="1:20" x14ac:dyDescent="0.25">
      <c r="A377" s="130"/>
      <c r="B377" s="27"/>
      <c r="C377" s="24"/>
      <c r="D377" s="24"/>
      <c r="E377" s="28"/>
      <c r="F377" s="28"/>
      <c r="G377" s="28"/>
      <c r="H377" s="60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</row>
    <row r="378" spans="1:20" x14ac:dyDescent="0.25">
      <c r="A378" s="130"/>
      <c r="B378" s="27"/>
      <c r="C378" s="24"/>
      <c r="D378" s="24"/>
      <c r="E378" s="28"/>
      <c r="F378" s="28"/>
      <c r="G378" s="28"/>
      <c r="H378" s="60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</row>
    <row r="379" spans="1:20" x14ac:dyDescent="0.25">
      <c r="A379" s="130"/>
      <c r="B379" s="27"/>
      <c r="C379" s="28"/>
      <c r="D379" s="28"/>
      <c r="E379" s="24"/>
      <c r="F379" s="24"/>
      <c r="G379" s="24"/>
      <c r="H379" s="60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</row>
    <row r="380" spans="1:20" x14ac:dyDescent="0.25">
      <c r="A380" s="130"/>
      <c r="B380" s="27"/>
      <c r="C380" s="28"/>
      <c r="D380" s="28"/>
      <c r="E380" s="24"/>
      <c r="F380" s="24"/>
      <c r="G380" s="24"/>
      <c r="H380" s="60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</row>
    <row r="381" spans="1:20" x14ac:dyDescent="0.25">
      <c r="A381" s="130"/>
      <c r="B381" s="27"/>
      <c r="C381" s="28"/>
      <c r="D381" s="28"/>
      <c r="E381" s="24"/>
      <c r="F381" s="24"/>
      <c r="G381" s="24"/>
      <c r="H381" s="60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</row>
    <row r="382" spans="1:20" x14ac:dyDescent="0.25">
      <c r="A382" s="130"/>
      <c r="B382" s="27"/>
      <c r="C382" s="28"/>
      <c r="D382" s="28"/>
      <c r="E382" s="24"/>
      <c r="F382" s="24"/>
      <c r="G382" s="24"/>
      <c r="H382" s="60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</row>
    <row r="383" spans="1:20" x14ac:dyDescent="0.25">
      <c r="A383" s="130"/>
      <c r="B383" s="27"/>
      <c r="C383" s="24"/>
      <c r="D383" s="24"/>
      <c r="E383" s="28"/>
      <c r="F383" s="28"/>
      <c r="G383" s="28"/>
      <c r="H383" s="60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</row>
    <row r="384" spans="1:20" x14ac:dyDescent="0.25">
      <c r="A384" s="130"/>
      <c r="B384" s="27"/>
      <c r="C384" s="24"/>
      <c r="D384" s="24"/>
      <c r="E384" s="28"/>
      <c r="F384" s="28"/>
      <c r="G384" s="28"/>
      <c r="H384" s="60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</row>
    <row r="385" spans="1:20" x14ac:dyDescent="0.25">
      <c r="A385" s="130"/>
      <c r="B385" s="27"/>
      <c r="C385" s="24"/>
      <c r="D385" s="24"/>
      <c r="E385" s="28"/>
      <c r="F385" s="28"/>
      <c r="G385" s="28"/>
      <c r="H385" s="60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</row>
    <row r="386" spans="1:20" x14ac:dyDescent="0.25">
      <c r="A386" s="130"/>
      <c r="B386" s="27"/>
      <c r="C386" s="24"/>
      <c r="D386" s="24"/>
      <c r="E386" s="28"/>
      <c r="F386" s="28"/>
      <c r="G386" s="28"/>
      <c r="H386" s="60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</row>
    <row r="387" spans="1:20" x14ac:dyDescent="0.25">
      <c r="A387" s="130"/>
      <c r="B387" s="27"/>
      <c r="C387" s="28"/>
      <c r="D387" s="28"/>
      <c r="E387" s="24"/>
      <c r="F387" s="24"/>
      <c r="G387" s="24"/>
      <c r="H387" s="60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</row>
    <row r="388" spans="1:20" x14ac:dyDescent="0.25">
      <c r="A388" s="130"/>
      <c r="B388" s="27"/>
      <c r="C388" s="24"/>
      <c r="D388" s="24"/>
      <c r="E388" s="28"/>
      <c r="F388" s="28"/>
      <c r="G388" s="28"/>
      <c r="H388" s="60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</row>
    <row r="389" spans="1:20" x14ac:dyDescent="0.25">
      <c r="A389" s="130"/>
      <c r="B389" s="27"/>
      <c r="C389" s="24"/>
      <c r="D389" s="24"/>
      <c r="E389" s="28"/>
      <c r="F389" s="28"/>
      <c r="G389" s="28"/>
      <c r="H389" s="60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</row>
    <row r="390" spans="1:20" x14ac:dyDescent="0.25">
      <c r="A390" s="130"/>
      <c r="B390" s="27"/>
      <c r="C390" s="24"/>
      <c r="D390" s="24"/>
      <c r="E390" s="28"/>
      <c r="F390" s="28"/>
      <c r="G390" s="28"/>
      <c r="H390" s="60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</row>
    <row r="391" spans="1:20" x14ac:dyDescent="0.25">
      <c r="A391" s="130"/>
      <c r="B391" s="27"/>
      <c r="C391" s="24"/>
      <c r="D391" s="24"/>
      <c r="E391" s="28"/>
      <c r="F391" s="28"/>
      <c r="G391" s="28"/>
      <c r="H391" s="60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</row>
    <row r="392" spans="1:20" x14ac:dyDescent="0.25">
      <c r="A392" s="130"/>
      <c r="B392" s="27"/>
      <c r="C392" s="24"/>
      <c r="D392" s="24"/>
      <c r="E392" s="28"/>
      <c r="F392" s="28"/>
      <c r="G392" s="28"/>
      <c r="H392" s="60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</row>
    <row r="393" spans="1:20" x14ac:dyDescent="0.25">
      <c r="A393" s="130"/>
      <c r="B393" s="27"/>
      <c r="C393" s="28"/>
      <c r="D393" s="28"/>
      <c r="E393" s="24"/>
      <c r="F393" s="24"/>
      <c r="G393" s="24"/>
      <c r="H393" s="60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</row>
    <row r="394" spans="1:20" x14ac:dyDescent="0.25">
      <c r="A394" s="130"/>
      <c r="B394" s="27"/>
      <c r="C394" s="28"/>
      <c r="D394" s="28"/>
      <c r="E394" s="24"/>
      <c r="F394" s="24"/>
      <c r="G394" s="24"/>
      <c r="H394" s="60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</row>
    <row r="395" spans="1:20" x14ac:dyDescent="0.25">
      <c r="A395" s="130"/>
      <c r="B395" s="27"/>
      <c r="C395" s="24"/>
      <c r="D395" s="24"/>
      <c r="E395" s="28"/>
      <c r="F395" s="28"/>
      <c r="G395" s="28"/>
      <c r="H395" s="60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</row>
    <row r="396" spans="1:20" x14ac:dyDescent="0.25">
      <c r="A396" s="130"/>
      <c r="B396" s="27"/>
      <c r="C396" s="24"/>
      <c r="D396" s="24"/>
      <c r="E396" s="28"/>
      <c r="F396" s="28"/>
      <c r="G396" s="28"/>
      <c r="H396" s="60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</row>
    <row r="397" spans="1:20" x14ac:dyDescent="0.25">
      <c r="A397" s="130"/>
      <c r="B397" s="27"/>
      <c r="C397" s="24"/>
      <c r="D397" s="24"/>
      <c r="E397" s="28"/>
      <c r="F397" s="28"/>
      <c r="G397" s="28"/>
      <c r="H397" s="60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</row>
    <row r="398" spans="1:20" x14ac:dyDescent="0.25">
      <c r="A398" s="130"/>
      <c r="B398" s="29"/>
      <c r="C398" s="23"/>
      <c r="D398" s="23"/>
      <c r="E398" s="24"/>
      <c r="F398" s="24"/>
      <c r="G398" s="24"/>
      <c r="H398" s="60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</row>
    <row r="399" spans="1:20" x14ac:dyDescent="0.25">
      <c r="A399" s="130"/>
      <c r="B399" s="27"/>
      <c r="C399" s="28"/>
      <c r="D399" s="28"/>
      <c r="E399" s="24"/>
      <c r="F399" s="24"/>
      <c r="G399" s="24"/>
      <c r="H399" s="60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</row>
    <row r="400" spans="1:20" x14ac:dyDescent="0.25">
      <c r="A400" s="130"/>
      <c r="B400" s="27"/>
      <c r="C400" s="28"/>
      <c r="D400" s="28"/>
      <c r="E400" s="24"/>
      <c r="F400" s="24"/>
      <c r="G400" s="24"/>
      <c r="H400" s="60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</row>
    <row r="401" spans="1:20" x14ac:dyDescent="0.25">
      <c r="A401" s="130"/>
      <c r="B401" s="27"/>
      <c r="C401" s="24"/>
      <c r="D401" s="24"/>
      <c r="E401" s="28"/>
      <c r="F401" s="28"/>
      <c r="G401" s="28"/>
      <c r="H401" s="60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</row>
    <row r="402" spans="1:20" x14ac:dyDescent="0.25">
      <c r="A402" s="130"/>
      <c r="B402" s="27"/>
      <c r="C402" s="24"/>
      <c r="D402" s="24"/>
      <c r="E402" s="28"/>
      <c r="F402" s="28"/>
      <c r="G402" s="28"/>
      <c r="H402" s="60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</row>
    <row r="403" spans="1:20" x14ac:dyDescent="0.25">
      <c r="A403" s="130"/>
      <c r="B403" s="27"/>
      <c r="C403" s="28"/>
      <c r="D403" s="28"/>
      <c r="E403" s="24"/>
      <c r="F403" s="24"/>
      <c r="G403" s="24"/>
      <c r="H403" s="60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</row>
    <row r="404" spans="1:20" x14ac:dyDescent="0.25">
      <c r="A404" s="130"/>
      <c r="B404" s="27"/>
      <c r="C404" s="28"/>
      <c r="D404" s="28"/>
      <c r="E404" s="24"/>
      <c r="F404" s="24"/>
      <c r="G404" s="24"/>
      <c r="H404" s="60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</row>
    <row r="405" spans="1:20" x14ac:dyDescent="0.25">
      <c r="A405" s="130"/>
      <c r="B405" s="27"/>
      <c r="C405" s="24"/>
      <c r="D405" s="24"/>
      <c r="E405" s="28"/>
      <c r="F405" s="28"/>
      <c r="G405" s="28"/>
      <c r="H405" s="60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</row>
    <row r="406" spans="1:20" x14ac:dyDescent="0.25">
      <c r="A406" s="130"/>
      <c r="B406" s="27"/>
      <c r="C406" s="24"/>
      <c r="D406" s="24"/>
      <c r="E406" s="28"/>
      <c r="F406" s="28"/>
      <c r="G406" s="28"/>
      <c r="H406" s="60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</row>
    <row r="407" spans="1:20" x14ac:dyDescent="0.25">
      <c r="A407" s="130"/>
      <c r="B407" s="27"/>
      <c r="C407" s="28"/>
      <c r="D407" s="28"/>
      <c r="E407" s="24"/>
      <c r="F407" s="24"/>
      <c r="G407" s="24"/>
      <c r="H407" s="60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</row>
    <row r="408" spans="1:20" x14ac:dyDescent="0.25">
      <c r="A408" s="130"/>
      <c r="B408" s="29"/>
      <c r="C408" s="23"/>
      <c r="D408" s="23"/>
      <c r="E408" s="24"/>
      <c r="F408" s="24"/>
      <c r="G408" s="24"/>
      <c r="H408" s="60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</row>
    <row r="409" spans="1:20" x14ac:dyDescent="0.25">
      <c r="A409" s="130"/>
      <c r="B409" s="27"/>
      <c r="C409" s="28"/>
      <c r="D409" s="28"/>
      <c r="E409" s="24"/>
      <c r="F409" s="24"/>
      <c r="G409" s="24"/>
      <c r="H409" s="60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</row>
    <row r="410" spans="1:20" x14ac:dyDescent="0.25">
      <c r="A410" s="130"/>
      <c r="B410" s="27"/>
      <c r="C410" s="28"/>
      <c r="D410" s="28"/>
      <c r="E410" s="24"/>
      <c r="F410" s="24"/>
      <c r="G410" s="24"/>
      <c r="H410" s="60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</row>
    <row r="411" spans="1:20" x14ac:dyDescent="0.25">
      <c r="A411" s="130"/>
      <c r="B411" s="27"/>
      <c r="C411" s="28"/>
      <c r="D411" s="28"/>
      <c r="E411" s="24"/>
      <c r="F411" s="24"/>
      <c r="G411" s="24"/>
      <c r="H411" s="60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</row>
    <row r="412" spans="1:20" x14ac:dyDescent="0.25">
      <c r="A412" s="130"/>
      <c r="B412" s="27"/>
      <c r="C412" s="28"/>
      <c r="D412" s="28"/>
      <c r="E412" s="24"/>
      <c r="F412" s="24"/>
      <c r="G412" s="24"/>
      <c r="H412" s="60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</row>
    <row r="413" spans="1:20" x14ac:dyDescent="0.25">
      <c r="A413" s="130"/>
      <c r="B413" s="27"/>
      <c r="C413" s="24"/>
      <c r="D413" s="24"/>
      <c r="E413" s="28"/>
      <c r="F413" s="28"/>
      <c r="G413" s="28"/>
      <c r="H413" s="60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</row>
    <row r="414" spans="1:20" x14ac:dyDescent="0.25">
      <c r="A414" s="130"/>
      <c r="B414" s="27"/>
      <c r="C414" s="24"/>
      <c r="D414" s="24"/>
      <c r="E414" s="28"/>
      <c r="F414" s="28"/>
      <c r="G414" s="28"/>
      <c r="H414" s="60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</row>
    <row r="415" spans="1:20" x14ac:dyDescent="0.25">
      <c r="A415" s="130"/>
      <c r="B415" s="27"/>
      <c r="C415" s="24"/>
      <c r="D415" s="24"/>
      <c r="E415" s="28"/>
      <c r="F415" s="28"/>
      <c r="G415" s="28"/>
      <c r="H415" s="60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</row>
    <row r="416" spans="1:20" x14ac:dyDescent="0.25">
      <c r="A416" s="130"/>
      <c r="B416" s="27"/>
      <c r="C416" s="24"/>
      <c r="D416" s="24"/>
      <c r="E416" s="28"/>
      <c r="F416" s="28"/>
      <c r="G416" s="28"/>
      <c r="H416" s="60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</row>
    <row r="417" spans="1:20" x14ac:dyDescent="0.25">
      <c r="A417" s="130"/>
      <c r="B417" s="27"/>
      <c r="C417" s="24"/>
      <c r="D417" s="24"/>
      <c r="E417" s="28"/>
      <c r="F417" s="28"/>
      <c r="G417" s="28"/>
      <c r="H417" s="60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</row>
    <row r="418" spans="1:20" x14ac:dyDescent="0.25">
      <c r="A418" s="130"/>
      <c r="B418" s="27"/>
      <c r="C418" s="24"/>
      <c r="D418" s="24"/>
      <c r="E418" s="28"/>
      <c r="F418" s="28"/>
      <c r="G418" s="28"/>
      <c r="H418" s="60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</row>
    <row r="419" spans="1:20" x14ac:dyDescent="0.25">
      <c r="A419" s="130"/>
      <c r="B419" s="27"/>
      <c r="C419" s="24"/>
      <c r="D419" s="24"/>
      <c r="E419" s="28"/>
      <c r="F419" s="28"/>
      <c r="G419" s="28"/>
      <c r="H419" s="60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</row>
    <row r="420" spans="1:20" x14ac:dyDescent="0.25">
      <c r="A420" s="130"/>
      <c r="B420" s="27"/>
      <c r="C420" s="24"/>
      <c r="D420" s="24"/>
      <c r="E420" s="28"/>
      <c r="F420" s="28"/>
      <c r="G420" s="28"/>
      <c r="H420" s="60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</row>
    <row r="421" spans="1:20" x14ac:dyDescent="0.25">
      <c r="A421" s="130"/>
      <c r="B421" s="27"/>
      <c r="C421" s="24"/>
      <c r="D421" s="24"/>
      <c r="E421" s="28"/>
      <c r="F421" s="28"/>
      <c r="G421" s="28"/>
      <c r="H421" s="60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</row>
    <row r="422" spans="1:20" x14ac:dyDescent="0.25">
      <c r="A422" s="130"/>
      <c r="B422" s="27"/>
      <c r="C422" s="28"/>
      <c r="D422" s="28"/>
      <c r="E422" s="24"/>
      <c r="F422" s="24"/>
      <c r="G422" s="24"/>
      <c r="H422" s="60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</row>
    <row r="423" spans="1:20" x14ac:dyDescent="0.25">
      <c r="A423" s="130"/>
      <c r="B423" s="27"/>
      <c r="C423" s="24"/>
      <c r="D423" s="24"/>
      <c r="E423" s="28"/>
      <c r="F423" s="28"/>
      <c r="G423" s="28"/>
      <c r="H423" s="60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</row>
    <row r="424" spans="1:20" x14ac:dyDescent="0.25">
      <c r="A424" s="130"/>
      <c r="B424" s="27"/>
      <c r="C424" s="24"/>
      <c r="D424" s="24"/>
      <c r="E424" s="28"/>
      <c r="F424" s="28"/>
      <c r="G424" s="28"/>
      <c r="H424" s="60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</row>
    <row r="425" spans="1:20" x14ac:dyDescent="0.25">
      <c r="A425" s="130"/>
      <c r="B425" s="27"/>
      <c r="C425" s="24"/>
      <c r="D425" s="24"/>
      <c r="E425" s="28"/>
      <c r="F425" s="28"/>
      <c r="G425" s="28"/>
      <c r="H425" s="60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</row>
    <row r="426" spans="1:20" x14ac:dyDescent="0.25">
      <c r="A426" s="130"/>
      <c r="B426" s="27"/>
      <c r="C426" s="24"/>
      <c r="D426" s="24"/>
      <c r="E426" s="28"/>
      <c r="F426" s="28"/>
      <c r="G426" s="28"/>
      <c r="H426" s="60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</row>
    <row r="427" spans="1:20" x14ac:dyDescent="0.25">
      <c r="A427" s="130"/>
      <c r="B427" s="27"/>
      <c r="C427" s="24"/>
      <c r="D427" s="24"/>
      <c r="E427" s="28"/>
      <c r="F427" s="28"/>
      <c r="G427" s="28"/>
      <c r="H427" s="60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</row>
    <row r="428" spans="1:20" x14ac:dyDescent="0.25">
      <c r="A428" s="130"/>
      <c r="B428" s="27"/>
      <c r="C428" s="24"/>
      <c r="D428" s="24"/>
      <c r="E428" s="28"/>
      <c r="F428" s="28"/>
      <c r="G428" s="28"/>
      <c r="H428" s="60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</row>
    <row r="429" spans="1:20" x14ac:dyDescent="0.25">
      <c r="A429" s="130"/>
      <c r="B429" s="27"/>
      <c r="C429" s="24"/>
      <c r="D429" s="24"/>
      <c r="E429" s="28"/>
      <c r="F429" s="28"/>
      <c r="G429" s="28"/>
      <c r="H429" s="60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</row>
    <row r="430" spans="1:20" x14ac:dyDescent="0.25">
      <c r="A430" s="130"/>
      <c r="B430" s="27"/>
      <c r="C430" s="24"/>
      <c r="D430" s="24"/>
      <c r="E430" s="28"/>
      <c r="F430" s="28"/>
      <c r="G430" s="28"/>
      <c r="H430" s="60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</row>
    <row r="431" spans="1:20" x14ac:dyDescent="0.25">
      <c r="A431" s="130"/>
      <c r="B431" s="27"/>
      <c r="C431" s="24"/>
      <c r="D431" s="24"/>
      <c r="E431" s="28"/>
      <c r="F431" s="28"/>
      <c r="G431" s="28"/>
      <c r="H431" s="60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</row>
    <row r="432" spans="1:20" x14ac:dyDescent="0.25">
      <c r="A432" s="130"/>
      <c r="B432" s="27"/>
      <c r="C432" s="24"/>
      <c r="D432" s="24"/>
      <c r="E432" s="28"/>
      <c r="F432" s="28"/>
      <c r="G432" s="28"/>
      <c r="H432" s="60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</row>
    <row r="433" spans="1:20" x14ac:dyDescent="0.25">
      <c r="A433" s="130"/>
      <c r="B433" s="27"/>
      <c r="C433" s="24"/>
      <c r="D433" s="24"/>
      <c r="E433" s="28"/>
      <c r="F433" s="28"/>
      <c r="G433" s="28"/>
      <c r="H433" s="60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</row>
    <row r="434" spans="1:20" x14ac:dyDescent="0.25">
      <c r="A434" s="130"/>
      <c r="B434" s="29"/>
      <c r="C434" s="23"/>
      <c r="D434" s="23"/>
      <c r="E434" s="24"/>
      <c r="F434" s="24"/>
      <c r="G434" s="24"/>
      <c r="H434" s="60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</row>
    <row r="435" spans="1:20" x14ac:dyDescent="0.25">
      <c r="A435" s="130"/>
      <c r="B435" s="27"/>
      <c r="C435" s="28"/>
      <c r="D435" s="28"/>
      <c r="E435" s="24"/>
      <c r="F435" s="24"/>
      <c r="G435" s="24"/>
      <c r="H435" s="60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</row>
    <row r="436" spans="1:20" x14ac:dyDescent="0.25">
      <c r="A436" s="130"/>
      <c r="B436" s="27"/>
      <c r="C436" s="28"/>
      <c r="D436" s="28"/>
      <c r="E436" s="24"/>
      <c r="F436" s="24"/>
      <c r="G436" s="24"/>
      <c r="H436" s="60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</row>
    <row r="437" spans="1:20" x14ac:dyDescent="0.25">
      <c r="A437" s="130"/>
      <c r="B437" s="27"/>
      <c r="C437" s="28"/>
      <c r="D437" s="28"/>
      <c r="E437" s="24"/>
      <c r="F437" s="24"/>
      <c r="G437" s="24"/>
      <c r="H437" s="60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</row>
    <row r="438" spans="1:20" x14ac:dyDescent="0.25">
      <c r="A438" s="130"/>
      <c r="B438" s="27"/>
      <c r="C438" s="28"/>
      <c r="D438" s="28"/>
      <c r="E438" s="24"/>
      <c r="F438" s="24"/>
      <c r="G438" s="24"/>
      <c r="H438" s="60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</row>
    <row r="439" spans="1:20" x14ac:dyDescent="0.25">
      <c r="A439" s="130"/>
      <c r="B439" s="27"/>
      <c r="C439" s="24"/>
      <c r="D439" s="24"/>
      <c r="E439" s="28"/>
      <c r="F439" s="28"/>
      <c r="G439" s="28"/>
      <c r="H439" s="60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</row>
    <row r="440" spans="1:20" x14ac:dyDescent="0.25">
      <c r="A440" s="130"/>
      <c r="B440" s="27"/>
      <c r="C440" s="24"/>
      <c r="D440" s="24"/>
      <c r="E440" s="28"/>
      <c r="F440" s="28"/>
      <c r="G440" s="28"/>
      <c r="H440" s="60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</row>
    <row r="441" spans="1:20" x14ac:dyDescent="0.25">
      <c r="A441" s="130"/>
      <c r="B441" s="27"/>
      <c r="C441" s="24"/>
      <c r="D441" s="24"/>
      <c r="E441" s="28"/>
      <c r="F441" s="28"/>
      <c r="G441" s="28"/>
      <c r="H441" s="60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</row>
    <row r="442" spans="1:20" x14ac:dyDescent="0.25">
      <c r="A442" s="130"/>
      <c r="B442" s="27"/>
      <c r="C442" s="24"/>
      <c r="D442" s="24"/>
      <c r="E442" s="28"/>
      <c r="F442" s="28"/>
      <c r="G442" s="28"/>
      <c r="H442" s="60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</row>
    <row r="443" spans="1:20" x14ac:dyDescent="0.25">
      <c r="A443" s="130"/>
      <c r="B443" s="27"/>
      <c r="C443" s="24"/>
      <c r="D443" s="24"/>
      <c r="E443" s="28"/>
      <c r="F443" s="28"/>
      <c r="G443" s="28"/>
      <c r="H443" s="60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</row>
    <row r="444" spans="1:20" x14ac:dyDescent="0.25">
      <c r="A444" s="130"/>
      <c r="B444" s="27"/>
      <c r="C444" s="24"/>
      <c r="D444" s="24"/>
      <c r="E444" s="28"/>
      <c r="F444" s="28"/>
      <c r="G444" s="28"/>
      <c r="H444" s="60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</row>
    <row r="445" spans="1:20" x14ac:dyDescent="0.25">
      <c r="A445" s="130"/>
      <c r="B445" s="27"/>
      <c r="C445" s="24"/>
      <c r="D445" s="24"/>
      <c r="E445" s="28"/>
      <c r="F445" s="28"/>
      <c r="G445" s="28"/>
      <c r="H445" s="60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</row>
    <row r="446" spans="1:20" x14ac:dyDescent="0.25">
      <c r="A446" s="130"/>
      <c r="B446" s="27"/>
      <c r="C446" s="24"/>
      <c r="D446" s="24"/>
      <c r="E446" s="28"/>
      <c r="F446" s="28"/>
      <c r="G446" s="28"/>
      <c r="H446" s="60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</row>
    <row r="447" spans="1:20" x14ac:dyDescent="0.25">
      <c r="A447" s="130"/>
      <c r="B447" s="27"/>
      <c r="C447" s="24"/>
      <c r="D447" s="24"/>
      <c r="E447" s="28"/>
      <c r="F447" s="28"/>
      <c r="G447" s="28"/>
      <c r="H447" s="60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</row>
    <row r="448" spans="1:20" x14ac:dyDescent="0.25">
      <c r="A448" s="130"/>
      <c r="B448" s="27"/>
      <c r="C448" s="28"/>
      <c r="D448" s="28"/>
      <c r="E448" s="24"/>
      <c r="F448" s="24"/>
      <c r="G448" s="24"/>
      <c r="H448" s="60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</row>
    <row r="449" spans="1:20" x14ac:dyDescent="0.25">
      <c r="A449" s="130"/>
      <c r="B449" s="27"/>
      <c r="C449" s="24"/>
      <c r="D449" s="24"/>
      <c r="E449" s="28"/>
      <c r="F449" s="28"/>
      <c r="G449" s="28"/>
      <c r="H449" s="60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</row>
    <row r="450" spans="1:20" x14ac:dyDescent="0.25">
      <c r="A450" s="130"/>
      <c r="B450" s="27"/>
      <c r="C450" s="24"/>
      <c r="D450" s="24"/>
      <c r="E450" s="28"/>
      <c r="F450" s="28"/>
      <c r="G450" s="28"/>
      <c r="H450" s="60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</row>
    <row r="451" spans="1:20" x14ac:dyDescent="0.25">
      <c r="A451" s="130"/>
      <c r="B451" s="27"/>
      <c r="C451" s="24"/>
      <c r="D451" s="24"/>
      <c r="E451" s="28"/>
      <c r="F451" s="28"/>
      <c r="G451" s="28"/>
      <c r="H451" s="60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</row>
    <row r="452" spans="1:20" x14ac:dyDescent="0.25">
      <c r="A452" s="130"/>
      <c r="B452" s="27"/>
      <c r="C452" s="24"/>
      <c r="D452" s="24"/>
      <c r="E452" s="28"/>
      <c r="F452" s="28"/>
      <c r="G452" s="28"/>
      <c r="H452" s="60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</row>
    <row r="453" spans="1:20" x14ac:dyDescent="0.25">
      <c r="A453" s="130"/>
      <c r="B453" s="27"/>
      <c r="C453" s="24"/>
      <c r="D453" s="24"/>
      <c r="E453" s="28"/>
      <c r="F453" s="28"/>
      <c r="G453" s="28"/>
      <c r="H453" s="60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</row>
    <row r="454" spans="1:20" x14ac:dyDescent="0.25">
      <c r="A454" s="130"/>
      <c r="B454" s="27"/>
      <c r="C454" s="24"/>
      <c r="D454" s="24"/>
      <c r="E454" s="28"/>
      <c r="F454" s="28"/>
      <c r="G454" s="28"/>
      <c r="H454" s="60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</row>
    <row r="455" spans="1:20" x14ac:dyDescent="0.25">
      <c r="A455" s="130"/>
      <c r="B455" s="27"/>
      <c r="C455" s="24"/>
      <c r="D455" s="24"/>
      <c r="E455" s="28"/>
      <c r="F455" s="28"/>
      <c r="G455" s="28"/>
      <c r="H455" s="60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</row>
    <row r="456" spans="1:20" x14ac:dyDescent="0.25">
      <c r="A456" s="130"/>
      <c r="B456" s="27"/>
      <c r="C456" s="24"/>
      <c r="D456" s="24"/>
      <c r="E456" s="28"/>
      <c r="F456" s="28"/>
      <c r="G456" s="28"/>
      <c r="H456" s="60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</row>
    <row r="457" spans="1:20" x14ac:dyDescent="0.25">
      <c r="A457" s="130"/>
      <c r="B457" s="27"/>
      <c r="C457" s="24"/>
      <c r="D457" s="24"/>
      <c r="E457" s="28"/>
      <c r="F457" s="28"/>
      <c r="G457" s="28"/>
      <c r="H457" s="60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</row>
    <row r="458" spans="1:20" x14ac:dyDescent="0.25">
      <c r="A458" s="130"/>
      <c r="B458" s="27"/>
      <c r="C458" s="24"/>
      <c r="D458" s="24"/>
      <c r="E458" s="28"/>
      <c r="F458" s="28"/>
      <c r="G458" s="28"/>
      <c r="H458" s="60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</row>
    <row r="459" spans="1:20" x14ac:dyDescent="0.25">
      <c r="A459" s="130"/>
      <c r="B459" s="27"/>
      <c r="C459" s="24"/>
      <c r="D459" s="24"/>
      <c r="E459" s="28"/>
      <c r="F459" s="28"/>
      <c r="G459" s="28"/>
      <c r="H459" s="60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</row>
    <row r="460" spans="1:20" x14ac:dyDescent="0.25">
      <c r="A460" s="130"/>
      <c r="B460" s="29"/>
      <c r="C460" s="23"/>
      <c r="D460" s="23"/>
      <c r="E460" s="24"/>
      <c r="F460" s="24"/>
      <c r="G460" s="24"/>
      <c r="H460" s="60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</row>
    <row r="461" spans="1:20" x14ac:dyDescent="0.25">
      <c r="A461" s="130"/>
      <c r="B461" s="32"/>
      <c r="C461" s="33"/>
      <c r="D461" s="33"/>
      <c r="E461" s="24"/>
      <c r="F461" s="24"/>
      <c r="G461" s="24"/>
      <c r="H461" s="60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</row>
    <row r="462" spans="1:20" x14ac:dyDescent="0.25">
      <c r="A462" s="130"/>
      <c r="B462" s="34"/>
      <c r="C462" s="35"/>
      <c r="D462" s="35"/>
      <c r="E462" s="36"/>
      <c r="F462" s="36"/>
      <c r="G462" s="36"/>
      <c r="H462" s="60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</row>
    <row r="463" spans="1:20" x14ac:dyDescent="0.25">
      <c r="A463" s="130"/>
      <c r="B463" s="19"/>
      <c r="C463" s="37"/>
      <c r="D463" s="37"/>
      <c r="E463" s="24"/>
      <c r="F463" s="24"/>
      <c r="G463" s="24"/>
      <c r="H463" s="60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</row>
    <row r="464" spans="1:20" x14ac:dyDescent="0.25">
      <c r="A464" s="130"/>
      <c r="B464" s="19"/>
      <c r="C464" s="37"/>
      <c r="D464" s="37"/>
      <c r="E464" s="24"/>
      <c r="F464" s="24"/>
      <c r="G464" s="24"/>
      <c r="H464" s="60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</row>
    <row r="465" spans="1:20" x14ac:dyDescent="0.25">
      <c r="A465" s="130"/>
      <c r="B465" s="19"/>
      <c r="C465" s="37"/>
      <c r="D465" s="37"/>
      <c r="E465" s="24"/>
      <c r="F465" s="24"/>
      <c r="G465" s="24"/>
      <c r="H465" s="60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</row>
    <row r="466" spans="1:20" x14ac:dyDescent="0.25">
      <c r="A466" s="130"/>
      <c r="B466" s="34"/>
      <c r="C466" s="35"/>
      <c r="D466" s="35"/>
      <c r="E466" s="36"/>
      <c r="F466" s="36"/>
      <c r="G466" s="36"/>
      <c r="H466" s="60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</row>
    <row r="467" spans="1:20" x14ac:dyDescent="0.25">
      <c r="A467" s="130"/>
      <c r="B467" s="19"/>
      <c r="C467" s="37"/>
      <c r="D467" s="37"/>
      <c r="E467" s="24"/>
      <c r="F467" s="24"/>
      <c r="G467" s="24"/>
      <c r="H467" s="60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</row>
    <row r="468" spans="1:20" x14ac:dyDescent="0.25">
      <c r="A468" s="130"/>
      <c r="B468" s="19"/>
      <c r="C468" s="24"/>
      <c r="D468" s="24"/>
      <c r="E468" s="37"/>
      <c r="F468" s="37"/>
      <c r="G468" s="37"/>
    </row>
    <row r="469" spans="1:20" x14ac:dyDescent="0.25">
      <c r="A469" s="130"/>
      <c r="B469" s="19"/>
      <c r="C469" s="24"/>
      <c r="D469" s="24"/>
      <c r="E469" s="37"/>
      <c r="F469" s="37"/>
      <c r="G469" s="37"/>
    </row>
    <row r="470" spans="1:20" x14ac:dyDescent="0.25">
      <c r="A470" s="130"/>
      <c r="B470" s="19"/>
      <c r="C470" s="24"/>
      <c r="D470" s="24"/>
      <c r="E470" s="37"/>
      <c r="F470" s="37"/>
      <c r="G470" s="37"/>
    </row>
    <row r="471" spans="1:20" x14ac:dyDescent="0.25">
      <c r="A471" s="130"/>
      <c r="B471" s="19"/>
      <c r="C471" s="24"/>
      <c r="D471" s="24"/>
      <c r="E471" s="37"/>
      <c r="F471" s="37"/>
      <c r="G471" s="37"/>
    </row>
    <row r="472" spans="1:20" x14ac:dyDescent="0.25">
      <c r="A472" s="130"/>
      <c r="B472" s="19"/>
      <c r="C472" s="24"/>
      <c r="D472" s="24"/>
      <c r="E472" s="37"/>
      <c r="F472" s="37"/>
      <c r="G472" s="37"/>
    </row>
    <row r="473" spans="1:20" x14ac:dyDescent="0.25">
      <c r="A473" s="130"/>
      <c r="B473" s="19"/>
      <c r="C473" s="24"/>
      <c r="D473" s="24"/>
      <c r="E473" s="37"/>
      <c r="F473" s="37"/>
      <c r="G473" s="37"/>
    </row>
    <row r="474" spans="1:20" x14ac:dyDescent="0.25">
      <c r="A474" s="130"/>
      <c r="B474" s="34"/>
      <c r="C474" s="35"/>
      <c r="D474" s="35"/>
      <c r="E474" s="36"/>
      <c r="F474" s="36"/>
      <c r="G474" s="36"/>
    </row>
    <row r="475" spans="1:20" x14ac:dyDescent="0.25">
      <c r="A475" s="130"/>
      <c r="B475" s="19"/>
      <c r="C475" s="37"/>
      <c r="D475" s="37"/>
      <c r="E475" s="24"/>
      <c r="F475" s="24"/>
      <c r="G475" s="24"/>
    </row>
    <row r="476" spans="1:20" x14ac:dyDescent="0.25">
      <c r="A476" s="130"/>
      <c r="B476" s="19"/>
      <c r="C476" s="37"/>
      <c r="D476" s="37"/>
      <c r="E476" s="24"/>
      <c r="F476" s="24"/>
      <c r="G476" s="24"/>
    </row>
    <row r="477" spans="1:20" x14ac:dyDescent="0.25">
      <c r="A477" s="130"/>
      <c r="B477" s="19"/>
      <c r="C477" s="37"/>
      <c r="D477" s="37"/>
      <c r="E477" s="24"/>
      <c r="F477" s="24"/>
      <c r="G477" s="24"/>
    </row>
    <row r="478" spans="1:20" x14ac:dyDescent="0.25">
      <c r="B478" s="19"/>
      <c r="C478" s="37"/>
      <c r="D478" s="37"/>
      <c r="E478" s="24"/>
      <c r="F478" s="24"/>
      <c r="G478" s="24"/>
      <c r="H478" s="18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</row>
    <row r="479" spans="1:20" s="12" customFormat="1" x14ac:dyDescent="0.25">
      <c r="A479" s="131"/>
      <c r="B479" s="19"/>
      <c r="C479" s="37"/>
      <c r="D479" s="37"/>
      <c r="E479" s="24"/>
      <c r="F479" s="24"/>
      <c r="G479" s="24"/>
      <c r="H479" s="49"/>
    </row>
    <row r="480" spans="1:20" s="12" customFormat="1" x14ac:dyDescent="0.25">
      <c r="A480" s="131"/>
      <c r="B480" s="32"/>
      <c r="C480" s="33"/>
      <c r="D480" s="33"/>
      <c r="E480" s="24"/>
      <c r="F480" s="24"/>
      <c r="G480" s="24"/>
      <c r="H480" s="49"/>
    </row>
    <row r="481" spans="1:20" s="12" customFormat="1" x14ac:dyDescent="0.25">
      <c r="A481" s="131"/>
      <c r="B481" s="19"/>
      <c r="C481" s="37"/>
      <c r="D481" s="37"/>
      <c r="E481" s="24"/>
      <c r="F481" s="24"/>
      <c r="G481" s="24"/>
      <c r="H481" s="49"/>
    </row>
    <row r="482" spans="1:20" s="12" customFormat="1" x14ac:dyDescent="0.25">
      <c r="A482" s="131"/>
      <c r="B482" s="19"/>
      <c r="C482" s="37"/>
      <c r="D482" s="37"/>
      <c r="E482" s="24"/>
      <c r="F482" s="24"/>
      <c r="G482" s="24"/>
      <c r="H482" s="49"/>
    </row>
    <row r="483" spans="1:20" s="12" customFormat="1" x14ac:dyDescent="0.25">
      <c r="A483" s="131"/>
      <c r="B483" s="19"/>
      <c r="C483" s="37"/>
      <c r="D483" s="37"/>
      <c r="E483" s="24"/>
      <c r="F483" s="24"/>
      <c r="G483" s="24"/>
      <c r="H483" s="49"/>
    </row>
    <row r="484" spans="1:20" s="12" customFormat="1" x14ac:dyDescent="0.25">
      <c r="A484" s="131"/>
      <c r="B484" s="19"/>
      <c r="C484" s="37"/>
      <c r="D484" s="37"/>
      <c r="E484" s="24"/>
      <c r="F484" s="24"/>
      <c r="G484" s="24"/>
      <c r="H484" s="49"/>
    </row>
    <row r="485" spans="1:20" s="12" customFormat="1" x14ac:dyDescent="0.25">
      <c r="A485" s="131"/>
      <c r="B485" s="19"/>
      <c r="C485" s="37"/>
      <c r="D485" s="37"/>
      <c r="E485" s="24"/>
      <c r="F485" s="24"/>
      <c r="G485" s="24"/>
      <c r="H485" s="49"/>
    </row>
    <row r="486" spans="1:20" s="12" customFormat="1" x14ac:dyDescent="0.25">
      <c r="A486" s="131"/>
      <c r="B486" s="19"/>
      <c r="C486" s="37"/>
      <c r="D486" s="37"/>
      <c r="E486" s="24"/>
      <c r="F486" s="24"/>
      <c r="G486" s="24"/>
      <c r="H486" s="49"/>
    </row>
    <row r="487" spans="1:20" x14ac:dyDescent="0.25">
      <c r="A487" s="130"/>
      <c r="B487" s="17"/>
      <c r="C487" s="17"/>
      <c r="D487" s="17"/>
      <c r="E487" s="17"/>
      <c r="F487" s="17"/>
      <c r="G487" s="17"/>
      <c r="H487" s="18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</row>
    <row r="488" spans="1:20" x14ac:dyDescent="0.25">
      <c r="A488" s="130"/>
      <c r="B488" s="17"/>
      <c r="C488" s="17"/>
      <c r="D488" s="17"/>
      <c r="E488" s="17"/>
      <c r="F488" s="17"/>
      <c r="G488" s="17"/>
      <c r="H488" s="18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</row>
    <row r="489" spans="1:20" x14ac:dyDescent="0.25">
      <c r="A489" s="130"/>
      <c r="B489" s="17"/>
      <c r="C489" s="17"/>
      <c r="D489" s="17"/>
      <c r="E489" s="17"/>
      <c r="F489" s="17"/>
      <c r="G489" s="17"/>
      <c r="H489" s="18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</row>
    <row r="490" spans="1:20" x14ac:dyDescent="0.25">
      <c r="A490" s="130"/>
      <c r="B490" s="17"/>
      <c r="C490" s="17"/>
      <c r="D490" s="17"/>
      <c r="E490" s="17"/>
      <c r="F490" s="17"/>
      <c r="G490" s="17"/>
      <c r="H490" s="18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</row>
    <row r="491" spans="1:20" x14ac:dyDescent="0.25">
      <c r="A491" s="130"/>
      <c r="B491" s="17"/>
      <c r="C491" s="17"/>
      <c r="D491" s="17"/>
      <c r="E491" s="17"/>
      <c r="F491" s="17"/>
      <c r="G491" s="17"/>
      <c r="H491" s="18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</row>
    <row r="492" spans="1:20" x14ac:dyDescent="0.25">
      <c r="A492" s="130"/>
      <c r="B492" s="17"/>
      <c r="C492" s="17"/>
      <c r="D492" s="17"/>
      <c r="E492" s="17"/>
      <c r="F492" s="17"/>
      <c r="G492" s="17"/>
      <c r="H492" s="18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</row>
    <row r="493" spans="1:20" x14ac:dyDescent="0.25">
      <c r="A493" s="130"/>
      <c r="B493" s="17"/>
      <c r="C493" s="17"/>
      <c r="D493" s="17"/>
      <c r="E493" s="17"/>
      <c r="F493" s="17"/>
      <c r="G493" s="17"/>
      <c r="H493" s="18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</row>
    <row r="494" spans="1:20" x14ac:dyDescent="0.25">
      <c r="A494" s="130"/>
      <c r="B494" s="17"/>
      <c r="C494" s="17"/>
      <c r="D494" s="17"/>
      <c r="E494" s="17"/>
      <c r="F494" s="17"/>
      <c r="G494" s="17"/>
      <c r="H494" s="18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</row>
    <row r="495" spans="1:20" x14ac:dyDescent="0.25">
      <c r="A495" s="130"/>
      <c r="B495" s="17"/>
      <c r="C495" s="17"/>
      <c r="D495" s="17"/>
      <c r="E495" s="17"/>
      <c r="F495" s="17"/>
      <c r="G495" s="17"/>
      <c r="H495" s="18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</row>
    <row r="496" spans="1:20" x14ac:dyDescent="0.25">
      <c r="A496" s="130"/>
      <c r="B496" s="17"/>
      <c r="C496" s="17"/>
      <c r="D496" s="17"/>
      <c r="E496" s="17"/>
      <c r="F496" s="17"/>
      <c r="G496" s="17"/>
      <c r="H496" s="18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</row>
    <row r="497" spans="1:20" x14ac:dyDescent="0.25">
      <c r="A497" s="130"/>
      <c r="B497" s="17"/>
      <c r="C497" s="17"/>
      <c r="D497" s="17"/>
      <c r="E497" s="17"/>
      <c r="F497" s="17"/>
      <c r="G497" s="17"/>
      <c r="H497" s="18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</row>
    <row r="498" spans="1:20" x14ac:dyDescent="0.25">
      <c r="A498" s="130"/>
      <c r="B498" s="17"/>
      <c r="C498" s="17"/>
      <c r="D498" s="17"/>
      <c r="E498" s="17"/>
      <c r="F498" s="17"/>
      <c r="G498" s="17"/>
      <c r="H498" s="18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</row>
    <row r="499" spans="1:20" x14ac:dyDescent="0.25">
      <c r="A499" s="130"/>
      <c r="B499" s="17"/>
      <c r="C499" s="17"/>
      <c r="D499" s="17"/>
      <c r="E499" s="17"/>
      <c r="F499" s="17"/>
      <c r="G499" s="17"/>
      <c r="H499" s="18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</row>
    <row r="500" spans="1:20" x14ac:dyDescent="0.25">
      <c r="A500" s="130"/>
      <c r="B500" s="17"/>
      <c r="C500" s="17"/>
      <c r="D500" s="17"/>
      <c r="E500" s="17"/>
      <c r="F500" s="17"/>
      <c r="G500" s="17"/>
      <c r="H500" s="18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</row>
    <row r="501" spans="1:20" x14ac:dyDescent="0.25">
      <c r="A501" s="130"/>
      <c r="B501" s="17"/>
      <c r="C501" s="17"/>
      <c r="D501" s="17"/>
      <c r="E501" s="17"/>
      <c r="F501" s="17"/>
      <c r="G501" s="17"/>
      <c r="H501" s="18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</row>
    <row r="502" spans="1:20" x14ac:dyDescent="0.25">
      <c r="A502" s="130"/>
      <c r="B502" s="17"/>
      <c r="C502" s="17"/>
      <c r="D502" s="17"/>
      <c r="E502" s="17"/>
      <c r="F502" s="17"/>
      <c r="G502" s="17"/>
      <c r="H502" s="18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</row>
    <row r="503" spans="1:20" x14ac:dyDescent="0.25">
      <c r="A503" s="130"/>
      <c r="B503" s="17"/>
      <c r="C503" s="17"/>
      <c r="D503" s="17"/>
      <c r="E503" s="17"/>
      <c r="F503" s="17"/>
      <c r="G503" s="17"/>
      <c r="H503" s="18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</row>
    <row r="504" spans="1:20" x14ac:dyDescent="0.25">
      <c r="A504" s="130"/>
      <c r="B504" s="17"/>
      <c r="C504" s="17"/>
      <c r="D504" s="17"/>
      <c r="E504" s="17"/>
      <c r="F504" s="17"/>
      <c r="G504" s="17"/>
      <c r="H504" s="18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</row>
    <row r="505" spans="1:20" x14ac:dyDescent="0.25">
      <c r="A505" s="130"/>
      <c r="B505" s="17"/>
      <c r="C505" s="17"/>
      <c r="D505" s="17"/>
      <c r="E505" s="17"/>
      <c r="F505" s="17"/>
      <c r="G505" s="17"/>
      <c r="H505" s="18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</row>
    <row r="506" spans="1:20" x14ac:dyDescent="0.25">
      <c r="A506" s="130"/>
      <c r="B506" s="17"/>
      <c r="C506" s="17"/>
      <c r="D506" s="17"/>
      <c r="E506" s="17"/>
      <c r="F506" s="17"/>
      <c r="G506" s="17"/>
      <c r="H506" s="18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</row>
    <row r="507" spans="1:20" x14ac:dyDescent="0.25">
      <c r="A507" s="130"/>
      <c r="B507" s="17"/>
      <c r="C507" s="17"/>
      <c r="D507" s="17"/>
      <c r="E507" s="17"/>
      <c r="F507" s="17"/>
      <c r="G507" s="17"/>
      <c r="H507" s="18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</row>
    <row r="508" spans="1:20" x14ac:dyDescent="0.25">
      <c r="A508" s="130"/>
      <c r="B508" s="17"/>
      <c r="C508" s="17"/>
      <c r="D508" s="17"/>
      <c r="E508" s="17"/>
      <c r="F508" s="17"/>
      <c r="G508" s="17"/>
      <c r="H508" s="18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</row>
    <row r="509" spans="1:20" x14ac:dyDescent="0.25">
      <c r="A509" s="130"/>
      <c r="B509" s="17"/>
      <c r="C509" s="17"/>
      <c r="D509" s="17"/>
      <c r="E509" s="17"/>
      <c r="F509" s="17"/>
      <c r="G509" s="17"/>
      <c r="H509" s="18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</row>
    <row r="510" spans="1:20" x14ac:dyDescent="0.25">
      <c r="A510" s="130"/>
      <c r="B510" s="17"/>
      <c r="C510" s="17"/>
      <c r="D510" s="17"/>
      <c r="E510" s="17"/>
      <c r="F510" s="17"/>
      <c r="G510" s="17"/>
      <c r="H510" s="18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</row>
    <row r="511" spans="1:20" x14ac:dyDescent="0.25">
      <c r="A511" s="130"/>
      <c r="B511" s="17"/>
      <c r="C511" s="17"/>
      <c r="D511" s="17"/>
      <c r="E511" s="17"/>
      <c r="F511" s="17"/>
      <c r="G511" s="17"/>
      <c r="H511" s="18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</row>
    <row r="512" spans="1:20" x14ac:dyDescent="0.25">
      <c r="A512" s="130"/>
      <c r="B512" s="17"/>
      <c r="C512" s="17"/>
      <c r="D512" s="17"/>
      <c r="E512" s="17"/>
      <c r="F512" s="17"/>
      <c r="G512" s="17"/>
      <c r="H512" s="18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</row>
    <row r="513" spans="1:20" x14ac:dyDescent="0.25">
      <c r="A513" s="130"/>
      <c r="B513" s="17"/>
      <c r="C513" s="17"/>
      <c r="D513" s="17"/>
      <c r="E513" s="17"/>
      <c r="F513" s="17"/>
      <c r="G513" s="17"/>
      <c r="H513" s="18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</row>
    <row r="514" spans="1:20" x14ac:dyDescent="0.25">
      <c r="A514" s="130"/>
      <c r="B514" s="17"/>
      <c r="C514" s="17"/>
      <c r="D514" s="17"/>
      <c r="E514" s="17"/>
      <c r="F514" s="17"/>
      <c r="G514" s="17"/>
      <c r="H514" s="18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</row>
    <row r="515" spans="1:20" x14ac:dyDescent="0.25">
      <c r="A515" s="130"/>
      <c r="B515" s="17"/>
      <c r="C515" s="17"/>
      <c r="D515" s="17"/>
      <c r="E515" s="17"/>
      <c r="F515" s="17"/>
      <c r="G515" s="17"/>
      <c r="H515" s="18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</row>
    <row r="516" spans="1:20" x14ac:dyDescent="0.25">
      <c r="A516" s="130"/>
      <c r="B516" s="17"/>
      <c r="C516" s="17"/>
      <c r="D516" s="17"/>
      <c r="E516" s="17"/>
      <c r="F516" s="17"/>
      <c r="G516" s="17"/>
      <c r="H516" s="18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</row>
    <row r="517" spans="1:20" x14ac:dyDescent="0.25">
      <c r="A517" s="130"/>
      <c r="B517" s="17"/>
      <c r="C517" s="17"/>
      <c r="D517" s="17"/>
      <c r="E517" s="17"/>
      <c r="F517" s="17"/>
      <c r="G517" s="17"/>
      <c r="H517" s="18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</row>
    <row r="518" spans="1:20" x14ac:dyDescent="0.25">
      <c r="A518" s="130"/>
      <c r="B518" s="17"/>
      <c r="C518" s="17"/>
      <c r="D518" s="17"/>
      <c r="E518" s="17"/>
      <c r="F518" s="17"/>
      <c r="G518" s="17"/>
      <c r="H518" s="18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</row>
    <row r="519" spans="1:20" x14ac:dyDescent="0.25">
      <c r="A519" s="130"/>
      <c r="B519" s="17"/>
      <c r="C519" s="17"/>
      <c r="D519" s="17"/>
      <c r="E519" s="17"/>
      <c r="F519" s="17"/>
      <c r="G519" s="17"/>
      <c r="H519" s="18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</row>
    <row r="520" spans="1:20" x14ac:dyDescent="0.25">
      <c r="A520" s="130"/>
      <c r="B520" s="17"/>
      <c r="C520" s="17"/>
      <c r="D520" s="17"/>
      <c r="E520" s="17"/>
      <c r="F520" s="17"/>
      <c r="G520" s="17"/>
      <c r="H520" s="18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</row>
    <row r="521" spans="1:20" x14ac:dyDescent="0.25">
      <c r="A521" s="130"/>
      <c r="B521" s="17"/>
      <c r="C521" s="17"/>
      <c r="D521" s="17"/>
      <c r="E521" s="17"/>
      <c r="F521" s="17"/>
      <c r="G521" s="17"/>
      <c r="H521" s="18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</row>
    <row r="522" spans="1:20" x14ac:dyDescent="0.25">
      <c r="A522" s="130"/>
      <c r="B522" s="17"/>
      <c r="C522" s="17"/>
      <c r="D522" s="17"/>
      <c r="E522" s="17"/>
      <c r="F522" s="17"/>
      <c r="G522" s="17"/>
      <c r="H522" s="18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</row>
    <row r="523" spans="1:20" x14ac:dyDescent="0.25">
      <c r="A523" s="130"/>
      <c r="B523" s="17"/>
      <c r="C523" s="17"/>
      <c r="D523" s="17"/>
      <c r="E523" s="17"/>
      <c r="F523" s="17"/>
      <c r="G523" s="17"/>
      <c r="H523" s="18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</row>
    <row r="524" spans="1:20" x14ac:dyDescent="0.25">
      <c r="A524" s="130"/>
      <c r="B524" s="17"/>
      <c r="C524" s="17"/>
      <c r="D524" s="17"/>
      <c r="E524" s="17"/>
      <c r="F524" s="17"/>
      <c r="G524" s="17"/>
      <c r="H524" s="18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</row>
    <row r="525" spans="1:20" x14ac:dyDescent="0.25">
      <c r="A525" s="130"/>
      <c r="B525" s="17"/>
      <c r="C525" s="17"/>
      <c r="D525" s="17"/>
      <c r="E525" s="17"/>
      <c r="F525" s="17"/>
      <c r="G525" s="17"/>
      <c r="H525" s="18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</row>
    <row r="526" spans="1:20" x14ac:dyDescent="0.25">
      <c r="A526" s="130"/>
      <c r="B526" s="17"/>
      <c r="C526" s="17"/>
      <c r="D526" s="17"/>
      <c r="E526" s="17"/>
      <c r="F526" s="17"/>
      <c r="G526" s="17"/>
      <c r="H526" s="18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</row>
    <row r="527" spans="1:20" x14ac:dyDescent="0.25">
      <c r="A527" s="130"/>
      <c r="B527" s="17"/>
      <c r="C527" s="17"/>
      <c r="D527" s="17"/>
      <c r="E527" s="17"/>
      <c r="F527" s="17"/>
      <c r="G527" s="17"/>
      <c r="H527" s="18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</row>
    <row r="528" spans="1:20" x14ac:dyDescent="0.25">
      <c r="A528" s="130"/>
      <c r="B528" s="17"/>
      <c r="C528" s="17"/>
      <c r="D528" s="17"/>
      <c r="E528" s="17"/>
      <c r="F528" s="17"/>
      <c r="G528" s="17"/>
      <c r="H528" s="18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</row>
    <row r="529" spans="1:20" x14ac:dyDescent="0.25">
      <c r="A529" s="130"/>
      <c r="B529" s="17"/>
      <c r="C529" s="17"/>
      <c r="D529" s="17"/>
      <c r="E529" s="17"/>
      <c r="F529" s="17"/>
      <c r="G529" s="17"/>
      <c r="H529" s="18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</row>
    <row r="530" spans="1:20" x14ac:dyDescent="0.25">
      <c r="A530" s="130"/>
      <c r="B530" s="17"/>
      <c r="C530" s="17"/>
      <c r="D530" s="17"/>
      <c r="E530" s="17"/>
      <c r="F530" s="17"/>
      <c r="G530" s="17"/>
      <c r="H530" s="18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</row>
    <row r="531" spans="1:20" x14ac:dyDescent="0.25">
      <c r="A531" s="130"/>
      <c r="B531" s="17"/>
      <c r="C531" s="17"/>
      <c r="D531" s="17"/>
      <c r="E531" s="17"/>
      <c r="F531" s="17"/>
      <c r="G531" s="17"/>
      <c r="H531" s="18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</row>
    <row r="532" spans="1:20" x14ac:dyDescent="0.25">
      <c r="A532" s="130"/>
      <c r="B532" s="17"/>
      <c r="C532" s="17"/>
      <c r="D532" s="17"/>
      <c r="E532" s="17"/>
      <c r="F532" s="17"/>
      <c r="G532" s="17"/>
      <c r="H532" s="18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</row>
    <row r="533" spans="1:20" x14ac:dyDescent="0.25">
      <c r="A533" s="130"/>
      <c r="B533" s="17"/>
      <c r="C533" s="17"/>
      <c r="D533" s="17"/>
      <c r="E533" s="17"/>
      <c r="F533" s="17"/>
      <c r="G533" s="17"/>
      <c r="H533" s="18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</row>
    <row r="534" spans="1:20" x14ac:dyDescent="0.25">
      <c r="A534" s="130"/>
      <c r="B534" s="17"/>
      <c r="C534" s="17"/>
      <c r="D534" s="17"/>
      <c r="E534" s="17"/>
      <c r="F534" s="17"/>
      <c r="G534" s="17"/>
      <c r="H534" s="18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</row>
    <row r="535" spans="1:20" x14ac:dyDescent="0.25">
      <c r="A535" s="130"/>
      <c r="B535" s="17"/>
      <c r="C535" s="17"/>
      <c r="D535" s="17"/>
      <c r="E535" s="17"/>
      <c r="F535" s="17"/>
      <c r="G535" s="17"/>
      <c r="H535" s="18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</row>
    <row r="536" spans="1:20" x14ac:dyDescent="0.25">
      <c r="A536" s="130"/>
      <c r="B536" s="17"/>
      <c r="C536" s="17"/>
      <c r="D536" s="17"/>
      <c r="E536" s="17"/>
      <c r="F536" s="17"/>
      <c r="G536" s="17"/>
      <c r="H536" s="18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</row>
    <row r="537" spans="1:20" x14ac:dyDescent="0.25">
      <c r="A537" s="130"/>
      <c r="B537" s="17"/>
      <c r="C537" s="17"/>
      <c r="D537" s="17"/>
      <c r="E537" s="17"/>
      <c r="F537" s="17"/>
      <c r="G537" s="17"/>
      <c r="H537" s="18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</row>
    <row r="538" spans="1:20" x14ac:dyDescent="0.25">
      <c r="A538" s="130"/>
      <c r="B538" s="17"/>
      <c r="C538" s="17"/>
      <c r="D538" s="17"/>
      <c r="E538" s="17"/>
      <c r="F538" s="17"/>
      <c r="G538" s="17"/>
      <c r="H538" s="18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</row>
    <row r="539" spans="1:20" x14ac:dyDescent="0.25">
      <c r="A539" s="130"/>
      <c r="B539" s="17"/>
      <c r="C539" s="17"/>
      <c r="D539" s="17"/>
      <c r="E539" s="17"/>
      <c r="F539" s="17"/>
      <c r="G539" s="17"/>
      <c r="H539" s="18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</row>
    <row r="540" spans="1:20" x14ac:dyDescent="0.25">
      <c r="A540" s="130"/>
      <c r="B540" s="17"/>
      <c r="C540" s="17"/>
      <c r="D540" s="17"/>
      <c r="E540" s="17"/>
      <c r="F540" s="17"/>
      <c r="G540" s="17"/>
      <c r="H540" s="18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</row>
    <row r="541" spans="1:20" x14ac:dyDescent="0.25">
      <c r="A541" s="130"/>
      <c r="B541" s="17"/>
      <c r="C541" s="17"/>
      <c r="D541" s="17"/>
      <c r="E541" s="17"/>
      <c r="F541" s="17"/>
      <c r="G541" s="17"/>
      <c r="H541" s="18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</row>
    <row r="542" spans="1:20" x14ac:dyDescent="0.25">
      <c r="A542" s="130"/>
      <c r="B542" s="17"/>
      <c r="C542" s="17"/>
      <c r="D542" s="17"/>
      <c r="E542" s="17"/>
      <c r="F542" s="17"/>
      <c r="G542" s="17"/>
      <c r="H542" s="18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</row>
    <row r="543" spans="1:20" x14ac:dyDescent="0.25">
      <c r="A543" s="130"/>
      <c r="B543" s="17"/>
      <c r="C543" s="17"/>
      <c r="D543" s="17"/>
      <c r="E543" s="17"/>
      <c r="F543" s="17"/>
      <c r="G543" s="17"/>
      <c r="H543" s="18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</row>
    <row r="544" spans="1:20" x14ac:dyDescent="0.25">
      <c r="A544" s="130"/>
      <c r="B544" s="17"/>
      <c r="C544" s="17"/>
      <c r="D544" s="17"/>
      <c r="E544" s="17"/>
      <c r="F544" s="17"/>
      <c r="G544" s="17"/>
      <c r="H544" s="18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</row>
    <row r="545" spans="1:20" x14ac:dyDescent="0.25">
      <c r="A545" s="130"/>
      <c r="B545" s="17"/>
      <c r="C545" s="17"/>
      <c r="D545" s="17"/>
      <c r="E545" s="17"/>
      <c r="F545" s="17"/>
      <c r="G545" s="17"/>
      <c r="H545" s="18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</row>
    <row r="546" spans="1:20" x14ac:dyDescent="0.25">
      <c r="A546" s="130"/>
      <c r="B546" s="17"/>
      <c r="C546" s="17"/>
      <c r="D546" s="17"/>
      <c r="E546" s="17"/>
      <c r="F546" s="17"/>
      <c r="G546" s="17"/>
      <c r="H546" s="18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</row>
    <row r="547" spans="1:20" x14ac:dyDescent="0.25">
      <c r="A547" s="130"/>
      <c r="B547" s="17"/>
      <c r="C547" s="17"/>
      <c r="D547" s="17"/>
      <c r="E547" s="17"/>
      <c r="F547" s="17"/>
      <c r="G547" s="17"/>
      <c r="H547" s="18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</row>
    <row r="548" spans="1:20" x14ac:dyDescent="0.25">
      <c r="A548" s="130"/>
      <c r="B548" s="17"/>
      <c r="C548" s="17"/>
      <c r="D548" s="17"/>
      <c r="E548" s="17"/>
      <c r="F548" s="17"/>
      <c r="G548" s="17"/>
      <c r="H548" s="18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</row>
    <row r="549" spans="1:20" x14ac:dyDescent="0.25">
      <c r="A549" s="130"/>
      <c r="B549" s="17"/>
      <c r="C549" s="17"/>
      <c r="D549" s="17"/>
      <c r="E549" s="17"/>
      <c r="F549" s="17"/>
      <c r="G549" s="17"/>
      <c r="H549" s="18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</row>
    <row r="550" spans="1:20" x14ac:dyDescent="0.25">
      <c r="A550" s="130"/>
      <c r="B550" s="17"/>
      <c r="C550" s="17"/>
      <c r="D550" s="17"/>
      <c r="E550" s="17"/>
      <c r="F550" s="17"/>
      <c r="G550" s="17"/>
      <c r="H550" s="18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</row>
    <row r="551" spans="1:20" x14ac:dyDescent="0.25">
      <c r="A551" s="130"/>
      <c r="B551" s="17"/>
      <c r="C551" s="17"/>
      <c r="D551" s="17"/>
      <c r="E551" s="17"/>
      <c r="F551" s="17"/>
      <c r="G551" s="17"/>
      <c r="H551" s="18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</row>
    <row r="552" spans="1:20" x14ac:dyDescent="0.25">
      <c r="A552" s="130"/>
      <c r="B552" s="17"/>
      <c r="C552" s="17"/>
      <c r="D552" s="17"/>
      <c r="E552" s="17"/>
      <c r="F552" s="17"/>
      <c r="G552" s="17"/>
      <c r="H552" s="18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</row>
    <row r="553" spans="1:20" x14ac:dyDescent="0.25">
      <c r="A553" s="130"/>
      <c r="B553" s="17"/>
      <c r="C553" s="17"/>
      <c r="D553" s="17"/>
      <c r="E553" s="17"/>
      <c r="F553" s="17"/>
      <c r="G553" s="17"/>
      <c r="H553" s="18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</row>
    <row r="554" spans="1:20" x14ac:dyDescent="0.25">
      <c r="A554" s="130"/>
      <c r="B554" s="17"/>
      <c r="C554" s="17"/>
      <c r="D554" s="17"/>
      <c r="E554" s="17"/>
      <c r="F554" s="17"/>
      <c r="G554" s="17"/>
      <c r="H554" s="18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</row>
    <row r="555" spans="1:20" x14ac:dyDescent="0.25">
      <c r="A555" s="130"/>
      <c r="B555" s="17"/>
      <c r="C555" s="17"/>
      <c r="D555" s="17"/>
      <c r="E555" s="17"/>
      <c r="F555" s="17"/>
      <c r="G555" s="17"/>
      <c r="H555" s="18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</row>
    <row r="556" spans="1:20" x14ac:dyDescent="0.25">
      <c r="A556" s="130"/>
      <c r="B556" s="17"/>
      <c r="C556" s="17"/>
      <c r="D556" s="17"/>
      <c r="E556" s="17"/>
      <c r="F556" s="17"/>
      <c r="G556" s="17"/>
      <c r="H556" s="18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</row>
    <row r="557" spans="1:20" x14ac:dyDescent="0.25">
      <c r="A557" s="130"/>
      <c r="B557" s="17"/>
      <c r="C557" s="17"/>
      <c r="D557" s="17"/>
      <c r="E557" s="17"/>
      <c r="F557" s="17"/>
      <c r="G557" s="17"/>
      <c r="H557" s="18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</row>
    <row r="558" spans="1:20" x14ac:dyDescent="0.25">
      <c r="A558" s="130"/>
      <c r="B558" s="17"/>
      <c r="C558" s="17"/>
      <c r="D558" s="17"/>
      <c r="E558" s="17"/>
      <c r="F558" s="17"/>
      <c r="G558" s="17"/>
      <c r="H558" s="18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</row>
    <row r="559" spans="1:20" x14ac:dyDescent="0.25">
      <c r="A559" s="130"/>
      <c r="B559" s="17"/>
      <c r="C559" s="17"/>
      <c r="D559" s="17"/>
      <c r="E559" s="17"/>
      <c r="F559" s="17"/>
      <c r="G559" s="17"/>
      <c r="H559" s="18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</row>
    <row r="560" spans="1:20" x14ac:dyDescent="0.25">
      <c r="A560" s="130"/>
      <c r="B560" s="17"/>
      <c r="C560" s="17"/>
      <c r="D560" s="17"/>
      <c r="E560" s="17"/>
      <c r="F560" s="17"/>
      <c r="G560" s="17"/>
      <c r="H560" s="18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</row>
    <row r="561" spans="1:20" x14ac:dyDescent="0.25">
      <c r="A561" s="130"/>
      <c r="B561" s="17"/>
      <c r="C561" s="17"/>
      <c r="D561" s="17"/>
      <c r="E561" s="17"/>
      <c r="F561" s="17"/>
      <c r="G561" s="17"/>
      <c r="H561" s="18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</row>
    <row r="562" spans="1:20" x14ac:dyDescent="0.25">
      <c r="A562" s="130"/>
      <c r="B562" s="17"/>
      <c r="C562" s="17"/>
      <c r="D562" s="17"/>
      <c r="E562" s="17"/>
      <c r="F562" s="17"/>
      <c r="G562" s="17"/>
      <c r="H562" s="18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</row>
    <row r="563" spans="1:20" x14ac:dyDescent="0.25">
      <c r="A563" s="130"/>
      <c r="B563" s="17"/>
      <c r="C563" s="17"/>
      <c r="D563" s="17"/>
      <c r="E563" s="17"/>
      <c r="F563" s="17"/>
      <c r="G563" s="17"/>
      <c r="H563" s="18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</row>
    <row r="564" spans="1:20" x14ac:dyDescent="0.25">
      <c r="A564" s="130"/>
      <c r="B564" s="17"/>
      <c r="C564" s="17"/>
      <c r="D564" s="17"/>
      <c r="E564" s="17"/>
      <c r="F564" s="17"/>
      <c r="G564" s="17"/>
      <c r="H564" s="18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</row>
    <row r="565" spans="1:20" x14ac:dyDescent="0.25">
      <c r="A565" s="130"/>
      <c r="B565" s="17"/>
      <c r="C565" s="17"/>
      <c r="D565" s="17"/>
      <c r="E565" s="17"/>
      <c r="F565" s="17"/>
      <c r="G565" s="17"/>
      <c r="H565" s="18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</row>
    <row r="566" spans="1:20" x14ac:dyDescent="0.25">
      <c r="A566" s="130"/>
      <c r="B566" s="17"/>
      <c r="C566" s="17"/>
      <c r="D566" s="17"/>
      <c r="E566" s="17"/>
      <c r="F566" s="17"/>
      <c r="G566" s="17"/>
      <c r="H566" s="18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</row>
    <row r="567" spans="1:20" x14ac:dyDescent="0.25">
      <c r="A567" s="130"/>
      <c r="B567" s="17"/>
      <c r="C567" s="17"/>
      <c r="D567" s="17"/>
      <c r="E567" s="17"/>
      <c r="F567" s="17"/>
      <c r="G567" s="17"/>
      <c r="H567" s="18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</row>
    <row r="568" spans="1:20" x14ac:dyDescent="0.25">
      <c r="A568" s="130"/>
      <c r="B568" s="17"/>
      <c r="C568" s="17"/>
      <c r="D568" s="17"/>
      <c r="E568" s="17"/>
      <c r="F568" s="17"/>
      <c r="G568" s="17"/>
      <c r="H568" s="18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</row>
    <row r="569" spans="1:20" x14ac:dyDescent="0.25">
      <c r="A569" s="130"/>
      <c r="B569" s="17"/>
      <c r="C569" s="17"/>
      <c r="D569" s="17"/>
      <c r="E569" s="17"/>
      <c r="F569" s="17"/>
      <c r="G569" s="17"/>
      <c r="H569" s="18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</row>
    <row r="570" spans="1:20" x14ac:dyDescent="0.25">
      <c r="A570" s="130"/>
      <c r="B570" s="17"/>
      <c r="C570" s="17"/>
      <c r="D570" s="17"/>
      <c r="E570" s="17"/>
      <c r="F570" s="17"/>
      <c r="G570" s="17"/>
      <c r="H570" s="18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</row>
    <row r="571" spans="1:20" x14ac:dyDescent="0.25">
      <c r="A571" s="130"/>
      <c r="B571" s="17"/>
      <c r="C571" s="17"/>
      <c r="D571" s="17"/>
      <c r="E571" s="17"/>
      <c r="F571" s="17"/>
      <c r="G571" s="17"/>
      <c r="H571" s="18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</row>
    <row r="572" spans="1:20" x14ac:dyDescent="0.25">
      <c r="A572" s="130"/>
      <c r="B572" s="17"/>
      <c r="C572" s="17"/>
      <c r="D572" s="17"/>
      <c r="E572" s="17"/>
      <c r="F572" s="17"/>
      <c r="G572" s="17"/>
      <c r="H572" s="18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</row>
    <row r="573" spans="1:20" x14ac:dyDescent="0.25">
      <c r="A573" s="130"/>
      <c r="B573" s="17"/>
      <c r="C573" s="17"/>
      <c r="D573" s="17"/>
      <c r="E573" s="17"/>
      <c r="F573" s="17"/>
      <c r="G573" s="17"/>
      <c r="H573" s="18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</row>
    <row r="574" spans="1:20" x14ac:dyDescent="0.25">
      <c r="A574" s="130"/>
      <c r="B574" s="17"/>
      <c r="C574" s="17"/>
      <c r="D574" s="17"/>
      <c r="E574" s="17"/>
      <c r="F574" s="17"/>
      <c r="G574" s="17"/>
      <c r="H574" s="18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</row>
    <row r="575" spans="1:20" x14ac:dyDescent="0.25">
      <c r="A575" s="130"/>
      <c r="B575" s="17"/>
      <c r="C575" s="17"/>
      <c r="D575" s="17"/>
      <c r="E575" s="17"/>
      <c r="F575" s="17"/>
      <c r="G575" s="17"/>
      <c r="H575" s="18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</row>
    <row r="576" spans="1:20" x14ac:dyDescent="0.25">
      <c r="A576" s="130"/>
      <c r="B576" s="17"/>
      <c r="C576" s="17"/>
      <c r="D576" s="17"/>
      <c r="E576" s="17"/>
      <c r="F576" s="17"/>
      <c r="G576" s="17"/>
      <c r="H576" s="18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</row>
    <row r="577" spans="1:20" x14ac:dyDescent="0.25">
      <c r="A577" s="130"/>
      <c r="B577" s="17"/>
      <c r="C577" s="17"/>
      <c r="D577" s="17"/>
      <c r="E577" s="17"/>
      <c r="F577" s="17"/>
      <c r="G577" s="17"/>
      <c r="H577" s="18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</row>
    <row r="578" spans="1:20" x14ac:dyDescent="0.25">
      <c r="A578" s="130"/>
      <c r="B578" s="17"/>
      <c r="C578" s="17"/>
      <c r="D578" s="17"/>
      <c r="E578" s="17"/>
      <c r="F578" s="17"/>
      <c r="G578" s="17"/>
      <c r="H578" s="18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</row>
    <row r="579" spans="1:20" x14ac:dyDescent="0.25">
      <c r="A579" s="130"/>
      <c r="B579" s="17"/>
      <c r="C579" s="17"/>
      <c r="D579" s="17"/>
      <c r="E579" s="17"/>
      <c r="F579" s="17"/>
      <c r="G579" s="17"/>
      <c r="H579" s="18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</row>
    <row r="580" spans="1:20" x14ac:dyDescent="0.25">
      <c r="A580" s="130"/>
      <c r="B580" s="17"/>
      <c r="C580" s="17"/>
      <c r="D580" s="17"/>
      <c r="E580" s="17"/>
      <c r="F580" s="17"/>
      <c r="G580" s="17"/>
      <c r="H580" s="18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</row>
    <row r="581" spans="1:20" x14ac:dyDescent="0.25">
      <c r="A581" s="130"/>
      <c r="B581" s="17"/>
      <c r="C581" s="17"/>
      <c r="D581" s="17"/>
      <c r="E581" s="17"/>
      <c r="F581" s="17"/>
      <c r="G581" s="17"/>
      <c r="H581" s="18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</row>
    <row r="582" spans="1:20" x14ac:dyDescent="0.25">
      <c r="A582" s="130"/>
      <c r="B582" s="17"/>
      <c r="C582" s="17"/>
      <c r="D582" s="17"/>
      <c r="E582" s="17"/>
      <c r="F582" s="17"/>
      <c r="G582" s="17"/>
      <c r="H582" s="18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</row>
    <row r="583" spans="1:20" x14ac:dyDescent="0.25">
      <c r="A583" s="130"/>
      <c r="B583" s="17"/>
      <c r="C583" s="17"/>
      <c r="D583" s="17"/>
      <c r="E583" s="17"/>
      <c r="F583" s="17"/>
      <c r="G583" s="17"/>
      <c r="H583" s="18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</row>
    <row r="584" spans="1:20" x14ac:dyDescent="0.25">
      <c r="A584" s="130"/>
      <c r="B584" s="17"/>
      <c r="C584" s="17"/>
      <c r="D584" s="17"/>
      <c r="E584" s="17"/>
      <c r="F584" s="17"/>
      <c r="G584" s="17"/>
      <c r="H584" s="18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</row>
    <row r="585" spans="1:20" x14ac:dyDescent="0.25">
      <c r="A585" s="130"/>
      <c r="B585" s="17"/>
      <c r="C585" s="17"/>
      <c r="D585" s="17"/>
      <c r="E585" s="17"/>
      <c r="F585" s="17"/>
      <c r="G585" s="17"/>
      <c r="H585" s="18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</row>
    <row r="586" spans="1:20" x14ac:dyDescent="0.25">
      <c r="A586" s="130"/>
      <c r="B586" s="17"/>
      <c r="C586" s="17"/>
      <c r="D586" s="17"/>
      <c r="E586" s="17"/>
      <c r="F586" s="17"/>
      <c r="G586" s="17"/>
      <c r="H586" s="18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</row>
    <row r="587" spans="1:20" x14ac:dyDescent="0.25">
      <c r="A587" s="130"/>
      <c r="B587" s="17"/>
      <c r="C587" s="17"/>
      <c r="D587" s="17"/>
      <c r="E587" s="17"/>
      <c r="F587" s="17"/>
      <c r="G587" s="17"/>
      <c r="H587" s="18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</row>
    <row r="588" spans="1:20" x14ac:dyDescent="0.25">
      <c r="A588" s="130"/>
      <c r="B588" s="17"/>
      <c r="C588" s="17"/>
      <c r="D588" s="17"/>
      <c r="E588" s="17"/>
      <c r="F588" s="17"/>
      <c r="G588" s="17"/>
      <c r="H588" s="18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</row>
    <row r="589" spans="1:20" x14ac:dyDescent="0.25">
      <c r="A589" s="130"/>
      <c r="B589" s="17"/>
      <c r="C589" s="17"/>
      <c r="D589" s="17"/>
      <c r="E589" s="17"/>
      <c r="F589" s="17"/>
      <c r="G589" s="17"/>
      <c r="H589" s="18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</row>
    <row r="590" spans="1:20" x14ac:dyDescent="0.25">
      <c r="A590" s="130"/>
      <c r="B590" s="17"/>
      <c r="C590" s="17"/>
      <c r="D590" s="17"/>
      <c r="E590" s="17"/>
      <c r="F590" s="17"/>
      <c r="G590" s="17"/>
      <c r="H590" s="18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</row>
    <row r="591" spans="1:20" x14ac:dyDescent="0.25">
      <c r="A591" s="130"/>
      <c r="B591" s="17"/>
      <c r="C591" s="17"/>
      <c r="D591" s="17"/>
      <c r="E591" s="17"/>
      <c r="F591" s="17"/>
      <c r="G591" s="17"/>
      <c r="H591" s="18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</row>
    <row r="592" spans="1:20" x14ac:dyDescent="0.25">
      <c r="A592" s="130"/>
      <c r="B592" s="17"/>
      <c r="C592" s="17"/>
      <c r="D592" s="17"/>
      <c r="E592" s="17"/>
      <c r="F592" s="17"/>
      <c r="G592" s="17"/>
      <c r="H592" s="18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</row>
    <row r="593" spans="1:20" x14ac:dyDescent="0.25">
      <c r="A593" s="130"/>
      <c r="B593" s="17"/>
      <c r="C593" s="17"/>
      <c r="D593" s="17"/>
      <c r="E593" s="17"/>
      <c r="F593" s="17"/>
      <c r="G593" s="17"/>
      <c r="H593" s="18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</row>
    <row r="594" spans="1:20" x14ac:dyDescent="0.25">
      <c r="A594" s="130"/>
      <c r="B594" s="17"/>
      <c r="C594" s="17"/>
      <c r="D594" s="17"/>
      <c r="E594" s="17"/>
      <c r="F594" s="17"/>
      <c r="G594" s="17"/>
      <c r="H594" s="18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</row>
    <row r="595" spans="1:20" x14ac:dyDescent="0.25">
      <c r="A595" s="130"/>
      <c r="B595" s="17"/>
      <c r="C595" s="17"/>
      <c r="D595" s="17"/>
      <c r="E595" s="17"/>
      <c r="F595" s="17"/>
      <c r="G595" s="17"/>
      <c r="H595" s="18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</row>
    <row r="596" spans="1:20" x14ac:dyDescent="0.25">
      <c r="A596" s="130"/>
      <c r="B596" s="17"/>
      <c r="C596" s="17"/>
      <c r="D596" s="17"/>
      <c r="E596" s="17"/>
      <c r="F596" s="17"/>
      <c r="G596" s="17"/>
      <c r="H596" s="18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</row>
    <row r="597" spans="1:20" x14ac:dyDescent="0.25">
      <c r="A597" s="130"/>
      <c r="B597" s="17"/>
      <c r="C597" s="17"/>
      <c r="D597" s="17"/>
      <c r="E597" s="17"/>
      <c r="F597" s="17"/>
      <c r="G597" s="17"/>
      <c r="H597" s="18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</row>
    <row r="598" spans="1:20" x14ac:dyDescent="0.25">
      <c r="A598" s="130"/>
      <c r="B598" s="17"/>
      <c r="C598" s="17"/>
      <c r="D598" s="17"/>
      <c r="E598" s="17"/>
      <c r="F598" s="17"/>
      <c r="G598" s="17"/>
      <c r="H598" s="18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</row>
    <row r="599" spans="1:20" x14ac:dyDescent="0.25">
      <c r="A599" s="130"/>
      <c r="B599" s="17"/>
      <c r="C599" s="17"/>
      <c r="D599" s="17"/>
      <c r="E599" s="17"/>
      <c r="F599" s="17"/>
      <c r="G599" s="17"/>
      <c r="H599" s="18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</row>
    <row r="600" spans="1:20" x14ac:dyDescent="0.25">
      <c r="A600" s="130"/>
      <c r="B600" s="17"/>
      <c r="C600" s="17"/>
      <c r="D600" s="17"/>
      <c r="E600" s="17"/>
      <c r="F600" s="17"/>
      <c r="G600" s="17"/>
      <c r="H600" s="18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</row>
    <row r="601" spans="1:20" x14ac:dyDescent="0.25">
      <c r="A601" s="130"/>
      <c r="B601" s="17"/>
      <c r="C601" s="17"/>
      <c r="D601" s="17"/>
      <c r="E601" s="17"/>
      <c r="F601" s="17"/>
      <c r="G601" s="17"/>
      <c r="H601" s="18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</row>
    <row r="602" spans="1:20" x14ac:dyDescent="0.25">
      <c r="A602" s="130"/>
      <c r="B602" s="17"/>
      <c r="C602" s="17"/>
      <c r="D602" s="17"/>
      <c r="E602" s="17"/>
      <c r="F602" s="17"/>
      <c r="G602" s="17"/>
      <c r="H602" s="18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</row>
    <row r="603" spans="1:20" x14ac:dyDescent="0.25">
      <c r="A603" s="130"/>
      <c r="B603" s="17"/>
      <c r="C603" s="17"/>
      <c r="D603" s="17"/>
      <c r="E603" s="17"/>
      <c r="F603" s="17"/>
      <c r="G603" s="17"/>
      <c r="H603" s="18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</row>
    <row r="604" spans="1:20" x14ac:dyDescent="0.25">
      <c r="A604" s="130"/>
      <c r="B604" s="17"/>
      <c r="C604" s="17"/>
      <c r="D604" s="17"/>
      <c r="E604" s="17"/>
      <c r="F604" s="17"/>
      <c r="G604" s="17"/>
      <c r="H604" s="18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</row>
    <row r="605" spans="1:20" x14ac:dyDescent="0.25">
      <c r="A605" s="130"/>
      <c r="B605" s="17"/>
      <c r="C605" s="17"/>
      <c r="D605" s="17"/>
      <c r="E605" s="17"/>
      <c r="F605" s="17"/>
      <c r="G605" s="17"/>
      <c r="H605" s="18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</row>
    <row r="606" spans="1:20" x14ac:dyDescent="0.25">
      <c r="A606" s="130"/>
      <c r="B606" s="17"/>
      <c r="C606" s="17"/>
      <c r="D606" s="17"/>
      <c r="E606" s="17"/>
      <c r="F606" s="17"/>
      <c r="G606" s="17"/>
      <c r="H606" s="18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</row>
    <row r="607" spans="1:20" x14ac:dyDescent="0.25">
      <c r="A607" s="130"/>
      <c r="B607" s="17"/>
      <c r="C607" s="17"/>
      <c r="D607" s="17"/>
      <c r="E607" s="17"/>
      <c r="F607" s="17"/>
      <c r="G607" s="17"/>
      <c r="H607" s="18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</row>
    <row r="608" spans="1:20" x14ac:dyDescent="0.25">
      <c r="A608" s="130"/>
      <c r="B608" s="17"/>
      <c r="C608" s="17"/>
      <c r="D608" s="17"/>
      <c r="E608" s="17"/>
      <c r="F608" s="17"/>
      <c r="G608" s="17"/>
      <c r="H608" s="18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</row>
    <row r="609" spans="1:20" x14ac:dyDescent="0.25">
      <c r="A609" s="130"/>
      <c r="B609" s="17"/>
      <c r="C609" s="17"/>
      <c r="D609" s="17"/>
      <c r="E609" s="17"/>
      <c r="F609" s="17"/>
      <c r="G609" s="17"/>
      <c r="H609" s="18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</row>
    <row r="610" spans="1:20" x14ac:dyDescent="0.25">
      <c r="A610" s="130"/>
      <c r="B610" s="17"/>
      <c r="C610" s="17"/>
      <c r="D610" s="17"/>
      <c r="E610" s="17"/>
      <c r="F610" s="17"/>
      <c r="G610" s="17"/>
      <c r="H610" s="18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</row>
    <row r="611" spans="1:20" x14ac:dyDescent="0.25">
      <c r="A611" s="130"/>
      <c r="B611" s="17"/>
      <c r="C611" s="17"/>
      <c r="D611" s="17"/>
      <c r="E611" s="17"/>
      <c r="F611" s="17"/>
      <c r="G611" s="17"/>
      <c r="H611" s="18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</row>
    <row r="612" spans="1:20" x14ac:dyDescent="0.25">
      <c r="A612" s="130"/>
      <c r="B612" s="17"/>
      <c r="C612" s="17"/>
      <c r="D612" s="17"/>
      <c r="E612" s="17"/>
      <c r="F612" s="17"/>
      <c r="G612" s="17"/>
      <c r="H612" s="18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</row>
    <row r="613" spans="1:20" x14ac:dyDescent="0.25">
      <c r="A613" s="130"/>
      <c r="B613" s="17"/>
      <c r="C613" s="17"/>
      <c r="D613" s="17"/>
      <c r="E613" s="17"/>
      <c r="F613" s="17"/>
      <c r="G613" s="17"/>
      <c r="H613" s="18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</row>
    <row r="614" spans="1:20" x14ac:dyDescent="0.25">
      <c r="A614" s="130"/>
      <c r="B614" s="17"/>
      <c r="C614" s="17"/>
      <c r="D614" s="17"/>
      <c r="E614" s="17"/>
      <c r="F614" s="17"/>
      <c r="G614" s="17"/>
      <c r="H614" s="18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</row>
    <row r="615" spans="1:20" x14ac:dyDescent="0.25">
      <c r="A615" s="130"/>
      <c r="B615" s="17"/>
      <c r="C615" s="17"/>
      <c r="D615" s="17"/>
      <c r="E615" s="17"/>
      <c r="F615" s="17"/>
      <c r="G615" s="17"/>
      <c r="H615" s="18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</row>
    <row r="616" spans="1:20" x14ac:dyDescent="0.25">
      <c r="A616" s="130"/>
      <c r="B616" s="17"/>
      <c r="C616" s="17"/>
      <c r="D616" s="17"/>
      <c r="E616" s="17"/>
      <c r="F616" s="17"/>
      <c r="G616" s="17"/>
      <c r="H616" s="18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</row>
    <row r="617" spans="1:20" x14ac:dyDescent="0.25">
      <c r="A617" s="130"/>
      <c r="B617" s="17"/>
      <c r="C617" s="17"/>
      <c r="D617" s="17"/>
      <c r="E617" s="17"/>
      <c r="F617" s="17"/>
      <c r="G617" s="17"/>
      <c r="H617" s="18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</row>
    <row r="618" spans="1:20" x14ac:dyDescent="0.25">
      <c r="A618" s="130"/>
      <c r="B618" s="17"/>
      <c r="C618" s="17"/>
      <c r="D618" s="17"/>
      <c r="E618" s="17"/>
      <c r="F618" s="17"/>
      <c r="G618" s="17"/>
      <c r="H618" s="18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</row>
    <row r="619" spans="1:20" x14ac:dyDescent="0.25">
      <c r="A619" s="130"/>
      <c r="B619" s="17"/>
      <c r="C619" s="17"/>
      <c r="D619" s="17"/>
      <c r="E619" s="17"/>
      <c r="F619" s="17"/>
      <c r="G619" s="17"/>
      <c r="H619" s="18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</row>
    <row r="620" spans="1:20" x14ac:dyDescent="0.25">
      <c r="A620" s="130"/>
      <c r="B620" s="17"/>
      <c r="C620" s="17"/>
      <c r="D620" s="17"/>
      <c r="E620" s="17"/>
      <c r="F620" s="17"/>
      <c r="G620" s="17"/>
      <c r="H620" s="18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</row>
    <row r="621" spans="1:20" x14ac:dyDescent="0.25">
      <c r="A621" s="130"/>
      <c r="B621" s="17"/>
      <c r="C621" s="17"/>
      <c r="D621" s="17"/>
      <c r="E621" s="17"/>
      <c r="F621" s="17"/>
      <c r="G621" s="17"/>
      <c r="H621" s="18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</row>
    <row r="622" spans="1:20" x14ac:dyDescent="0.25">
      <c r="A622" s="130"/>
      <c r="B622" s="17"/>
      <c r="C622" s="17"/>
      <c r="D622" s="17"/>
      <c r="E622" s="17"/>
      <c r="F622" s="17"/>
      <c r="G622" s="17"/>
      <c r="H622" s="18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</row>
    <row r="623" spans="1:20" x14ac:dyDescent="0.25">
      <c r="A623" s="130"/>
      <c r="B623" s="17"/>
      <c r="C623" s="17"/>
      <c r="D623" s="17"/>
      <c r="E623" s="17"/>
      <c r="F623" s="17"/>
      <c r="G623" s="17"/>
      <c r="H623" s="18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</row>
    <row r="624" spans="1:20" x14ac:dyDescent="0.25">
      <c r="A624" s="130"/>
      <c r="B624" s="17"/>
      <c r="C624" s="17"/>
      <c r="D624" s="17"/>
      <c r="E624" s="17"/>
      <c r="F624" s="17"/>
      <c r="G624" s="17"/>
      <c r="H624" s="18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</row>
    <row r="625" spans="1:20" x14ac:dyDescent="0.25">
      <c r="A625" s="130"/>
      <c r="B625" s="17"/>
      <c r="C625" s="17"/>
      <c r="D625" s="17"/>
      <c r="E625" s="17"/>
      <c r="F625" s="17"/>
      <c r="G625" s="17"/>
      <c r="H625" s="18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</row>
    <row r="626" spans="1:20" x14ac:dyDescent="0.25">
      <c r="A626" s="130"/>
      <c r="B626" s="17"/>
      <c r="C626" s="17"/>
      <c r="D626" s="17"/>
      <c r="E626" s="17"/>
      <c r="F626" s="17"/>
      <c r="G626" s="17"/>
      <c r="H626" s="18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</row>
    <row r="627" spans="1:20" x14ac:dyDescent="0.25">
      <c r="A627" s="130"/>
      <c r="B627" s="17"/>
      <c r="C627" s="17"/>
      <c r="D627" s="17"/>
      <c r="E627" s="17"/>
      <c r="F627" s="17"/>
      <c r="G627" s="17"/>
      <c r="H627" s="18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</row>
    <row r="628" spans="1:20" x14ac:dyDescent="0.25">
      <c r="A628" s="130"/>
      <c r="B628" s="17"/>
      <c r="C628" s="17"/>
      <c r="D628" s="17"/>
      <c r="E628" s="17"/>
      <c r="F628" s="17"/>
      <c r="G628" s="17"/>
      <c r="H628" s="18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</row>
    <row r="629" spans="1:20" x14ac:dyDescent="0.25">
      <c r="A629" s="130"/>
      <c r="B629" s="17"/>
      <c r="C629" s="17"/>
      <c r="D629" s="17"/>
      <c r="E629" s="17"/>
      <c r="F629" s="17"/>
      <c r="G629" s="17"/>
      <c r="H629" s="18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</row>
    <row r="630" spans="1:20" x14ac:dyDescent="0.25">
      <c r="A630" s="130"/>
      <c r="B630" s="17"/>
      <c r="C630" s="17"/>
      <c r="D630" s="17"/>
      <c r="E630" s="17"/>
      <c r="F630" s="17"/>
      <c r="G630" s="17"/>
      <c r="H630" s="18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</row>
    <row r="631" spans="1:20" x14ac:dyDescent="0.25">
      <c r="A631" s="130"/>
      <c r="B631" s="17"/>
      <c r="C631" s="17"/>
      <c r="D631" s="17"/>
      <c r="E631" s="17"/>
      <c r="F631" s="17"/>
      <c r="G631" s="17"/>
      <c r="H631" s="18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</row>
    <row r="632" spans="1:20" x14ac:dyDescent="0.25">
      <c r="A632" s="130"/>
      <c r="B632" s="17"/>
      <c r="C632" s="17"/>
      <c r="D632" s="17"/>
      <c r="E632" s="17"/>
      <c r="F632" s="17"/>
      <c r="G632" s="17"/>
      <c r="H632" s="18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</row>
    <row r="633" spans="1:20" x14ac:dyDescent="0.25">
      <c r="A633" s="130"/>
      <c r="B633" s="17"/>
      <c r="C633" s="17"/>
      <c r="D633" s="17"/>
      <c r="E633" s="17"/>
      <c r="F633" s="17"/>
      <c r="G633" s="17"/>
      <c r="H633" s="18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</row>
    <row r="634" spans="1:20" x14ac:dyDescent="0.25">
      <c r="A634" s="130"/>
      <c r="B634" s="17"/>
      <c r="C634" s="17"/>
      <c r="D634" s="17"/>
      <c r="E634" s="17"/>
      <c r="F634" s="17"/>
      <c r="G634" s="17"/>
      <c r="H634" s="18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</row>
    <row r="635" spans="1:20" x14ac:dyDescent="0.25">
      <c r="A635" s="130"/>
      <c r="B635" s="17"/>
      <c r="C635" s="17"/>
      <c r="D635" s="17"/>
      <c r="E635" s="17"/>
      <c r="F635" s="17"/>
      <c r="G635" s="17"/>
      <c r="H635" s="18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</row>
    <row r="636" spans="1:20" x14ac:dyDescent="0.25">
      <c r="A636" s="130"/>
      <c r="B636" s="17"/>
      <c r="C636" s="17"/>
      <c r="D636" s="17"/>
      <c r="E636" s="17"/>
      <c r="F636" s="17"/>
      <c r="G636" s="17"/>
      <c r="H636" s="18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</row>
    <row r="637" spans="1:20" x14ac:dyDescent="0.25">
      <c r="A637" s="130"/>
      <c r="B637" s="17"/>
      <c r="C637" s="17"/>
      <c r="D637" s="17"/>
      <c r="E637" s="17"/>
      <c r="F637" s="17"/>
      <c r="G637" s="17"/>
      <c r="H637" s="18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</row>
    <row r="638" spans="1:20" x14ac:dyDescent="0.25">
      <c r="A638" s="130"/>
      <c r="B638" s="17"/>
      <c r="C638" s="17"/>
      <c r="D638" s="17"/>
      <c r="E638" s="17"/>
      <c r="F638" s="17"/>
      <c r="G638" s="17"/>
      <c r="H638" s="18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</row>
    <row r="639" spans="1:20" x14ac:dyDescent="0.25">
      <c r="A639" s="130"/>
      <c r="B639" s="17"/>
      <c r="C639" s="17"/>
      <c r="D639" s="17"/>
      <c r="E639" s="17"/>
      <c r="F639" s="17"/>
      <c r="G639" s="17"/>
      <c r="H639" s="18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</row>
    <row r="640" spans="1:20" x14ac:dyDescent="0.25">
      <c r="A640" s="130"/>
      <c r="B640" s="17"/>
      <c r="C640" s="17"/>
      <c r="D640" s="17"/>
      <c r="E640" s="17"/>
      <c r="F640" s="17"/>
      <c r="G640" s="17"/>
      <c r="H640" s="18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</row>
    <row r="641" spans="1:20" x14ac:dyDescent="0.25">
      <c r="A641" s="130"/>
      <c r="B641" s="17"/>
      <c r="C641" s="17"/>
      <c r="D641" s="17"/>
      <c r="E641" s="17"/>
      <c r="F641" s="17"/>
      <c r="G641" s="17"/>
      <c r="H641" s="18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</row>
    <row r="642" spans="1:20" x14ac:dyDescent="0.25">
      <c r="A642" s="130"/>
      <c r="B642" s="17"/>
      <c r="C642" s="17"/>
      <c r="D642" s="17"/>
      <c r="E642" s="17"/>
      <c r="F642" s="17"/>
      <c r="G642" s="17"/>
      <c r="H642" s="18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</row>
    <row r="643" spans="1:20" x14ac:dyDescent="0.25">
      <c r="A643" s="130"/>
      <c r="B643" s="17"/>
      <c r="C643" s="17"/>
      <c r="D643" s="17"/>
      <c r="E643" s="17"/>
      <c r="F643" s="17"/>
      <c r="G643" s="17"/>
      <c r="H643" s="18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</row>
    <row r="644" spans="1:20" x14ac:dyDescent="0.25">
      <c r="A644" s="130"/>
      <c r="B644" s="17"/>
      <c r="C644" s="17"/>
      <c r="D644" s="17"/>
      <c r="E644" s="17"/>
      <c r="F644" s="17"/>
      <c r="G644" s="17"/>
      <c r="H644" s="18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</row>
    <row r="645" spans="1:20" x14ac:dyDescent="0.25">
      <c r="A645" s="130"/>
      <c r="B645" s="17"/>
      <c r="C645" s="17"/>
      <c r="D645" s="17"/>
      <c r="E645" s="17"/>
      <c r="F645" s="17"/>
      <c r="G645" s="17"/>
      <c r="H645" s="18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</row>
    <row r="646" spans="1:20" x14ac:dyDescent="0.25">
      <c r="A646" s="130"/>
      <c r="B646" s="17"/>
      <c r="C646" s="17"/>
      <c r="D646" s="17"/>
      <c r="E646" s="17"/>
      <c r="F646" s="17"/>
      <c r="G646" s="17"/>
      <c r="H646" s="18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</row>
    <row r="647" spans="1:20" x14ac:dyDescent="0.25">
      <c r="A647" s="130"/>
      <c r="B647" s="17"/>
      <c r="C647" s="17"/>
      <c r="D647" s="17"/>
      <c r="E647" s="17"/>
      <c r="F647" s="17"/>
      <c r="G647" s="17"/>
      <c r="H647" s="18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</row>
    <row r="648" spans="1:20" x14ac:dyDescent="0.25">
      <c r="A648" s="130"/>
      <c r="B648" s="17"/>
      <c r="C648" s="17"/>
      <c r="D648" s="17"/>
      <c r="E648" s="17"/>
      <c r="F648" s="17"/>
      <c r="G648" s="17"/>
      <c r="H648" s="18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</row>
    <row r="649" spans="1:20" x14ac:dyDescent="0.25">
      <c r="A649" s="130"/>
      <c r="B649" s="17"/>
      <c r="C649" s="17"/>
      <c r="D649" s="17"/>
      <c r="E649" s="17"/>
      <c r="F649" s="17"/>
      <c r="G649" s="17"/>
      <c r="H649" s="18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</row>
    <row r="650" spans="1:20" x14ac:dyDescent="0.25">
      <c r="A650" s="130"/>
      <c r="B650" s="17"/>
      <c r="C650" s="17"/>
      <c r="D650" s="17"/>
      <c r="E650" s="17"/>
      <c r="F650" s="17"/>
      <c r="G650" s="17"/>
      <c r="H650" s="18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</row>
    <row r="651" spans="1:20" x14ac:dyDescent="0.25">
      <c r="A651" s="130"/>
      <c r="B651" s="17"/>
      <c r="C651" s="17"/>
      <c r="D651" s="17"/>
      <c r="E651" s="17"/>
      <c r="F651" s="17"/>
      <c r="G651" s="17"/>
      <c r="H651" s="18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</row>
    <row r="652" spans="1:20" x14ac:dyDescent="0.25">
      <c r="A652" s="130"/>
      <c r="B652" s="17"/>
      <c r="C652" s="17"/>
      <c r="D652" s="17"/>
      <c r="E652" s="17"/>
      <c r="F652" s="17"/>
      <c r="G652" s="17"/>
      <c r="H652" s="18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</row>
    <row r="653" spans="1:20" x14ac:dyDescent="0.25">
      <c r="A653" s="130"/>
      <c r="B653" s="17"/>
      <c r="C653" s="17"/>
      <c r="D653" s="17"/>
      <c r="E653" s="17"/>
      <c r="F653" s="17"/>
      <c r="G653" s="17"/>
      <c r="H653" s="18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</row>
    <row r="654" spans="1:20" x14ac:dyDescent="0.25">
      <c r="A654" s="130"/>
      <c r="B654" s="17"/>
      <c r="C654" s="17"/>
      <c r="D654" s="17"/>
      <c r="E654" s="17"/>
      <c r="F654" s="17"/>
      <c r="G654" s="17"/>
      <c r="H654" s="18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</row>
    <row r="655" spans="1:20" x14ac:dyDescent="0.25">
      <c r="A655" s="130"/>
      <c r="B655" s="17"/>
      <c r="C655" s="17"/>
      <c r="D655" s="17"/>
      <c r="E655" s="17"/>
      <c r="F655" s="17"/>
      <c r="G655" s="17"/>
      <c r="H655" s="18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</row>
    <row r="656" spans="1:20" x14ac:dyDescent="0.25">
      <c r="A656" s="130"/>
      <c r="B656" s="17"/>
      <c r="C656" s="17"/>
      <c r="D656" s="17"/>
      <c r="E656" s="17"/>
      <c r="F656" s="17"/>
      <c r="G656" s="17"/>
      <c r="H656" s="18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</row>
    <row r="657" spans="1:20" x14ac:dyDescent="0.25">
      <c r="A657" s="130"/>
      <c r="B657" s="17"/>
      <c r="C657" s="17"/>
      <c r="D657" s="17"/>
      <c r="E657" s="17"/>
      <c r="F657" s="17"/>
      <c r="G657" s="17"/>
      <c r="H657" s="18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</row>
    <row r="658" spans="1:20" x14ac:dyDescent="0.25">
      <c r="A658" s="130"/>
      <c r="B658" s="17"/>
      <c r="C658" s="17"/>
      <c r="D658" s="17"/>
      <c r="E658" s="17"/>
      <c r="F658" s="17"/>
      <c r="G658" s="17"/>
      <c r="H658" s="18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</row>
    <row r="659" spans="1:20" x14ac:dyDescent="0.25">
      <c r="A659" s="130"/>
      <c r="B659" s="17"/>
      <c r="C659" s="17"/>
      <c r="D659" s="17"/>
      <c r="E659" s="17"/>
      <c r="F659" s="17"/>
      <c r="G659" s="17"/>
      <c r="H659" s="18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</row>
    <row r="660" spans="1:20" x14ac:dyDescent="0.25">
      <c r="A660" s="130"/>
      <c r="B660" s="17"/>
      <c r="C660" s="17"/>
      <c r="D660" s="17"/>
      <c r="E660" s="17"/>
      <c r="F660" s="17"/>
      <c r="G660" s="17"/>
      <c r="H660" s="18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</row>
    <row r="661" spans="1:20" x14ac:dyDescent="0.25">
      <c r="A661" s="130"/>
      <c r="B661" s="17"/>
      <c r="C661" s="17"/>
      <c r="D661" s="17"/>
      <c r="E661" s="17"/>
      <c r="F661" s="17"/>
      <c r="G661" s="17"/>
      <c r="H661" s="18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</row>
    <row r="662" spans="1:20" x14ac:dyDescent="0.25">
      <c r="A662" s="130"/>
      <c r="B662" s="17"/>
      <c r="C662" s="17"/>
      <c r="D662" s="17"/>
      <c r="E662" s="17"/>
      <c r="F662" s="17"/>
      <c r="G662" s="17"/>
      <c r="H662" s="18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</row>
    <row r="663" spans="1:20" x14ac:dyDescent="0.25">
      <c r="A663" s="130"/>
      <c r="B663" s="17"/>
      <c r="C663" s="17"/>
      <c r="D663" s="17"/>
      <c r="E663" s="17"/>
      <c r="F663" s="17"/>
      <c r="G663" s="17"/>
      <c r="H663" s="18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</row>
    <row r="664" spans="1:20" x14ac:dyDescent="0.25">
      <c r="A664" s="130"/>
      <c r="B664" s="17"/>
      <c r="C664" s="17"/>
      <c r="D664" s="17"/>
      <c r="E664" s="17"/>
      <c r="F664" s="17"/>
      <c r="G664" s="17"/>
      <c r="H664" s="18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</row>
    <row r="665" spans="1:20" x14ac:dyDescent="0.25">
      <c r="A665" s="130"/>
      <c r="B665" s="17"/>
      <c r="C665" s="17"/>
      <c r="D665" s="17"/>
      <c r="E665" s="17"/>
      <c r="F665" s="17"/>
      <c r="G665" s="17"/>
      <c r="H665" s="18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</row>
    <row r="666" spans="1:20" x14ac:dyDescent="0.25">
      <c r="A666" s="130"/>
      <c r="B666" s="17"/>
      <c r="C666" s="17"/>
      <c r="D666" s="17"/>
      <c r="E666" s="17"/>
      <c r="F666" s="17"/>
      <c r="G666" s="17"/>
      <c r="H666" s="18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</row>
    <row r="667" spans="1:20" x14ac:dyDescent="0.25">
      <c r="A667" s="130"/>
      <c r="B667" s="17"/>
      <c r="C667" s="17"/>
      <c r="D667" s="17"/>
      <c r="E667" s="17"/>
      <c r="F667" s="17"/>
      <c r="G667" s="17"/>
      <c r="H667" s="18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</row>
    <row r="668" spans="1:20" x14ac:dyDescent="0.25">
      <c r="A668" s="130"/>
      <c r="B668" s="17"/>
      <c r="C668" s="17"/>
      <c r="D668" s="17"/>
      <c r="E668" s="17"/>
      <c r="F668" s="17"/>
      <c r="G668" s="17"/>
      <c r="H668" s="18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</row>
    <row r="669" spans="1:20" x14ac:dyDescent="0.25">
      <c r="A669" s="130"/>
      <c r="B669" s="17"/>
      <c r="C669" s="17"/>
      <c r="D669" s="17"/>
      <c r="E669" s="17"/>
      <c r="F669" s="17"/>
      <c r="G669" s="17"/>
      <c r="H669" s="18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</row>
    <row r="670" spans="1:20" x14ac:dyDescent="0.25">
      <c r="A670" s="130"/>
      <c r="B670" s="17"/>
      <c r="C670" s="17"/>
      <c r="D670" s="17"/>
      <c r="E670" s="17"/>
      <c r="F670" s="17"/>
      <c r="G670" s="17"/>
      <c r="H670" s="18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</row>
    <row r="671" spans="1:20" x14ac:dyDescent="0.25">
      <c r="A671" s="130"/>
      <c r="B671" s="17"/>
      <c r="C671" s="17"/>
      <c r="D671" s="17"/>
      <c r="E671" s="17"/>
      <c r="F671" s="17"/>
      <c r="G671" s="17"/>
      <c r="H671" s="18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</row>
    <row r="672" spans="1:20" x14ac:dyDescent="0.25">
      <c r="A672" s="130"/>
      <c r="B672" s="17"/>
      <c r="C672" s="17"/>
      <c r="D672" s="17"/>
      <c r="E672" s="17"/>
      <c r="F672" s="17"/>
      <c r="G672" s="17"/>
      <c r="H672" s="18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</row>
    <row r="673" spans="1:20" x14ac:dyDescent="0.25">
      <c r="A673" s="130"/>
      <c r="B673" s="17"/>
      <c r="C673" s="17"/>
      <c r="D673" s="17"/>
      <c r="E673" s="17"/>
      <c r="F673" s="17"/>
      <c r="G673" s="17"/>
      <c r="H673" s="18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</row>
    <row r="674" spans="1:20" x14ac:dyDescent="0.25">
      <c r="A674" s="130"/>
      <c r="B674" s="17"/>
      <c r="C674" s="17"/>
      <c r="D674" s="17"/>
      <c r="E674" s="17"/>
      <c r="F674" s="17"/>
      <c r="G674" s="17"/>
      <c r="H674" s="18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</row>
    <row r="675" spans="1:20" x14ac:dyDescent="0.25">
      <c r="A675" s="130"/>
      <c r="B675" s="17"/>
      <c r="C675" s="17"/>
      <c r="D675" s="17"/>
      <c r="E675" s="17"/>
      <c r="F675" s="17"/>
      <c r="G675" s="17"/>
      <c r="H675" s="18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</row>
    <row r="676" spans="1:20" x14ac:dyDescent="0.25">
      <c r="A676" s="130"/>
      <c r="B676" s="17"/>
      <c r="C676" s="17"/>
      <c r="D676" s="17"/>
      <c r="E676" s="17"/>
      <c r="F676" s="17"/>
      <c r="G676" s="17"/>
      <c r="H676" s="18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</row>
    <row r="677" spans="1:20" x14ac:dyDescent="0.25">
      <c r="A677" s="130"/>
      <c r="B677" s="17"/>
      <c r="C677" s="17"/>
      <c r="D677" s="17"/>
      <c r="E677" s="17"/>
      <c r="F677" s="17"/>
      <c r="G677" s="17"/>
      <c r="H677" s="18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</row>
    <row r="678" spans="1:20" x14ac:dyDescent="0.25">
      <c r="A678" s="130"/>
      <c r="B678" s="17"/>
      <c r="C678" s="17"/>
      <c r="D678" s="17"/>
      <c r="E678" s="17"/>
      <c r="F678" s="17"/>
      <c r="G678" s="17"/>
      <c r="H678" s="18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</row>
    <row r="679" spans="1:20" x14ac:dyDescent="0.25">
      <c r="A679" s="130"/>
      <c r="B679" s="17"/>
      <c r="C679" s="17"/>
      <c r="D679" s="17"/>
      <c r="E679" s="17"/>
      <c r="F679" s="17"/>
      <c r="G679" s="17"/>
      <c r="H679" s="18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</row>
    <row r="680" spans="1:20" x14ac:dyDescent="0.25">
      <c r="A680" s="130"/>
      <c r="B680" s="17"/>
      <c r="C680" s="17"/>
      <c r="D680" s="17"/>
      <c r="E680" s="17"/>
      <c r="F680" s="17"/>
      <c r="G680" s="17"/>
      <c r="H680" s="18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</row>
    <row r="681" spans="1:20" x14ac:dyDescent="0.25">
      <c r="A681" s="130"/>
      <c r="B681" s="17"/>
      <c r="C681" s="17"/>
      <c r="D681" s="17"/>
      <c r="E681" s="17"/>
      <c r="F681" s="17"/>
      <c r="G681" s="17"/>
      <c r="H681" s="18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</row>
    <row r="682" spans="1:20" x14ac:dyDescent="0.25">
      <c r="A682" s="130"/>
      <c r="B682" s="17"/>
      <c r="C682" s="17"/>
      <c r="D682" s="17"/>
      <c r="E682" s="17"/>
      <c r="F682" s="17"/>
      <c r="G682" s="17"/>
      <c r="H682" s="18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</row>
    <row r="683" spans="1:20" x14ac:dyDescent="0.25">
      <c r="A683" s="130"/>
      <c r="B683" s="17"/>
      <c r="C683" s="17"/>
      <c r="D683" s="17"/>
      <c r="E683" s="17"/>
      <c r="F683" s="17"/>
      <c r="G683" s="17"/>
      <c r="H683" s="18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</row>
    <row r="684" spans="1:20" x14ac:dyDescent="0.25">
      <c r="A684" s="130"/>
      <c r="B684" s="17"/>
      <c r="C684" s="17"/>
      <c r="D684" s="17"/>
      <c r="E684" s="17"/>
      <c r="F684" s="17"/>
      <c r="G684" s="17"/>
      <c r="H684" s="18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</row>
    <row r="685" spans="1:20" x14ac:dyDescent="0.25">
      <c r="A685" s="130"/>
      <c r="B685" s="17"/>
      <c r="C685" s="17"/>
      <c r="D685" s="17"/>
      <c r="E685" s="17"/>
      <c r="F685" s="17"/>
      <c r="G685" s="17"/>
      <c r="H685" s="18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</row>
    <row r="686" spans="1:20" x14ac:dyDescent="0.25">
      <c r="A686" s="130"/>
      <c r="B686" s="17"/>
      <c r="C686" s="17"/>
      <c r="D686" s="17"/>
      <c r="E686" s="17"/>
      <c r="F686" s="17"/>
      <c r="G686" s="17"/>
      <c r="H686" s="18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</row>
    <row r="687" spans="1:20" x14ac:dyDescent="0.25">
      <c r="A687" s="130"/>
      <c r="B687" s="17"/>
      <c r="C687" s="17"/>
      <c r="D687" s="17"/>
      <c r="E687" s="17"/>
      <c r="F687" s="17"/>
      <c r="G687" s="17"/>
      <c r="H687" s="18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</row>
    <row r="688" spans="1:20" x14ac:dyDescent="0.25">
      <c r="A688" s="130"/>
      <c r="B688" s="17"/>
      <c r="C688" s="17"/>
      <c r="D688" s="17"/>
      <c r="E688" s="17"/>
      <c r="F688" s="17"/>
      <c r="G688" s="17"/>
      <c r="H688" s="18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</row>
    <row r="689" spans="1:20" x14ac:dyDescent="0.25">
      <c r="A689" s="130"/>
      <c r="B689" s="17"/>
      <c r="C689" s="17"/>
      <c r="D689" s="17"/>
      <c r="E689" s="17"/>
      <c r="F689" s="17"/>
      <c r="G689" s="17"/>
      <c r="H689" s="18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</row>
    <row r="690" spans="1:20" x14ac:dyDescent="0.25">
      <c r="A690" s="130"/>
      <c r="B690" s="17"/>
      <c r="C690" s="17"/>
      <c r="D690" s="17"/>
      <c r="E690" s="17"/>
      <c r="F690" s="17"/>
      <c r="G690" s="17"/>
      <c r="H690" s="18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</row>
    <row r="691" spans="1:20" x14ac:dyDescent="0.25">
      <c r="A691" s="130"/>
      <c r="B691" s="17"/>
      <c r="C691" s="17"/>
      <c r="D691" s="17"/>
      <c r="E691" s="17"/>
      <c r="F691" s="17"/>
      <c r="G691" s="17"/>
      <c r="H691" s="18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</row>
    <row r="692" spans="1:20" x14ac:dyDescent="0.25">
      <c r="A692" s="130"/>
      <c r="B692" s="17"/>
      <c r="C692" s="17"/>
      <c r="D692" s="17"/>
      <c r="E692" s="17"/>
      <c r="F692" s="17"/>
      <c r="G692" s="17"/>
      <c r="H692" s="18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</row>
    <row r="693" spans="1:20" x14ac:dyDescent="0.25">
      <c r="A693" s="130"/>
      <c r="B693" s="17"/>
      <c r="C693" s="17"/>
      <c r="D693" s="17"/>
      <c r="E693" s="17"/>
      <c r="F693" s="17"/>
      <c r="G693" s="17"/>
      <c r="H693" s="18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</row>
    <row r="694" spans="1:20" x14ac:dyDescent="0.25">
      <c r="A694" s="130"/>
      <c r="B694" s="17"/>
      <c r="C694" s="17"/>
      <c r="D694" s="17"/>
      <c r="E694" s="17"/>
      <c r="F694" s="17"/>
      <c r="G694" s="17"/>
      <c r="H694" s="18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</row>
    <row r="695" spans="1:20" x14ac:dyDescent="0.25">
      <c r="A695" s="130"/>
      <c r="B695" s="17"/>
      <c r="C695" s="17"/>
      <c r="D695" s="17"/>
      <c r="E695" s="17"/>
      <c r="F695" s="17"/>
      <c r="G695" s="17"/>
      <c r="H695" s="18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</row>
    <row r="696" spans="1:20" x14ac:dyDescent="0.25">
      <c r="A696" s="130"/>
      <c r="B696" s="17"/>
      <c r="C696" s="17"/>
      <c r="D696" s="17"/>
      <c r="E696" s="17"/>
      <c r="F696" s="17"/>
      <c r="G696" s="17"/>
      <c r="H696" s="18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</row>
    <row r="697" spans="1:20" x14ac:dyDescent="0.25">
      <c r="A697" s="130"/>
      <c r="B697" s="17"/>
      <c r="C697" s="17"/>
      <c r="D697" s="17"/>
      <c r="E697" s="17"/>
      <c r="F697" s="17"/>
      <c r="G697" s="17"/>
      <c r="H697" s="18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</row>
    <row r="698" spans="1:20" x14ac:dyDescent="0.25">
      <c r="A698" s="130"/>
      <c r="B698" s="17"/>
      <c r="C698" s="17"/>
      <c r="D698" s="17"/>
      <c r="E698" s="17"/>
      <c r="F698" s="17"/>
      <c r="G698" s="17"/>
      <c r="H698" s="18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</row>
    <row r="699" spans="1:20" x14ac:dyDescent="0.25">
      <c r="A699" s="130"/>
      <c r="B699" s="17"/>
      <c r="C699" s="17"/>
      <c r="D699" s="17"/>
      <c r="E699" s="17"/>
      <c r="F699" s="17"/>
      <c r="G699" s="17"/>
      <c r="H699" s="18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</row>
    <row r="700" spans="1:20" x14ac:dyDescent="0.25">
      <c r="A700" s="130"/>
      <c r="B700" s="17"/>
      <c r="C700" s="17"/>
      <c r="D700" s="17"/>
      <c r="E700" s="17"/>
      <c r="F700" s="17"/>
      <c r="G700" s="17"/>
      <c r="H700" s="18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</row>
    <row r="701" spans="1:20" x14ac:dyDescent="0.25">
      <c r="A701" s="130"/>
      <c r="B701" s="17"/>
      <c r="C701" s="17"/>
      <c r="D701" s="17"/>
      <c r="E701" s="17"/>
      <c r="F701" s="17"/>
      <c r="G701" s="17"/>
      <c r="H701" s="18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</row>
    <row r="702" spans="1:20" x14ac:dyDescent="0.25">
      <c r="A702" s="130"/>
      <c r="B702" s="17"/>
      <c r="C702" s="17"/>
      <c r="D702" s="17"/>
      <c r="E702" s="17"/>
      <c r="F702" s="17"/>
      <c r="G702" s="17"/>
      <c r="H702" s="18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</row>
    <row r="703" spans="1:20" x14ac:dyDescent="0.25">
      <c r="A703" s="130"/>
      <c r="B703" s="17"/>
      <c r="C703" s="17"/>
      <c r="D703" s="17"/>
      <c r="E703" s="17"/>
      <c r="F703" s="17"/>
      <c r="G703" s="17"/>
      <c r="H703" s="18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</row>
    <row r="704" spans="1:20" x14ac:dyDescent="0.25">
      <c r="A704" s="130"/>
      <c r="B704" s="17"/>
      <c r="C704" s="17"/>
      <c r="D704" s="17"/>
      <c r="E704" s="17"/>
      <c r="F704" s="17"/>
      <c r="G704" s="17"/>
      <c r="H704" s="18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</row>
    <row r="705" spans="1:20" x14ac:dyDescent="0.25">
      <c r="A705" s="130"/>
      <c r="B705" s="17"/>
      <c r="C705" s="17"/>
      <c r="D705" s="17"/>
      <c r="E705" s="17"/>
      <c r="F705" s="17"/>
      <c r="G705" s="17"/>
      <c r="H705" s="18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</row>
    <row r="706" spans="1:20" x14ac:dyDescent="0.25">
      <c r="A706" s="130"/>
      <c r="B706" s="17"/>
      <c r="C706" s="17"/>
      <c r="D706" s="17"/>
      <c r="E706" s="17"/>
      <c r="F706" s="17"/>
      <c r="G706" s="17"/>
      <c r="H706" s="18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</row>
    <row r="707" spans="1:20" x14ac:dyDescent="0.25">
      <c r="A707" s="130"/>
      <c r="B707" s="17"/>
      <c r="C707" s="17"/>
      <c r="D707" s="17"/>
      <c r="E707" s="17"/>
      <c r="F707" s="17"/>
      <c r="G707" s="17"/>
      <c r="H707" s="18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</row>
    <row r="708" spans="1:20" x14ac:dyDescent="0.25">
      <c r="A708" s="130"/>
      <c r="B708" s="17"/>
      <c r="C708" s="17"/>
      <c r="D708" s="17"/>
      <c r="E708" s="17"/>
      <c r="F708" s="17"/>
      <c r="G708" s="17"/>
      <c r="H708" s="18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</row>
    <row r="709" spans="1:20" x14ac:dyDescent="0.25">
      <c r="A709" s="130"/>
      <c r="B709" s="17"/>
      <c r="C709" s="17"/>
      <c r="D709" s="17"/>
      <c r="E709" s="17"/>
      <c r="F709" s="17"/>
      <c r="G709" s="17"/>
      <c r="H709" s="18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</row>
    <row r="710" spans="1:20" x14ac:dyDescent="0.25">
      <c r="A710" s="130"/>
      <c r="B710" s="17"/>
      <c r="C710" s="17"/>
      <c r="D710" s="17"/>
      <c r="E710" s="17"/>
      <c r="F710" s="17"/>
      <c r="G710" s="17"/>
      <c r="H710" s="18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</row>
    <row r="711" spans="1:20" x14ac:dyDescent="0.25">
      <c r="A711" s="130"/>
      <c r="B711" s="17"/>
      <c r="C711" s="17"/>
      <c r="D711" s="17"/>
      <c r="E711" s="17"/>
      <c r="F711" s="17"/>
      <c r="G711" s="17"/>
      <c r="H711" s="18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</row>
    <row r="712" spans="1:20" x14ac:dyDescent="0.25">
      <c r="A712" s="130"/>
      <c r="B712" s="17"/>
      <c r="C712" s="17"/>
      <c r="D712" s="17"/>
      <c r="E712" s="17"/>
      <c r="F712" s="17"/>
      <c r="G712" s="17"/>
      <c r="H712" s="18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</row>
    <row r="713" spans="1:20" x14ac:dyDescent="0.25">
      <c r="A713" s="130"/>
      <c r="B713" s="17"/>
      <c r="C713" s="17"/>
      <c r="D713" s="17"/>
      <c r="E713" s="17"/>
      <c r="F713" s="17"/>
      <c r="G713" s="17"/>
      <c r="H713" s="18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</row>
    <row r="714" spans="1:20" x14ac:dyDescent="0.25">
      <c r="A714" s="130"/>
      <c r="B714" s="17"/>
      <c r="C714" s="17"/>
      <c r="D714" s="17"/>
      <c r="E714" s="17"/>
      <c r="F714" s="17"/>
      <c r="G714" s="17"/>
      <c r="H714" s="18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</row>
    <row r="715" spans="1:20" x14ac:dyDescent="0.25">
      <c r="A715" s="130"/>
      <c r="B715" s="17"/>
      <c r="C715" s="17"/>
      <c r="D715" s="17"/>
      <c r="E715" s="17"/>
      <c r="F715" s="17"/>
      <c r="G715" s="17"/>
      <c r="H715" s="18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</row>
    <row r="716" spans="1:20" x14ac:dyDescent="0.25">
      <c r="A716" s="130"/>
      <c r="B716" s="17"/>
      <c r="C716" s="17"/>
      <c r="D716" s="17"/>
      <c r="E716" s="17"/>
      <c r="F716" s="17"/>
      <c r="G716" s="17"/>
      <c r="H716" s="18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</row>
    <row r="717" spans="1:20" x14ac:dyDescent="0.25">
      <c r="A717" s="130"/>
      <c r="B717" s="17"/>
      <c r="C717" s="17"/>
      <c r="D717" s="17"/>
      <c r="E717" s="17"/>
      <c r="F717" s="17"/>
      <c r="G717" s="17"/>
      <c r="H717" s="18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</row>
    <row r="718" spans="1:20" x14ac:dyDescent="0.25">
      <c r="A718" s="130"/>
      <c r="B718" s="17"/>
      <c r="C718" s="17"/>
      <c r="D718" s="17"/>
      <c r="E718" s="17"/>
      <c r="F718" s="17"/>
      <c r="G718" s="17"/>
      <c r="H718" s="18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</row>
    <row r="719" spans="1:20" x14ac:dyDescent="0.25">
      <c r="A719" s="130"/>
      <c r="B719" s="17"/>
      <c r="C719" s="17"/>
      <c r="D719" s="17"/>
      <c r="E719" s="17"/>
      <c r="F719" s="17"/>
      <c r="G719" s="17"/>
      <c r="H719" s="18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</row>
  </sheetData>
  <mergeCells count="241">
    <mergeCell ref="C5:E5"/>
    <mergeCell ref="C6:E6"/>
    <mergeCell ref="C20:E20"/>
    <mergeCell ref="C21:E21"/>
    <mergeCell ref="C22:E22"/>
    <mergeCell ref="C23:E23"/>
    <mergeCell ref="B2:E4"/>
    <mergeCell ref="F2:H2"/>
    <mergeCell ref="I2:T3"/>
    <mergeCell ref="F3:F4"/>
    <mergeCell ref="G3:G4"/>
    <mergeCell ref="H3:H4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041233 Hosszabb időtartamú közfoglalkoztatásKiadások - 2017. év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19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I261" sqref="I261"/>
    </sheetView>
  </sheetViews>
  <sheetFormatPr defaultColWidth="9.140625" defaultRowHeight="15" x14ac:dyDescent="0.25"/>
  <cols>
    <col min="1" max="1" width="7.85546875" style="128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6" width="11" style="12" customWidth="1"/>
    <col min="7" max="7" width="11.140625" style="12" customWidth="1"/>
    <col min="8" max="8" width="11.7109375" style="49" customWidth="1"/>
    <col min="9" max="17" width="10.140625" style="12" bestFit="1" customWidth="1"/>
    <col min="18" max="18" width="10.7109375" style="12" bestFit="1" customWidth="1"/>
    <col min="19" max="19" width="10.140625" style="12" bestFit="1" customWidth="1"/>
    <col min="20" max="20" width="11.28515625" style="12" bestFit="1" customWidth="1"/>
    <col min="21" max="16384" width="9.140625" style="17"/>
  </cols>
  <sheetData>
    <row r="1" spans="1:20" ht="15.75" thickBot="1" x14ac:dyDescent="0.3">
      <c r="T1" s="11" t="s">
        <v>828</v>
      </c>
    </row>
    <row r="2" spans="1:20" ht="15" customHeight="1" x14ac:dyDescent="0.25">
      <c r="B2" s="543" t="s">
        <v>0</v>
      </c>
      <c r="C2" s="527"/>
      <c r="D2" s="527"/>
      <c r="E2" s="527"/>
      <c r="F2" s="610" t="s">
        <v>971</v>
      </c>
      <c r="G2" s="551"/>
      <c r="H2" s="552"/>
      <c r="I2" s="526" t="s">
        <v>969</v>
      </c>
      <c r="J2" s="527"/>
      <c r="K2" s="527"/>
      <c r="L2" s="527"/>
      <c r="M2" s="527"/>
      <c r="N2" s="527"/>
      <c r="O2" s="527"/>
      <c r="P2" s="527"/>
      <c r="Q2" s="527"/>
      <c r="R2" s="527"/>
      <c r="S2" s="527"/>
      <c r="T2" s="528"/>
    </row>
    <row r="3" spans="1:20" ht="22.5" customHeight="1" x14ac:dyDescent="0.25">
      <c r="B3" s="544"/>
      <c r="C3" s="545"/>
      <c r="D3" s="545"/>
      <c r="E3" s="545"/>
      <c r="F3" s="611" t="s">
        <v>854</v>
      </c>
      <c r="G3" s="613" t="s">
        <v>855</v>
      </c>
      <c r="H3" s="615" t="s">
        <v>571</v>
      </c>
      <c r="I3" s="529"/>
      <c r="J3" s="530"/>
      <c r="K3" s="530"/>
      <c r="L3" s="530"/>
      <c r="M3" s="530"/>
      <c r="N3" s="530"/>
      <c r="O3" s="530"/>
      <c r="P3" s="530"/>
      <c r="Q3" s="530"/>
      <c r="R3" s="530"/>
      <c r="S3" s="530"/>
      <c r="T3" s="531"/>
    </row>
    <row r="4" spans="1:20" ht="21" customHeight="1" thickBot="1" x14ac:dyDescent="0.3">
      <c r="B4" s="546"/>
      <c r="C4" s="547"/>
      <c r="D4" s="547"/>
      <c r="E4" s="547"/>
      <c r="F4" s="612"/>
      <c r="G4" s="614"/>
      <c r="H4" s="616"/>
      <c r="I4" s="132" t="s">
        <v>593</v>
      </c>
      <c r="J4" s="66" t="s">
        <v>594</v>
      </c>
      <c r="K4" s="66" t="s">
        <v>595</v>
      </c>
      <c r="L4" s="66" t="s">
        <v>596</v>
      </c>
      <c r="M4" s="66" t="s">
        <v>597</v>
      </c>
      <c r="N4" s="279" t="s">
        <v>598</v>
      </c>
      <c r="O4" s="84" t="s">
        <v>599</v>
      </c>
      <c r="P4" s="280" t="s">
        <v>600</v>
      </c>
      <c r="Q4" s="279" t="s">
        <v>601</v>
      </c>
      <c r="R4" s="84" t="s">
        <v>602</v>
      </c>
      <c r="S4" s="280" t="s">
        <v>603</v>
      </c>
      <c r="T4" s="67" t="s">
        <v>604</v>
      </c>
    </row>
    <row r="5" spans="1:20" ht="15.75" thickBot="1" x14ac:dyDescent="0.3">
      <c r="B5" s="85" t="s">
        <v>118</v>
      </c>
      <c r="C5" s="617" t="s">
        <v>119</v>
      </c>
      <c r="D5" s="618"/>
      <c r="E5" s="618"/>
      <c r="F5" s="256">
        <f>F6+F20</f>
        <v>0</v>
      </c>
      <c r="G5" s="149">
        <f t="shared" ref="G5:T5" si="0">G6+G20</f>
        <v>0</v>
      </c>
      <c r="H5" s="166">
        <f>SUM(F5:G5)</f>
        <v>0</v>
      </c>
      <c r="I5" s="87">
        <f t="shared" si="0"/>
        <v>0</v>
      </c>
      <c r="J5" s="88">
        <f t="shared" si="0"/>
        <v>0</v>
      </c>
      <c r="K5" s="88">
        <f t="shared" si="0"/>
        <v>0</v>
      </c>
      <c r="L5" s="88">
        <f t="shared" si="0"/>
        <v>0</v>
      </c>
      <c r="M5" s="88">
        <f t="shared" si="0"/>
        <v>0</v>
      </c>
      <c r="N5" s="91">
        <f t="shared" si="0"/>
        <v>0</v>
      </c>
      <c r="O5" s="88">
        <f t="shared" si="0"/>
        <v>0</v>
      </c>
      <c r="P5" s="90">
        <f t="shared" si="0"/>
        <v>0</v>
      </c>
      <c r="Q5" s="91">
        <f t="shared" si="0"/>
        <v>0</v>
      </c>
      <c r="R5" s="88">
        <f t="shared" si="0"/>
        <v>0</v>
      </c>
      <c r="S5" s="90">
        <f t="shared" si="0"/>
        <v>0</v>
      </c>
      <c r="T5" s="92">
        <f t="shared" si="0"/>
        <v>0</v>
      </c>
    </row>
    <row r="6" spans="1:20" hidden="1" x14ac:dyDescent="0.25">
      <c r="B6" s="125" t="s">
        <v>609</v>
      </c>
      <c r="C6" s="541" t="s">
        <v>120</v>
      </c>
      <c r="D6" s="542"/>
      <c r="E6" s="542"/>
      <c r="F6" s="257">
        <f>F7+F8+F9+F10+F11+F12+F13+F14+F15+F16+F17+F18+F19</f>
        <v>0</v>
      </c>
      <c r="G6" s="150">
        <f t="shared" ref="G6:T6" si="1">G7+G8+G9+G10+G11+G12+G13+G14+G15+G16+G17+G18+G19</f>
        <v>0</v>
      </c>
      <c r="H6" s="167">
        <f t="shared" ref="H6:H69" si="2">SUM(F6:G6)</f>
        <v>0</v>
      </c>
      <c r="I6" s="119">
        <f t="shared" si="1"/>
        <v>0</v>
      </c>
      <c r="J6" s="120">
        <f t="shared" si="1"/>
        <v>0</v>
      </c>
      <c r="K6" s="120">
        <f t="shared" si="1"/>
        <v>0</v>
      </c>
      <c r="L6" s="120">
        <f t="shared" si="1"/>
        <v>0</v>
      </c>
      <c r="M6" s="120">
        <f t="shared" si="1"/>
        <v>0</v>
      </c>
      <c r="N6" s="123">
        <f t="shared" si="1"/>
        <v>0</v>
      </c>
      <c r="O6" s="120">
        <f t="shared" si="1"/>
        <v>0</v>
      </c>
      <c r="P6" s="122">
        <f t="shared" si="1"/>
        <v>0</v>
      </c>
      <c r="Q6" s="123">
        <f t="shared" si="1"/>
        <v>0</v>
      </c>
      <c r="R6" s="120">
        <f t="shared" si="1"/>
        <v>0</v>
      </c>
      <c r="S6" s="122">
        <f t="shared" si="1"/>
        <v>0</v>
      </c>
      <c r="T6" s="124">
        <f t="shared" si="1"/>
        <v>0</v>
      </c>
    </row>
    <row r="7" spans="1:20" s="211" customFormat="1" hidden="1" x14ac:dyDescent="0.25">
      <c r="A7" s="128" t="s">
        <v>121</v>
      </c>
      <c r="B7" s="191" t="s">
        <v>610</v>
      </c>
      <c r="C7" s="204"/>
      <c r="D7" s="274" t="s">
        <v>122</v>
      </c>
      <c r="E7" s="300"/>
      <c r="F7" s="281">
        <f>SUM(I7:T7)</f>
        <v>0</v>
      </c>
      <c r="G7" s="192"/>
      <c r="H7" s="193">
        <f t="shared" si="2"/>
        <v>0</v>
      </c>
      <c r="I7" s="201"/>
      <c r="J7" s="195"/>
      <c r="K7" s="195"/>
      <c r="L7" s="195"/>
      <c r="M7" s="195"/>
      <c r="N7" s="196"/>
      <c r="O7" s="195"/>
      <c r="P7" s="194"/>
      <c r="Q7" s="196"/>
      <c r="R7" s="195"/>
      <c r="S7" s="194"/>
      <c r="T7" s="197"/>
    </row>
    <row r="8" spans="1:20" s="211" customFormat="1" hidden="1" x14ac:dyDescent="0.25">
      <c r="A8" s="128" t="s">
        <v>123</v>
      </c>
      <c r="B8" s="191" t="s">
        <v>611</v>
      </c>
      <c r="C8" s="204"/>
      <c r="D8" s="274" t="s">
        <v>124</v>
      </c>
      <c r="E8" s="300"/>
      <c r="F8" s="281">
        <f t="shared" ref="F8:F19" si="3">SUM(I8:T8)</f>
        <v>0</v>
      </c>
      <c r="G8" s="192"/>
      <c r="H8" s="193">
        <f t="shared" si="2"/>
        <v>0</v>
      </c>
      <c r="I8" s="201"/>
      <c r="J8" s="195"/>
      <c r="K8" s="195"/>
      <c r="L8" s="195"/>
      <c r="M8" s="195"/>
      <c r="N8" s="196"/>
      <c r="O8" s="195"/>
      <c r="P8" s="194"/>
      <c r="Q8" s="196"/>
      <c r="R8" s="195"/>
      <c r="S8" s="194"/>
      <c r="T8" s="197"/>
    </row>
    <row r="9" spans="1:20" s="211" customFormat="1" hidden="1" x14ac:dyDescent="0.25">
      <c r="A9" s="128" t="s">
        <v>125</v>
      </c>
      <c r="B9" s="191" t="s">
        <v>612</v>
      </c>
      <c r="C9" s="204"/>
      <c r="D9" s="274" t="s">
        <v>126</v>
      </c>
      <c r="E9" s="300"/>
      <c r="F9" s="281">
        <f t="shared" si="3"/>
        <v>0</v>
      </c>
      <c r="G9" s="192"/>
      <c r="H9" s="193">
        <f t="shared" si="2"/>
        <v>0</v>
      </c>
      <c r="I9" s="201"/>
      <c r="J9" s="195"/>
      <c r="K9" s="195"/>
      <c r="L9" s="195"/>
      <c r="M9" s="195"/>
      <c r="N9" s="196"/>
      <c r="O9" s="195"/>
      <c r="P9" s="194"/>
      <c r="Q9" s="196"/>
      <c r="R9" s="195"/>
      <c r="S9" s="194"/>
      <c r="T9" s="197"/>
    </row>
    <row r="10" spans="1:20" s="211" customFormat="1" hidden="1" x14ac:dyDescent="0.25">
      <c r="A10" s="128" t="s">
        <v>127</v>
      </c>
      <c r="B10" s="191" t="s">
        <v>613</v>
      </c>
      <c r="C10" s="204"/>
      <c r="D10" s="274" t="s">
        <v>351</v>
      </c>
      <c r="E10" s="300"/>
      <c r="F10" s="281">
        <f t="shared" si="3"/>
        <v>0</v>
      </c>
      <c r="G10" s="192"/>
      <c r="H10" s="193">
        <f t="shared" si="2"/>
        <v>0</v>
      </c>
      <c r="I10" s="201"/>
      <c r="J10" s="195"/>
      <c r="K10" s="195"/>
      <c r="L10" s="195"/>
      <c r="M10" s="195"/>
      <c r="N10" s="196"/>
      <c r="O10" s="195"/>
      <c r="P10" s="194"/>
      <c r="Q10" s="196"/>
      <c r="R10" s="195"/>
      <c r="S10" s="194"/>
      <c r="T10" s="197"/>
    </row>
    <row r="11" spans="1:20" s="211" customFormat="1" hidden="1" x14ac:dyDescent="0.25">
      <c r="A11" s="128" t="s">
        <v>128</v>
      </c>
      <c r="B11" s="191" t="s">
        <v>614</v>
      </c>
      <c r="C11" s="204"/>
      <c r="D11" s="274" t="s">
        <v>129</v>
      </c>
      <c r="E11" s="300"/>
      <c r="F11" s="281">
        <f t="shared" si="3"/>
        <v>0</v>
      </c>
      <c r="G11" s="192"/>
      <c r="H11" s="193">
        <f t="shared" si="2"/>
        <v>0</v>
      </c>
      <c r="I11" s="201"/>
      <c r="J11" s="195"/>
      <c r="K11" s="195"/>
      <c r="L11" s="195"/>
      <c r="M11" s="195"/>
      <c r="N11" s="196"/>
      <c r="O11" s="195"/>
      <c r="P11" s="194"/>
      <c r="Q11" s="196"/>
      <c r="R11" s="195"/>
      <c r="S11" s="194"/>
      <c r="T11" s="197"/>
    </row>
    <row r="12" spans="1:20" s="211" customFormat="1" hidden="1" x14ac:dyDescent="0.25">
      <c r="A12" s="128" t="s">
        <v>130</v>
      </c>
      <c r="B12" s="191" t="s">
        <v>615</v>
      </c>
      <c r="C12" s="204"/>
      <c r="D12" s="274" t="s">
        <v>131</v>
      </c>
      <c r="E12" s="300"/>
      <c r="F12" s="281">
        <f t="shared" si="3"/>
        <v>0</v>
      </c>
      <c r="G12" s="192"/>
      <c r="H12" s="193">
        <f t="shared" si="2"/>
        <v>0</v>
      </c>
      <c r="I12" s="201"/>
      <c r="J12" s="195"/>
      <c r="K12" s="195"/>
      <c r="L12" s="195"/>
      <c r="M12" s="195"/>
      <c r="N12" s="196"/>
      <c r="O12" s="195"/>
      <c r="P12" s="194"/>
      <c r="Q12" s="196"/>
      <c r="R12" s="195"/>
      <c r="S12" s="194"/>
      <c r="T12" s="197"/>
    </row>
    <row r="13" spans="1:20" s="211" customFormat="1" hidden="1" x14ac:dyDescent="0.25">
      <c r="A13" s="128" t="s">
        <v>132</v>
      </c>
      <c r="B13" s="191" t="s">
        <v>616</v>
      </c>
      <c r="C13" s="204"/>
      <c r="D13" s="274" t="s">
        <v>133</v>
      </c>
      <c r="E13" s="300"/>
      <c r="F13" s="281">
        <f t="shared" si="3"/>
        <v>0</v>
      </c>
      <c r="G13" s="192"/>
      <c r="H13" s="193">
        <f t="shared" si="2"/>
        <v>0</v>
      </c>
      <c r="I13" s="201"/>
      <c r="J13" s="195"/>
      <c r="K13" s="195"/>
      <c r="L13" s="195"/>
      <c r="M13" s="195"/>
      <c r="N13" s="196"/>
      <c r="O13" s="195"/>
      <c r="P13" s="194"/>
      <c r="Q13" s="196"/>
      <c r="R13" s="195"/>
      <c r="S13" s="194"/>
      <c r="T13" s="197"/>
    </row>
    <row r="14" spans="1:20" s="211" customFormat="1" hidden="1" x14ac:dyDescent="0.25">
      <c r="A14" s="128" t="s">
        <v>134</v>
      </c>
      <c r="B14" s="191" t="s">
        <v>617</v>
      </c>
      <c r="C14" s="204"/>
      <c r="D14" s="274" t="s">
        <v>135</v>
      </c>
      <c r="E14" s="300"/>
      <c r="F14" s="281">
        <f t="shared" si="3"/>
        <v>0</v>
      </c>
      <c r="G14" s="192"/>
      <c r="H14" s="193">
        <f t="shared" si="2"/>
        <v>0</v>
      </c>
      <c r="I14" s="201"/>
      <c r="J14" s="195"/>
      <c r="K14" s="195"/>
      <c r="L14" s="195"/>
      <c r="M14" s="195"/>
      <c r="N14" s="196"/>
      <c r="O14" s="195"/>
      <c r="P14" s="194"/>
      <c r="Q14" s="196"/>
      <c r="R14" s="195"/>
      <c r="S14" s="194"/>
      <c r="T14" s="197"/>
    </row>
    <row r="15" spans="1:20" s="211" customFormat="1" hidden="1" x14ac:dyDescent="0.25">
      <c r="A15" s="128" t="s">
        <v>136</v>
      </c>
      <c r="B15" s="191" t="s">
        <v>618</v>
      </c>
      <c r="C15" s="204"/>
      <c r="D15" s="274" t="s">
        <v>137</v>
      </c>
      <c r="E15" s="300"/>
      <c r="F15" s="281">
        <f t="shared" si="3"/>
        <v>0</v>
      </c>
      <c r="G15" s="192"/>
      <c r="H15" s="193">
        <f t="shared" si="2"/>
        <v>0</v>
      </c>
      <c r="I15" s="201"/>
      <c r="J15" s="195"/>
      <c r="K15" s="195"/>
      <c r="L15" s="195"/>
      <c r="M15" s="195"/>
      <c r="N15" s="196"/>
      <c r="O15" s="195"/>
      <c r="P15" s="194"/>
      <c r="Q15" s="196"/>
      <c r="R15" s="195"/>
      <c r="S15" s="194"/>
      <c r="T15" s="197"/>
    </row>
    <row r="16" spans="1:20" s="211" customFormat="1" hidden="1" x14ac:dyDescent="0.25">
      <c r="A16" s="128" t="s">
        <v>138</v>
      </c>
      <c r="B16" s="191" t="s">
        <v>619</v>
      </c>
      <c r="C16" s="204"/>
      <c r="D16" s="274" t="s">
        <v>139</v>
      </c>
      <c r="E16" s="300"/>
      <c r="F16" s="281">
        <f t="shared" si="3"/>
        <v>0</v>
      </c>
      <c r="G16" s="192"/>
      <c r="H16" s="193">
        <f t="shared" si="2"/>
        <v>0</v>
      </c>
      <c r="I16" s="201"/>
      <c r="J16" s="195"/>
      <c r="K16" s="195"/>
      <c r="L16" s="195"/>
      <c r="M16" s="195"/>
      <c r="N16" s="196"/>
      <c r="O16" s="195"/>
      <c r="P16" s="194"/>
      <c r="Q16" s="196"/>
      <c r="R16" s="195"/>
      <c r="S16" s="194"/>
      <c r="T16" s="197"/>
    </row>
    <row r="17" spans="1:20" s="211" customFormat="1" hidden="1" x14ac:dyDescent="0.25">
      <c r="A17" s="128" t="s">
        <v>140</v>
      </c>
      <c r="B17" s="191" t="s">
        <v>620</v>
      </c>
      <c r="C17" s="204"/>
      <c r="D17" s="274" t="s">
        <v>141</v>
      </c>
      <c r="E17" s="300"/>
      <c r="F17" s="281">
        <f t="shared" si="3"/>
        <v>0</v>
      </c>
      <c r="G17" s="192"/>
      <c r="H17" s="193">
        <f t="shared" si="2"/>
        <v>0</v>
      </c>
      <c r="I17" s="201"/>
      <c r="J17" s="195"/>
      <c r="K17" s="195"/>
      <c r="L17" s="195"/>
      <c r="M17" s="195"/>
      <c r="N17" s="196"/>
      <c r="O17" s="195"/>
      <c r="P17" s="194"/>
      <c r="Q17" s="196"/>
      <c r="R17" s="195"/>
      <c r="S17" s="194"/>
      <c r="T17" s="197"/>
    </row>
    <row r="18" spans="1:20" s="211" customFormat="1" hidden="1" x14ac:dyDescent="0.25">
      <c r="A18" s="128" t="s">
        <v>142</v>
      </c>
      <c r="B18" s="191" t="s">
        <v>621</v>
      </c>
      <c r="C18" s="204"/>
      <c r="D18" s="274" t="s">
        <v>143</v>
      </c>
      <c r="E18" s="300"/>
      <c r="F18" s="281">
        <f t="shared" si="3"/>
        <v>0</v>
      </c>
      <c r="G18" s="192"/>
      <c r="H18" s="193">
        <f t="shared" si="2"/>
        <v>0</v>
      </c>
      <c r="I18" s="201"/>
      <c r="J18" s="195"/>
      <c r="K18" s="195"/>
      <c r="L18" s="195"/>
      <c r="M18" s="195"/>
      <c r="N18" s="196"/>
      <c r="O18" s="195"/>
      <c r="P18" s="194"/>
      <c r="Q18" s="196"/>
      <c r="R18" s="195"/>
      <c r="S18" s="194"/>
      <c r="T18" s="197"/>
    </row>
    <row r="19" spans="1:20" s="211" customFormat="1" hidden="1" x14ac:dyDescent="0.25">
      <c r="A19" s="128" t="s">
        <v>144</v>
      </c>
      <c r="B19" s="191" t="s">
        <v>622</v>
      </c>
      <c r="C19" s="204"/>
      <c r="D19" s="274" t="s">
        <v>145</v>
      </c>
      <c r="E19" s="300"/>
      <c r="F19" s="281">
        <f t="shared" si="3"/>
        <v>0</v>
      </c>
      <c r="G19" s="192"/>
      <c r="H19" s="193">
        <f t="shared" si="2"/>
        <v>0</v>
      </c>
      <c r="I19" s="201"/>
      <c r="J19" s="195"/>
      <c r="K19" s="195"/>
      <c r="L19" s="195"/>
      <c r="M19" s="195"/>
      <c r="N19" s="196"/>
      <c r="O19" s="195"/>
      <c r="P19" s="194"/>
      <c r="Q19" s="196"/>
      <c r="R19" s="195"/>
      <c r="S19" s="194"/>
      <c r="T19" s="197"/>
    </row>
    <row r="20" spans="1:20" hidden="1" x14ac:dyDescent="0.25">
      <c r="B20" s="93" t="s">
        <v>623</v>
      </c>
      <c r="C20" s="534" t="s">
        <v>146</v>
      </c>
      <c r="D20" s="535"/>
      <c r="E20" s="535"/>
      <c r="F20" s="259">
        <f>F21+F22+F23</f>
        <v>0</v>
      </c>
      <c r="G20" s="152">
        <f t="shared" ref="G20:T20" si="4">G21+G22+G23</f>
        <v>0</v>
      </c>
      <c r="H20" s="168">
        <f t="shared" si="2"/>
        <v>0</v>
      </c>
      <c r="I20" s="95">
        <f t="shared" si="4"/>
        <v>0</v>
      </c>
      <c r="J20" s="96">
        <f t="shared" si="4"/>
        <v>0</v>
      </c>
      <c r="K20" s="96">
        <f t="shared" si="4"/>
        <v>0</v>
      </c>
      <c r="L20" s="96">
        <f t="shared" si="4"/>
        <v>0</v>
      </c>
      <c r="M20" s="96">
        <f t="shared" si="4"/>
        <v>0</v>
      </c>
      <c r="N20" s="99">
        <f t="shared" si="4"/>
        <v>0</v>
      </c>
      <c r="O20" s="96">
        <f t="shared" si="4"/>
        <v>0</v>
      </c>
      <c r="P20" s="98">
        <f t="shared" si="4"/>
        <v>0</v>
      </c>
      <c r="Q20" s="99">
        <f t="shared" si="4"/>
        <v>0</v>
      </c>
      <c r="R20" s="96">
        <f t="shared" si="4"/>
        <v>0</v>
      </c>
      <c r="S20" s="98">
        <f t="shared" si="4"/>
        <v>0</v>
      </c>
      <c r="T20" s="100">
        <f t="shared" si="4"/>
        <v>0</v>
      </c>
    </row>
    <row r="21" spans="1:20" s="41" customFormat="1" hidden="1" x14ac:dyDescent="0.25">
      <c r="A21" s="128" t="s">
        <v>147</v>
      </c>
      <c r="B21" s="53" t="s">
        <v>624</v>
      </c>
      <c r="C21" s="580" t="s">
        <v>148</v>
      </c>
      <c r="D21" s="581"/>
      <c r="E21" s="581"/>
      <c r="F21" s="265">
        <f t="shared" ref="F21:F23" si="5">SUM(I21:T21)</f>
        <v>0</v>
      </c>
      <c r="G21" s="158"/>
      <c r="H21" s="170">
        <f t="shared" si="2"/>
        <v>0</v>
      </c>
      <c r="I21" s="78"/>
      <c r="J21" s="13"/>
      <c r="K21" s="13"/>
      <c r="L21" s="13"/>
      <c r="M21" s="13"/>
      <c r="N21" s="83"/>
      <c r="O21" s="13"/>
      <c r="P21" s="43"/>
      <c r="Q21" s="83"/>
      <c r="R21" s="13"/>
      <c r="S21" s="43"/>
      <c r="T21" s="45"/>
    </row>
    <row r="22" spans="1:20" s="41" customFormat="1" ht="25.5" hidden="1" customHeight="1" x14ac:dyDescent="0.25">
      <c r="A22" s="128" t="s">
        <v>149</v>
      </c>
      <c r="B22" s="53" t="s">
        <v>625</v>
      </c>
      <c r="C22" s="582" t="s">
        <v>878</v>
      </c>
      <c r="D22" s="583"/>
      <c r="E22" s="583"/>
      <c r="F22" s="265">
        <f t="shared" si="5"/>
        <v>0</v>
      </c>
      <c r="G22" s="158"/>
      <c r="H22" s="170">
        <f t="shared" si="2"/>
        <v>0</v>
      </c>
      <c r="I22" s="78"/>
      <c r="J22" s="13"/>
      <c r="K22" s="13"/>
      <c r="L22" s="13"/>
      <c r="M22" s="13"/>
      <c r="N22" s="83"/>
      <c r="O22" s="13"/>
      <c r="P22" s="43"/>
      <c r="Q22" s="83"/>
      <c r="R22" s="13"/>
      <c r="S22" s="43"/>
      <c r="T22" s="45"/>
    </row>
    <row r="23" spans="1:20" s="41" customFormat="1" ht="15.75" hidden="1" thickBot="1" x14ac:dyDescent="0.3">
      <c r="A23" s="128" t="s">
        <v>150</v>
      </c>
      <c r="B23" s="198" t="s">
        <v>626</v>
      </c>
      <c r="C23" s="619" t="s">
        <v>151</v>
      </c>
      <c r="D23" s="620"/>
      <c r="E23" s="620"/>
      <c r="F23" s="282">
        <f t="shared" si="5"/>
        <v>0</v>
      </c>
      <c r="G23" s="199"/>
      <c r="H23" s="170">
        <f t="shared" si="2"/>
        <v>0</v>
      </c>
      <c r="I23" s="78"/>
      <c r="J23" s="13"/>
      <c r="K23" s="13"/>
      <c r="L23" s="13"/>
      <c r="M23" s="13"/>
      <c r="N23" s="83"/>
      <c r="O23" s="13"/>
      <c r="P23" s="43"/>
      <c r="Q23" s="83"/>
      <c r="R23" s="13"/>
      <c r="S23" s="43"/>
      <c r="T23" s="45"/>
    </row>
    <row r="24" spans="1:20" ht="15.75" thickBot="1" x14ac:dyDescent="0.3">
      <c r="A24" s="128" t="s">
        <v>967</v>
      </c>
      <c r="B24" s="85" t="s">
        <v>152</v>
      </c>
      <c r="C24" s="539" t="s">
        <v>803</v>
      </c>
      <c r="D24" s="539"/>
      <c r="E24" s="540"/>
      <c r="F24" s="261">
        <f>F25+F26+F27+F28+F29+F30+F31</f>
        <v>0</v>
      </c>
      <c r="G24" s="154">
        <f t="shared" ref="G24:T24" si="6">G25+G26+G27+G28+G29+G30+G31</f>
        <v>0</v>
      </c>
      <c r="H24" s="166">
        <f t="shared" si="2"/>
        <v>0</v>
      </c>
      <c r="I24" s="87">
        <f t="shared" si="6"/>
        <v>0</v>
      </c>
      <c r="J24" s="88">
        <f t="shared" si="6"/>
        <v>0</v>
      </c>
      <c r="K24" s="88">
        <f t="shared" si="6"/>
        <v>0</v>
      </c>
      <c r="L24" s="88">
        <f t="shared" si="6"/>
        <v>0</v>
      </c>
      <c r="M24" s="88">
        <f t="shared" si="6"/>
        <v>0</v>
      </c>
      <c r="N24" s="91">
        <f t="shared" si="6"/>
        <v>0</v>
      </c>
      <c r="O24" s="88">
        <f t="shared" si="6"/>
        <v>0</v>
      </c>
      <c r="P24" s="90">
        <f t="shared" si="6"/>
        <v>0</v>
      </c>
      <c r="Q24" s="91">
        <f t="shared" si="6"/>
        <v>0</v>
      </c>
      <c r="R24" s="88">
        <f t="shared" si="6"/>
        <v>0</v>
      </c>
      <c r="S24" s="90">
        <f t="shared" si="6"/>
        <v>0</v>
      </c>
      <c r="T24" s="92">
        <f t="shared" si="6"/>
        <v>0</v>
      </c>
    </row>
    <row r="25" spans="1:20" hidden="1" x14ac:dyDescent="0.25">
      <c r="B25" s="61"/>
      <c r="C25" s="604" t="s">
        <v>154</v>
      </c>
      <c r="D25" s="605"/>
      <c r="E25" s="605"/>
      <c r="F25" s="262">
        <f t="shared" ref="F25:F31" si="7">SUM(I25:T25)</f>
        <v>0</v>
      </c>
      <c r="G25" s="155"/>
      <c r="H25" s="169">
        <f t="shared" si="2"/>
        <v>0</v>
      </c>
      <c r="I25" s="76"/>
      <c r="J25" s="1"/>
      <c r="K25" s="1"/>
      <c r="L25" s="1"/>
      <c r="M25" s="1"/>
      <c r="N25" s="82"/>
      <c r="O25" s="1"/>
      <c r="P25" s="42"/>
      <c r="Q25" s="82"/>
      <c r="R25" s="1"/>
      <c r="S25" s="42"/>
      <c r="T25" s="44"/>
    </row>
    <row r="26" spans="1:20" hidden="1" x14ac:dyDescent="0.25">
      <c r="B26" s="62"/>
      <c r="C26" s="606" t="s">
        <v>155</v>
      </c>
      <c r="D26" s="607"/>
      <c r="E26" s="607"/>
      <c r="F26" s="263">
        <f t="shared" si="7"/>
        <v>0</v>
      </c>
      <c r="G26" s="156"/>
      <c r="H26" s="169">
        <f t="shared" si="2"/>
        <v>0</v>
      </c>
      <c r="I26" s="76"/>
      <c r="J26" s="1"/>
      <c r="K26" s="1"/>
      <c r="L26" s="1"/>
      <c r="M26" s="1"/>
      <c r="N26" s="82"/>
      <c r="O26" s="1"/>
      <c r="P26" s="42"/>
      <c r="Q26" s="82"/>
      <c r="R26" s="1"/>
      <c r="S26" s="42"/>
      <c r="T26" s="44"/>
    </row>
    <row r="27" spans="1:20" hidden="1" x14ac:dyDescent="0.25">
      <c r="B27" s="62"/>
      <c r="C27" s="606" t="s">
        <v>156</v>
      </c>
      <c r="D27" s="607"/>
      <c r="E27" s="607"/>
      <c r="F27" s="263">
        <f t="shared" si="7"/>
        <v>0</v>
      </c>
      <c r="G27" s="156"/>
      <c r="H27" s="169">
        <f t="shared" si="2"/>
        <v>0</v>
      </c>
      <c r="I27" s="76"/>
      <c r="J27" s="1"/>
      <c r="K27" s="1"/>
      <c r="L27" s="1"/>
      <c r="M27" s="1"/>
      <c r="N27" s="82"/>
      <c r="O27" s="1"/>
      <c r="P27" s="42"/>
      <c r="Q27" s="82"/>
      <c r="R27" s="1"/>
      <c r="S27" s="42"/>
      <c r="T27" s="44"/>
    </row>
    <row r="28" spans="1:20" hidden="1" x14ac:dyDescent="0.25">
      <c r="B28" s="62"/>
      <c r="C28" s="606" t="s">
        <v>157</v>
      </c>
      <c r="D28" s="607"/>
      <c r="E28" s="607"/>
      <c r="F28" s="263">
        <f t="shared" si="7"/>
        <v>0</v>
      </c>
      <c r="G28" s="156"/>
      <c r="H28" s="169">
        <f t="shared" si="2"/>
        <v>0</v>
      </c>
      <c r="I28" s="76"/>
      <c r="J28" s="1"/>
      <c r="K28" s="1"/>
      <c r="L28" s="1"/>
      <c r="M28" s="1"/>
      <c r="N28" s="82"/>
      <c r="O28" s="1"/>
      <c r="P28" s="42"/>
      <c r="Q28" s="82"/>
      <c r="R28" s="1"/>
      <c r="S28" s="42"/>
      <c r="T28" s="44"/>
    </row>
    <row r="29" spans="1:20" hidden="1" x14ac:dyDescent="0.25">
      <c r="B29" s="62"/>
      <c r="C29" s="606" t="s">
        <v>158</v>
      </c>
      <c r="D29" s="607"/>
      <c r="E29" s="607"/>
      <c r="F29" s="263">
        <f t="shared" si="7"/>
        <v>0</v>
      </c>
      <c r="G29" s="156"/>
      <c r="H29" s="169">
        <f t="shared" si="2"/>
        <v>0</v>
      </c>
      <c r="I29" s="76"/>
      <c r="J29" s="1"/>
      <c r="K29" s="1"/>
      <c r="L29" s="1"/>
      <c r="M29" s="1"/>
      <c r="N29" s="82"/>
      <c r="O29" s="1"/>
      <c r="P29" s="42"/>
      <c r="Q29" s="82"/>
      <c r="R29" s="1"/>
      <c r="S29" s="42"/>
      <c r="T29" s="44"/>
    </row>
    <row r="30" spans="1:20" hidden="1" x14ac:dyDescent="0.25">
      <c r="B30" s="62"/>
      <c r="C30" s="606" t="s">
        <v>159</v>
      </c>
      <c r="D30" s="607"/>
      <c r="E30" s="607"/>
      <c r="F30" s="263">
        <f t="shared" si="7"/>
        <v>0</v>
      </c>
      <c r="G30" s="156"/>
      <c r="H30" s="169">
        <f t="shared" si="2"/>
        <v>0</v>
      </c>
      <c r="I30" s="76"/>
      <c r="J30" s="1"/>
      <c r="K30" s="1"/>
      <c r="L30" s="1"/>
      <c r="M30" s="1"/>
      <c r="N30" s="82"/>
      <c r="O30" s="1"/>
      <c r="P30" s="42"/>
      <c r="Q30" s="82"/>
      <c r="R30" s="1"/>
      <c r="S30" s="42"/>
      <c r="T30" s="44"/>
    </row>
    <row r="31" spans="1:20" ht="15.75" hidden="1" thickBot="1" x14ac:dyDescent="0.3">
      <c r="B31" s="63"/>
      <c r="C31" s="608" t="s">
        <v>160</v>
      </c>
      <c r="D31" s="609"/>
      <c r="E31" s="609"/>
      <c r="F31" s="264">
        <f t="shared" si="7"/>
        <v>0</v>
      </c>
      <c r="G31" s="157"/>
      <c r="H31" s="169">
        <f t="shared" si="2"/>
        <v>0</v>
      </c>
      <c r="I31" s="76"/>
      <c r="J31" s="1"/>
      <c r="K31" s="1"/>
      <c r="L31" s="1"/>
      <c r="M31" s="1"/>
      <c r="N31" s="82"/>
      <c r="O31" s="1"/>
      <c r="P31" s="42"/>
      <c r="Q31" s="82"/>
      <c r="R31" s="1"/>
      <c r="S31" s="42"/>
      <c r="T31" s="44"/>
    </row>
    <row r="32" spans="1:20" ht="15.75" thickBot="1" x14ac:dyDescent="0.3">
      <c r="B32" s="85" t="s">
        <v>161</v>
      </c>
      <c r="C32" s="540" t="s">
        <v>162</v>
      </c>
      <c r="D32" s="558"/>
      <c r="E32" s="558"/>
      <c r="F32" s="261">
        <f>F33+F37+F40+F50+F53</f>
        <v>2381230</v>
      </c>
      <c r="G32" s="154">
        <f t="shared" ref="G32:T32" si="8">G33+G37+G40+G50+G53</f>
        <v>0</v>
      </c>
      <c r="H32" s="166">
        <f t="shared" si="2"/>
        <v>2381230</v>
      </c>
      <c r="I32" s="87">
        <f t="shared" si="8"/>
        <v>0</v>
      </c>
      <c r="J32" s="88">
        <f t="shared" si="8"/>
        <v>94000</v>
      </c>
      <c r="K32" s="88">
        <f t="shared" si="8"/>
        <v>0</v>
      </c>
      <c r="L32" s="88">
        <f t="shared" si="8"/>
        <v>0</v>
      </c>
      <c r="M32" s="88">
        <f t="shared" si="8"/>
        <v>0</v>
      </c>
      <c r="N32" s="91">
        <f t="shared" si="8"/>
        <v>0</v>
      </c>
      <c r="O32" s="88">
        <f t="shared" si="8"/>
        <v>0</v>
      </c>
      <c r="P32" s="90">
        <f t="shared" si="8"/>
        <v>0</v>
      </c>
      <c r="Q32" s="91">
        <f t="shared" si="8"/>
        <v>0</v>
      </c>
      <c r="R32" s="88">
        <f t="shared" si="8"/>
        <v>2287230</v>
      </c>
      <c r="S32" s="90">
        <f t="shared" si="8"/>
        <v>0</v>
      </c>
      <c r="T32" s="92">
        <f t="shared" si="8"/>
        <v>0</v>
      </c>
    </row>
    <row r="33" spans="1:20" x14ac:dyDescent="0.25">
      <c r="B33" s="125" t="s">
        <v>627</v>
      </c>
      <c r="C33" s="541" t="s">
        <v>163</v>
      </c>
      <c r="D33" s="542"/>
      <c r="E33" s="542"/>
      <c r="F33" s="257">
        <f>F34+F35+F36</f>
        <v>73000</v>
      </c>
      <c r="G33" s="150">
        <f t="shared" ref="G33:T33" si="9">G34+G35+G36</f>
        <v>0</v>
      </c>
      <c r="H33" s="167">
        <f t="shared" si="2"/>
        <v>73000</v>
      </c>
      <c r="I33" s="119">
        <f t="shared" si="9"/>
        <v>0</v>
      </c>
      <c r="J33" s="120">
        <f t="shared" si="9"/>
        <v>73000</v>
      </c>
      <c r="K33" s="120">
        <f t="shared" si="9"/>
        <v>0</v>
      </c>
      <c r="L33" s="120">
        <f t="shared" si="9"/>
        <v>0</v>
      </c>
      <c r="M33" s="120">
        <f t="shared" si="9"/>
        <v>0</v>
      </c>
      <c r="N33" s="123">
        <f t="shared" si="9"/>
        <v>0</v>
      </c>
      <c r="O33" s="120">
        <f t="shared" si="9"/>
        <v>0</v>
      </c>
      <c r="P33" s="122">
        <f t="shared" si="9"/>
        <v>0</v>
      </c>
      <c r="Q33" s="123">
        <f t="shared" si="9"/>
        <v>0</v>
      </c>
      <c r="R33" s="120">
        <f t="shared" si="9"/>
        <v>0</v>
      </c>
      <c r="S33" s="122">
        <f t="shared" si="9"/>
        <v>0</v>
      </c>
      <c r="T33" s="124">
        <f t="shared" si="9"/>
        <v>0</v>
      </c>
    </row>
    <row r="34" spans="1:20" s="41" customFormat="1" hidden="1" x14ac:dyDescent="0.25">
      <c r="A34" s="128" t="s">
        <v>164</v>
      </c>
      <c r="B34" s="53" t="s">
        <v>628</v>
      </c>
      <c r="C34" s="580" t="s">
        <v>165</v>
      </c>
      <c r="D34" s="581"/>
      <c r="E34" s="581"/>
      <c r="F34" s="265">
        <f t="shared" ref="F34:F36" si="10">SUM(I34:T34)</f>
        <v>0</v>
      </c>
      <c r="G34" s="158"/>
      <c r="H34" s="170">
        <f t="shared" si="2"/>
        <v>0</v>
      </c>
      <c r="I34" s="78"/>
      <c r="J34" s="13"/>
      <c r="K34" s="13"/>
      <c r="L34" s="13"/>
      <c r="M34" s="13"/>
      <c r="N34" s="83"/>
      <c r="O34" s="13"/>
      <c r="P34" s="43"/>
      <c r="Q34" s="83"/>
      <c r="R34" s="13"/>
      <c r="S34" s="43"/>
      <c r="T34" s="45"/>
    </row>
    <row r="35" spans="1:20" s="41" customFormat="1" x14ac:dyDescent="0.25">
      <c r="A35" s="128" t="s">
        <v>166</v>
      </c>
      <c r="B35" s="53" t="s">
        <v>629</v>
      </c>
      <c r="C35" s="580" t="s">
        <v>167</v>
      </c>
      <c r="D35" s="581"/>
      <c r="E35" s="581"/>
      <c r="F35" s="265">
        <f t="shared" si="10"/>
        <v>73000</v>
      </c>
      <c r="G35" s="158"/>
      <c r="H35" s="170">
        <f t="shared" si="2"/>
        <v>73000</v>
      </c>
      <c r="I35" s="78"/>
      <c r="J35" s="13">
        <v>73000</v>
      </c>
      <c r="K35" s="13"/>
      <c r="L35" s="13"/>
      <c r="M35" s="13"/>
      <c r="N35" s="83"/>
      <c r="O35" s="13"/>
      <c r="P35" s="43"/>
      <c r="Q35" s="83"/>
      <c r="R35" s="13"/>
      <c r="S35" s="43"/>
      <c r="T35" s="45"/>
    </row>
    <row r="36" spans="1:20" s="41" customFormat="1" hidden="1" x14ac:dyDescent="0.25">
      <c r="A36" s="128" t="s">
        <v>168</v>
      </c>
      <c r="B36" s="53" t="s">
        <v>630</v>
      </c>
      <c r="C36" s="580" t="s">
        <v>169</v>
      </c>
      <c r="D36" s="581"/>
      <c r="E36" s="581"/>
      <c r="F36" s="265">
        <f t="shared" si="10"/>
        <v>0</v>
      </c>
      <c r="G36" s="158"/>
      <c r="H36" s="170">
        <f t="shared" si="2"/>
        <v>0</v>
      </c>
      <c r="I36" s="78"/>
      <c r="J36" s="13"/>
      <c r="K36" s="13"/>
      <c r="L36" s="13"/>
      <c r="M36" s="13"/>
      <c r="N36" s="83"/>
      <c r="O36" s="13"/>
      <c r="P36" s="43"/>
      <c r="Q36" s="83"/>
      <c r="R36" s="13"/>
      <c r="S36" s="43"/>
      <c r="T36" s="45"/>
    </row>
    <row r="37" spans="1:20" hidden="1" x14ac:dyDescent="0.25">
      <c r="B37" s="93" t="s">
        <v>631</v>
      </c>
      <c r="C37" s="534" t="s">
        <v>170</v>
      </c>
      <c r="D37" s="535"/>
      <c r="E37" s="535"/>
      <c r="F37" s="259">
        <f>F38+F39</f>
        <v>0</v>
      </c>
      <c r="G37" s="152">
        <f t="shared" ref="G37:T37" si="11">G38+G39</f>
        <v>0</v>
      </c>
      <c r="H37" s="168">
        <f t="shared" si="2"/>
        <v>0</v>
      </c>
      <c r="I37" s="95">
        <f t="shared" si="11"/>
        <v>0</v>
      </c>
      <c r="J37" s="96">
        <f t="shared" si="11"/>
        <v>0</v>
      </c>
      <c r="K37" s="96">
        <f t="shared" si="11"/>
        <v>0</v>
      </c>
      <c r="L37" s="96">
        <f t="shared" si="11"/>
        <v>0</v>
      </c>
      <c r="M37" s="96">
        <f t="shared" si="11"/>
        <v>0</v>
      </c>
      <c r="N37" s="99">
        <f t="shared" si="11"/>
        <v>0</v>
      </c>
      <c r="O37" s="96">
        <f t="shared" si="11"/>
        <v>0</v>
      </c>
      <c r="P37" s="98">
        <f t="shared" si="11"/>
        <v>0</v>
      </c>
      <c r="Q37" s="99">
        <f t="shared" si="11"/>
        <v>0</v>
      </c>
      <c r="R37" s="96">
        <f t="shared" si="11"/>
        <v>0</v>
      </c>
      <c r="S37" s="98">
        <f t="shared" si="11"/>
        <v>0</v>
      </c>
      <c r="T37" s="100">
        <f t="shared" si="11"/>
        <v>0</v>
      </c>
    </row>
    <row r="38" spans="1:20" s="41" customFormat="1" hidden="1" x14ac:dyDescent="0.25">
      <c r="A38" s="128" t="s">
        <v>171</v>
      </c>
      <c r="B38" s="53" t="s">
        <v>632</v>
      </c>
      <c r="C38" s="580" t="s">
        <v>172</v>
      </c>
      <c r="D38" s="581"/>
      <c r="E38" s="581"/>
      <c r="F38" s="265">
        <f t="shared" ref="F38:F39" si="12">SUM(I38:T38)</f>
        <v>0</v>
      </c>
      <c r="G38" s="158"/>
      <c r="H38" s="170">
        <f t="shared" si="2"/>
        <v>0</v>
      </c>
      <c r="I38" s="78"/>
      <c r="J38" s="13"/>
      <c r="K38" s="13"/>
      <c r="L38" s="13"/>
      <c r="M38" s="13"/>
      <c r="N38" s="83"/>
      <c r="O38" s="13"/>
      <c r="P38" s="43"/>
      <c r="Q38" s="83"/>
      <c r="R38" s="13"/>
      <c r="S38" s="43"/>
      <c r="T38" s="45"/>
    </row>
    <row r="39" spans="1:20" s="41" customFormat="1" hidden="1" x14ac:dyDescent="0.25">
      <c r="A39" s="128" t="s">
        <v>173</v>
      </c>
      <c r="B39" s="53" t="s">
        <v>633</v>
      </c>
      <c r="C39" s="580" t="s">
        <v>174</v>
      </c>
      <c r="D39" s="581"/>
      <c r="E39" s="581"/>
      <c r="F39" s="265">
        <f t="shared" si="12"/>
        <v>0</v>
      </c>
      <c r="G39" s="158"/>
      <c r="H39" s="170">
        <f t="shared" si="2"/>
        <v>0</v>
      </c>
      <c r="I39" s="78"/>
      <c r="J39" s="13"/>
      <c r="K39" s="13"/>
      <c r="L39" s="13"/>
      <c r="M39" s="13"/>
      <c r="N39" s="83"/>
      <c r="O39" s="13"/>
      <c r="P39" s="43"/>
      <c r="Q39" s="83"/>
      <c r="R39" s="13"/>
      <c r="S39" s="43"/>
      <c r="T39" s="45"/>
    </row>
    <row r="40" spans="1:20" x14ac:dyDescent="0.25">
      <c r="B40" s="93" t="s">
        <v>634</v>
      </c>
      <c r="C40" s="534" t="s">
        <v>175</v>
      </c>
      <c r="D40" s="535"/>
      <c r="E40" s="535"/>
      <c r="F40" s="259">
        <f>F41+F42+F43+F44+F45+F48+F49</f>
        <v>1800969</v>
      </c>
      <c r="G40" s="152">
        <f t="shared" ref="G40:T40" si="13">G41+G42+G43+G44+G45+G48+G49</f>
        <v>0</v>
      </c>
      <c r="H40" s="168">
        <f t="shared" si="2"/>
        <v>1800969</v>
      </c>
      <c r="I40" s="95">
        <f t="shared" si="13"/>
        <v>0</v>
      </c>
      <c r="J40" s="96">
        <f t="shared" si="13"/>
        <v>0</v>
      </c>
      <c r="K40" s="96">
        <f t="shared" si="13"/>
        <v>0</v>
      </c>
      <c r="L40" s="96">
        <f t="shared" si="13"/>
        <v>0</v>
      </c>
      <c r="M40" s="96">
        <f t="shared" si="13"/>
        <v>0</v>
      </c>
      <c r="N40" s="99">
        <f t="shared" si="13"/>
        <v>0</v>
      </c>
      <c r="O40" s="96">
        <f t="shared" si="13"/>
        <v>0</v>
      </c>
      <c r="P40" s="98">
        <f t="shared" si="13"/>
        <v>0</v>
      </c>
      <c r="Q40" s="99">
        <f t="shared" si="13"/>
        <v>0</v>
      </c>
      <c r="R40" s="96">
        <f t="shared" si="13"/>
        <v>1800969</v>
      </c>
      <c r="S40" s="98">
        <f t="shared" si="13"/>
        <v>0</v>
      </c>
      <c r="T40" s="100">
        <f t="shared" si="13"/>
        <v>0</v>
      </c>
    </row>
    <row r="41" spans="1:20" s="41" customFormat="1" hidden="1" x14ac:dyDescent="0.25">
      <c r="A41" s="128" t="s">
        <v>176</v>
      </c>
      <c r="B41" s="53" t="s">
        <v>635</v>
      </c>
      <c r="C41" s="580" t="s">
        <v>177</v>
      </c>
      <c r="D41" s="581"/>
      <c r="E41" s="581"/>
      <c r="F41" s="265">
        <f t="shared" ref="F41:F44" si="14">SUM(I41:T41)</f>
        <v>0</v>
      </c>
      <c r="G41" s="158"/>
      <c r="H41" s="170">
        <f t="shared" si="2"/>
        <v>0</v>
      </c>
      <c r="I41" s="78"/>
      <c r="J41" s="13"/>
      <c r="K41" s="13"/>
      <c r="L41" s="13"/>
      <c r="M41" s="13"/>
      <c r="N41" s="83"/>
      <c r="O41" s="13"/>
      <c r="P41" s="43"/>
      <c r="Q41" s="83"/>
      <c r="R41" s="13"/>
      <c r="S41" s="43"/>
      <c r="T41" s="45"/>
    </row>
    <row r="42" spans="1:20" s="41" customFormat="1" hidden="1" x14ac:dyDescent="0.25">
      <c r="A42" s="128" t="s">
        <v>178</v>
      </c>
      <c r="B42" s="53" t="s">
        <v>636</v>
      </c>
      <c r="C42" s="580" t="s">
        <v>179</v>
      </c>
      <c r="D42" s="581"/>
      <c r="E42" s="581"/>
      <c r="F42" s="265">
        <f t="shared" si="14"/>
        <v>0</v>
      </c>
      <c r="G42" s="158"/>
      <c r="H42" s="170">
        <f t="shared" si="2"/>
        <v>0</v>
      </c>
      <c r="I42" s="78"/>
      <c r="J42" s="13"/>
      <c r="K42" s="13"/>
      <c r="L42" s="13"/>
      <c r="M42" s="13"/>
      <c r="N42" s="83"/>
      <c r="O42" s="13"/>
      <c r="P42" s="43"/>
      <c r="Q42" s="83"/>
      <c r="R42" s="13"/>
      <c r="S42" s="43"/>
      <c r="T42" s="45"/>
    </row>
    <row r="43" spans="1:20" s="41" customFormat="1" hidden="1" x14ac:dyDescent="0.25">
      <c r="A43" s="128" t="s">
        <v>180</v>
      </c>
      <c r="B43" s="53" t="s">
        <v>637</v>
      </c>
      <c r="C43" s="580" t="s">
        <v>181</v>
      </c>
      <c r="D43" s="581"/>
      <c r="E43" s="581"/>
      <c r="F43" s="265">
        <f t="shared" si="14"/>
        <v>0</v>
      </c>
      <c r="G43" s="158"/>
      <c r="H43" s="170">
        <f t="shared" si="2"/>
        <v>0</v>
      </c>
      <c r="I43" s="78"/>
      <c r="J43" s="13"/>
      <c r="K43" s="13"/>
      <c r="L43" s="13"/>
      <c r="M43" s="13"/>
      <c r="N43" s="83"/>
      <c r="O43" s="13"/>
      <c r="P43" s="43"/>
      <c r="Q43" s="83"/>
      <c r="R43" s="13"/>
      <c r="S43" s="43"/>
      <c r="T43" s="45"/>
    </row>
    <row r="44" spans="1:20" s="41" customFormat="1" x14ac:dyDescent="0.25">
      <c r="A44" s="128" t="s">
        <v>182</v>
      </c>
      <c r="B44" s="53" t="s">
        <v>638</v>
      </c>
      <c r="C44" s="580" t="s">
        <v>183</v>
      </c>
      <c r="D44" s="581"/>
      <c r="E44" s="581"/>
      <c r="F44" s="265">
        <f t="shared" si="14"/>
        <v>1800969</v>
      </c>
      <c r="G44" s="158"/>
      <c r="H44" s="170">
        <f t="shared" si="2"/>
        <v>1800969</v>
      </c>
      <c r="I44" s="78"/>
      <c r="J44" s="13"/>
      <c r="K44" s="13"/>
      <c r="L44" s="13"/>
      <c r="M44" s="13"/>
      <c r="N44" s="83"/>
      <c r="O44" s="13"/>
      <c r="P44" s="43"/>
      <c r="Q44" s="83"/>
      <c r="R44" s="13">
        <v>1800969</v>
      </c>
      <c r="S44" s="43"/>
      <c r="T44" s="45"/>
    </row>
    <row r="45" spans="1:20" s="18" customFormat="1" hidden="1" x14ac:dyDescent="0.25">
      <c r="A45" s="128" t="s">
        <v>184</v>
      </c>
      <c r="B45" s="53" t="s">
        <v>639</v>
      </c>
      <c r="C45" s="580" t="s">
        <v>185</v>
      </c>
      <c r="D45" s="581"/>
      <c r="E45" s="581"/>
      <c r="F45" s="265">
        <f>F46+F47</f>
        <v>0</v>
      </c>
      <c r="G45" s="158">
        <f t="shared" ref="G45:T45" si="15">G46+G47</f>
        <v>0</v>
      </c>
      <c r="H45" s="170">
        <f t="shared" si="2"/>
        <v>0</v>
      </c>
      <c r="I45" s="78">
        <f t="shared" si="15"/>
        <v>0</v>
      </c>
      <c r="J45" s="13">
        <f t="shared" si="15"/>
        <v>0</v>
      </c>
      <c r="K45" s="13">
        <f t="shared" si="15"/>
        <v>0</v>
      </c>
      <c r="L45" s="13">
        <f t="shared" si="15"/>
        <v>0</v>
      </c>
      <c r="M45" s="13">
        <f t="shared" si="15"/>
        <v>0</v>
      </c>
      <c r="N45" s="83">
        <f t="shared" si="15"/>
        <v>0</v>
      </c>
      <c r="O45" s="13">
        <f t="shared" si="15"/>
        <v>0</v>
      </c>
      <c r="P45" s="43">
        <f t="shared" si="15"/>
        <v>0</v>
      </c>
      <c r="Q45" s="83">
        <f t="shared" si="15"/>
        <v>0</v>
      </c>
      <c r="R45" s="13">
        <f t="shared" si="15"/>
        <v>0</v>
      </c>
      <c r="S45" s="43">
        <f t="shared" si="15"/>
        <v>0</v>
      </c>
      <c r="T45" s="45">
        <f t="shared" si="15"/>
        <v>0</v>
      </c>
    </row>
    <row r="46" spans="1:20" hidden="1" x14ac:dyDescent="0.25">
      <c r="B46" s="55"/>
      <c r="C46" s="278"/>
      <c r="D46" s="524" t="s">
        <v>186</v>
      </c>
      <c r="E46" s="524"/>
      <c r="F46" s="258">
        <f t="shared" ref="F46:F49" si="16">SUM(I46:T46)</f>
        <v>0</v>
      </c>
      <c r="G46" s="151"/>
      <c r="H46" s="169">
        <f t="shared" si="2"/>
        <v>0</v>
      </c>
      <c r="I46" s="76"/>
      <c r="J46" s="1"/>
      <c r="K46" s="1"/>
      <c r="L46" s="1"/>
      <c r="M46" s="1"/>
      <c r="N46" s="82"/>
      <c r="O46" s="1"/>
      <c r="P46" s="42"/>
      <c r="Q46" s="82"/>
      <c r="R46" s="1"/>
      <c r="S46" s="42"/>
      <c r="T46" s="44"/>
    </row>
    <row r="47" spans="1:20" hidden="1" x14ac:dyDescent="0.25">
      <c r="B47" s="55"/>
      <c r="C47" s="278"/>
      <c r="D47" s="524" t="s">
        <v>187</v>
      </c>
      <c r="E47" s="524"/>
      <c r="F47" s="258">
        <f t="shared" si="16"/>
        <v>0</v>
      </c>
      <c r="G47" s="151"/>
      <c r="H47" s="169">
        <f t="shared" si="2"/>
        <v>0</v>
      </c>
      <c r="I47" s="76"/>
      <c r="J47" s="1"/>
      <c r="K47" s="1"/>
      <c r="L47" s="1"/>
      <c r="M47" s="1"/>
      <c r="N47" s="82"/>
      <c r="O47" s="1"/>
      <c r="P47" s="42"/>
      <c r="Q47" s="82"/>
      <c r="R47" s="1"/>
      <c r="S47" s="42"/>
      <c r="T47" s="44"/>
    </row>
    <row r="48" spans="1:20" s="41" customFormat="1" hidden="1" x14ac:dyDescent="0.25">
      <c r="A48" s="128" t="s">
        <v>188</v>
      </c>
      <c r="B48" s="53" t="s">
        <v>640</v>
      </c>
      <c r="C48" s="576" t="s">
        <v>189</v>
      </c>
      <c r="D48" s="577"/>
      <c r="E48" s="577"/>
      <c r="F48" s="265">
        <f t="shared" si="16"/>
        <v>0</v>
      </c>
      <c r="G48" s="158"/>
      <c r="H48" s="170">
        <f t="shared" si="2"/>
        <v>0</v>
      </c>
      <c r="I48" s="78"/>
      <c r="J48" s="13"/>
      <c r="K48" s="13"/>
      <c r="L48" s="13"/>
      <c r="M48" s="13"/>
      <c r="N48" s="83"/>
      <c r="O48" s="13"/>
      <c r="P48" s="43"/>
      <c r="Q48" s="83"/>
      <c r="R48" s="13"/>
      <c r="S48" s="43"/>
      <c r="T48" s="45"/>
    </row>
    <row r="49" spans="1:20" s="41" customFormat="1" x14ac:dyDescent="0.25">
      <c r="A49" s="128" t="s">
        <v>190</v>
      </c>
      <c r="B49" s="53" t="s">
        <v>641</v>
      </c>
      <c r="C49" s="576" t="s">
        <v>191</v>
      </c>
      <c r="D49" s="577"/>
      <c r="E49" s="577"/>
      <c r="F49" s="265">
        <f t="shared" si="16"/>
        <v>0</v>
      </c>
      <c r="G49" s="158"/>
      <c r="H49" s="170">
        <f t="shared" si="2"/>
        <v>0</v>
      </c>
      <c r="I49" s="78"/>
      <c r="J49" s="13"/>
      <c r="K49" s="13"/>
      <c r="L49" s="13"/>
      <c r="M49" s="13"/>
      <c r="N49" s="83"/>
      <c r="O49" s="13"/>
      <c r="P49" s="43"/>
      <c r="Q49" s="83"/>
      <c r="R49" s="13"/>
      <c r="S49" s="43"/>
      <c r="T49" s="45"/>
    </row>
    <row r="50" spans="1:20" hidden="1" x14ac:dyDescent="0.25">
      <c r="B50" s="93" t="s">
        <v>642</v>
      </c>
      <c r="C50" s="556" t="s">
        <v>192</v>
      </c>
      <c r="D50" s="557"/>
      <c r="E50" s="557"/>
      <c r="F50" s="259">
        <f>F51+F52</f>
        <v>0</v>
      </c>
      <c r="G50" s="152">
        <f t="shared" ref="G50:T50" si="17">G51+G52</f>
        <v>0</v>
      </c>
      <c r="H50" s="168">
        <f t="shared" si="2"/>
        <v>0</v>
      </c>
      <c r="I50" s="95">
        <f t="shared" si="17"/>
        <v>0</v>
      </c>
      <c r="J50" s="96">
        <f t="shared" si="17"/>
        <v>0</v>
      </c>
      <c r="K50" s="96">
        <f t="shared" si="17"/>
        <v>0</v>
      </c>
      <c r="L50" s="96">
        <f t="shared" si="17"/>
        <v>0</v>
      </c>
      <c r="M50" s="96">
        <f t="shared" si="17"/>
        <v>0</v>
      </c>
      <c r="N50" s="99">
        <f t="shared" si="17"/>
        <v>0</v>
      </c>
      <c r="O50" s="96">
        <f t="shared" si="17"/>
        <v>0</v>
      </c>
      <c r="P50" s="98">
        <f t="shared" si="17"/>
        <v>0</v>
      </c>
      <c r="Q50" s="99">
        <f t="shared" si="17"/>
        <v>0</v>
      </c>
      <c r="R50" s="96">
        <f t="shared" si="17"/>
        <v>0</v>
      </c>
      <c r="S50" s="98">
        <f t="shared" si="17"/>
        <v>0</v>
      </c>
      <c r="T50" s="100">
        <f t="shared" si="17"/>
        <v>0</v>
      </c>
    </row>
    <row r="51" spans="1:20" s="41" customFormat="1" hidden="1" x14ac:dyDescent="0.25">
      <c r="A51" s="128" t="s">
        <v>193</v>
      </c>
      <c r="B51" s="53" t="s">
        <v>643</v>
      </c>
      <c r="C51" s="576" t="s">
        <v>194</v>
      </c>
      <c r="D51" s="577"/>
      <c r="E51" s="577"/>
      <c r="F51" s="265">
        <f t="shared" ref="F51:F52" si="18">SUM(I51:T51)</f>
        <v>0</v>
      </c>
      <c r="G51" s="158"/>
      <c r="H51" s="170">
        <f t="shared" si="2"/>
        <v>0</v>
      </c>
      <c r="I51" s="78"/>
      <c r="J51" s="13"/>
      <c r="K51" s="13"/>
      <c r="L51" s="13"/>
      <c r="M51" s="13"/>
      <c r="N51" s="83"/>
      <c r="O51" s="13"/>
      <c r="P51" s="43"/>
      <c r="Q51" s="83"/>
      <c r="R51" s="13"/>
      <c r="S51" s="43"/>
      <c r="T51" s="45"/>
    </row>
    <row r="52" spans="1:20" s="41" customFormat="1" hidden="1" x14ac:dyDescent="0.25">
      <c r="A52" s="128" t="s">
        <v>195</v>
      </c>
      <c r="B52" s="53" t="s">
        <v>644</v>
      </c>
      <c r="C52" s="576" t="s">
        <v>196</v>
      </c>
      <c r="D52" s="577"/>
      <c r="E52" s="577"/>
      <c r="F52" s="265">
        <f t="shared" si="18"/>
        <v>0</v>
      </c>
      <c r="G52" s="158"/>
      <c r="H52" s="170">
        <f t="shared" si="2"/>
        <v>0</v>
      </c>
      <c r="I52" s="78"/>
      <c r="J52" s="13"/>
      <c r="K52" s="13"/>
      <c r="L52" s="13"/>
      <c r="M52" s="13"/>
      <c r="N52" s="83"/>
      <c r="O52" s="13"/>
      <c r="P52" s="43"/>
      <c r="Q52" s="83"/>
      <c r="R52" s="13"/>
      <c r="S52" s="43"/>
      <c r="T52" s="45"/>
    </row>
    <row r="53" spans="1:20" x14ac:dyDescent="0.25">
      <c r="B53" s="93" t="s">
        <v>645</v>
      </c>
      <c r="C53" s="556" t="s">
        <v>197</v>
      </c>
      <c r="D53" s="557"/>
      <c r="E53" s="557"/>
      <c r="F53" s="259">
        <f>F54+F55+F56+F57+F58</f>
        <v>507261</v>
      </c>
      <c r="G53" s="152">
        <f t="shared" ref="G53:T53" si="19">G54+G55+G56+G57+G58</f>
        <v>0</v>
      </c>
      <c r="H53" s="168">
        <f t="shared" si="2"/>
        <v>507261</v>
      </c>
      <c r="I53" s="95">
        <f t="shared" si="19"/>
        <v>0</v>
      </c>
      <c r="J53" s="96">
        <f t="shared" si="19"/>
        <v>21000</v>
      </c>
      <c r="K53" s="96">
        <f t="shared" si="19"/>
        <v>0</v>
      </c>
      <c r="L53" s="96">
        <f t="shared" si="19"/>
        <v>0</v>
      </c>
      <c r="M53" s="96">
        <f t="shared" si="19"/>
        <v>0</v>
      </c>
      <c r="N53" s="99">
        <f t="shared" si="19"/>
        <v>0</v>
      </c>
      <c r="O53" s="96">
        <f t="shared" si="19"/>
        <v>0</v>
      </c>
      <c r="P53" s="98">
        <f t="shared" si="19"/>
        <v>0</v>
      </c>
      <c r="Q53" s="99">
        <f t="shared" si="19"/>
        <v>0</v>
      </c>
      <c r="R53" s="96">
        <f t="shared" si="19"/>
        <v>486261</v>
      </c>
      <c r="S53" s="98">
        <f t="shared" si="19"/>
        <v>0</v>
      </c>
      <c r="T53" s="100">
        <f t="shared" si="19"/>
        <v>0</v>
      </c>
    </row>
    <row r="54" spans="1:20" s="41" customFormat="1" ht="15.75" thickBot="1" x14ac:dyDescent="0.3">
      <c r="A54" s="128" t="s">
        <v>198</v>
      </c>
      <c r="B54" s="53" t="s">
        <v>646</v>
      </c>
      <c r="C54" s="576" t="s">
        <v>879</v>
      </c>
      <c r="D54" s="577"/>
      <c r="E54" s="577"/>
      <c r="F54" s="265">
        <f t="shared" ref="F54:F58" si="20">SUM(I54:T54)</f>
        <v>507261</v>
      </c>
      <c r="G54" s="158"/>
      <c r="H54" s="170">
        <f t="shared" si="2"/>
        <v>507261</v>
      </c>
      <c r="I54" s="78"/>
      <c r="J54" s="13">
        <v>21000</v>
      </c>
      <c r="K54" s="13"/>
      <c r="L54" s="13"/>
      <c r="M54" s="13"/>
      <c r="N54" s="83"/>
      <c r="O54" s="13"/>
      <c r="P54" s="43"/>
      <c r="Q54" s="83"/>
      <c r="R54" s="13">
        <v>486261</v>
      </c>
      <c r="S54" s="43"/>
      <c r="T54" s="45"/>
    </row>
    <row r="55" spans="1:20" s="41" customFormat="1" hidden="1" x14ac:dyDescent="0.25">
      <c r="A55" s="128" t="s">
        <v>199</v>
      </c>
      <c r="B55" s="53" t="s">
        <v>647</v>
      </c>
      <c r="C55" s="576" t="s">
        <v>200</v>
      </c>
      <c r="D55" s="577"/>
      <c r="E55" s="577"/>
      <c r="F55" s="265">
        <f t="shared" si="20"/>
        <v>0</v>
      </c>
      <c r="G55" s="158"/>
      <c r="H55" s="170">
        <f t="shared" si="2"/>
        <v>0</v>
      </c>
      <c r="I55" s="78"/>
      <c r="J55" s="13"/>
      <c r="K55" s="13"/>
      <c r="L55" s="13"/>
      <c r="M55" s="13"/>
      <c r="N55" s="83"/>
      <c r="O55" s="13"/>
      <c r="P55" s="43"/>
      <c r="Q55" s="83"/>
      <c r="R55" s="13"/>
      <c r="S55" s="43"/>
      <c r="T55" s="45"/>
    </row>
    <row r="56" spans="1:20" s="41" customFormat="1" hidden="1" x14ac:dyDescent="0.25">
      <c r="A56" s="128" t="s">
        <v>201</v>
      </c>
      <c r="B56" s="53" t="s">
        <v>648</v>
      </c>
      <c r="C56" s="576" t="s">
        <v>202</v>
      </c>
      <c r="D56" s="577"/>
      <c r="E56" s="577"/>
      <c r="F56" s="265">
        <f t="shared" si="20"/>
        <v>0</v>
      </c>
      <c r="G56" s="158"/>
      <c r="H56" s="170">
        <f t="shared" si="2"/>
        <v>0</v>
      </c>
      <c r="I56" s="78"/>
      <c r="J56" s="13"/>
      <c r="K56" s="13"/>
      <c r="L56" s="13"/>
      <c r="M56" s="13"/>
      <c r="N56" s="83"/>
      <c r="O56" s="13"/>
      <c r="P56" s="43"/>
      <c r="Q56" s="83"/>
      <c r="R56" s="13"/>
      <c r="S56" s="43"/>
      <c r="T56" s="45"/>
    </row>
    <row r="57" spans="1:20" s="41" customFormat="1" hidden="1" x14ac:dyDescent="0.25">
      <c r="A57" s="128" t="s">
        <v>203</v>
      </c>
      <c r="B57" s="53" t="s">
        <v>649</v>
      </c>
      <c r="C57" s="576" t="s">
        <v>204</v>
      </c>
      <c r="D57" s="577"/>
      <c r="E57" s="577"/>
      <c r="F57" s="265">
        <f t="shared" si="20"/>
        <v>0</v>
      </c>
      <c r="G57" s="158"/>
      <c r="H57" s="170">
        <f t="shared" si="2"/>
        <v>0</v>
      </c>
      <c r="I57" s="78"/>
      <c r="J57" s="13"/>
      <c r="K57" s="13"/>
      <c r="L57" s="13"/>
      <c r="M57" s="13"/>
      <c r="N57" s="83"/>
      <c r="O57" s="13"/>
      <c r="P57" s="43"/>
      <c r="Q57" s="83"/>
      <c r="R57" s="13"/>
      <c r="S57" s="43"/>
      <c r="T57" s="45"/>
    </row>
    <row r="58" spans="1:20" s="41" customFormat="1" ht="15.75" hidden="1" thickBot="1" x14ac:dyDescent="0.3">
      <c r="A58" s="128" t="s">
        <v>205</v>
      </c>
      <c r="B58" s="198" t="s">
        <v>650</v>
      </c>
      <c r="C58" s="586" t="s">
        <v>206</v>
      </c>
      <c r="D58" s="587"/>
      <c r="E58" s="587"/>
      <c r="F58" s="282">
        <f t="shared" si="20"/>
        <v>0</v>
      </c>
      <c r="G58" s="199"/>
      <c r="H58" s="170">
        <f t="shared" si="2"/>
        <v>0</v>
      </c>
      <c r="I58" s="78"/>
      <c r="J58" s="13"/>
      <c r="K58" s="13"/>
      <c r="L58" s="13"/>
      <c r="M58" s="13"/>
      <c r="N58" s="83"/>
      <c r="O58" s="13"/>
      <c r="P58" s="43"/>
      <c r="Q58" s="83"/>
      <c r="R58" s="13"/>
      <c r="S58" s="43"/>
      <c r="T58" s="45"/>
    </row>
    <row r="59" spans="1:20" ht="15.75" thickBot="1" x14ac:dyDescent="0.3">
      <c r="B59" s="85" t="s">
        <v>207</v>
      </c>
      <c r="C59" s="560" t="s">
        <v>208</v>
      </c>
      <c r="D59" s="561"/>
      <c r="E59" s="561"/>
      <c r="F59" s="261">
        <f>F60+F61+F62+F63+F64+F65+F66+F70</f>
        <v>0</v>
      </c>
      <c r="G59" s="154">
        <f t="shared" ref="G59:T59" si="21">G60+G61+G62+G63+G64+G65+G66+G70</f>
        <v>0</v>
      </c>
      <c r="H59" s="166">
        <f t="shared" si="2"/>
        <v>0</v>
      </c>
      <c r="I59" s="87">
        <f t="shared" si="21"/>
        <v>0</v>
      </c>
      <c r="J59" s="88">
        <f t="shared" si="21"/>
        <v>0</v>
      </c>
      <c r="K59" s="88">
        <f t="shared" si="21"/>
        <v>0</v>
      </c>
      <c r="L59" s="88">
        <f t="shared" si="21"/>
        <v>0</v>
      </c>
      <c r="M59" s="88">
        <f t="shared" si="21"/>
        <v>0</v>
      </c>
      <c r="N59" s="91">
        <f t="shared" si="21"/>
        <v>0</v>
      </c>
      <c r="O59" s="88">
        <f t="shared" si="21"/>
        <v>0</v>
      </c>
      <c r="P59" s="90">
        <f t="shared" si="21"/>
        <v>0</v>
      </c>
      <c r="Q59" s="91">
        <f t="shared" si="21"/>
        <v>0</v>
      </c>
      <c r="R59" s="88">
        <f t="shared" si="21"/>
        <v>0</v>
      </c>
      <c r="S59" s="90">
        <f t="shared" si="21"/>
        <v>0</v>
      </c>
      <c r="T59" s="92">
        <f t="shared" si="21"/>
        <v>0</v>
      </c>
    </row>
    <row r="60" spans="1:20" s="18" customFormat="1" hidden="1" x14ac:dyDescent="0.25">
      <c r="A60" s="128" t="s">
        <v>880</v>
      </c>
      <c r="B60" s="117" t="s">
        <v>881</v>
      </c>
      <c r="C60" s="574" t="s">
        <v>882</v>
      </c>
      <c r="D60" s="575"/>
      <c r="E60" s="575"/>
      <c r="F60" s="257">
        <f t="shared" ref="F60:F65" si="22">SUM(I60:T60)</f>
        <v>0</v>
      </c>
      <c r="G60" s="150"/>
      <c r="H60" s="168">
        <f t="shared" si="2"/>
        <v>0</v>
      </c>
      <c r="I60" s="95"/>
      <c r="J60" s="96"/>
      <c r="K60" s="96"/>
      <c r="L60" s="96"/>
      <c r="M60" s="96"/>
      <c r="N60" s="99"/>
      <c r="O60" s="96"/>
      <c r="P60" s="98"/>
      <c r="Q60" s="99"/>
      <c r="R60" s="96"/>
      <c r="S60" s="98"/>
      <c r="T60" s="100"/>
    </row>
    <row r="61" spans="1:20" s="18" customFormat="1" hidden="1" x14ac:dyDescent="0.25">
      <c r="A61" s="128" t="s">
        <v>209</v>
      </c>
      <c r="B61" s="117" t="s">
        <v>651</v>
      </c>
      <c r="C61" s="574" t="s">
        <v>210</v>
      </c>
      <c r="D61" s="575"/>
      <c r="E61" s="575"/>
      <c r="F61" s="257">
        <f t="shared" si="22"/>
        <v>0</v>
      </c>
      <c r="G61" s="150"/>
      <c r="H61" s="168">
        <f t="shared" si="2"/>
        <v>0</v>
      </c>
      <c r="I61" s="95"/>
      <c r="J61" s="96"/>
      <c r="K61" s="96"/>
      <c r="L61" s="96"/>
      <c r="M61" s="96"/>
      <c r="N61" s="99"/>
      <c r="O61" s="96"/>
      <c r="P61" s="98"/>
      <c r="Q61" s="99"/>
      <c r="R61" s="96"/>
      <c r="S61" s="98"/>
      <c r="T61" s="100"/>
    </row>
    <row r="62" spans="1:20" s="18" customFormat="1" hidden="1" x14ac:dyDescent="0.25">
      <c r="A62" s="128" t="s">
        <v>211</v>
      </c>
      <c r="B62" s="93" t="s">
        <v>652</v>
      </c>
      <c r="C62" s="556" t="s">
        <v>352</v>
      </c>
      <c r="D62" s="557"/>
      <c r="E62" s="557"/>
      <c r="F62" s="259">
        <f t="shared" si="22"/>
        <v>0</v>
      </c>
      <c r="G62" s="152"/>
      <c r="H62" s="168">
        <f t="shared" si="2"/>
        <v>0</v>
      </c>
      <c r="I62" s="95"/>
      <c r="J62" s="96"/>
      <c r="K62" s="96"/>
      <c r="L62" s="96"/>
      <c r="M62" s="96"/>
      <c r="N62" s="99"/>
      <c r="O62" s="96"/>
      <c r="P62" s="98"/>
      <c r="Q62" s="99"/>
      <c r="R62" s="96"/>
      <c r="S62" s="98"/>
      <c r="T62" s="100"/>
    </row>
    <row r="63" spans="1:20" s="18" customFormat="1" hidden="1" x14ac:dyDescent="0.25">
      <c r="A63" s="128" t="s">
        <v>212</v>
      </c>
      <c r="B63" s="117" t="s">
        <v>653</v>
      </c>
      <c r="C63" s="556" t="s">
        <v>883</v>
      </c>
      <c r="D63" s="557"/>
      <c r="E63" s="557"/>
      <c r="F63" s="259">
        <f t="shared" si="22"/>
        <v>0</v>
      </c>
      <c r="G63" s="152"/>
      <c r="H63" s="168">
        <f t="shared" si="2"/>
        <v>0</v>
      </c>
      <c r="I63" s="95"/>
      <c r="J63" s="96"/>
      <c r="K63" s="96"/>
      <c r="L63" s="96"/>
      <c r="M63" s="96"/>
      <c r="N63" s="99"/>
      <c r="O63" s="96"/>
      <c r="P63" s="98"/>
      <c r="Q63" s="99"/>
      <c r="R63" s="96"/>
      <c r="S63" s="98"/>
      <c r="T63" s="100"/>
    </row>
    <row r="64" spans="1:20" s="18" customFormat="1" hidden="1" x14ac:dyDescent="0.25">
      <c r="A64" s="128" t="s">
        <v>213</v>
      </c>
      <c r="B64" s="93" t="s">
        <v>654</v>
      </c>
      <c r="C64" s="556" t="s">
        <v>884</v>
      </c>
      <c r="D64" s="557"/>
      <c r="E64" s="557"/>
      <c r="F64" s="259">
        <f t="shared" si="22"/>
        <v>0</v>
      </c>
      <c r="G64" s="152"/>
      <c r="H64" s="168">
        <f t="shared" si="2"/>
        <v>0</v>
      </c>
      <c r="I64" s="95"/>
      <c r="J64" s="96"/>
      <c r="K64" s="96"/>
      <c r="L64" s="96"/>
      <c r="M64" s="96"/>
      <c r="N64" s="99"/>
      <c r="O64" s="96"/>
      <c r="P64" s="98"/>
      <c r="Q64" s="99"/>
      <c r="R64" s="96"/>
      <c r="S64" s="98"/>
      <c r="T64" s="100"/>
    </row>
    <row r="65" spans="1:21" s="18" customFormat="1" hidden="1" x14ac:dyDescent="0.25">
      <c r="A65" s="128" t="s">
        <v>214</v>
      </c>
      <c r="B65" s="117" t="s">
        <v>655</v>
      </c>
      <c r="C65" s="556" t="s">
        <v>215</v>
      </c>
      <c r="D65" s="557"/>
      <c r="E65" s="557"/>
      <c r="F65" s="259">
        <f t="shared" si="22"/>
        <v>0</v>
      </c>
      <c r="G65" s="152"/>
      <c r="H65" s="168">
        <f t="shared" si="2"/>
        <v>0</v>
      </c>
      <c r="I65" s="95"/>
      <c r="J65" s="96"/>
      <c r="K65" s="96"/>
      <c r="L65" s="96"/>
      <c r="M65" s="96"/>
      <c r="N65" s="99"/>
      <c r="O65" s="96"/>
      <c r="P65" s="98"/>
      <c r="Q65" s="99"/>
      <c r="R65" s="96"/>
      <c r="S65" s="98"/>
      <c r="T65" s="100"/>
    </row>
    <row r="66" spans="1:21" s="18" customFormat="1" hidden="1" x14ac:dyDescent="0.25">
      <c r="A66" s="128" t="s">
        <v>216</v>
      </c>
      <c r="B66" s="93" t="s">
        <v>656</v>
      </c>
      <c r="C66" s="556" t="s">
        <v>217</v>
      </c>
      <c r="D66" s="557"/>
      <c r="E66" s="557"/>
      <c r="F66" s="259">
        <f>F67+F68+F69</f>
        <v>0</v>
      </c>
      <c r="G66" s="152">
        <f t="shared" ref="G66:T66" si="23">G67+G68+G69</f>
        <v>0</v>
      </c>
      <c r="H66" s="168">
        <f t="shared" si="2"/>
        <v>0</v>
      </c>
      <c r="I66" s="95">
        <f t="shared" si="23"/>
        <v>0</v>
      </c>
      <c r="J66" s="96">
        <f t="shared" si="23"/>
        <v>0</v>
      </c>
      <c r="K66" s="96">
        <f t="shared" si="23"/>
        <v>0</v>
      </c>
      <c r="L66" s="96">
        <f t="shared" si="23"/>
        <v>0</v>
      </c>
      <c r="M66" s="96">
        <f t="shared" si="23"/>
        <v>0</v>
      </c>
      <c r="N66" s="99">
        <f t="shared" si="23"/>
        <v>0</v>
      </c>
      <c r="O66" s="96">
        <f t="shared" si="23"/>
        <v>0</v>
      </c>
      <c r="P66" s="98">
        <f t="shared" si="23"/>
        <v>0</v>
      </c>
      <c r="Q66" s="99">
        <f t="shared" si="23"/>
        <v>0</v>
      </c>
      <c r="R66" s="96">
        <f t="shared" si="23"/>
        <v>0</v>
      </c>
      <c r="S66" s="98">
        <f t="shared" si="23"/>
        <v>0</v>
      </c>
      <c r="T66" s="100">
        <f t="shared" si="23"/>
        <v>0</v>
      </c>
    </row>
    <row r="67" spans="1:21" hidden="1" x14ac:dyDescent="0.25">
      <c r="B67" s="55"/>
      <c r="C67" s="2"/>
      <c r="D67" s="524" t="s">
        <v>343</v>
      </c>
      <c r="E67" s="524"/>
      <c r="F67" s="258">
        <f t="shared" ref="F67:F69" si="24">SUM(I67:T67)</f>
        <v>0</v>
      </c>
      <c r="G67" s="151"/>
      <c r="H67" s="169">
        <f t="shared" si="2"/>
        <v>0</v>
      </c>
      <c r="I67" s="76"/>
      <c r="J67" s="1"/>
      <c r="K67" s="1"/>
      <c r="L67" s="1"/>
      <c r="M67" s="1"/>
      <c r="N67" s="82"/>
      <c r="O67" s="1"/>
      <c r="P67" s="42"/>
      <c r="Q67" s="82"/>
      <c r="R67" s="1"/>
      <c r="S67" s="42"/>
      <c r="T67" s="44"/>
      <c r="U67" s="21"/>
    </row>
    <row r="68" spans="1:21" hidden="1" x14ac:dyDescent="0.25">
      <c r="B68" s="55"/>
      <c r="C68" s="2"/>
      <c r="D68" s="524" t="s">
        <v>344</v>
      </c>
      <c r="E68" s="524"/>
      <c r="F68" s="258">
        <f t="shared" si="24"/>
        <v>0</v>
      </c>
      <c r="G68" s="151"/>
      <c r="H68" s="169">
        <f t="shared" si="2"/>
        <v>0</v>
      </c>
      <c r="I68" s="76"/>
      <c r="J68" s="1"/>
      <c r="K68" s="1"/>
      <c r="L68" s="1"/>
      <c r="M68" s="1"/>
      <c r="N68" s="82"/>
      <c r="O68" s="1"/>
      <c r="P68" s="42"/>
      <c r="Q68" s="82"/>
      <c r="R68" s="1"/>
      <c r="S68" s="42"/>
      <c r="T68" s="44"/>
    </row>
    <row r="69" spans="1:21" hidden="1" x14ac:dyDescent="0.25">
      <c r="B69" s="55"/>
      <c r="C69" s="2"/>
      <c r="D69" s="524" t="s">
        <v>345</v>
      </c>
      <c r="E69" s="524"/>
      <c r="F69" s="258">
        <f t="shared" si="24"/>
        <v>0</v>
      </c>
      <c r="G69" s="151"/>
      <c r="H69" s="169">
        <f t="shared" si="2"/>
        <v>0</v>
      </c>
      <c r="I69" s="76"/>
      <c r="J69" s="1"/>
      <c r="K69" s="1"/>
      <c r="L69" s="1"/>
      <c r="M69" s="1"/>
      <c r="N69" s="82"/>
      <c r="O69" s="1"/>
      <c r="P69" s="42"/>
      <c r="Q69" s="82"/>
      <c r="R69" s="1"/>
      <c r="S69" s="42"/>
      <c r="T69" s="44"/>
    </row>
    <row r="70" spans="1:21" s="18" customFormat="1" hidden="1" x14ac:dyDescent="0.25">
      <c r="A70" s="128" t="s">
        <v>218</v>
      </c>
      <c r="B70" s="93" t="s">
        <v>657</v>
      </c>
      <c r="C70" s="556" t="s">
        <v>219</v>
      </c>
      <c r="D70" s="557"/>
      <c r="E70" s="557"/>
      <c r="F70" s="259">
        <f>F71+F72+F73+F74</f>
        <v>0</v>
      </c>
      <c r="G70" s="152">
        <f t="shared" ref="G70:T70" si="25">G71+G72+G73+G74</f>
        <v>0</v>
      </c>
      <c r="H70" s="168">
        <f t="shared" ref="H70:H133" si="26">SUM(F70:G70)</f>
        <v>0</v>
      </c>
      <c r="I70" s="95">
        <f t="shared" si="25"/>
        <v>0</v>
      </c>
      <c r="J70" s="96">
        <f t="shared" si="25"/>
        <v>0</v>
      </c>
      <c r="K70" s="96">
        <f t="shared" si="25"/>
        <v>0</v>
      </c>
      <c r="L70" s="96">
        <f t="shared" si="25"/>
        <v>0</v>
      </c>
      <c r="M70" s="96">
        <f t="shared" si="25"/>
        <v>0</v>
      </c>
      <c r="N70" s="99">
        <f t="shared" si="25"/>
        <v>0</v>
      </c>
      <c r="O70" s="96">
        <f t="shared" si="25"/>
        <v>0</v>
      </c>
      <c r="P70" s="98">
        <f t="shared" si="25"/>
        <v>0</v>
      </c>
      <c r="Q70" s="99">
        <f t="shared" si="25"/>
        <v>0</v>
      </c>
      <c r="R70" s="96">
        <f t="shared" si="25"/>
        <v>0</v>
      </c>
      <c r="S70" s="98">
        <f t="shared" si="25"/>
        <v>0</v>
      </c>
      <c r="T70" s="100">
        <f t="shared" si="25"/>
        <v>0</v>
      </c>
    </row>
    <row r="71" spans="1:21" hidden="1" x14ac:dyDescent="0.25">
      <c r="B71" s="55"/>
      <c r="C71" s="2"/>
      <c r="D71" s="524" t="s">
        <v>836</v>
      </c>
      <c r="E71" s="524"/>
      <c r="F71" s="258">
        <f t="shared" ref="F71:F74" si="27">SUM(I71:T71)</f>
        <v>0</v>
      </c>
      <c r="G71" s="151"/>
      <c r="H71" s="169">
        <f t="shared" si="26"/>
        <v>0</v>
      </c>
      <c r="I71" s="76"/>
      <c r="J71" s="1"/>
      <c r="K71" s="1"/>
      <c r="L71" s="1"/>
      <c r="M71" s="1"/>
      <c r="N71" s="82"/>
      <c r="O71" s="1"/>
      <c r="P71" s="42"/>
      <c r="Q71" s="82"/>
      <c r="R71" s="1"/>
      <c r="S71" s="42"/>
      <c r="T71" s="44"/>
    </row>
    <row r="72" spans="1:21" hidden="1" x14ac:dyDescent="0.25">
      <c r="B72" s="55"/>
      <c r="C72" s="2"/>
      <c r="D72" s="524" t="s">
        <v>346</v>
      </c>
      <c r="E72" s="524"/>
      <c r="F72" s="258">
        <f t="shared" si="27"/>
        <v>0</v>
      </c>
      <c r="G72" s="151"/>
      <c r="H72" s="169">
        <f t="shared" si="26"/>
        <v>0</v>
      </c>
      <c r="I72" s="76"/>
      <c r="J72" s="1"/>
      <c r="K72" s="1"/>
      <c r="L72" s="1"/>
      <c r="M72" s="1"/>
      <c r="N72" s="82"/>
      <c r="O72" s="1"/>
      <c r="P72" s="42"/>
      <c r="Q72" s="82"/>
      <c r="R72" s="1"/>
      <c r="S72" s="42"/>
      <c r="T72" s="44"/>
    </row>
    <row r="73" spans="1:21" hidden="1" x14ac:dyDescent="0.25">
      <c r="B73" s="55"/>
      <c r="C73" s="2"/>
      <c r="D73" s="524" t="s">
        <v>837</v>
      </c>
      <c r="E73" s="524"/>
      <c r="F73" s="258">
        <f t="shared" si="27"/>
        <v>0</v>
      </c>
      <c r="G73" s="151"/>
      <c r="H73" s="169">
        <f t="shared" si="26"/>
        <v>0</v>
      </c>
      <c r="I73" s="76"/>
      <c r="J73" s="1"/>
      <c r="K73" s="1"/>
      <c r="L73" s="1"/>
      <c r="M73" s="1"/>
      <c r="N73" s="82"/>
      <c r="O73" s="1"/>
      <c r="P73" s="42"/>
      <c r="Q73" s="82"/>
      <c r="R73" s="1"/>
      <c r="S73" s="42"/>
      <c r="T73" s="44"/>
    </row>
    <row r="74" spans="1:21" ht="15.75" hidden="1" thickBot="1" x14ac:dyDescent="0.3">
      <c r="B74" s="55"/>
      <c r="C74" s="2"/>
      <c r="D74" s="524" t="s">
        <v>835</v>
      </c>
      <c r="E74" s="524"/>
      <c r="F74" s="258">
        <f t="shared" si="27"/>
        <v>0</v>
      </c>
      <c r="G74" s="151"/>
      <c r="H74" s="169">
        <f t="shared" si="26"/>
        <v>0</v>
      </c>
      <c r="I74" s="76"/>
      <c r="J74" s="1"/>
      <c r="K74" s="1"/>
      <c r="L74" s="1"/>
      <c r="M74" s="1"/>
      <c r="N74" s="82"/>
      <c r="O74" s="1"/>
      <c r="P74" s="42"/>
      <c r="Q74" s="82"/>
      <c r="R74" s="1"/>
      <c r="S74" s="42"/>
      <c r="T74" s="44"/>
    </row>
    <row r="75" spans="1:21" ht="15.75" thickBot="1" x14ac:dyDescent="0.3">
      <c r="B75" s="101" t="s">
        <v>220</v>
      </c>
      <c r="C75" s="560" t="s">
        <v>221</v>
      </c>
      <c r="D75" s="561"/>
      <c r="E75" s="561"/>
      <c r="F75" s="261">
        <f>F76+F79+F83+F84+F95+F106+F117+F120+F132+F133+F134+F135+F146</f>
        <v>0</v>
      </c>
      <c r="G75" s="154">
        <f t="shared" ref="G75:T75" si="28">G76+G79+G83+G84+G95+G106+G117+G120+G132+G133+G134+G135+G146</f>
        <v>0</v>
      </c>
      <c r="H75" s="166">
        <f t="shared" si="26"/>
        <v>0</v>
      </c>
      <c r="I75" s="87">
        <f t="shared" si="28"/>
        <v>0</v>
      </c>
      <c r="J75" s="88">
        <f t="shared" si="28"/>
        <v>0</v>
      </c>
      <c r="K75" s="88">
        <f t="shared" si="28"/>
        <v>0</v>
      </c>
      <c r="L75" s="88">
        <f t="shared" si="28"/>
        <v>0</v>
      </c>
      <c r="M75" s="88">
        <f t="shared" si="28"/>
        <v>0</v>
      </c>
      <c r="N75" s="91">
        <f t="shared" si="28"/>
        <v>0</v>
      </c>
      <c r="O75" s="88">
        <f t="shared" si="28"/>
        <v>0</v>
      </c>
      <c r="P75" s="90">
        <f t="shared" si="28"/>
        <v>0</v>
      </c>
      <c r="Q75" s="91">
        <f t="shared" si="28"/>
        <v>0</v>
      </c>
      <c r="R75" s="88">
        <f t="shared" si="28"/>
        <v>0</v>
      </c>
      <c r="S75" s="90">
        <f t="shared" si="28"/>
        <v>0</v>
      </c>
      <c r="T75" s="92">
        <f t="shared" si="28"/>
        <v>0</v>
      </c>
    </row>
    <row r="76" spans="1:21" s="41" customFormat="1" hidden="1" x14ac:dyDescent="0.25">
      <c r="A76" s="128" t="s">
        <v>222</v>
      </c>
      <c r="B76" s="126" t="s">
        <v>658</v>
      </c>
      <c r="C76" s="562" t="s">
        <v>223</v>
      </c>
      <c r="D76" s="563"/>
      <c r="E76" s="563"/>
      <c r="F76" s="266">
        <f>F77+F78</f>
        <v>0</v>
      </c>
      <c r="G76" s="159">
        <f t="shared" ref="G76:T76" si="29">G77+G78</f>
        <v>0</v>
      </c>
      <c r="H76" s="171">
        <f t="shared" si="26"/>
        <v>0</v>
      </c>
      <c r="I76" s="173">
        <f t="shared" si="29"/>
        <v>0</v>
      </c>
      <c r="J76" s="134">
        <f t="shared" si="29"/>
        <v>0</v>
      </c>
      <c r="K76" s="134">
        <f t="shared" si="29"/>
        <v>0</v>
      </c>
      <c r="L76" s="134">
        <f t="shared" si="29"/>
        <v>0</v>
      </c>
      <c r="M76" s="134">
        <f t="shared" si="29"/>
        <v>0</v>
      </c>
      <c r="N76" s="135">
        <f t="shared" si="29"/>
        <v>0</v>
      </c>
      <c r="O76" s="134">
        <f t="shared" si="29"/>
        <v>0</v>
      </c>
      <c r="P76" s="133">
        <f t="shared" si="29"/>
        <v>0</v>
      </c>
      <c r="Q76" s="135">
        <f t="shared" si="29"/>
        <v>0</v>
      </c>
      <c r="R76" s="134">
        <f t="shared" si="29"/>
        <v>0</v>
      </c>
      <c r="S76" s="133">
        <f t="shared" si="29"/>
        <v>0</v>
      </c>
      <c r="T76" s="136">
        <f t="shared" si="29"/>
        <v>0</v>
      </c>
    </row>
    <row r="77" spans="1:21" hidden="1" x14ac:dyDescent="0.25">
      <c r="B77" s="55"/>
      <c r="C77" s="2"/>
      <c r="D77" s="524" t="s">
        <v>347</v>
      </c>
      <c r="E77" s="524"/>
      <c r="F77" s="258">
        <f t="shared" ref="F77:F78" si="30">SUM(I77:T77)</f>
        <v>0</v>
      </c>
      <c r="G77" s="151"/>
      <c r="H77" s="169">
        <f t="shared" si="26"/>
        <v>0</v>
      </c>
      <c r="I77" s="76"/>
      <c r="J77" s="1"/>
      <c r="K77" s="1"/>
      <c r="L77" s="1"/>
      <c r="M77" s="1"/>
      <c r="N77" s="82"/>
      <c r="O77" s="1"/>
      <c r="P77" s="42"/>
      <c r="Q77" s="82"/>
      <c r="R77" s="1"/>
      <c r="S77" s="42"/>
      <c r="T77" s="44"/>
    </row>
    <row r="78" spans="1:21" hidden="1" x14ac:dyDescent="0.25">
      <c r="B78" s="55"/>
      <c r="C78" s="2"/>
      <c r="D78" s="524" t="s">
        <v>348</v>
      </c>
      <c r="E78" s="524"/>
      <c r="F78" s="258">
        <f t="shared" si="30"/>
        <v>0</v>
      </c>
      <c r="G78" s="151"/>
      <c r="H78" s="169">
        <f t="shared" si="26"/>
        <v>0</v>
      </c>
      <c r="I78" s="76"/>
      <c r="J78" s="1"/>
      <c r="K78" s="1"/>
      <c r="L78" s="1"/>
      <c r="M78" s="1"/>
      <c r="N78" s="82"/>
      <c r="O78" s="1"/>
      <c r="P78" s="42"/>
      <c r="Q78" s="82"/>
      <c r="R78" s="1"/>
      <c r="S78" s="42"/>
      <c r="T78" s="44"/>
    </row>
    <row r="79" spans="1:21" hidden="1" x14ac:dyDescent="0.25">
      <c r="B79" s="126" t="s">
        <v>838</v>
      </c>
      <c r="C79" s="562" t="s">
        <v>839</v>
      </c>
      <c r="D79" s="563"/>
      <c r="E79" s="563"/>
      <c r="F79" s="266">
        <f>F80+F81+F82</f>
        <v>0</v>
      </c>
      <c r="G79" s="159">
        <f t="shared" ref="G79:T79" si="31">G80+G81+G82</f>
        <v>0</v>
      </c>
      <c r="H79" s="171">
        <f t="shared" si="26"/>
        <v>0</v>
      </c>
      <c r="I79" s="173">
        <f t="shared" si="31"/>
        <v>0</v>
      </c>
      <c r="J79" s="134">
        <f t="shared" si="31"/>
        <v>0</v>
      </c>
      <c r="K79" s="134">
        <f t="shared" si="31"/>
        <v>0</v>
      </c>
      <c r="L79" s="134">
        <f t="shared" si="31"/>
        <v>0</v>
      </c>
      <c r="M79" s="134">
        <f t="shared" si="31"/>
        <v>0</v>
      </c>
      <c r="N79" s="135">
        <f t="shared" si="31"/>
        <v>0</v>
      </c>
      <c r="O79" s="134">
        <f t="shared" si="31"/>
        <v>0</v>
      </c>
      <c r="P79" s="133">
        <f t="shared" si="31"/>
        <v>0</v>
      </c>
      <c r="Q79" s="135">
        <f t="shared" si="31"/>
        <v>0</v>
      </c>
      <c r="R79" s="134">
        <f t="shared" si="31"/>
        <v>0</v>
      </c>
      <c r="S79" s="133">
        <f t="shared" si="31"/>
        <v>0</v>
      </c>
      <c r="T79" s="136">
        <f t="shared" si="31"/>
        <v>0</v>
      </c>
    </row>
    <row r="80" spans="1:21" s="211" customFormat="1" hidden="1" x14ac:dyDescent="0.25">
      <c r="A80" s="128" t="s">
        <v>885</v>
      </c>
      <c r="B80" s="191" t="s">
        <v>886</v>
      </c>
      <c r="C80" s="204"/>
      <c r="D80" s="274" t="s">
        <v>976</v>
      </c>
      <c r="E80" s="300"/>
      <c r="F80" s="281">
        <f t="shared" ref="F80:F83" si="32">SUM(I80:T80)</f>
        <v>0</v>
      </c>
      <c r="G80" s="192"/>
      <c r="H80" s="193">
        <f t="shared" si="26"/>
        <v>0</v>
      </c>
      <c r="I80" s="201"/>
      <c r="J80" s="195"/>
      <c r="K80" s="195"/>
      <c r="L80" s="195"/>
      <c r="M80" s="195"/>
      <c r="N80" s="196"/>
      <c r="O80" s="195"/>
      <c r="P80" s="194"/>
      <c r="Q80" s="196"/>
      <c r="R80" s="195"/>
      <c r="S80" s="194"/>
      <c r="T80" s="197"/>
    </row>
    <row r="81" spans="1:20" s="211" customFormat="1" hidden="1" x14ac:dyDescent="0.25">
      <c r="A81" s="128" t="s">
        <v>224</v>
      </c>
      <c r="B81" s="191" t="s">
        <v>659</v>
      </c>
      <c r="C81" s="204"/>
      <c r="D81" s="274" t="s">
        <v>225</v>
      </c>
      <c r="E81" s="300"/>
      <c r="F81" s="281">
        <f t="shared" si="32"/>
        <v>0</v>
      </c>
      <c r="G81" s="192"/>
      <c r="H81" s="193">
        <f t="shared" si="26"/>
        <v>0</v>
      </c>
      <c r="I81" s="201"/>
      <c r="J81" s="195"/>
      <c r="K81" s="195"/>
      <c r="L81" s="195"/>
      <c r="M81" s="195"/>
      <c r="N81" s="196"/>
      <c r="O81" s="195"/>
      <c r="P81" s="194"/>
      <c r="Q81" s="196"/>
      <c r="R81" s="195"/>
      <c r="S81" s="194"/>
      <c r="T81" s="197"/>
    </row>
    <row r="82" spans="1:20" s="211" customFormat="1" hidden="1" x14ac:dyDescent="0.25">
      <c r="A82" s="128" t="s">
        <v>226</v>
      </c>
      <c r="B82" s="191" t="s">
        <v>660</v>
      </c>
      <c r="C82" s="204"/>
      <c r="D82" s="274" t="s">
        <v>227</v>
      </c>
      <c r="E82" s="300"/>
      <c r="F82" s="281">
        <f t="shared" si="32"/>
        <v>0</v>
      </c>
      <c r="G82" s="192"/>
      <c r="H82" s="193">
        <f t="shared" si="26"/>
        <v>0</v>
      </c>
      <c r="I82" s="201"/>
      <c r="J82" s="195"/>
      <c r="K82" s="195"/>
      <c r="L82" s="195"/>
      <c r="M82" s="195"/>
      <c r="N82" s="196"/>
      <c r="O82" s="195"/>
      <c r="P82" s="194"/>
      <c r="Q82" s="196"/>
      <c r="R82" s="195"/>
      <c r="S82" s="194"/>
      <c r="T82" s="197"/>
    </row>
    <row r="83" spans="1:20" s="41" customFormat="1" ht="27.75" hidden="1" customHeight="1" x14ac:dyDescent="0.25">
      <c r="A83" s="128" t="s">
        <v>228</v>
      </c>
      <c r="B83" s="109" t="s">
        <v>661</v>
      </c>
      <c r="C83" s="602" t="s">
        <v>353</v>
      </c>
      <c r="D83" s="603"/>
      <c r="E83" s="603"/>
      <c r="F83" s="267">
        <f t="shared" si="32"/>
        <v>0</v>
      </c>
      <c r="G83" s="160"/>
      <c r="H83" s="172">
        <f t="shared" si="26"/>
        <v>0</v>
      </c>
      <c r="I83" s="111"/>
      <c r="J83" s="112"/>
      <c r="K83" s="112"/>
      <c r="L83" s="112"/>
      <c r="M83" s="112"/>
      <c r="N83" s="115"/>
      <c r="O83" s="112"/>
      <c r="P83" s="114"/>
      <c r="Q83" s="115"/>
      <c r="R83" s="112"/>
      <c r="S83" s="114"/>
      <c r="T83" s="116"/>
    </row>
    <row r="84" spans="1:20" s="41" customFormat="1" hidden="1" x14ac:dyDescent="0.25">
      <c r="A84" s="128" t="s">
        <v>229</v>
      </c>
      <c r="B84" s="109" t="s">
        <v>662</v>
      </c>
      <c r="C84" s="602" t="s">
        <v>804</v>
      </c>
      <c r="D84" s="603"/>
      <c r="E84" s="603"/>
      <c r="F84" s="267">
        <f>F85+F86+F87+F88+F89+F90+F91+F92+F93+F94</f>
        <v>0</v>
      </c>
      <c r="G84" s="160">
        <f t="shared" ref="G84:T84" si="33">G85+G86+G87+G88+G89+G90+G91+G92+G93+G94</f>
        <v>0</v>
      </c>
      <c r="H84" s="172">
        <f t="shared" si="26"/>
        <v>0</v>
      </c>
      <c r="I84" s="111">
        <f t="shared" si="33"/>
        <v>0</v>
      </c>
      <c r="J84" s="112">
        <f t="shared" si="33"/>
        <v>0</v>
      </c>
      <c r="K84" s="112">
        <f t="shared" si="33"/>
        <v>0</v>
      </c>
      <c r="L84" s="112">
        <f t="shared" si="33"/>
        <v>0</v>
      </c>
      <c r="M84" s="112">
        <f t="shared" si="33"/>
        <v>0</v>
      </c>
      <c r="N84" s="115">
        <f t="shared" si="33"/>
        <v>0</v>
      </c>
      <c r="O84" s="112">
        <f t="shared" si="33"/>
        <v>0</v>
      </c>
      <c r="P84" s="114">
        <f t="shared" si="33"/>
        <v>0</v>
      </c>
      <c r="Q84" s="115">
        <f t="shared" si="33"/>
        <v>0</v>
      </c>
      <c r="R84" s="112">
        <f t="shared" si="33"/>
        <v>0</v>
      </c>
      <c r="S84" s="114">
        <f t="shared" si="33"/>
        <v>0</v>
      </c>
      <c r="T84" s="116">
        <f t="shared" si="33"/>
        <v>0</v>
      </c>
    </row>
    <row r="85" spans="1:20" hidden="1" x14ac:dyDescent="0.25">
      <c r="B85" s="55"/>
      <c r="C85" s="2"/>
      <c r="D85" s="524" t="s">
        <v>370</v>
      </c>
      <c r="E85" s="524"/>
      <c r="F85" s="258">
        <f t="shared" ref="F85:F94" si="34">SUM(I85:T85)</f>
        <v>0</v>
      </c>
      <c r="G85" s="151"/>
      <c r="H85" s="169">
        <f t="shared" si="26"/>
        <v>0</v>
      </c>
      <c r="I85" s="76"/>
      <c r="J85" s="1"/>
      <c r="K85" s="1"/>
      <c r="L85" s="1"/>
      <c r="M85" s="1"/>
      <c r="N85" s="82"/>
      <c r="O85" s="1"/>
      <c r="P85" s="42"/>
      <c r="Q85" s="82"/>
      <c r="R85" s="1"/>
      <c r="S85" s="42"/>
      <c r="T85" s="44"/>
    </row>
    <row r="86" spans="1:20" hidden="1" x14ac:dyDescent="0.25">
      <c r="B86" s="55"/>
      <c r="C86" s="2"/>
      <c r="D86" s="524" t="s">
        <v>506</v>
      </c>
      <c r="E86" s="524"/>
      <c r="F86" s="258">
        <f t="shared" si="34"/>
        <v>0</v>
      </c>
      <c r="G86" s="151"/>
      <c r="H86" s="169">
        <f t="shared" si="26"/>
        <v>0</v>
      </c>
      <c r="I86" s="76"/>
      <c r="J86" s="1"/>
      <c r="K86" s="1"/>
      <c r="L86" s="1"/>
      <c r="M86" s="1"/>
      <c r="N86" s="82"/>
      <c r="O86" s="1"/>
      <c r="P86" s="42"/>
      <c r="Q86" s="82"/>
      <c r="R86" s="1"/>
      <c r="S86" s="42"/>
      <c r="T86" s="44"/>
    </row>
    <row r="87" spans="1:20" hidden="1" x14ac:dyDescent="0.25">
      <c r="B87" s="55"/>
      <c r="C87" s="2"/>
      <c r="D87" s="524" t="s">
        <v>507</v>
      </c>
      <c r="E87" s="524"/>
      <c r="F87" s="258">
        <f t="shared" si="34"/>
        <v>0</v>
      </c>
      <c r="G87" s="151"/>
      <c r="H87" s="169">
        <f t="shared" si="26"/>
        <v>0</v>
      </c>
      <c r="I87" s="76"/>
      <c r="J87" s="1"/>
      <c r="K87" s="1"/>
      <c r="L87" s="1"/>
      <c r="M87" s="1"/>
      <c r="N87" s="82"/>
      <c r="O87" s="1"/>
      <c r="P87" s="42"/>
      <c r="Q87" s="82"/>
      <c r="R87" s="1"/>
      <c r="S87" s="42"/>
      <c r="T87" s="44"/>
    </row>
    <row r="88" spans="1:20" hidden="1" x14ac:dyDescent="0.25">
      <c r="B88" s="55"/>
      <c r="C88" s="2"/>
      <c r="D88" s="524" t="s">
        <v>508</v>
      </c>
      <c r="E88" s="524"/>
      <c r="F88" s="258">
        <f t="shared" si="34"/>
        <v>0</v>
      </c>
      <c r="G88" s="151"/>
      <c r="H88" s="169">
        <f t="shared" si="26"/>
        <v>0</v>
      </c>
      <c r="I88" s="76"/>
      <c r="J88" s="1"/>
      <c r="K88" s="1"/>
      <c r="L88" s="1"/>
      <c r="M88" s="1"/>
      <c r="N88" s="82"/>
      <c r="O88" s="1"/>
      <c r="P88" s="42"/>
      <c r="Q88" s="82"/>
      <c r="R88" s="1"/>
      <c r="S88" s="42"/>
      <c r="T88" s="44"/>
    </row>
    <row r="89" spans="1:20" hidden="1" x14ac:dyDescent="0.25">
      <c r="B89" s="55"/>
      <c r="C89" s="2"/>
      <c r="D89" s="524" t="s">
        <v>509</v>
      </c>
      <c r="E89" s="524"/>
      <c r="F89" s="258">
        <f t="shared" si="34"/>
        <v>0</v>
      </c>
      <c r="G89" s="151"/>
      <c r="H89" s="169">
        <f t="shared" si="26"/>
        <v>0</v>
      </c>
      <c r="I89" s="76"/>
      <c r="J89" s="1"/>
      <c r="K89" s="1"/>
      <c r="L89" s="1"/>
      <c r="M89" s="1"/>
      <c r="N89" s="82"/>
      <c r="O89" s="1"/>
      <c r="P89" s="42"/>
      <c r="Q89" s="82"/>
      <c r="R89" s="1"/>
      <c r="S89" s="42"/>
      <c r="T89" s="44"/>
    </row>
    <row r="90" spans="1:20" hidden="1" x14ac:dyDescent="0.25">
      <c r="B90" s="55"/>
      <c r="C90" s="2"/>
      <c r="D90" s="524" t="s">
        <v>510</v>
      </c>
      <c r="E90" s="524"/>
      <c r="F90" s="258">
        <f t="shared" si="34"/>
        <v>0</v>
      </c>
      <c r="G90" s="151"/>
      <c r="H90" s="169">
        <f t="shared" si="26"/>
        <v>0</v>
      </c>
      <c r="I90" s="76"/>
      <c r="J90" s="1"/>
      <c r="K90" s="1"/>
      <c r="L90" s="1"/>
      <c r="M90" s="1"/>
      <c r="N90" s="82"/>
      <c r="O90" s="1"/>
      <c r="P90" s="42"/>
      <c r="Q90" s="82"/>
      <c r="R90" s="1"/>
      <c r="S90" s="42"/>
      <c r="T90" s="44"/>
    </row>
    <row r="91" spans="1:20" ht="25.5" hidden="1" customHeight="1" x14ac:dyDescent="0.25">
      <c r="B91" s="55"/>
      <c r="C91" s="2"/>
      <c r="D91" s="523" t="s">
        <v>511</v>
      </c>
      <c r="E91" s="523"/>
      <c r="F91" s="268">
        <f t="shared" si="34"/>
        <v>0</v>
      </c>
      <c r="G91" s="161"/>
      <c r="H91" s="169">
        <f t="shared" si="26"/>
        <v>0</v>
      </c>
      <c r="I91" s="76"/>
      <c r="J91" s="1"/>
      <c r="K91" s="1"/>
      <c r="L91" s="1"/>
      <c r="M91" s="1"/>
      <c r="N91" s="82"/>
      <c r="O91" s="1"/>
      <c r="P91" s="42"/>
      <c r="Q91" s="82"/>
      <c r="R91" s="1"/>
      <c r="S91" s="42"/>
      <c r="T91" s="44"/>
    </row>
    <row r="92" spans="1:20" hidden="1" x14ac:dyDescent="0.25">
      <c r="B92" s="55"/>
      <c r="C92" s="2"/>
      <c r="D92" s="524" t="s">
        <v>805</v>
      </c>
      <c r="E92" s="524"/>
      <c r="F92" s="258">
        <f t="shared" si="34"/>
        <v>0</v>
      </c>
      <c r="G92" s="151"/>
      <c r="H92" s="169">
        <f t="shared" si="26"/>
        <v>0</v>
      </c>
      <c r="I92" s="76"/>
      <c r="J92" s="1"/>
      <c r="K92" s="1"/>
      <c r="L92" s="1"/>
      <c r="M92" s="1"/>
      <c r="N92" s="82"/>
      <c r="O92" s="1"/>
      <c r="P92" s="42"/>
      <c r="Q92" s="82"/>
      <c r="R92" s="1"/>
      <c r="S92" s="42"/>
      <c r="T92" s="44"/>
    </row>
    <row r="93" spans="1:20" ht="25.5" hidden="1" customHeight="1" x14ac:dyDescent="0.25">
      <c r="B93" s="55"/>
      <c r="C93" s="2"/>
      <c r="D93" s="523" t="s">
        <v>512</v>
      </c>
      <c r="E93" s="523"/>
      <c r="F93" s="268">
        <f t="shared" si="34"/>
        <v>0</v>
      </c>
      <c r="G93" s="161"/>
      <c r="H93" s="169">
        <f t="shared" si="26"/>
        <v>0</v>
      </c>
      <c r="I93" s="76"/>
      <c r="J93" s="1"/>
      <c r="K93" s="1"/>
      <c r="L93" s="1"/>
      <c r="M93" s="1"/>
      <c r="N93" s="82"/>
      <c r="O93" s="1"/>
      <c r="P93" s="42"/>
      <c r="Q93" s="82"/>
      <c r="R93" s="1"/>
      <c r="S93" s="42"/>
      <c r="T93" s="44"/>
    </row>
    <row r="94" spans="1:20" ht="25.5" hidden="1" customHeight="1" x14ac:dyDescent="0.25">
      <c r="B94" s="55"/>
      <c r="C94" s="2"/>
      <c r="D94" s="523" t="s">
        <v>513</v>
      </c>
      <c r="E94" s="523"/>
      <c r="F94" s="268">
        <f t="shared" si="34"/>
        <v>0</v>
      </c>
      <c r="G94" s="161"/>
      <c r="H94" s="169">
        <f t="shared" si="26"/>
        <v>0</v>
      </c>
      <c r="I94" s="76"/>
      <c r="J94" s="1"/>
      <c r="K94" s="1"/>
      <c r="L94" s="1"/>
      <c r="M94" s="1"/>
      <c r="N94" s="82"/>
      <c r="O94" s="1"/>
      <c r="P94" s="42"/>
      <c r="Q94" s="82"/>
      <c r="R94" s="1"/>
      <c r="S94" s="42"/>
      <c r="T94" s="44"/>
    </row>
    <row r="95" spans="1:20" s="41" customFormat="1" ht="15" hidden="1" customHeight="1" x14ac:dyDescent="0.25">
      <c r="A95" s="128" t="s">
        <v>230</v>
      </c>
      <c r="B95" s="109" t="s">
        <v>663</v>
      </c>
      <c r="C95" s="602" t="s">
        <v>806</v>
      </c>
      <c r="D95" s="603"/>
      <c r="E95" s="603"/>
      <c r="F95" s="267">
        <f>F96+F97+F98+F99+F100+F101+F102+F103+F104+F105</f>
        <v>0</v>
      </c>
      <c r="G95" s="160">
        <f t="shared" ref="G95:T95" si="35">G96+G97+G98+G99+G100+G101+G102+G103+G104+G105</f>
        <v>0</v>
      </c>
      <c r="H95" s="172">
        <f t="shared" si="26"/>
        <v>0</v>
      </c>
      <c r="I95" s="111">
        <f t="shared" si="35"/>
        <v>0</v>
      </c>
      <c r="J95" s="112">
        <f t="shared" si="35"/>
        <v>0</v>
      </c>
      <c r="K95" s="112">
        <f t="shared" si="35"/>
        <v>0</v>
      </c>
      <c r="L95" s="112">
        <f t="shared" si="35"/>
        <v>0</v>
      </c>
      <c r="M95" s="112">
        <f t="shared" si="35"/>
        <v>0</v>
      </c>
      <c r="N95" s="115">
        <f t="shared" si="35"/>
        <v>0</v>
      </c>
      <c r="O95" s="112">
        <f t="shared" si="35"/>
        <v>0</v>
      </c>
      <c r="P95" s="114">
        <f t="shared" si="35"/>
        <v>0</v>
      </c>
      <c r="Q95" s="115">
        <f t="shared" si="35"/>
        <v>0</v>
      </c>
      <c r="R95" s="112">
        <f t="shared" si="35"/>
        <v>0</v>
      </c>
      <c r="S95" s="114">
        <f t="shared" si="35"/>
        <v>0</v>
      </c>
      <c r="T95" s="116">
        <f t="shared" si="35"/>
        <v>0</v>
      </c>
    </row>
    <row r="96" spans="1:20" hidden="1" x14ac:dyDescent="0.25">
      <c r="B96" s="55"/>
      <c r="C96" s="2"/>
      <c r="D96" s="524" t="s">
        <v>369</v>
      </c>
      <c r="E96" s="524"/>
      <c r="F96" s="258">
        <f t="shared" ref="F96:F105" si="36">SUM(I96:T96)</f>
        <v>0</v>
      </c>
      <c r="G96" s="151"/>
      <c r="H96" s="169">
        <f t="shared" si="26"/>
        <v>0</v>
      </c>
      <c r="I96" s="76"/>
      <c r="J96" s="1"/>
      <c r="K96" s="1"/>
      <c r="L96" s="1"/>
      <c r="M96" s="1"/>
      <c r="N96" s="82"/>
      <c r="O96" s="1"/>
      <c r="P96" s="42"/>
      <c r="Q96" s="82"/>
      <c r="R96" s="1"/>
      <c r="S96" s="42"/>
      <c r="T96" s="44"/>
    </row>
    <row r="97" spans="1:20" hidden="1" x14ac:dyDescent="0.25">
      <c r="B97" s="55"/>
      <c r="C97" s="2"/>
      <c r="D97" s="524" t="s">
        <v>514</v>
      </c>
      <c r="E97" s="524"/>
      <c r="F97" s="258">
        <f t="shared" si="36"/>
        <v>0</v>
      </c>
      <c r="G97" s="151"/>
      <c r="H97" s="169">
        <f t="shared" si="26"/>
        <v>0</v>
      </c>
      <c r="I97" s="76"/>
      <c r="J97" s="1"/>
      <c r="K97" s="1"/>
      <c r="L97" s="1"/>
      <c r="M97" s="1"/>
      <c r="N97" s="82"/>
      <c r="O97" s="1"/>
      <c r="P97" s="42"/>
      <c r="Q97" s="82"/>
      <c r="R97" s="1"/>
      <c r="S97" s="42"/>
      <c r="T97" s="44"/>
    </row>
    <row r="98" spans="1:20" hidden="1" x14ac:dyDescent="0.25">
      <c r="B98" s="55"/>
      <c r="C98" s="2"/>
      <c r="D98" s="524" t="s">
        <v>516</v>
      </c>
      <c r="E98" s="524"/>
      <c r="F98" s="258">
        <f t="shared" si="36"/>
        <v>0</v>
      </c>
      <c r="G98" s="151"/>
      <c r="H98" s="169">
        <f t="shared" si="26"/>
        <v>0</v>
      </c>
      <c r="I98" s="76"/>
      <c r="J98" s="1"/>
      <c r="K98" s="1"/>
      <c r="L98" s="1"/>
      <c r="M98" s="1"/>
      <c r="N98" s="82"/>
      <c r="O98" s="1"/>
      <c r="P98" s="42"/>
      <c r="Q98" s="82"/>
      <c r="R98" s="1"/>
      <c r="S98" s="42"/>
      <c r="T98" s="44"/>
    </row>
    <row r="99" spans="1:20" hidden="1" x14ac:dyDescent="0.25">
      <c r="B99" s="55"/>
      <c r="C99" s="2"/>
      <c r="D99" s="524" t="s">
        <v>808</v>
      </c>
      <c r="E99" s="524"/>
      <c r="F99" s="258">
        <f t="shared" si="36"/>
        <v>0</v>
      </c>
      <c r="G99" s="151"/>
      <c r="H99" s="169">
        <f t="shared" si="26"/>
        <v>0</v>
      </c>
      <c r="I99" s="76"/>
      <c r="J99" s="1"/>
      <c r="K99" s="1"/>
      <c r="L99" s="1"/>
      <c r="M99" s="1"/>
      <c r="N99" s="82"/>
      <c r="O99" s="1"/>
      <c r="P99" s="42"/>
      <c r="Q99" s="82"/>
      <c r="R99" s="1"/>
      <c r="S99" s="42"/>
      <c r="T99" s="44"/>
    </row>
    <row r="100" spans="1:20" hidden="1" x14ac:dyDescent="0.25">
      <c r="B100" s="55"/>
      <c r="C100" s="2"/>
      <c r="D100" s="524" t="s">
        <v>521</v>
      </c>
      <c r="E100" s="524"/>
      <c r="F100" s="258">
        <f t="shared" si="36"/>
        <v>0</v>
      </c>
      <c r="G100" s="151"/>
      <c r="H100" s="169">
        <f t="shared" si="26"/>
        <v>0</v>
      </c>
      <c r="I100" s="76"/>
      <c r="J100" s="1"/>
      <c r="K100" s="1"/>
      <c r="L100" s="1"/>
      <c r="M100" s="1"/>
      <c r="N100" s="82"/>
      <c r="O100" s="1"/>
      <c r="P100" s="42"/>
      <c r="Q100" s="82"/>
      <c r="R100" s="1"/>
      <c r="S100" s="42"/>
      <c r="T100" s="44"/>
    </row>
    <row r="101" spans="1:20" hidden="1" x14ac:dyDescent="0.25">
      <c r="B101" s="55"/>
      <c r="C101" s="2"/>
      <c r="D101" s="524" t="s">
        <v>519</v>
      </c>
      <c r="E101" s="524"/>
      <c r="F101" s="258">
        <f t="shared" si="36"/>
        <v>0</v>
      </c>
      <c r="G101" s="151"/>
      <c r="H101" s="169">
        <f t="shared" si="26"/>
        <v>0</v>
      </c>
      <c r="I101" s="76"/>
      <c r="J101" s="1"/>
      <c r="K101" s="1"/>
      <c r="L101" s="1"/>
      <c r="M101" s="1"/>
      <c r="N101" s="82"/>
      <c r="O101" s="1"/>
      <c r="P101" s="42"/>
      <c r="Q101" s="82"/>
      <c r="R101" s="1"/>
      <c r="S101" s="42"/>
      <c r="T101" s="44"/>
    </row>
    <row r="102" spans="1:20" ht="25.5" hidden="1" customHeight="1" x14ac:dyDescent="0.25">
      <c r="B102" s="55"/>
      <c r="C102" s="2"/>
      <c r="D102" s="523" t="s">
        <v>523</v>
      </c>
      <c r="E102" s="523"/>
      <c r="F102" s="268">
        <f t="shared" si="36"/>
        <v>0</v>
      </c>
      <c r="G102" s="161"/>
      <c r="H102" s="169">
        <f t="shared" si="26"/>
        <v>0</v>
      </c>
      <c r="I102" s="76"/>
      <c r="J102" s="1"/>
      <c r="K102" s="1"/>
      <c r="L102" s="1"/>
      <c r="M102" s="1"/>
      <c r="N102" s="82"/>
      <c r="O102" s="1"/>
      <c r="P102" s="42"/>
      <c r="Q102" s="82"/>
      <c r="R102" s="1"/>
      <c r="S102" s="42"/>
      <c r="T102" s="44"/>
    </row>
    <row r="103" spans="1:20" hidden="1" x14ac:dyDescent="0.25">
      <c r="B103" s="55"/>
      <c r="C103" s="2"/>
      <c r="D103" s="524" t="s">
        <v>807</v>
      </c>
      <c r="E103" s="524"/>
      <c r="F103" s="258">
        <f t="shared" si="36"/>
        <v>0</v>
      </c>
      <c r="G103" s="151"/>
      <c r="H103" s="169">
        <f t="shared" si="26"/>
        <v>0</v>
      </c>
      <c r="I103" s="76"/>
      <c r="J103" s="1"/>
      <c r="K103" s="1"/>
      <c r="L103" s="1"/>
      <c r="M103" s="1"/>
      <c r="N103" s="82"/>
      <c r="O103" s="1"/>
      <c r="P103" s="42"/>
      <c r="Q103" s="82"/>
      <c r="R103" s="1"/>
      <c r="S103" s="42"/>
      <c r="T103" s="44"/>
    </row>
    <row r="104" spans="1:20" ht="25.5" hidden="1" customHeight="1" x14ac:dyDescent="0.25">
      <c r="B104" s="55"/>
      <c r="C104" s="2"/>
      <c r="D104" s="523" t="s">
        <v>526</v>
      </c>
      <c r="E104" s="523"/>
      <c r="F104" s="268">
        <f t="shared" si="36"/>
        <v>0</v>
      </c>
      <c r="G104" s="161"/>
      <c r="H104" s="169">
        <f t="shared" si="26"/>
        <v>0</v>
      </c>
      <c r="I104" s="76"/>
      <c r="J104" s="1"/>
      <c r="K104" s="1"/>
      <c r="L104" s="1"/>
      <c r="M104" s="1"/>
      <c r="N104" s="82"/>
      <c r="O104" s="1"/>
      <c r="P104" s="42"/>
      <c r="Q104" s="82"/>
      <c r="R104" s="1"/>
      <c r="S104" s="42"/>
      <c r="T104" s="44"/>
    </row>
    <row r="105" spans="1:20" ht="25.5" hidden="1" customHeight="1" x14ac:dyDescent="0.25">
      <c r="B105" s="55"/>
      <c r="C105" s="2"/>
      <c r="D105" s="523" t="s">
        <v>528</v>
      </c>
      <c r="E105" s="523"/>
      <c r="F105" s="268">
        <f t="shared" si="36"/>
        <v>0</v>
      </c>
      <c r="G105" s="161"/>
      <c r="H105" s="169">
        <f t="shared" si="26"/>
        <v>0</v>
      </c>
      <c r="I105" s="76"/>
      <c r="J105" s="1"/>
      <c r="K105" s="1"/>
      <c r="L105" s="1"/>
      <c r="M105" s="1"/>
      <c r="N105" s="82"/>
      <c r="O105" s="1"/>
      <c r="P105" s="42"/>
      <c r="Q105" s="82"/>
      <c r="R105" s="1"/>
      <c r="S105" s="42"/>
      <c r="T105" s="44"/>
    </row>
    <row r="106" spans="1:20" s="41" customFormat="1" hidden="1" x14ac:dyDescent="0.25">
      <c r="A106" s="128" t="s">
        <v>231</v>
      </c>
      <c r="B106" s="109" t="s">
        <v>664</v>
      </c>
      <c r="C106" s="564" t="s">
        <v>232</v>
      </c>
      <c r="D106" s="565"/>
      <c r="E106" s="565"/>
      <c r="F106" s="269">
        <f>F107+F108+F109+F110+F111+F112+F113+F114+F115+F116</f>
        <v>0</v>
      </c>
      <c r="G106" s="162">
        <f t="shared" ref="G106:T106" si="37">G107+G108+G109+G110+G111+G112+G113+G114+G115+G116</f>
        <v>0</v>
      </c>
      <c r="H106" s="172">
        <f t="shared" si="26"/>
        <v>0</v>
      </c>
      <c r="I106" s="111">
        <f t="shared" si="37"/>
        <v>0</v>
      </c>
      <c r="J106" s="112">
        <f t="shared" si="37"/>
        <v>0</v>
      </c>
      <c r="K106" s="112">
        <f t="shared" si="37"/>
        <v>0</v>
      </c>
      <c r="L106" s="112">
        <f t="shared" si="37"/>
        <v>0</v>
      </c>
      <c r="M106" s="112">
        <f t="shared" si="37"/>
        <v>0</v>
      </c>
      <c r="N106" s="115">
        <f t="shared" si="37"/>
        <v>0</v>
      </c>
      <c r="O106" s="112">
        <f t="shared" si="37"/>
        <v>0</v>
      </c>
      <c r="P106" s="114">
        <f t="shared" si="37"/>
        <v>0</v>
      </c>
      <c r="Q106" s="115">
        <f t="shared" si="37"/>
        <v>0</v>
      </c>
      <c r="R106" s="112">
        <f t="shared" si="37"/>
        <v>0</v>
      </c>
      <c r="S106" s="114">
        <f t="shared" si="37"/>
        <v>0</v>
      </c>
      <c r="T106" s="116">
        <f t="shared" si="37"/>
        <v>0</v>
      </c>
    </row>
    <row r="107" spans="1:20" hidden="1" x14ac:dyDescent="0.25">
      <c r="B107" s="55"/>
      <c r="C107" s="2"/>
      <c r="D107" s="524" t="s">
        <v>368</v>
      </c>
      <c r="E107" s="524"/>
      <c r="F107" s="258">
        <f t="shared" ref="F107:F116" si="38">SUM(I107:T107)</f>
        <v>0</v>
      </c>
      <c r="G107" s="151"/>
      <c r="H107" s="169">
        <f t="shared" si="26"/>
        <v>0</v>
      </c>
      <c r="I107" s="76"/>
      <c r="J107" s="1"/>
      <c r="K107" s="1"/>
      <c r="L107" s="1"/>
      <c r="M107" s="1"/>
      <c r="N107" s="82"/>
      <c r="O107" s="1"/>
      <c r="P107" s="42"/>
      <c r="Q107" s="82"/>
      <c r="R107" s="1"/>
      <c r="S107" s="42"/>
      <c r="T107" s="44"/>
    </row>
    <row r="108" spans="1:20" hidden="1" x14ac:dyDescent="0.25">
      <c r="B108" s="55"/>
      <c r="C108" s="2"/>
      <c r="D108" s="524" t="s">
        <v>515</v>
      </c>
      <c r="E108" s="524"/>
      <c r="F108" s="258">
        <f t="shared" si="38"/>
        <v>0</v>
      </c>
      <c r="G108" s="151"/>
      <c r="H108" s="169">
        <f t="shared" si="26"/>
        <v>0</v>
      </c>
      <c r="I108" s="76"/>
      <c r="J108" s="1"/>
      <c r="K108" s="1"/>
      <c r="L108" s="1"/>
      <c r="M108" s="1"/>
      <c r="N108" s="82"/>
      <c r="O108" s="1"/>
      <c r="P108" s="42"/>
      <c r="Q108" s="82"/>
      <c r="R108" s="1"/>
      <c r="S108" s="42"/>
      <c r="T108" s="44"/>
    </row>
    <row r="109" spans="1:20" hidden="1" x14ac:dyDescent="0.25">
      <c r="B109" s="55"/>
      <c r="C109" s="2"/>
      <c r="D109" s="524" t="s">
        <v>517</v>
      </c>
      <c r="E109" s="524"/>
      <c r="F109" s="258">
        <f t="shared" si="38"/>
        <v>0</v>
      </c>
      <c r="G109" s="151"/>
      <c r="H109" s="169">
        <f t="shared" si="26"/>
        <v>0</v>
      </c>
      <c r="I109" s="76"/>
      <c r="J109" s="1"/>
      <c r="K109" s="1"/>
      <c r="L109" s="1"/>
      <c r="M109" s="1"/>
      <c r="N109" s="82"/>
      <c r="O109" s="1"/>
      <c r="P109" s="42"/>
      <c r="Q109" s="82"/>
      <c r="R109" s="1"/>
      <c r="S109" s="42"/>
      <c r="T109" s="44"/>
    </row>
    <row r="110" spans="1:20" hidden="1" x14ac:dyDescent="0.25">
      <c r="B110" s="55"/>
      <c r="C110" s="2"/>
      <c r="D110" s="524" t="s">
        <v>518</v>
      </c>
      <c r="E110" s="524"/>
      <c r="F110" s="258">
        <f t="shared" si="38"/>
        <v>0</v>
      </c>
      <c r="G110" s="151"/>
      <c r="H110" s="169">
        <f t="shared" si="26"/>
        <v>0</v>
      </c>
      <c r="I110" s="76"/>
      <c r="J110" s="1"/>
      <c r="K110" s="1"/>
      <c r="L110" s="1"/>
      <c r="M110" s="1"/>
      <c r="N110" s="82"/>
      <c r="O110" s="1"/>
      <c r="P110" s="42"/>
      <c r="Q110" s="82"/>
      <c r="R110" s="1"/>
      <c r="S110" s="42"/>
      <c r="T110" s="44"/>
    </row>
    <row r="111" spans="1:20" hidden="1" x14ac:dyDescent="0.25">
      <c r="B111" s="55"/>
      <c r="C111" s="2"/>
      <c r="D111" s="524" t="s">
        <v>522</v>
      </c>
      <c r="E111" s="524"/>
      <c r="F111" s="258">
        <f t="shared" si="38"/>
        <v>0</v>
      </c>
      <c r="G111" s="151"/>
      <c r="H111" s="169">
        <f t="shared" si="26"/>
        <v>0</v>
      </c>
      <c r="I111" s="76"/>
      <c r="J111" s="1"/>
      <c r="K111" s="1"/>
      <c r="L111" s="1"/>
      <c r="M111" s="1"/>
      <c r="N111" s="82"/>
      <c r="O111" s="1"/>
      <c r="P111" s="42"/>
      <c r="Q111" s="82"/>
      <c r="R111" s="1"/>
      <c r="S111" s="42"/>
      <c r="T111" s="44"/>
    </row>
    <row r="112" spans="1:20" hidden="1" x14ac:dyDescent="0.25">
      <c r="B112" s="55"/>
      <c r="C112" s="2"/>
      <c r="D112" s="524" t="s">
        <v>520</v>
      </c>
      <c r="E112" s="524"/>
      <c r="F112" s="258">
        <f t="shared" si="38"/>
        <v>0</v>
      </c>
      <c r="G112" s="151"/>
      <c r="H112" s="169">
        <f t="shared" si="26"/>
        <v>0</v>
      </c>
      <c r="I112" s="76"/>
      <c r="J112" s="1"/>
      <c r="K112" s="1"/>
      <c r="L112" s="1"/>
      <c r="M112" s="1"/>
      <c r="N112" s="82"/>
      <c r="O112" s="1"/>
      <c r="P112" s="42"/>
      <c r="Q112" s="82"/>
      <c r="R112" s="1"/>
      <c r="S112" s="42"/>
      <c r="T112" s="44"/>
    </row>
    <row r="113" spans="1:20" ht="25.5" hidden="1" customHeight="1" x14ac:dyDescent="0.25">
      <c r="B113" s="55"/>
      <c r="C113" s="2"/>
      <c r="D113" s="523" t="s">
        <v>524</v>
      </c>
      <c r="E113" s="523"/>
      <c r="F113" s="268">
        <f t="shared" si="38"/>
        <v>0</v>
      </c>
      <c r="G113" s="161"/>
      <c r="H113" s="169">
        <f t="shared" si="26"/>
        <v>0</v>
      </c>
      <c r="I113" s="76"/>
      <c r="J113" s="1"/>
      <c r="K113" s="1"/>
      <c r="L113" s="1"/>
      <c r="M113" s="1"/>
      <c r="N113" s="82"/>
      <c r="O113" s="1"/>
      <c r="P113" s="42"/>
      <c r="Q113" s="82"/>
      <c r="R113" s="1"/>
      <c r="S113" s="42"/>
      <c r="T113" s="44"/>
    </row>
    <row r="114" spans="1:20" hidden="1" x14ac:dyDescent="0.25">
      <c r="B114" s="55"/>
      <c r="C114" s="2"/>
      <c r="D114" s="524" t="s">
        <v>525</v>
      </c>
      <c r="E114" s="524"/>
      <c r="F114" s="258">
        <f t="shared" si="38"/>
        <v>0</v>
      </c>
      <c r="G114" s="151"/>
      <c r="H114" s="169">
        <f t="shared" si="26"/>
        <v>0</v>
      </c>
      <c r="I114" s="76"/>
      <c r="J114" s="1"/>
      <c r="K114" s="1"/>
      <c r="L114" s="1"/>
      <c r="M114" s="1"/>
      <c r="N114" s="82"/>
      <c r="O114" s="1"/>
      <c r="P114" s="42"/>
      <c r="Q114" s="82"/>
      <c r="R114" s="1"/>
      <c r="S114" s="42"/>
      <c r="T114" s="44"/>
    </row>
    <row r="115" spans="1:20" ht="25.5" hidden="1" customHeight="1" x14ac:dyDescent="0.25">
      <c r="B115" s="55"/>
      <c r="C115" s="2"/>
      <c r="D115" s="523" t="s">
        <v>527</v>
      </c>
      <c r="E115" s="523"/>
      <c r="F115" s="268">
        <f t="shared" si="38"/>
        <v>0</v>
      </c>
      <c r="G115" s="161"/>
      <c r="H115" s="169">
        <f t="shared" si="26"/>
        <v>0</v>
      </c>
      <c r="I115" s="76"/>
      <c r="J115" s="1"/>
      <c r="K115" s="1"/>
      <c r="L115" s="1"/>
      <c r="M115" s="1"/>
      <c r="N115" s="82"/>
      <c r="O115" s="1"/>
      <c r="P115" s="42"/>
      <c r="Q115" s="82"/>
      <c r="R115" s="1"/>
      <c r="S115" s="42"/>
      <c r="T115" s="44"/>
    </row>
    <row r="116" spans="1:20" ht="25.5" hidden="1" customHeight="1" x14ac:dyDescent="0.25">
      <c r="B116" s="55"/>
      <c r="C116" s="2"/>
      <c r="D116" s="523" t="s">
        <v>529</v>
      </c>
      <c r="E116" s="523"/>
      <c r="F116" s="268">
        <f t="shared" si="38"/>
        <v>0</v>
      </c>
      <c r="G116" s="161"/>
      <c r="H116" s="169">
        <f t="shared" si="26"/>
        <v>0</v>
      </c>
      <c r="I116" s="76"/>
      <c r="J116" s="1"/>
      <c r="K116" s="1"/>
      <c r="L116" s="1"/>
      <c r="M116" s="1"/>
      <c r="N116" s="82"/>
      <c r="O116" s="1"/>
      <c r="P116" s="42"/>
      <c r="Q116" s="82"/>
      <c r="R116" s="1"/>
      <c r="S116" s="42"/>
      <c r="T116" s="44"/>
    </row>
    <row r="117" spans="1:20" s="41" customFormat="1" ht="27.75" hidden="1" customHeight="1" x14ac:dyDescent="0.25">
      <c r="A117" s="128" t="s">
        <v>233</v>
      </c>
      <c r="B117" s="109" t="s">
        <v>665</v>
      </c>
      <c r="C117" s="602" t="s">
        <v>809</v>
      </c>
      <c r="D117" s="603"/>
      <c r="E117" s="603"/>
      <c r="F117" s="267">
        <f>F118+F119</f>
        <v>0</v>
      </c>
      <c r="G117" s="160">
        <f t="shared" ref="G117:T117" si="39">G118+G119</f>
        <v>0</v>
      </c>
      <c r="H117" s="172">
        <f t="shared" si="26"/>
        <v>0</v>
      </c>
      <c r="I117" s="111">
        <f t="shared" si="39"/>
        <v>0</v>
      </c>
      <c r="J117" s="112">
        <f t="shared" si="39"/>
        <v>0</v>
      </c>
      <c r="K117" s="112">
        <f t="shared" si="39"/>
        <v>0</v>
      </c>
      <c r="L117" s="112">
        <f t="shared" si="39"/>
        <v>0</v>
      </c>
      <c r="M117" s="112">
        <f t="shared" si="39"/>
        <v>0</v>
      </c>
      <c r="N117" s="115">
        <f t="shared" si="39"/>
        <v>0</v>
      </c>
      <c r="O117" s="112">
        <f t="shared" si="39"/>
        <v>0</v>
      </c>
      <c r="P117" s="114">
        <f t="shared" si="39"/>
        <v>0</v>
      </c>
      <c r="Q117" s="115">
        <f t="shared" si="39"/>
        <v>0</v>
      </c>
      <c r="R117" s="112">
        <f t="shared" si="39"/>
        <v>0</v>
      </c>
      <c r="S117" s="114">
        <f t="shared" si="39"/>
        <v>0</v>
      </c>
      <c r="T117" s="116">
        <f t="shared" si="39"/>
        <v>0</v>
      </c>
    </row>
    <row r="118" spans="1:20" hidden="1" x14ac:dyDescent="0.25">
      <c r="B118" s="55"/>
      <c r="C118" s="2"/>
      <c r="D118" s="524" t="s">
        <v>531</v>
      </c>
      <c r="E118" s="524"/>
      <c r="F118" s="258">
        <f t="shared" ref="F118:F119" si="40">SUM(I118:T118)</f>
        <v>0</v>
      </c>
      <c r="G118" s="151"/>
      <c r="H118" s="169">
        <f t="shared" si="26"/>
        <v>0</v>
      </c>
      <c r="I118" s="76"/>
      <c r="J118" s="1"/>
      <c r="K118" s="1"/>
      <c r="L118" s="1"/>
      <c r="M118" s="1"/>
      <c r="N118" s="82"/>
      <c r="O118" s="1"/>
      <c r="P118" s="42"/>
      <c r="Q118" s="82"/>
      <c r="R118" s="1"/>
      <c r="S118" s="42"/>
      <c r="T118" s="44"/>
    </row>
    <row r="119" spans="1:20" ht="25.5" hidden="1" customHeight="1" x14ac:dyDescent="0.25">
      <c r="B119" s="55"/>
      <c r="C119" s="2"/>
      <c r="D119" s="523" t="s">
        <v>530</v>
      </c>
      <c r="E119" s="523"/>
      <c r="F119" s="268">
        <f t="shared" si="40"/>
        <v>0</v>
      </c>
      <c r="G119" s="161"/>
      <c r="H119" s="169">
        <f t="shared" si="26"/>
        <v>0</v>
      </c>
      <c r="I119" s="76"/>
      <c r="J119" s="1"/>
      <c r="K119" s="1"/>
      <c r="L119" s="1"/>
      <c r="M119" s="1"/>
      <c r="N119" s="82"/>
      <c r="O119" s="1"/>
      <c r="P119" s="42"/>
      <c r="Q119" s="82"/>
      <c r="R119" s="1"/>
      <c r="S119" s="42"/>
      <c r="T119" s="44"/>
    </row>
    <row r="120" spans="1:20" s="41" customFormat="1" hidden="1" x14ac:dyDescent="0.25">
      <c r="A120" s="128" t="s">
        <v>234</v>
      </c>
      <c r="B120" s="109" t="s">
        <v>667</v>
      </c>
      <c r="C120" s="602" t="s">
        <v>810</v>
      </c>
      <c r="D120" s="603"/>
      <c r="E120" s="603"/>
      <c r="F120" s="267">
        <f>F121+F122+F123+F124+F125+F126+F127+F128+F129+F130+F131</f>
        <v>0</v>
      </c>
      <c r="G120" s="160">
        <f t="shared" ref="G120:T120" si="41">G121+G122+G123+G124+G125+G126+G127+G128+G129+G130+G131</f>
        <v>0</v>
      </c>
      <c r="H120" s="172">
        <f t="shared" si="26"/>
        <v>0</v>
      </c>
      <c r="I120" s="111">
        <f t="shared" si="41"/>
        <v>0</v>
      </c>
      <c r="J120" s="112">
        <f t="shared" si="41"/>
        <v>0</v>
      </c>
      <c r="K120" s="112">
        <f t="shared" si="41"/>
        <v>0</v>
      </c>
      <c r="L120" s="112">
        <f t="shared" si="41"/>
        <v>0</v>
      </c>
      <c r="M120" s="112">
        <f t="shared" si="41"/>
        <v>0</v>
      </c>
      <c r="N120" s="115">
        <f t="shared" si="41"/>
        <v>0</v>
      </c>
      <c r="O120" s="112">
        <f t="shared" si="41"/>
        <v>0</v>
      </c>
      <c r="P120" s="114">
        <f t="shared" si="41"/>
        <v>0</v>
      </c>
      <c r="Q120" s="115">
        <f t="shared" si="41"/>
        <v>0</v>
      </c>
      <c r="R120" s="112">
        <f t="shared" si="41"/>
        <v>0</v>
      </c>
      <c r="S120" s="114">
        <f t="shared" si="41"/>
        <v>0</v>
      </c>
      <c r="T120" s="116">
        <f t="shared" si="41"/>
        <v>0</v>
      </c>
    </row>
    <row r="121" spans="1:20" hidden="1" x14ac:dyDescent="0.25">
      <c r="B121" s="55"/>
      <c r="C121" s="2"/>
      <c r="D121" s="524" t="s">
        <v>354</v>
      </c>
      <c r="E121" s="524"/>
      <c r="F121" s="258">
        <f t="shared" ref="F121:F134" si="42">SUM(I121:T121)</f>
        <v>0</v>
      </c>
      <c r="G121" s="151"/>
      <c r="H121" s="169">
        <f t="shared" si="26"/>
        <v>0</v>
      </c>
      <c r="I121" s="76"/>
      <c r="J121" s="1"/>
      <c r="K121" s="1"/>
      <c r="L121" s="1"/>
      <c r="M121" s="1"/>
      <c r="N121" s="82"/>
      <c r="O121" s="1"/>
      <c r="P121" s="42"/>
      <c r="Q121" s="82"/>
      <c r="R121" s="1"/>
      <c r="S121" s="42"/>
      <c r="T121" s="44"/>
    </row>
    <row r="122" spans="1:20" hidden="1" x14ac:dyDescent="0.25">
      <c r="B122" s="55"/>
      <c r="C122" s="2"/>
      <c r="D122" s="524" t="s">
        <v>357</v>
      </c>
      <c r="E122" s="524"/>
      <c r="F122" s="258">
        <f t="shared" si="42"/>
        <v>0</v>
      </c>
      <c r="G122" s="151"/>
      <c r="H122" s="169">
        <f t="shared" si="26"/>
        <v>0</v>
      </c>
      <c r="I122" s="76"/>
      <c r="J122" s="1"/>
      <c r="K122" s="1"/>
      <c r="L122" s="1"/>
      <c r="M122" s="1"/>
      <c r="N122" s="82"/>
      <c r="O122" s="1"/>
      <c r="P122" s="42"/>
      <c r="Q122" s="82"/>
      <c r="R122" s="1"/>
      <c r="S122" s="42"/>
      <c r="T122" s="44"/>
    </row>
    <row r="123" spans="1:20" hidden="1" x14ac:dyDescent="0.25">
      <c r="B123" s="55"/>
      <c r="C123" s="2"/>
      <c r="D123" s="524" t="s">
        <v>358</v>
      </c>
      <c r="E123" s="524"/>
      <c r="F123" s="258">
        <f t="shared" si="42"/>
        <v>0</v>
      </c>
      <c r="G123" s="151"/>
      <c r="H123" s="169">
        <f t="shared" si="26"/>
        <v>0</v>
      </c>
      <c r="I123" s="76"/>
      <c r="J123" s="1"/>
      <c r="K123" s="1"/>
      <c r="L123" s="1"/>
      <c r="M123" s="1"/>
      <c r="N123" s="82"/>
      <c r="O123" s="1"/>
      <c r="P123" s="42"/>
      <c r="Q123" s="82"/>
      <c r="R123" s="1"/>
      <c r="S123" s="42"/>
      <c r="T123" s="44"/>
    </row>
    <row r="124" spans="1:20" hidden="1" x14ac:dyDescent="0.25">
      <c r="B124" s="55"/>
      <c r="C124" s="2"/>
      <c r="D124" s="524" t="s">
        <v>355</v>
      </c>
      <c r="E124" s="524"/>
      <c r="F124" s="258">
        <f t="shared" si="42"/>
        <v>0</v>
      </c>
      <c r="G124" s="151"/>
      <c r="H124" s="169">
        <f t="shared" si="26"/>
        <v>0</v>
      </c>
      <c r="I124" s="76"/>
      <c r="J124" s="1"/>
      <c r="K124" s="1"/>
      <c r="L124" s="1"/>
      <c r="M124" s="1"/>
      <c r="N124" s="82"/>
      <c r="O124" s="1"/>
      <c r="P124" s="42"/>
      <c r="Q124" s="82"/>
      <c r="R124" s="1"/>
      <c r="S124" s="42"/>
      <c r="T124" s="44"/>
    </row>
    <row r="125" spans="1:20" hidden="1" x14ac:dyDescent="0.25">
      <c r="B125" s="55"/>
      <c r="C125" s="2"/>
      <c r="D125" s="524" t="s">
        <v>811</v>
      </c>
      <c r="E125" s="524"/>
      <c r="F125" s="258">
        <f t="shared" si="42"/>
        <v>0</v>
      </c>
      <c r="G125" s="151"/>
      <c r="H125" s="169">
        <f t="shared" si="26"/>
        <v>0</v>
      </c>
      <c r="I125" s="76"/>
      <c r="J125" s="1"/>
      <c r="K125" s="1"/>
      <c r="L125" s="1"/>
      <c r="M125" s="1"/>
      <c r="N125" s="82"/>
      <c r="O125" s="1"/>
      <c r="P125" s="42"/>
      <c r="Q125" s="82"/>
      <c r="R125" s="1"/>
      <c r="S125" s="42"/>
      <c r="T125" s="44"/>
    </row>
    <row r="126" spans="1:20" ht="25.5" hidden="1" customHeight="1" x14ac:dyDescent="0.25">
      <c r="B126" s="55"/>
      <c r="C126" s="2"/>
      <c r="D126" s="523" t="s">
        <v>532</v>
      </c>
      <c r="E126" s="523"/>
      <c r="F126" s="268">
        <f t="shared" si="42"/>
        <v>0</v>
      </c>
      <c r="G126" s="161"/>
      <c r="H126" s="169">
        <f t="shared" si="26"/>
        <v>0</v>
      </c>
      <c r="I126" s="76"/>
      <c r="J126" s="1"/>
      <c r="K126" s="1"/>
      <c r="L126" s="1"/>
      <c r="M126" s="1"/>
      <c r="N126" s="82"/>
      <c r="O126" s="1"/>
      <c r="P126" s="42"/>
      <c r="Q126" s="82"/>
      <c r="R126" s="1"/>
      <c r="S126" s="42"/>
      <c r="T126" s="44"/>
    </row>
    <row r="127" spans="1:20" ht="25.5" hidden="1" customHeight="1" x14ac:dyDescent="0.25">
      <c r="B127" s="55"/>
      <c r="C127" s="2"/>
      <c r="D127" s="523" t="s">
        <v>533</v>
      </c>
      <c r="E127" s="523"/>
      <c r="F127" s="268">
        <f t="shared" si="42"/>
        <v>0</v>
      </c>
      <c r="G127" s="161"/>
      <c r="H127" s="169">
        <f t="shared" si="26"/>
        <v>0</v>
      </c>
      <c r="I127" s="76"/>
      <c r="J127" s="1"/>
      <c r="K127" s="1"/>
      <c r="L127" s="1"/>
      <c r="M127" s="1"/>
      <c r="N127" s="82"/>
      <c r="O127" s="1"/>
      <c r="P127" s="42"/>
      <c r="Q127" s="82"/>
      <c r="R127" s="1"/>
      <c r="S127" s="42"/>
      <c r="T127" s="44"/>
    </row>
    <row r="128" spans="1:20" hidden="1" x14ac:dyDescent="0.25">
      <c r="B128" s="55"/>
      <c r="C128" s="2"/>
      <c r="D128" s="524" t="s">
        <v>364</v>
      </c>
      <c r="E128" s="524"/>
      <c r="F128" s="258">
        <f t="shared" si="42"/>
        <v>0</v>
      </c>
      <c r="G128" s="151"/>
      <c r="H128" s="169">
        <f t="shared" si="26"/>
        <v>0</v>
      </c>
      <c r="I128" s="76"/>
      <c r="J128" s="1"/>
      <c r="K128" s="1"/>
      <c r="L128" s="1"/>
      <c r="M128" s="1"/>
      <c r="N128" s="82"/>
      <c r="O128" s="1"/>
      <c r="P128" s="42"/>
      <c r="Q128" s="82"/>
      <c r="R128" s="1"/>
      <c r="S128" s="42"/>
      <c r="T128" s="44"/>
    </row>
    <row r="129" spans="1:20" hidden="1" x14ac:dyDescent="0.25">
      <c r="B129" s="55"/>
      <c r="C129" s="2"/>
      <c r="D129" s="524" t="s">
        <v>356</v>
      </c>
      <c r="E129" s="524"/>
      <c r="F129" s="258">
        <f t="shared" si="42"/>
        <v>0</v>
      </c>
      <c r="G129" s="151"/>
      <c r="H129" s="169">
        <f t="shared" si="26"/>
        <v>0</v>
      </c>
      <c r="I129" s="76"/>
      <c r="J129" s="1"/>
      <c r="K129" s="1"/>
      <c r="L129" s="1"/>
      <c r="M129" s="1"/>
      <c r="N129" s="82"/>
      <c r="O129" s="1"/>
      <c r="P129" s="42"/>
      <c r="Q129" s="82"/>
      <c r="R129" s="1"/>
      <c r="S129" s="42"/>
      <c r="T129" s="44"/>
    </row>
    <row r="130" spans="1:20" ht="25.5" hidden="1" customHeight="1" x14ac:dyDescent="0.25">
      <c r="B130" s="55"/>
      <c r="C130" s="2"/>
      <c r="D130" s="523" t="s">
        <v>534</v>
      </c>
      <c r="E130" s="523"/>
      <c r="F130" s="268">
        <f t="shared" si="42"/>
        <v>0</v>
      </c>
      <c r="G130" s="161"/>
      <c r="H130" s="169">
        <f t="shared" si="26"/>
        <v>0</v>
      </c>
      <c r="I130" s="76"/>
      <c r="J130" s="1"/>
      <c r="K130" s="1"/>
      <c r="L130" s="1"/>
      <c r="M130" s="1"/>
      <c r="N130" s="82"/>
      <c r="O130" s="1"/>
      <c r="P130" s="42"/>
      <c r="Q130" s="82"/>
      <c r="R130" s="1"/>
      <c r="S130" s="42"/>
      <c r="T130" s="44"/>
    </row>
    <row r="131" spans="1:20" hidden="1" x14ac:dyDescent="0.25">
      <c r="B131" s="55"/>
      <c r="C131" s="2"/>
      <c r="D131" s="524" t="s">
        <v>535</v>
      </c>
      <c r="E131" s="524"/>
      <c r="F131" s="258">
        <f t="shared" si="42"/>
        <v>0</v>
      </c>
      <c r="G131" s="151"/>
      <c r="H131" s="169">
        <f t="shared" si="26"/>
        <v>0</v>
      </c>
      <c r="I131" s="76"/>
      <c r="J131" s="1"/>
      <c r="K131" s="1"/>
      <c r="L131" s="1"/>
      <c r="M131" s="1"/>
      <c r="N131" s="82"/>
      <c r="O131" s="1"/>
      <c r="P131" s="42"/>
      <c r="Q131" s="82"/>
      <c r="R131" s="1"/>
      <c r="S131" s="42"/>
      <c r="T131" s="44"/>
    </row>
    <row r="132" spans="1:20" s="41" customFormat="1" hidden="1" x14ac:dyDescent="0.25">
      <c r="A132" s="128" t="s">
        <v>235</v>
      </c>
      <c r="B132" s="109" t="s">
        <v>666</v>
      </c>
      <c r="C132" s="564" t="s">
        <v>236</v>
      </c>
      <c r="D132" s="565"/>
      <c r="E132" s="565"/>
      <c r="F132" s="269">
        <f t="shared" si="42"/>
        <v>0</v>
      </c>
      <c r="G132" s="162"/>
      <c r="H132" s="172">
        <f t="shared" si="26"/>
        <v>0</v>
      </c>
      <c r="I132" s="111"/>
      <c r="J132" s="112"/>
      <c r="K132" s="112"/>
      <c r="L132" s="112"/>
      <c r="M132" s="112"/>
      <c r="N132" s="115"/>
      <c r="O132" s="112"/>
      <c r="P132" s="114"/>
      <c r="Q132" s="115"/>
      <c r="R132" s="112"/>
      <c r="S132" s="114"/>
      <c r="T132" s="116"/>
    </row>
    <row r="133" spans="1:20" s="41" customFormat="1" hidden="1" x14ac:dyDescent="0.25">
      <c r="A133" s="128" t="s">
        <v>237</v>
      </c>
      <c r="B133" s="109" t="s">
        <v>668</v>
      </c>
      <c r="C133" s="564" t="s">
        <v>238</v>
      </c>
      <c r="D133" s="565"/>
      <c r="E133" s="565"/>
      <c r="F133" s="269">
        <f t="shared" si="42"/>
        <v>0</v>
      </c>
      <c r="G133" s="162"/>
      <c r="H133" s="172">
        <f t="shared" si="26"/>
        <v>0</v>
      </c>
      <c r="I133" s="111"/>
      <c r="J133" s="112"/>
      <c r="K133" s="112"/>
      <c r="L133" s="112"/>
      <c r="M133" s="112"/>
      <c r="N133" s="115"/>
      <c r="O133" s="112"/>
      <c r="P133" s="114"/>
      <c r="Q133" s="115"/>
      <c r="R133" s="112"/>
      <c r="S133" s="114"/>
      <c r="T133" s="116"/>
    </row>
    <row r="134" spans="1:20" s="41" customFormat="1" hidden="1" x14ac:dyDescent="0.25">
      <c r="A134" s="128" t="s">
        <v>239</v>
      </c>
      <c r="B134" s="109" t="s">
        <v>669</v>
      </c>
      <c r="C134" s="564" t="s">
        <v>240</v>
      </c>
      <c r="D134" s="565"/>
      <c r="E134" s="565"/>
      <c r="F134" s="269">
        <f t="shared" si="42"/>
        <v>0</v>
      </c>
      <c r="G134" s="162"/>
      <c r="H134" s="172">
        <f t="shared" ref="H134:H197" si="43">SUM(F134:G134)</f>
        <v>0</v>
      </c>
      <c r="I134" s="111"/>
      <c r="J134" s="112"/>
      <c r="K134" s="112"/>
      <c r="L134" s="112"/>
      <c r="M134" s="112"/>
      <c r="N134" s="115"/>
      <c r="O134" s="112"/>
      <c r="P134" s="114"/>
      <c r="Q134" s="115"/>
      <c r="R134" s="112"/>
      <c r="S134" s="114"/>
      <c r="T134" s="116"/>
    </row>
    <row r="135" spans="1:20" s="41" customFormat="1" hidden="1" x14ac:dyDescent="0.25">
      <c r="A135" s="128" t="s">
        <v>241</v>
      </c>
      <c r="B135" s="109" t="s">
        <v>670</v>
      </c>
      <c r="C135" s="564" t="s">
        <v>242</v>
      </c>
      <c r="D135" s="565"/>
      <c r="E135" s="565"/>
      <c r="F135" s="269">
        <f>F136+F137+F138+F139+F140+F141+F142+F143+F144+F145</f>
        <v>0</v>
      </c>
      <c r="G135" s="162">
        <f t="shared" ref="G135:T135" si="44">G136+G137+G138+G139+G140+G141+G142+G143+G144+G145</f>
        <v>0</v>
      </c>
      <c r="H135" s="172">
        <f t="shared" si="43"/>
        <v>0</v>
      </c>
      <c r="I135" s="111">
        <f t="shared" si="44"/>
        <v>0</v>
      </c>
      <c r="J135" s="112">
        <f t="shared" si="44"/>
        <v>0</v>
      </c>
      <c r="K135" s="112">
        <f t="shared" si="44"/>
        <v>0</v>
      </c>
      <c r="L135" s="112">
        <f t="shared" si="44"/>
        <v>0</v>
      </c>
      <c r="M135" s="112">
        <f t="shared" si="44"/>
        <v>0</v>
      </c>
      <c r="N135" s="115">
        <f t="shared" si="44"/>
        <v>0</v>
      </c>
      <c r="O135" s="112">
        <f t="shared" si="44"/>
        <v>0</v>
      </c>
      <c r="P135" s="114">
        <f t="shared" si="44"/>
        <v>0</v>
      </c>
      <c r="Q135" s="115">
        <f t="shared" si="44"/>
        <v>0</v>
      </c>
      <c r="R135" s="112">
        <f t="shared" si="44"/>
        <v>0</v>
      </c>
      <c r="S135" s="114">
        <f t="shared" si="44"/>
        <v>0</v>
      </c>
      <c r="T135" s="116">
        <f t="shared" si="44"/>
        <v>0</v>
      </c>
    </row>
    <row r="136" spans="1:20" hidden="1" x14ac:dyDescent="0.25">
      <c r="B136" s="55"/>
      <c r="C136" s="2"/>
      <c r="D136" s="524" t="s">
        <v>359</v>
      </c>
      <c r="E136" s="524"/>
      <c r="F136" s="258">
        <f t="shared" ref="F136:F146" si="45">SUM(I136:T136)</f>
        <v>0</v>
      </c>
      <c r="G136" s="151"/>
      <c r="H136" s="169">
        <f t="shared" si="43"/>
        <v>0</v>
      </c>
      <c r="I136" s="76"/>
      <c r="J136" s="1"/>
      <c r="K136" s="1"/>
      <c r="L136" s="1"/>
      <c r="M136" s="1"/>
      <c r="N136" s="82"/>
      <c r="O136" s="1"/>
      <c r="P136" s="42"/>
      <c r="Q136" s="82"/>
      <c r="R136" s="1"/>
      <c r="S136" s="42"/>
      <c r="T136" s="44"/>
    </row>
    <row r="137" spans="1:20" hidden="1" x14ac:dyDescent="0.25">
      <c r="B137" s="55"/>
      <c r="C137" s="2"/>
      <c r="D137" s="524" t="s">
        <v>360</v>
      </c>
      <c r="E137" s="524"/>
      <c r="F137" s="258">
        <f t="shared" si="45"/>
        <v>0</v>
      </c>
      <c r="G137" s="151"/>
      <c r="H137" s="169">
        <f t="shared" si="43"/>
        <v>0</v>
      </c>
      <c r="I137" s="76"/>
      <c r="J137" s="1"/>
      <c r="K137" s="1"/>
      <c r="L137" s="1"/>
      <c r="M137" s="1"/>
      <c r="N137" s="82"/>
      <c r="O137" s="1"/>
      <c r="P137" s="42"/>
      <c r="Q137" s="82"/>
      <c r="R137" s="1"/>
      <c r="S137" s="42"/>
      <c r="T137" s="44"/>
    </row>
    <row r="138" spans="1:20" hidden="1" x14ac:dyDescent="0.25">
      <c r="B138" s="55"/>
      <c r="C138" s="2"/>
      <c r="D138" s="524" t="s">
        <v>361</v>
      </c>
      <c r="E138" s="524"/>
      <c r="F138" s="258">
        <f t="shared" si="45"/>
        <v>0</v>
      </c>
      <c r="G138" s="151"/>
      <c r="H138" s="169">
        <f t="shared" si="43"/>
        <v>0</v>
      </c>
      <c r="I138" s="76"/>
      <c r="J138" s="1"/>
      <c r="K138" s="1"/>
      <c r="L138" s="1"/>
      <c r="M138" s="1"/>
      <c r="N138" s="82"/>
      <c r="O138" s="1"/>
      <c r="P138" s="42"/>
      <c r="Q138" s="82"/>
      <c r="R138" s="1"/>
      <c r="S138" s="42"/>
      <c r="T138" s="44"/>
    </row>
    <row r="139" spans="1:20" hidden="1" x14ac:dyDescent="0.25">
      <c r="B139" s="55"/>
      <c r="C139" s="2"/>
      <c r="D139" s="524" t="s">
        <v>362</v>
      </c>
      <c r="E139" s="524"/>
      <c r="F139" s="258">
        <f t="shared" si="45"/>
        <v>0</v>
      </c>
      <c r="G139" s="151"/>
      <c r="H139" s="169">
        <f t="shared" si="43"/>
        <v>0</v>
      </c>
      <c r="I139" s="76"/>
      <c r="J139" s="1"/>
      <c r="K139" s="1"/>
      <c r="L139" s="1"/>
      <c r="M139" s="1"/>
      <c r="N139" s="82"/>
      <c r="O139" s="1"/>
      <c r="P139" s="42"/>
      <c r="Q139" s="82"/>
      <c r="R139" s="1"/>
      <c r="S139" s="42"/>
      <c r="T139" s="44"/>
    </row>
    <row r="140" spans="1:20" hidden="1" x14ac:dyDescent="0.25">
      <c r="B140" s="55"/>
      <c r="C140" s="2"/>
      <c r="D140" s="524" t="s">
        <v>363</v>
      </c>
      <c r="E140" s="524"/>
      <c r="F140" s="258">
        <f t="shared" si="45"/>
        <v>0</v>
      </c>
      <c r="G140" s="151"/>
      <c r="H140" s="169">
        <f t="shared" si="43"/>
        <v>0</v>
      </c>
      <c r="I140" s="76"/>
      <c r="J140" s="1"/>
      <c r="K140" s="1"/>
      <c r="L140" s="1"/>
      <c r="M140" s="1"/>
      <c r="N140" s="82"/>
      <c r="O140" s="1"/>
      <c r="P140" s="42"/>
      <c r="Q140" s="82"/>
      <c r="R140" s="1"/>
      <c r="S140" s="42"/>
      <c r="T140" s="44"/>
    </row>
    <row r="141" spans="1:20" ht="25.5" hidden="1" customHeight="1" x14ac:dyDescent="0.25">
      <c r="B141" s="55"/>
      <c r="C141" s="2"/>
      <c r="D141" s="523" t="s">
        <v>536</v>
      </c>
      <c r="E141" s="523"/>
      <c r="F141" s="268">
        <f t="shared" si="45"/>
        <v>0</v>
      </c>
      <c r="G141" s="161"/>
      <c r="H141" s="169">
        <f t="shared" si="43"/>
        <v>0</v>
      </c>
      <c r="I141" s="76"/>
      <c r="J141" s="1"/>
      <c r="K141" s="1"/>
      <c r="L141" s="1"/>
      <c r="M141" s="1"/>
      <c r="N141" s="82"/>
      <c r="O141" s="1"/>
      <c r="P141" s="42"/>
      <c r="Q141" s="82"/>
      <c r="R141" s="1"/>
      <c r="S141" s="42"/>
      <c r="T141" s="44"/>
    </row>
    <row r="142" spans="1:20" ht="25.5" hidden="1" customHeight="1" x14ac:dyDescent="0.25">
      <c r="B142" s="55"/>
      <c r="C142" s="2"/>
      <c r="D142" s="523" t="s">
        <v>539</v>
      </c>
      <c r="E142" s="523"/>
      <c r="F142" s="268">
        <f t="shared" si="45"/>
        <v>0</v>
      </c>
      <c r="G142" s="161"/>
      <c r="H142" s="169">
        <f t="shared" si="43"/>
        <v>0</v>
      </c>
      <c r="I142" s="76"/>
      <c r="J142" s="1"/>
      <c r="K142" s="1"/>
      <c r="L142" s="1"/>
      <c r="M142" s="1"/>
      <c r="N142" s="82"/>
      <c r="O142" s="1"/>
      <c r="P142" s="42"/>
      <c r="Q142" s="82"/>
      <c r="R142" s="1"/>
      <c r="S142" s="42"/>
      <c r="T142" s="44"/>
    </row>
    <row r="143" spans="1:20" hidden="1" x14ac:dyDescent="0.25">
      <c r="B143" s="55"/>
      <c r="C143" s="2"/>
      <c r="D143" s="524" t="s">
        <v>365</v>
      </c>
      <c r="E143" s="524"/>
      <c r="F143" s="258">
        <f t="shared" si="45"/>
        <v>0</v>
      </c>
      <c r="G143" s="151"/>
      <c r="H143" s="169">
        <f t="shared" si="43"/>
        <v>0</v>
      </c>
      <c r="I143" s="76"/>
      <c r="J143" s="1"/>
      <c r="K143" s="1"/>
      <c r="L143" s="1"/>
      <c r="M143" s="1"/>
      <c r="N143" s="82"/>
      <c r="O143" s="1"/>
      <c r="P143" s="42"/>
      <c r="Q143" s="82"/>
      <c r="R143" s="1"/>
      <c r="S143" s="42"/>
      <c r="T143" s="44"/>
    </row>
    <row r="144" spans="1:20" ht="25.5" hidden="1" customHeight="1" x14ac:dyDescent="0.25">
      <c r="B144" s="55"/>
      <c r="C144" s="2"/>
      <c r="D144" s="523" t="s">
        <v>542</v>
      </c>
      <c r="E144" s="523"/>
      <c r="F144" s="268">
        <f t="shared" si="45"/>
        <v>0</v>
      </c>
      <c r="G144" s="161"/>
      <c r="H144" s="169">
        <f t="shared" si="43"/>
        <v>0</v>
      </c>
      <c r="I144" s="76"/>
      <c r="J144" s="1"/>
      <c r="K144" s="1"/>
      <c r="L144" s="1"/>
      <c r="M144" s="1"/>
      <c r="N144" s="82"/>
      <c r="O144" s="1"/>
      <c r="P144" s="42"/>
      <c r="Q144" s="82"/>
      <c r="R144" s="1"/>
      <c r="S144" s="42"/>
      <c r="T144" s="44"/>
    </row>
    <row r="145" spans="1:20" hidden="1" x14ac:dyDescent="0.25">
      <c r="B145" s="55"/>
      <c r="C145" s="2"/>
      <c r="D145" s="524" t="s">
        <v>543</v>
      </c>
      <c r="E145" s="524"/>
      <c r="F145" s="258">
        <f t="shared" si="45"/>
        <v>0</v>
      </c>
      <c r="G145" s="151"/>
      <c r="H145" s="169">
        <f t="shared" si="43"/>
        <v>0</v>
      </c>
      <c r="I145" s="76"/>
      <c r="J145" s="1"/>
      <c r="K145" s="1"/>
      <c r="L145" s="1"/>
      <c r="M145" s="1"/>
      <c r="N145" s="82"/>
      <c r="O145" s="1"/>
      <c r="P145" s="42"/>
      <c r="Q145" s="82"/>
      <c r="R145" s="1"/>
      <c r="S145" s="42"/>
      <c r="T145" s="44"/>
    </row>
    <row r="146" spans="1:20" s="41" customFormat="1" ht="15.75" hidden="1" thickBot="1" x14ac:dyDescent="0.3">
      <c r="A146" s="128" t="s">
        <v>243</v>
      </c>
      <c r="B146" s="137" t="s">
        <v>671</v>
      </c>
      <c r="C146" s="600" t="s">
        <v>244</v>
      </c>
      <c r="D146" s="601"/>
      <c r="E146" s="601"/>
      <c r="F146" s="270">
        <f t="shared" si="45"/>
        <v>0</v>
      </c>
      <c r="G146" s="163"/>
      <c r="H146" s="172">
        <f t="shared" si="43"/>
        <v>0</v>
      </c>
      <c r="I146" s="111"/>
      <c r="J146" s="112"/>
      <c r="K146" s="112"/>
      <c r="L146" s="112"/>
      <c r="M146" s="112"/>
      <c r="N146" s="115"/>
      <c r="O146" s="112"/>
      <c r="P146" s="114"/>
      <c r="Q146" s="115"/>
      <c r="R146" s="112"/>
      <c r="S146" s="114"/>
      <c r="T146" s="116"/>
    </row>
    <row r="147" spans="1:20" ht="15.75" thickBot="1" x14ac:dyDescent="0.3">
      <c r="B147" s="101" t="s">
        <v>245</v>
      </c>
      <c r="C147" s="560" t="s">
        <v>246</v>
      </c>
      <c r="D147" s="561"/>
      <c r="E147" s="561"/>
      <c r="F147" s="261">
        <f>F148+F149+F152+F153+F154+F155+F156</f>
        <v>0</v>
      </c>
      <c r="G147" s="154">
        <f t="shared" ref="G147:T147" si="46">G148+G149+G152+G153+G154+G155+G156</f>
        <v>0</v>
      </c>
      <c r="H147" s="166">
        <f t="shared" si="43"/>
        <v>0</v>
      </c>
      <c r="I147" s="87">
        <f t="shared" si="46"/>
        <v>0</v>
      </c>
      <c r="J147" s="88">
        <f t="shared" si="46"/>
        <v>0</v>
      </c>
      <c r="K147" s="88">
        <f t="shared" si="46"/>
        <v>0</v>
      </c>
      <c r="L147" s="88">
        <f t="shared" si="46"/>
        <v>0</v>
      </c>
      <c r="M147" s="88">
        <f t="shared" si="46"/>
        <v>0</v>
      </c>
      <c r="N147" s="91">
        <f t="shared" si="46"/>
        <v>0</v>
      </c>
      <c r="O147" s="88">
        <f t="shared" si="46"/>
        <v>0</v>
      </c>
      <c r="P147" s="90">
        <f t="shared" si="46"/>
        <v>0</v>
      </c>
      <c r="Q147" s="91">
        <f t="shared" si="46"/>
        <v>0</v>
      </c>
      <c r="R147" s="88">
        <f t="shared" si="46"/>
        <v>0</v>
      </c>
      <c r="S147" s="90">
        <f t="shared" si="46"/>
        <v>0</v>
      </c>
      <c r="T147" s="92">
        <f t="shared" si="46"/>
        <v>0</v>
      </c>
    </row>
    <row r="148" spans="1:20" s="18" customFormat="1" hidden="1" x14ac:dyDescent="0.25">
      <c r="A148" s="128" t="s">
        <v>247</v>
      </c>
      <c r="B148" s="117" t="s">
        <v>672</v>
      </c>
      <c r="C148" s="574" t="s">
        <v>248</v>
      </c>
      <c r="D148" s="575"/>
      <c r="E148" s="575"/>
      <c r="F148" s="257">
        <f t="shared" ref="F148" si="47">SUM(I148:T148)</f>
        <v>0</v>
      </c>
      <c r="G148" s="150"/>
      <c r="H148" s="168">
        <f t="shared" si="43"/>
        <v>0</v>
      </c>
      <c r="I148" s="95"/>
      <c r="J148" s="96"/>
      <c r="K148" s="96"/>
      <c r="L148" s="96"/>
      <c r="M148" s="96"/>
      <c r="N148" s="99"/>
      <c r="O148" s="96"/>
      <c r="P148" s="98"/>
      <c r="Q148" s="99"/>
      <c r="R148" s="96"/>
      <c r="S148" s="98"/>
      <c r="T148" s="100"/>
    </row>
    <row r="149" spans="1:20" s="18" customFormat="1" hidden="1" x14ac:dyDescent="0.25">
      <c r="A149" s="128" t="s">
        <v>249</v>
      </c>
      <c r="B149" s="93" t="s">
        <v>673</v>
      </c>
      <c r="C149" s="556" t="s">
        <v>250</v>
      </c>
      <c r="D149" s="557"/>
      <c r="E149" s="557"/>
      <c r="F149" s="259">
        <f>F150+F151</f>
        <v>0</v>
      </c>
      <c r="G149" s="152">
        <f t="shared" ref="G149:T149" si="48">G150+G151</f>
        <v>0</v>
      </c>
      <c r="H149" s="168">
        <f t="shared" si="43"/>
        <v>0</v>
      </c>
      <c r="I149" s="95">
        <f t="shared" si="48"/>
        <v>0</v>
      </c>
      <c r="J149" s="96">
        <f t="shared" si="48"/>
        <v>0</v>
      </c>
      <c r="K149" s="96">
        <f t="shared" si="48"/>
        <v>0</v>
      </c>
      <c r="L149" s="96">
        <f t="shared" si="48"/>
        <v>0</v>
      </c>
      <c r="M149" s="96">
        <f t="shared" si="48"/>
        <v>0</v>
      </c>
      <c r="N149" s="99">
        <f t="shared" si="48"/>
        <v>0</v>
      </c>
      <c r="O149" s="96">
        <f t="shared" si="48"/>
        <v>0</v>
      </c>
      <c r="P149" s="98">
        <f t="shared" si="48"/>
        <v>0</v>
      </c>
      <c r="Q149" s="99">
        <f t="shared" si="48"/>
        <v>0</v>
      </c>
      <c r="R149" s="96">
        <f t="shared" si="48"/>
        <v>0</v>
      </c>
      <c r="S149" s="98">
        <f t="shared" si="48"/>
        <v>0</v>
      </c>
      <c r="T149" s="100">
        <f t="shared" si="48"/>
        <v>0</v>
      </c>
    </row>
    <row r="150" spans="1:20" hidden="1" x14ac:dyDescent="0.25">
      <c r="B150" s="55"/>
      <c r="C150" s="2"/>
      <c r="D150" s="524" t="s">
        <v>250</v>
      </c>
      <c r="E150" s="524"/>
      <c r="F150" s="258">
        <f t="shared" ref="F150:F156" si="49">SUM(I150:T150)</f>
        <v>0</v>
      </c>
      <c r="G150" s="151"/>
      <c r="H150" s="169">
        <f t="shared" si="43"/>
        <v>0</v>
      </c>
      <c r="I150" s="76"/>
      <c r="J150" s="1"/>
      <c r="K150" s="1"/>
      <c r="L150" s="1"/>
      <c r="M150" s="1"/>
      <c r="N150" s="82"/>
      <c r="O150" s="1"/>
      <c r="P150" s="42"/>
      <c r="Q150" s="82"/>
      <c r="R150" s="1"/>
      <c r="S150" s="42"/>
      <c r="T150" s="44"/>
    </row>
    <row r="151" spans="1:20" hidden="1" x14ac:dyDescent="0.25">
      <c r="B151" s="55"/>
      <c r="C151" s="2"/>
      <c r="D151" s="524" t="s">
        <v>349</v>
      </c>
      <c r="E151" s="524"/>
      <c r="F151" s="258">
        <f t="shared" si="49"/>
        <v>0</v>
      </c>
      <c r="G151" s="151"/>
      <c r="H151" s="169">
        <f t="shared" si="43"/>
        <v>0</v>
      </c>
      <c r="I151" s="76"/>
      <c r="J151" s="1"/>
      <c r="K151" s="1"/>
      <c r="L151" s="1"/>
      <c r="M151" s="1"/>
      <c r="N151" s="82"/>
      <c r="O151" s="1"/>
      <c r="P151" s="42"/>
      <c r="Q151" s="82"/>
      <c r="R151" s="1"/>
      <c r="S151" s="42"/>
      <c r="T151" s="44"/>
    </row>
    <row r="152" spans="1:20" s="18" customFormat="1" hidden="1" x14ac:dyDescent="0.25">
      <c r="A152" s="128" t="s">
        <v>251</v>
      </c>
      <c r="B152" s="93" t="s">
        <v>674</v>
      </c>
      <c r="C152" s="556" t="s">
        <v>252</v>
      </c>
      <c r="D152" s="557"/>
      <c r="E152" s="557"/>
      <c r="F152" s="259">
        <f t="shared" si="49"/>
        <v>0</v>
      </c>
      <c r="G152" s="152"/>
      <c r="H152" s="168">
        <f t="shared" si="43"/>
        <v>0</v>
      </c>
      <c r="I152" s="95"/>
      <c r="J152" s="96"/>
      <c r="K152" s="96"/>
      <c r="L152" s="96"/>
      <c r="M152" s="96"/>
      <c r="N152" s="99"/>
      <c r="O152" s="96"/>
      <c r="P152" s="98"/>
      <c r="Q152" s="99"/>
      <c r="R152" s="96"/>
      <c r="S152" s="98"/>
      <c r="T152" s="100"/>
    </row>
    <row r="153" spans="1:20" s="18" customFormat="1" hidden="1" x14ac:dyDescent="0.25">
      <c r="A153" s="128" t="s">
        <v>253</v>
      </c>
      <c r="B153" s="93" t="s">
        <v>675</v>
      </c>
      <c r="C153" s="556" t="s">
        <v>254</v>
      </c>
      <c r="D153" s="557"/>
      <c r="E153" s="557"/>
      <c r="F153" s="259">
        <f t="shared" si="49"/>
        <v>0</v>
      </c>
      <c r="G153" s="152"/>
      <c r="H153" s="168">
        <f t="shared" si="43"/>
        <v>0</v>
      </c>
      <c r="I153" s="95"/>
      <c r="J153" s="96"/>
      <c r="K153" s="96"/>
      <c r="L153" s="96"/>
      <c r="M153" s="96"/>
      <c r="N153" s="99"/>
      <c r="O153" s="96"/>
      <c r="P153" s="98"/>
      <c r="Q153" s="99"/>
      <c r="R153" s="96"/>
      <c r="S153" s="98"/>
      <c r="T153" s="100"/>
    </row>
    <row r="154" spans="1:20" s="18" customFormat="1" hidden="1" x14ac:dyDescent="0.25">
      <c r="A154" s="128" t="s">
        <v>255</v>
      </c>
      <c r="B154" s="93" t="s">
        <v>676</v>
      </c>
      <c r="C154" s="556" t="s">
        <v>256</v>
      </c>
      <c r="D154" s="557"/>
      <c r="E154" s="557"/>
      <c r="F154" s="259">
        <f t="shared" si="49"/>
        <v>0</v>
      </c>
      <c r="G154" s="152"/>
      <c r="H154" s="168">
        <f t="shared" si="43"/>
        <v>0</v>
      </c>
      <c r="I154" s="95"/>
      <c r="J154" s="96"/>
      <c r="K154" s="96"/>
      <c r="L154" s="96"/>
      <c r="M154" s="96"/>
      <c r="N154" s="99"/>
      <c r="O154" s="96"/>
      <c r="P154" s="98"/>
      <c r="Q154" s="99"/>
      <c r="R154" s="96"/>
      <c r="S154" s="98"/>
      <c r="T154" s="100"/>
    </row>
    <row r="155" spans="1:20" s="18" customFormat="1" hidden="1" x14ac:dyDescent="0.25">
      <c r="A155" s="128" t="s">
        <v>257</v>
      </c>
      <c r="B155" s="93" t="s">
        <v>677</v>
      </c>
      <c r="C155" s="556" t="s">
        <v>258</v>
      </c>
      <c r="D155" s="557"/>
      <c r="E155" s="557"/>
      <c r="F155" s="259">
        <f t="shared" si="49"/>
        <v>0</v>
      </c>
      <c r="G155" s="152"/>
      <c r="H155" s="168">
        <f t="shared" si="43"/>
        <v>0</v>
      </c>
      <c r="I155" s="95"/>
      <c r="J155" s="96"/>
      <c r="K155" s="96"/>
      <c r="L155" s="96"/>
      <c r="M155" s="96"/>
      <c r="N155" s="99"/>
      <c r="O155" s="96"/>
      <c r="P155" s="98"/>
      <c r="Q155" s="99"/>
      <c r="R155" s="96"/>
      <c r="S155" s="98"/>
      <c r="T155" s="100"/>
    </row>
    <row r="156" spans="1:20" s="18" customFormat="1" ht="15.75" hidden="1" thickBot="1" x14ac:dyDescent="0.3">
      <c r="A156" s="128" t="s">
        <v>259</v>
      </c>
      <c r="B156" s="127" t="s">
        <v>678</v>
      </c>
      <c r="C156" s="596" t="s">
        <v>260</v>
      </c>
      <c r="D156" s="597"/>
      <c r="E156" s="597"/>
      <c r="F156" s="271">
        <f t="shared" si="49"/>
        <v>0</v>
      </c>
      <c r="G156" s="164"/>
      <c r="H156" s="168">
        <f t="shared" si="43"/>
        <v>0</v>
      </c>
      <c r="I156" s="95"/>
      <c r="J156" s="96"/>
      <c r="K156" s="96"/>
      <c r="L156" s="96"/>
      <c r="M156" s="96"/>
      <c r="N156" s="99"/>
      <c r="O156" s="96"/>
      <c r="P156" s="98"/>
      <c r="Q156" s="99"/>
      <c r="R156" s="96"/>
      <c r="S156" s="98"/>
      <c r="T156" s="100"/>
    </row>
    <row r="157" spans="1:20" ht="15.75" thickBot="1" x14ac:dyDescent="0.3">
      <c r="B157" s="101" t="s">
        <v>261</v>
      </c>
      <c r="C157" s="560" t="s">
        <v>262</v>
      </c>
      <c r="D157" s="561"/>
      <c r="E157" s="561"/>
      <c r="F157" s="261">
        <f>F158+F159+F160+F161</f>
        <v>0</v>
      </c>
      <c r="G157" s="154">
        <f t="shared" ref="G157:T157" si="50">G158+G159+G160+G161</f>
        <v>0</v>
      </c>
      <c r="H157" s="166">
        <f t="shared" si="43"/>
        <v>0</v>
      </c>
      <c r="I157" s="87">
        <f t="shared" si="50"/>
        <v>0</v>
      </c>
      <c r="J157" s="88">
        <f t="shared" si="50"/>
        <v>0</v>
      </c>
      <c r="K157" s="88">
        <f t="shared" si="50"/>
        <v>0</v>
      </c>
      <c r="L157" s="88">
        <f t="shared" si="50"/>
        <v>0</v>
      </c>
      <c r="M157" s="88">
        <f t="shared" si="50"/>
        <v>0</v>
      </c>
      <c r="N157" s="91">
        <f t="shared" si="50"/>
        <v>0</v>
      </c>
      <c r="O157" s="88">
        <f t="shared" si="50"/>
        <v>0</v>
      </c>
      <c r="P157" s="90">
        <f t="shared" si="50"/>
        <v>0</v>
      </c>
      <c r="Q157" s="91">
        <f t="shared" si="50"/>
        <v>0</v>
      </c>
      <c r="R157" s="88">
        <f t="shared" si="50"/>
        <v>0</v>
      </c>
      <c r="S157" s="90">
        <f t="shared" si="50"/>
        <v>0</v>
      </c>
      <c r="T157" s="92">
        <f t="shared" si="50"/>
        <v>0</v>
      </c>
    </row>
    <row r="158" spans="1:20" s="18" customFormat="1" hidden="1" x14ac:dyDescent="0.25">
      <c r="A158" s="128" t="s">
        <v>263</v>
      </c>
      <c r="B158" s="283" t="s">
        <v>679</v>
      </c>
      <c r="C158" s="598" t="s">
        <v>264</v>
      </c>
      <c r="D158" s="599"/>
      <c r="E158" s="599"/>
      <c r="F158" s="284">
        <f t="shared" ref="F158:F161" si="51">SUM(I158:T158)</f>
        <v>0</v>
      </c>
      <c r="G158" s="285"/>
      <c r="H158" s="286">
        <f t="shared" si="43"/>
        <v>0</v>
      </c>
      <c r="I158" s="287"/>
      <c r="J158" s="288"/>
      <c r="K158" s="288"/>
      <c r="L158" s="288"/>
      <c r="M158" s="288"/>
      <c r="N158" s="289"/>
      <c r="O158" s="288"/>
      <c r="P158" s="290"/>
      <c r="Q158" s="289"/>
      <c r="R158" s="288"/>
      <c r="S158" s="290"/>
      <c r="T158" s="291"/>
    </row>
    <row r="159" spans="1:20" s="18" customFormat="1" hidden="1" x14ac:dyDescent="0.25">
      <c r="A159" s="128" t="s">
        <v>265</v>
      </c>
      <c r="B159" s="292" t="s">
        <v>680</v>
      </c>
      <c r="C159" s="592" t="s">
        <v>887</v>
      </c>
      <c r="D159" s="593"/>
      <c r="E159" s="593"/>
      <c r="F159" s="293">
        <f t="shared" si="51"/>
        <v>0</v>
      </c>
      <c r="G159" s="294"/>
      <c r="H159" s="286">
        <f t="shared" si="43"/>
        <v>0</v>
      </c>
      <c r="I159" s="287"/>
      <c r="J159" s="288"/>
      <c r="K159" s="288"/>
      <c r="L159" s="288"/>
      <c r="M159" s="288"/>
      <c r="N159" s="289"/>
      <c r="O159" s="288"/>
      <c r="P159" s="290"/>
      <c r="Q159" s="289"/>
      <c r="R159" s="288"/>
      <c r="S159" s="290"/>
      <c r="T159" s="291"/>
    </row>
    <row r="160" spans="1:20" s="18" customFormat="1" hidden="1" x14ac:dyDescent="0.25">
      <c r="A160" s="128" t="s">
        <v>266</v>
      </c>
      <c r="B160" s="292" t="s">
        <v>681</v>
      </c>
      <c r="C160" s="592" t="s">
        <v>267</v>
      </c>
      <c r="D160" s="593"/>
      <c r="E160" s="593"/>
      <c r="F160" s="293">
        <f t="shared" si="51"/>
        <v>0</v>
      </c>
      <c r="G160" s="294"/>
      <c r="H160" s="286">
        <f t="shared" si="43"/>
        <v>0</v>
      </c>
      <c r="I160" s="287"/>
      <c r="J160" s="288"/>
      <c r="K160" s="288"/>
      <c r="L160" s="288"/>
      <c r="M160" s="288"/>
      <c r="N160" s="289"/>
      <c r="O160" s="288"/>
      <c r="P160" s="290"/>
      <c r="Q160" s="289"/>
      <c r="R160" s="288"/>
      <c r="S160" s="290"/>
      <c r="T160" s="291"/>
    </row>
    <row r="161" spans="1:20" s="18" customFormat="1" ht="15.75" hidden="1" thickBot="1" x14ac:dyDescent="0.3">
      <c r="A161" s="128" t="s">
        <v>268</v>
      </c>
      <c r="B161" s="295" t="s">
        <v>682</v>
      </c>
      <c r="C161" s="594" t="s">
        <v>366</v>
      </c>
      <c r="D161" s="595"/>
      <c r="E161" s="595"/>
      <c r="F161" s="296">
        <f t="shared" si="51"/>
        <v>0</v>
      </c>
      <c r="G161" s="297"/>
      <c r="H161" s="286">
        <f t="shared" si="43"/>
        <v>0</v>
      </c>
      <c r="I161" s="287"/>
      <c r="J161" s="288"/>
      <c r="K161" s="288"/>
      <c r="L161" s="288"/>
      <c r="M161" s="288"/>
      <c r="N161" s="289"/>
      <c r="O161" s="288"/>
      <c r="P161" s="290"/>
      <c r="Q161" s="289"/>
      <c r="R161" s="288"/>
      <c r="S161" s="290"/>
      <c r="T161" s="291"/>
    </row>
    <row r="162" spans="1:20" ht="15.75" thickBot="1" x14ac:dyDescent="0.3">
      <c r="B162" s="101" t="s">
        <v>269</v>
      </c>
      <c r="C162" s="560" t="s">
        <v>270</v>
      </c>
      <c r="D162" s="561"/>
      <c r="E162" s="561"/>
      <c r="F162" s="261">
        <f>F163+F164+F175+F186+F197+F200+F212+F213+F214</f>
        <v>0</v>
      </c>
      <c r="G162" s="154">
        <f t="shared" ref="G162:T162" si="52">G163+G164+G175+G186+G197+G200+G212+G213+G214</f>
        <v>0</v>
      </c>
      <c r="H162" s="166">
        <f t="shared" si="43"/>
        <v>0</v>
      </c>
      <c r="I162" s="87">
        <f t="shared" si="52"/>
        <v>0</v>
      </c>
      <c r="J162" s="88">
        <f t="shared" si="52"/>
        <v>0</v>
      </c>
      <c r="K162" s="88">
        <f t="shared" si="52"/>
        <v>0</v>
      </c>
      <c r="L162" s="88">
        <f t="shared" si="52"/>
        <v>0</v>
      </c>
      <c r="M162" s="88">
        <f t="shared" si="52"/>
        <v>0</v>
      </c>
      <c r="N162" s="91">
        <f t="shared" si="52"/>
        <v>0</v>
      </c>
      <c r="O162" s="88">
        <f t="shared" si="52"/>
        <v>0</v>
      </c>
      <c r="P162" s="90">
        <f t="shared" si="52"/>
        <v>0</v>
      </c>
      <c r="Q162" s="91">
        <f t="shared" si="52"/>
        <v>0</v>
      </c>
      <c r="R162" s="88">
        <f t="shared" si="52"/>
        <v>0</v>
      </c>
      <c r="S162" s="90">
        <f t="shared" si="52"/>
        <v>0</v>
      </c>
      <c r="T162" s="92">
        <f t="shared" si="52"/>
        <v>0</v>
      </c>
    </row>
    <row r="163" spans="1:20" s="18" customFormat="1" ht="25.5" hidden="1" customHeight="1" x14ac:dyDescent="0.25">
      <c r="A163" s="128" t="s">
        <v>271</v>
      </c>
      <c r="B163" s="93" t="s">
        <v>683</v>
      </c>
      <c r="C163" s="532" t="s">
        <v>367</v>
      </c>
      <c r="D163" s="533"/>
      <c r="E163" s="533"/>
      <c r="F163" s="272">
        <f t="shared" ref="F163" si="53">SUM(I163:T163)</f>
        <v>0</v>
      </c>
      <c r="G163" s="165"/>
      <c r="H163" s="168">
        <f t="shared" si="43"/>
        <v>0</v>
      </c>
      <c r="I163" s="95"/>
      <c r="J163" s="96"/>
      <c r="K163" s="96"/>
      <c r="L163" s="96"/>
      <c r="M163" s="96"/>
      <c r="N163" s="99"/>
      <c r="O163" s="96"/>
      <c r="P163" s="98"/>
      <c r="Q163" s="99"/>
      <c r="R163" s="96"/>
      <c r="S163" s="98"/>
      <c r="T163" s="100"/>
    </row>
    <row r="164" spans="1:20" s="18" customFormat="1" ht="16.350000000000001" hidden="1" customHeight="1" x14ac:dyDescent="0.25">
      <c r="A164" s="128" t="s">
        <v>272</v>
      </c>
      <c r="B164" s="93" t="s">
        <v>684</v>
      </c>
      <c r="C164" s="590" t="s">
        <v>812</v>
      </c>
      <c r="D164" s="591"/>
      <c r="E164" s="591"/>
      <c r="F164" s="272">
        <f>F165+F166+F167+F168+F169+F170+F171+F172+F173+F174</f>
        <v>0</v>
      </c>
      <c r="G164" s="165">
        <f t="shared" ref="G164:T164" si="54">G165+G166+G167+G168+G169+G170+G171+G172+G173+G174</f>
        <v>0</v>
      </c>
      <c r="H164" s="168">
        <f t="shared" si="43"/>
        <v>0</v>
      </c>
      <c r="I164" s="95">
        <f t="shared" si="54"/>
        <v>0</v>
      </c>
      <c r="J164" s="96">
        <f t="shared" si="54"/>
        <v>0</v>
      </c>
      <c r="K164" s="96">
        <f t="shared" si="54"/>
        <v>0</v>
      </c>
      <c r="L164" s="96">
        <f t="shared" si="54"/>
        <v>0</v>
      </c>
      <c r="M164" s="96">
        <f t="shared" si="54"/>
        <v>0</v>
      </c>
      <c r="N164" s="99">
        <f t="shared" si="54"/>
        <v>0</v>
      </c>
      <c r="O164" s="96">
        <f t="shared" si="54"/>
        <v>0</v>
      </c>
      <c r="P164" s="98">
        <f t="shared" si="54"/>
        <v>0</v>
      </c>
      <c r="Q164" s="99">
        <f t="shared" si="54"/>
        <v>0</v>
      </c>
      <c r="R164" s="96">
        <f t="shared" si="54"/>
        <v>0</v>
      </c>
      <c r="S164" s="98">
        <f t="shared" si="54"/>
        <v>0</v>
      </c>
      <c r="T164" s="100">
        <f t="shared" si="54"/>
        <v>0</v>
      </c>
    </row>
    <row r="165" spans="1:20" hidden="1" x14ac:dyDescent="0.25">
      <c r="B165" s="55"/>
      <c r="C165" s="2"/>
      <c r="D165" s="524" t="s">
        <v>813</v>
      </c>
      <c r="E165" s="524"/>
      <c r="F165" s="258">
        <f t="shared" ref="F165:F174" si="55">SUM(I165:T165)</f>
        <v>0</v>
      </c>
      <c r="G165" s="151"/>
      <c r="H165" s="169">
        <f t="shared" si="43"/>
        <v>0</v>
      </c>
      <c r="I165" s="76"/>
      <c r="J165" s="1"/>
      <c r="K165" s="1"/>
      <c r="L165" s="1"/>
      <c r="M165" s="1"/>
      <c r="N165" s="82"/>
      <c r="O165" s="1"/>
      <c r="P165" s="42"/>
      <c r="Q165" s="82"/>
      <c r="R165" s="1"/>
      <c r="S165" s="42"/>
      <c r="T165" s="44"/>
    </row>
    <row r="166" spans="1:20" hidden="1" x14ac:dyDescent="0.25">
      <c r="B166" s="55"/>
      <c r="C166" s="2"/>
      <c r="D166" s="524" t="s">
        <v>814</v>
      </c>
      <c r="E166" s="524"/>
      <c r="F166" s="258">
        <f t="shared" si="55"/>
        <v>0</v>
      </c>
      <c r="G166" s="151"/>
      <c r="H166" s="169">
        <f t="shared" si="43"/>
        <v>0</v>
      </c>
      <c r="I166" s="76"/>
      <c r="J166" s="1"/>
      <c r="K166" s="1"/>
      <c r="L166" s="1"/>
      <c r="M166" s="1"/>
      <c r="N166" s="82"/>
      <c r="O166" s="1"/>
      <c r="P166" s="42"/>
      <c r="Q166" s="82"/>
      <c r="R166" s="1"/>
      <c r="S166" s="42"/>
      <c r="T166" s="44"/>
    </row>
    <row r="167" spans="1:20" hidden="1" x14ac:dyDescent="0.25">
      <c r="B167" s="55"/>
      <c r="C167" s="2"/>
      <c r="D167" s="524" t="s">
        <v>545</v>
      </c>
      <c r="E167" s="524"/>
      <c r="F167" s="258">
        <f t="shared" si="55"/>
        <v>0</v>
      </c>
      <c r="G167" s="151"/>
      <c r="H167" s="169">
        <f t="shared" si="43"/>
        <v>0</v>
      </c>
      <c r="I167" s="76"/>
      <c r="J167" s="1"/>
      <c r="K167" s="1"/>
      <c r="L167" s="1"/>
      <c r="M167" s="1"/>
      <c r="N167" s="82"/>
      <c r="O167" s="1"/>
      <c r="P167" s="42"/>
      <c r="Q167" s="82"/>
      <c r="R167" s="1"/>
      <c r="S167" s="42"/>
      <c r="T167" s="44"/>
    </row>
    <row r="168" spans="1:20" ht="25.5" hidden="1" customHeight="1" x14ac:dyDescent="0.25">
      <c r="B168" s="55"/>
      <c r="C168" s="2"/>
      <c r="D168" s="523" t="s">
        <v>548</v>
      </c>
      <c r="E168" s="523"/>
      <c r="F168" s="268">
        <f t="shared" si="55"/>
        <v>0</v>
      </c>
      <c r="G168" s="161"/>
      <c r="H168" s="169">
        <f t="shared" si="43"/>
        <v>0</v>
      </c>
      <c r="I168" s="76"/>
      <c r="J168" s="1"/>
      <c r="K168" s="1"/>
      <c r="L168" s="1"/>
      <c r="M168" s="1"/>
      <c r="N168" s="82"/>
      <c r="O168" s="1"/>
      <c r="P168" s="42"/>
      <c r="Q168" s="82"/>
      <c r="R168" s="1"/>
      <c r="S168" s="42"/>
      <c r="T168" s="44"/>
    </row>
    <row r="169" spans="1:20" hidden="1" x14ac:dyDescent="0.25">
      <c r="B169" s="55"/>
      <c r="C169" s="2"/>
      <c r="D169" s="524" t="s">
        <v>550</v>
      </c>
      <c r="E169" s="524"/>
      <c r="F169" s="258">
        <f t="shared" si="55"/>
        <v>0</v>
      </c>
      <c r="G169" s="151"/>
      <c r="H169" s="169">
        <f t="shared" si="43"/>
        <v>0</v>
      </c>
      <c r="I169" s="76"/>
      <c r="J169" s="1"/>
      <c r="K169" s="1"/>
      <c r="L169" s="1"/>
      <c r="M169" s="1"/>
      <c r="N169" s="82"/>
      <c r="O169" s="1"/>
      <c r="P169" s="42"/>
      <c r="Q169" s="82"/>
      <c r="R169" s="1"/>
      <c r="S169" s="42"/>
      <c r="T169" s="44"/>
    </row>
    <row r="170" spans="1:20" hidden="1" x14ac:dyDescent="0.25">
      <c r="B170" s="55"/>
      <c r="C170" s="2"/>
      <c r="D170" s="524" t="s">
        <v>551</v>
      </c>
      <c r="E170" s="524"/>
      <c r="F170" s="258">
        <f t="shared" si="55"/>
        <v>0</v>
      </c>
      <c r="G170" s="151"/>
      <c r="H170" s="169">
        <f t="shared" si="43"/>
        <v>0</v>
      </c>
      <c r="I170" s="76"/>
      <c r="J170" s="1"/>
      <c r="K170" s="1"/>
      <c r="L170" s="1"/>
      <c r="M170" s="1"/>
      <c r="N170" s="82"/>
      <c r="O170" s="1"/>
      <c r="P170" s="42"/>
      <c r="Q170" s="82"/>
      <c r="R170" s="1"/>
      <c r="S170" s="42"/>
      <c r="T170" s="44"/>
    </row>
    <row r="171" spans="1:20" ht="25.5" hidden="1" customHeight="1" x14ac:dyDescent="0.25">
      <c r="B171" s="55"/>
      <c r="C171" s="2"/>
      <c r="D171" s="523" t="s">
        <v>555</v>
      </c>
      <c r="E171" s="523"/>
      <c r="F171" s="268">
        <f t="shared" si="55"/>
        <v>0</v>
      </c>
      <c r="G171" s="161"/>
      <c r="H171" s="169">
        <f t="shared" si="43"/>
        <v>0</v>
      </c>
      <c r="I171" s="76"/>
      <c r="J171" s="1"/>
      <c r="K171" s="1"/>
      <c r="L171" s="1"/>
      <c r="M171" s="1"/>
      <c r="N171" s="82"/>
      <c r="O171" s="1"/>
      <c r="P171" s="42"/>
      <c r="Q171" s="82"/>
      <c r="R171" s="1"/>
      <c r="S171" s="42"/>
      <c r="T171" s="44"/>
    </row>
    <row r="172" spans="1:20" ht="25.5" hidden="1" customHeight="1" x14ac:dyDescent="0.25">
      <c r="B172" s="55"/>
      <c r="C172" s="2"/>
      <c r="D172" s="523" t="s">
        <v>558</v>
      </c>
      <c r="E172" s="523"/>
      <c r="F172" s="268">
        <f t="shared" si="55"/>
        <v>0</v>
      </c>
      <c r="G172" s="161"/>
      <c r="H172" s="169">
        <f t="shared" si="43"/>
        <v>0</v>
      </c>
      <c r="I172" s="76"/>
      <c r="J172" s="1"/>
      <c r="K172" s="1"/>
      <c r="L172" s="1"/>
      <c r="M172" s="1"/>
      <c r="N172" s="82"/>
      <c r="O172" s="1"/>
      <c r="P172" s="42"/>
      <c r="Q172" s="82"/>
      <c r="R172" s="1"/>
      <c r="S172" s="42"/>
      <c r="T172" s="44"/>
    </row>
    <row r="173" spans="1:20" ht="25.5" hidden="1" customHeight="1" x14ac:dyDescent="0.25">
      <c r="B173" s="55"/>
      <c r="C173" s="2"/>
      <c r="D173" s="523" t="s">
        <v>560</v>
      </c>
      <c r="E173" s="523"/>
      <c r="F173" s="268">
        <f t="shared" si="55"/>
        <v>0</v>
      </c>
      <c r="G173" s="161"/>
      <c r="H173" s="169">
        <f t="shared" si="43"/>
        <v>0</v>
      </c>
      <c r="I173" s="76"/>
      <c r="J173" s="1"/>
      <c r="K173" s="1"/>
      <c r="L173" s="1"/>
      <c r="M173" s="1"/>
      <c r="N173" s="82"/>
      <c r="O173" s="1"/>
      <c r="P173" s="42"/>
      <c r="Q173" s="82"/>
      <c r="R173" s="1"/>
      <c r="S173" s="42"/>
      <c r="T173" s="44"/>
    </row>
    <row r="174" spans="1:20" ht="25.5" hidden="1" customHeight="1" x14ac:dyDescent="0.25">
      <c r="B174" s="55"/>
      <c r="C174" s="2"/>
      <c r="D174" s="523" t="s">
        <v>563</v>
      </c>
      <c r="E174" s="523"/>
      <c r="F174" s="268">
        <f t="shared" si="55"/>
        <v>0</v>
      </c>
      <c r="G174" s="161"/>
      <c r="H174" s="169">
        <f t="shared" si="43"/>
        <v>0</v>
      </c>
      <c r="I174" s="76"/>
      <c r="J174" s="1"/>
      <c r="K174" s="1"/>
      <c r="L174" s="1"/>
      <c r="M174" s="1"/>
      <c r="N174" s="82"/>
      <c r="O174" s="1"/>
      <c r="P174" s="42"/>
      <c r="Q174" s="82"/>
      <c r="R174" s="1"/>
      <c r="S174" s="42"/>
      <c r="T174" s="44"/>
    </row>
    <row r="175" spans="1:20" s="18" customFormat="1" ht="25.5" hidden="1" customHeight="1" x14ac:dyDescent="0.25">
      <c r="A175" s="131" t="s">
        <v>273</v>
      </c>
      <c r="B175" s="93" t="s">
        <v>685</v>
      </c>
      <c r="C175" s="590" t="s">
        <v>606</v>
      </c>
      <c r="D175" s="591"/>
      <c r="E175" s="591"/>
      <c r="F175" s="272">
        <f>F176+F177+F178+F179+F180+F181+F182+F183+F184+F185</f>
        <v>0</v>
      </c>
      <c r="G175" s="165">
        <f t="shared" ref="G175:T175" si="56">G176+G177+G178+G179+G180+G181+G182+G183+G184+G185</f>
        <v>0</v>
      </c>
      <c r="H175" s="168">
        <f t="shared" si="43"/>
        <v>0</v>
      </c>
      <c r="I175" s="95">
        <f t="shared" si="56"/>
        <v>0</v>
      </c>
      <c r="J175" s="96">
        <f t="shared" si="56"/>
        <v>0</v>
      </c>
      <c r="K175" s="96">
        <f t="shared" si="56"/>
        <v>0</v>
      </c>
      <c r="L175" s="96">
        <f t="shared" si="56"/>
        <v>0</v>
      </c>
      <c r="M175" s="96">
        <f t="shared" si="56"/>
        <v>0</v>
      </c>
      <c r="N175" s="99">
        <f t="shared" si="56"/>
        <v>0</v>
      </c>
      <c r="O175" s="96">
        <f t="shared" si="56"/>
        <v>0</v>
      </c>
      <c r="P175" s="98">
        <f t="shared" si="56"/>
        <v>0</v>
      </c>
      <c r="Q175" s="99">
        <f t="shared" si="56"/>
        <v>0</v>
      </c>
      <c r="R175" s="96">
        <f t="shared" si="56"/>
        <v>0</v>
      </c>
      <c r="S175" s="98">
        <f t="shared" si="56"/>
        <v>0</v>
      </c>
      <c r="T175" s="100">
        <f t="shared" si="56"/>
        <v>0</v>
      </c>
    </row>
    <row r="176" spans="1:20" hidden="1" x14ac:dyDescent="0.25">
      <c r="B176" s="55"/>
      <c r="C176" s="2"/>
      <c r="D176" s="524" t="s">
        <v>815</v>
      </c>
      <c r="E176" s="524"/>
      <c r="F176" s="258">
        <f t="shared" ref="F176:F185" si="57">SUM(I176:T176)</f>
        <v>0</v>
      </c>
      <c r="G176" s="151"/>
      <c r="H176" s="169">
        <f t="shared" si="43"/>
        <v>0</v>
      </c>
      <c r="I176" s="76"/>
      <c r="J176" s="1"/>
      <c r="K176" s="1"/>
      <c r="L176" s="1"/>
      <c r="M176" s="1"/>
      <c r="N176" s="82"/>
      <c r="O176" s="1"/>
      <c r="P176" s="42"/>
      <c r="Q176" s="82"/>
      <c r="R176" s="1"/>
      <c r="S176" s="42"/>
      <c r="T176" s="44"/>
    </row>
    <row r="177" spans="1:20" hidden="1" x14ac:dyDescent="0.25">
      <c r="B177" s="55"/>
      <c r="C177" s="2"/>
      <c r="D177" s="524" t="s">
        <v>816</v>
      </c>
      <c r="E177" s="524"/>
      <c r="F177" s="258">
        <f t="shared" si="57"/>
        <v>0</v>
      </c>
      <c r="G177" s="151"/>
      <c r="H177" s="169">
        <f t="shared" si="43"/>
        <v>0</v>
      </c>
      <c r="I177" s="76"/>
      <c r="J177" s="1"/>
      <c r="K177" s="1"/>
      <c r="L177" s="1"/>
      <c r="M177" s="1"/>
      <c r="N177" s="82"/>
      <c r="O177" s="1"/>
      <c r="P177" s="42"/>
      <c r="Q177" s="82"/>
      <c r="R177" s="1"/>
      <c r="S177" s="42"/>
      <c r="T177" s="44"/>
    </row>
    <row r="178" spans="1:20" hidden="1" x14ac:dyDescent="0.25">
      <c r="B178" s="55"/>
      <c r="C178" s="2"/>
      <c r="D178" s="524" t="s">
        <v>546</v>
      </c>
      <c r="E178" s="524"/>
      <c r="F178" s="258">
        <f t="shared" si="57"/>
        <v>0</v>
      </c>
      <c r="G178" s="151"/>
      <c r="H178" s="169">
        <f t="shared" si="43"/>
        <v>0</v>
      </c>
      <c r="I178" s="76"/>
      <c r="J178" s="1"/>
      <c r="K178" s="1"/>
      <c r="L178" s="1"/>
      <c r="M178" s="1"/>
      <c r="N178" s="82"/>
      <c r="O178" s="1"/>
      <c r="P178" s="42"/>
      <c r="Q178" s="82"/>
      <c r="R178" s="1"/>
      <c r="S178" s="42"/>
      <c r="T178" s="44"/>
    </row>
    <row r="179" spans="1:20" ht="25.5" hidden="1" customHeight="1" x14ac:dyDescent="0.25">
      <c r="B179" s="55"/>
      <c r="C179" s="2"/>
      <c r="D179" s="523" t="s">
        <v>549</v>
      </c>
      <c r="E179" s="523"/>
      <c r="F179" s="268">
        <f t="shared" si="57"/>
        <v>0</v>
      </c>
      <c r="G179" s="161"/>
      <c r="H179" s="169">
        <f t="shared" si="43"/>
        <v>0</v>
      </c>
      <c r="I179" s="76"/>
      <c r="J179" s="1"/>
      <c r="K179" s="1"/>
      <c r="L179" s="1"/>
      <c r="M179" s="1"/>
      <c r="N179" s="82"/>
      <c r="O179" s="1"/>
      <c r="P179" s="42"/>
      <c r="Q179" s="82"/>
      <c r="R179" s="1"/>
      <c r="S179" s="42"/>
      <c r="T179" s="44"/>
    </row>
    <row r="180" spans="1:20" hidden="1" x14ac:dyDescent="0.25">
      <c r="B180" s="55"/>
      <c r="C180" s="2"/>
      <c r="D180" s="524" t="s">
        <v>552</v>
      </c>
      <c r="E180" s="524"/>
      <c r="F180" s="258">
        <f t="shared" si="57"/>
        <v>0</v>
      </c>
      <c r="G180" s="151"/>
      <c r="H180" s="169">
        <f t="shared" si="43"/>
        <v>0</v>
      </c>
      <c r="I180" s="76"/>
      <c r="J180" s="1"/>
      <c r="K180" s="1"/>
      <c r="L180" s="1"/>
      <c r="M180" s="1"/>
      <c r="N180" s="82"/>
      <c r="O180" s="1"/>
      <c r="P180" s="42"/>
      <c r="Q180" s="82"/>
      <c r="R180" s="1"/>
      <c r="S180" s="42"/>
      <c r="T180" s="44"/>
    </row>
    <row r="181" spans="1:20" hidden="1" x14ac:dyDescent="0.25">
      <c r="B181" s="55"/>
      <c r="C181" s="2"/>
      <c r="D181" s="524" t="s">
        <v>817</v>
      </c>
      <c r="E181" s="524"/>
      <c r="F181" s="258">
        <f t="shared" si="57"/>
        <v>0</v>
      </c>
      <c r="G181" s="151"/>
      <c r="H181" s="169">
        <f t="shared" si="43"/>
        <v>0</v>
      </c>
      <c r="I181" s="76"/>
      <c r="J181" s="1"/>
      <c r="K181" s="1"/>
      <c r="L181" s="1"/>
      <c r="M181" s="1"/>
      <c r="N181" s="82"/>
      <c r="O181" s="1"/>
      <c r="P181" s="42"/>
      <c r="Q181" s="82"/>
      <c r="R181" s="1"/>
      <c r="S181" s="42"/>
      <c r="T181" s="44"/>
    </row>
    <row r="182" spans="1:20" ht="25.5" hidden="1" customHeight="1" x14ac:dyDescent="0.25">
      <c r="B182" s="55"/>
      <c r="C182" s="2"/>
      <c r="D182" s="523" t="s">
        <v>556</v>
      </c>
      <c r="E182" s="523"/>
      <c r="F182" s="268">
        <f t="shared" si="57"/>
        <v>0</v>
      </c>
      <c r="G182" s="161"/>
      <c r="H182" s="169">
        <f t="shared" si="43"/>
        <v>0</v>
      </c>
      <c r="I182" s="76"/>
      <c r="J182" s="1"/>
      <c r="K182" s="1"/>
      <c r="L182" s="1"/>
      <c r="M182" s="1"/>
      <c r="N182" s="82"/>
      <c r="O182" s="1"/>
      <c r="P182" s="42"/>
      <c r="Q182" s="82"/>
      <c r="R182" s="1"/>
      <c r="S182" s="42"/>
      <c r="T182" s="44"/>
    </row>
    <row r="183" spans="1:20" ht="25.5" hidden="1" customHeight="1" x14ac:dyDescent="0.25">
      <c r="B183" s="55"/>
      <c r="C183" s="2"/>
      <c r="D183" s="523" t="s">
        <v>559</v>
      </c>
      <c r="E183" s="523"/>
      <c r="F183" s="268">
        <f t="shared" si="57"/>
        <v>0</v>
      </c>
      <c r="G183" s="161"/>
      <c r="H183" s="169">
        <f t="shared" si="43"/>
        <v>0</v>
      </c>
      <c r="I183" s="76"/>
      <c r="J183" s="1"/>
      <c r="K183" s="1"/>
      <c r="L183" s="1"/>
      <c r="M183" s="1"/>
      <c r="N183" s="82"/>
      <c r="O183" s="1"/>
      <c r="P183" s="42"/>
      <c r="Q183" s="82"/>
      <c r="R183" s="1"/>
      <c r="S183" s="42"/>
      <c r="T183" s="44"/>
    </row>
    <row r="184" spans="1:20" ht="25.5" hidden="1" customHeight="1" x14ac:dyDescent="0.25">
      <c r="B184" s="55"/>
      <c r="C184" s="2"/>
      <c r="D184" s="523" t="s">
        <v>561</v>
      </c>
      <c r="E184" s="523"/>
      <c r="F184" s="268">
        <f t="shared" si="57"/>
        <v>0</v>
      </c>
      <c r="G184" s="161"/>
      <c r="H184" s="169">
        <f t="shared" si="43"/>
        <v>0</v>
      </c>
      <c r="I184" s="76"/>
      <c r="J184" s="1"/>
      <c r="K184" s="1"/>
      <c r="L184" s="1"/>
      <c r="M184" s="1"/>
      <c r="N184" s="82"/>
      <c r="O184" s="1"/>
      <c r="P184" s="42"/>
      <c r="Q184" s="82"/>
      <c r="R184" s="1"/>
      <c r="S184" s="42"/>
      <c r="T184" s="44"/>
    </row>
    <row r="185" spans="1:20" ht="25.5" hidden="1" customHeight="1" x14ac:dyDescent="0.25">
      <c r="B185" s="55"/>
      <c r="C185" s="2"/>
      <c r="D185" s="523" t="s">
        <v>564</v>
      </c>
      <c r="E185" s="523"/>
      <c r="F185" s="268">
        <f t="shared" si="57"/>
        <v>0</v>
      </c>
      <c r="G185" s="161"/>
      <c r="H185" s="169">
        <f t="shared" si="43"/>
        <v>0</v>
      </c>
      <c r="I185" s="76"/>
      <c r="J185" s="1"/>
      <c r="K185" s="1"/>
      <c r="L185" s="1"/>
      <c r="M185" s="1"/>
      <c r="N185" s="82"/>
      <c r="O185" s="1"/>
      <c r="P185" s="42"/>
      <c r="Q185" s="82"/>
      <c r="R185" s="1"/>
      <c r="S185" s="42"/>
      <c r="T185" s="44"/>
    </row>
    <row r="186" spans="1:20" s="18" customFormat="1" hidden="1" x14ac:dyDescent="0.25">
      <c r="A186" s="128" t="s">
        <v>274</v>
      </c>
      <c r="B186" s="93" t="s">
        <v>686</v>
      </c>
      <c r="C186" s="556" t="s">
        <v>275</v>
      </c>
      <c r="D186" s="557"/>
      <c r="E186" s="557"/>
      <c r="F186" s="259">
        <f>F187+F188+F189+F190+F191+F192+F193+F194+F195+F196</f>
        <v>0</v>
      </c>
      <c r="G186" s="152">
        <f t="shared" ref="G186:T186" si="58">G187+G188+G189+G190+G191+G192+G193+G194+G195+G196</f>
        <v>0</v>
      </c>
      <c r="H186" s="168">
        <f t="shared" si="43"/>
        <v>0</v>
      </c>
      <c r="I186" s="95">
        <f t="shared" si="58"/>
        <v>0</v>
      </c>
      <c r="J186" s="96">
        <f t="shared" si="58"/>
        <v>0</v>
      </c>
      <c r="K186" s="96">
        <f t="shared" si="58"/>
        <v>0</v>
      </c>
      <c r="L186" s="96">
        <f t="shared" si="58"/>
        <v>0</v>
      </c>
      <c r="M186" s="96">
        <f t="shared" si="58"/>
        <v>0</v>
      </c>
      <c r="N186" s="99">
        <f t="shared" si="58"/>
        <v>0</v>
      </c>
      <c r="O186" s="96">
        <f t="shared" si="58"/>
        <v>0</v>
      </c>
      <c r="P186" s="98">
        <f t="shared" si="58"/>
        <v>0</v>
      </c>
      <c r="Q186" s="99">
        <f t="shared" si="58"/>
        <v>0</v>
      </c>
      <c r="R186" s="96">
        <f t="shared" si="58"/>
        <v>0</v>
      </c>
      <c r="S186" s="98">
        <f t="shared" si="58"/>
        <v>0</v>
      </c>
      <c r="T186" s="100">
        <f t="shared" si="58"/>
        <v>0</v>
      </c>
    </row>
    <row r="187" spans="1:20" hidden="1" x14ac:dyDescent="0.25">
      <c r="B187" s="55"/>
      <c r="C187" s="2"/>
      <c r="D187" s="524" t="s">
        <v>371</v>
      </c>
      <c r="E187" s="524"/>
      <c r="F187" s="258">
        <f t="shared" ref="F187:F196" si="59">SUM(I187:T187)</f>
        <v>0</v>
      </c>
      <c r="G187" s="151"/>
      <c r="H187" s="169">
        <f t="shared" si="43"/>
        <v>0</v>
      </c>
      <c r="I187" s="76"/>
      <c r="J187" s="1"/>
      <c r="K187" s="1"/>
      <c r="L187" s="1"/>
      <c r="M187" s="1"/>
      <c r="N187" s="82"/>
      <c r="O187" s="1"/>
      <c r="P187" s="42"/>
      <c r="Q187" s="82"/>
      <c r="R187" s="1"/>
      <c r="S187" s="42"/>
      <c r="T187" s="44"/>
    </row>
    <row r="188" spans="1:20" hidden="1" x14ac:dyDescent="0.25">
      <c r="B188" s="55"/>
      <c r="C188" s="2"/>
      <c r="D188" s="524" t="s">
        <v>544</v>
      </c>
      <c r="E188" s="524"/>
      <c r="F188" s="258">
        <f t="shared" si="59"/>
        <v>0</v>
      </c>
      <c r="G188" s="151"/>
      <c r="H188" s="169">
        <f t="shared" si="43"/>
        <v>0</v>
      </c>
      <c r="I188" s="76"/>
      <c r="J188" s="1"/>
      <c r="K188" s="1"/>
      <c r="L188" s="1"/>
      <c r="M188" s="1"/>
      <c r="N188" s="82"/>
      <c r="O188" s="1"/>
      <c r="P188" s="42"/>
      <c r="Q188" s="82"/>
      <c r="R188" s="1"/>
      <c r="S188" s="42"/>
      <c r="T188" s="44"/>
    </row>
    <row r="189" spans="1:20" hidden="1" x14ac:dyDescent="0.25">
      <c r="B189" s="55"/>
      <c r="C189" s="2"/>
      <c r="D189" s="524" t="s">
        <v>547</v>
      </c>
      <c r="E189" s="524"/>
      <c r="F189" s="258">
        <f t="shared" si="59"/>
        <v>0</v>
      </c>
      <c r="G189" s="151"/>
      <c r="H189" s="169">
        <f t="shared" si="43"/>
        <v>0</v>
      </c>
      <c r="I189" s="76"/>
      <c r="J189" s="1"/>
      <c r="K189" s="1"/>
      <c r="L189" s="1"/>
      <c r="M189" s="1"/>
      <c r="N189" s="82"/>
      <c r="O189" s="1"/>
      <c r="P189" s="42"/>
      <c r="Q189" s="82"/>
      <c r="R189" s="1"/>
      <c r="S189" s="42"/>
      <c r="T189" s="44"/>
    </row>
    <row r="190" spans="1:20" hidden="1" x14ac:dyDescent="0.25">
      <c r="B190" s="55"/>
      <c r="C190" s="2"/>
      <c r="D190" s="523" t="s">
        <v>818</v>
      </c>
      <c r="E190" s="523"/>
      <c r="F190" s="268">
        <f t="shared" si="59"/>
        <v>0</v>
      </c>
      <c r="G190" s="161"/>
      <c r="H190" s="169">
        <f t="shared" si="43"/>
        <v>0</v>
      </c>
      <c r="I190" s="76"/>
      <c r="J190" s="1"/>
      <c r="K190" s="1"/>
      <c r="L190" s="1"/>
      <c r="M190" s="1"/>
      <c r="N190" s="82"/>
      <c r="O190" s="1"/>
      <c r="P190" s="42"/>
      <c r="Q190" s="82"/>
      <c r="R190" s="1"/>
      <c r="S190" s="42"/>
      <c r="T190" s="44"/>
    </row>
    <row r="191" spans="1:20" hidden="1" x14ac:dyDescent="0.25">
      <c r="B191" s="55"/>
      <c r="C191" s="2"/>
      <c r="D191" s="524" t="s">
        <v>554</v>
      </c>
      <c r="E191" s="524"/>
      <c r="F191" s="258">
        <f t="shared" si="59"/>
        <v>0</v>
      </c>
      <c r="G191" s="151"/>
      <c r="H191" s="169">
        <f t="shared" si="43"/>
        <v>0</v>
      </c>
      <c r="I191" s="76"/>
      <c r="J191" s="1"/>
      <c r="K191" s="1"/>
      <c r="L191" s="1"/>
      <c r="M191" s="1"/>
      <c r="N191" s="82"/>
      <c r="O191" s="1"/>
      <c r="P191" s="42"/>
      <c r="Q191" s="82"/>
      <c r="R191" s="1"/>
      <c r="S191" s="42"/>
      <c r="T191" s="44"/>
    </row>
    <row r="192" spans="1:20" hidden="1" x14ac:dyDescent="0.25">
      <c r="B192" s="55"/>
      <c r="C192" s="2"/>
      <c r="D192" s="524" t="s">
        <v>553</v>
      </c>
      <c r="E192" s="524"/>
      <c r="F192" s="258">
        <f t="shared" si="59"/>
        <v>0</v>
      </c>
      <c r="G192" s="151"/>
      <c r="H192" s="169">
        <f t="shared" si="43"/>
        <v>0</v>
      </c>
      <c r="I192" s="76"/>
      <c r="J192" s="1"/>
      <c r="K192" s="1"/>
      <c r="L192" s="1"/>
      <c r="M192" s="1"/>
      <c r="N192" s="82"/>
      <c r="O192" s="1"/>
      <c r="P192" s="42"/>
      <c r="Q192" s="82"/>
      <c r="R192" s="1"/>
      <c r="S192" s="42"/>
      <c r="T192" s="44"/>
    </row>
    <row r="193" spans="1:20" ht="25.5" hidden="1" customHeight="1" x14ac:dyDescent="0.25">
      <c r="B193" s="55"/>
      <c r="C193" s="2"/>
      <c r="D193" s="523" t="s">
        <v>557</v>
      </c>
      <c r="E193" s="523"/>
      <c r="F193" s="268">
        <f t="shared" si="59"/>
        <v>0</v>
      </c>
      <c r="G193" s="161"/>
      <c r="H193" s="169">
        <f t="shared" si="43"/>
        <v>0</v>
      </c>
      <c r="I193" s="76"/>
      <c r="J193" s="1"/>
      <c r="K193" s="1"/>
      <c r="L193" s="1"/>
      <c r="M193" s="1"/>
      <c r="N193" s="82"/>
      <c r="O193" s="1"/>
      <c r="P193" s="42"/>
      <c r="Q193" s="82"/>
      <c r="R193" s="1"/>
      <c r="S193" s="42"/>
      <c r="T193" s="44"/>
    </row>
    <row r="194" spans="1:20" hidden="1" x14ac:dyDescent="0.25">
      <c r="B194" s="55"/>
      <c r="C194" s="2"/>
      <c r="D194" s="524" t="s">
        <v>819</v>
      </c>
      <c r="E194" s="524"/>
      <c r="F194" s="258">
        <f t="shared" si="59"/>
        <v>0</v>
      </c>
      <c r="G194" s="151"/>
      <c r="H194" s="169">
        <f t="shared" si="43"/>
        <v>0</v>
      </c>
      <c r="I194" s="76"/>
      <c r="J194" s="1"/>
      <c r="K194" s="1"/>
      <c r="L194" s="1"/>
      <c r="M194" s="1"/>
      <c r="N194" s="82"/>
      <c r="O194" s="1"/>
      <c r="P194" s="42"/>
      <c r="Q194" s="82"/>
      <c r="R194" s="1"/>
      <c r="S194" s="42"/>
      <c r="T194" s="44"/>
    </row>
    <row r="195" spans="1:20" ht="25.5" hidden="1" customHeight="1" x14ac:dyDescent="0.25">
      <c r="B195" s="55"/>
      <c r="C195" s="2"/>
      <c r="D195" s="523" t="s">
        <v>562</v>
      </c>
      <c r="E195" s="523"/>
      <c r="F195" s="268">
        <f t="shared" si="59"/>
        <v>0</v>
      </c>
      <c r="G195" s="161"/>
      <c r="H195" s="169">
        <f t="shared" si="43"/>
        <v>0</v>
      </c>
      <c r="I195" s="76"/>
      <c r="J195" s="1"/>
      <c r="K195" s="1"/>
      <c r="L195" s="1"/>
      <c r="M195" s="1"/>
      <c r="N195" s="82"/>
      <c r="O195" s="1"/>
      <c r="P195" s="42"/>
      <c r="Q195" s="82"/>
      <c r="R195" s="1"/>
      <c r="S195" s="42"/>
      <c r="T195" s="44"/>
    </row>
    <row r="196" spans="1:20" ht="25.5" hidden="1" customHeight="1" x14ac:dyDescent="0.25">
      <c r="B196" s="55"/>
      <c r="C196" s="2"/>
      <c r="D196" s="523" t="s">
        <v>565</v>
      </c>
      <c r="E196" s="523"/>
      <c r="F196" s="268">
        <f t="shared" si="59"/>
        <v>0</v>
      </c>
      <c r="G196" s="161"/>
      <c r="H196" s="169">
        <f t="shared" si="43"/>
        <v>0</v>
      </c>
      <c r="I196" s="76"/>
      <c r="J196" s="1"/>
      <c r="K196" s="1"/>
      <c r="L196" s="1"/>
      <c r="M196" s="1"/>
      <c r="N196" s="82"/>
      <c r="O196" s="1"/>
      <c r="P196" s="42"/>
      <c r="Q196" s="82"/>
      <c r="R196" s="1"/>
      <c r="S196" s="42"/>
      <c r="T196" s="44"/>
    </row>
    <row r="197" spans="1:20" s="18" customFormat="1" ht="25.5" hidden="1" customHeight="1" x14ac:dyDescent="0.25">
      <c r="A197" s="128" t="s">
        <v>276</v>
      </c>
      <c r="B197" s="93" t="s">
        <v>687</v>
      </c>
      <c r="C197" s="590" t="s">
        <v>607</v>
      </c>
      <c r="D197" s="591"/>
      <c r="E197" s="591"/>
      <c r="F197" s="272">
        <f>F198+F199</f>
        <v>0</v>
      </c>
      <c r="G197" s="165">
        <f t="shared" ref="G197:T197" si="60">G198+G199</f>
        <v>0</v>
      </c>
      <c r="H197" s="168">
        <f t="shared" si="43"/>
        <v>0</v>
      </c>
      <c r="I197" s="95">
        <f t="shared" si="60"/>
        <v>0</v>
      </c>
      <c r="J197" s="96">
        <f t="shared" si="60"/>
        <v>0</v>
      </c>
      <c r="K197" s="96">
        <f t="shared" si="60"/>
        <v>0</v>
      </c>
      <c r="L197" s="96">
        <f t="shared" si="60"/>
        <v>0</v>
      </c>
      <c r="M197" s="96">
        <f t="shared" si="60"/>
        <v>0</v>
      </c>
      <c r="N197" s="99">
        <f t="shared" si="60"/>
        <v>0</v>
      </c>
      <c r="O197" s="96">
        <f t="shared" si="60"/>
        <v>0</v>
      </c>
      <c r="P197" s="98">
        <f t="shared" si="60"/>
        <v>0</v>
      </c>
      <c r="Q197" s="99">
        <f t="shared" si="60"/>
        <v>0</v>
      </c>
      <c r="R197" s="96">
        <f t="shared" si="60"/>
        <v>0</v>
      </c>
      <c r="S197" s="98">
        <f t="shared" si="60"/>
        <v>0</v>
      </c>
      <c r="T197" s="100">
        <f t="shared" si="60"/>
        <v>0</v>
      </c>
    </row>
    <row r="198" spans="1:20" ht="25.5" hidden="1" customHeight="1" x14ac:dyDescent="0.25">
      <c r="B198" s="55"/>
      <c r="C198" s="2"/>
      <c r="D198" s="523" t="s">
        <v>568</v>
      </c>
      <c r="E198" s="523"/>
      <c r="F198" s="268">
        <f t="shared" ref="F198:F199" si="61">SUM(I198:T198)</f>
        <v>0</v>
      </c>
      <c r="G198" s="161"/>
      <c r="H198" s="169">
        <f t="shared" ref="H198:H255" si="62">SUM(F198:G198)</f>
        <v>0</v>
      </c>
      <c r="I198" s="76"/>
      <c r="J198" s="1"/>
      <c r="K198" s="1"/>
      <c r="L198" s="1"/>
      <c r="M198" s="1"/>
      <c r="N198" s="82"/>
      <c r="O198" s="1"/>
      <c r="P198" s="42"/>
      <c r="Q198" s="82"/>
      <c r="R198" s="1"/>
      <c r="S198" s="42"/>
      <c r="T198" s="44"/>
    </row>
    <row r="199" spans="1:20" ht="25.5" hidden="1" customHeight="1" x14ac:dyDescent="0.25">
      <c r="B199" s="55"/>
      <c r="C199" s="2"/>
      <c r="D199" s="523" t="s">
        <v>569</v>
      </c>
      <c r="E199" s="523"/>
      <c r="F199" s="268">
        <f t="shared" si="61"/>
        <v>0</v>
      </c>
      <c r="G199" s="161"/>
      <c r="H199" s="169">
        <f t="shared" si="62"/>
        <v>0</v>
      </c>
      <c r="I199" s="76"/>
      <c r="J199" s="1"/>
      <c r="K199" s="1"/>
      <c r="L199" s="1"/>
      <c r="M199" s="1"/>
      <c r="N199" s="82"/>
      <c r="O199" s="1"/>
      <c r="P199" s="42"/>
      <c r="Q199" s="82"/>
      <c r="R199" s="1"/>
      <c r="S199" s="42"/>
      <c r="T199" s="44"/>
    </row>
    <row r="200" spans="1:20" s="18" customFormat="1" ht="15" hidden="1" customHeight="1" x14ac:dyDescent="0.25">
      <c r="A200" s="128" t="s">
        <v>277</v>
      </c>
      <c r="B200" s="93" t="s">
        <v>688</v>
      </c>
      <c r="C200" s="590" t="s">
        <v>820</v>
      </c>
      <c r="D200" s="591"/>
      <c r="E200" s="591"/>
      <c r="F200" s="272">
        <f>F201+F202+F203+F204+F205+F206+F207+F208+F209+F210+F211</f>
        <v>0</v>
      </c>
      <c r="G200" s="165">
        <f t="shared" ref="G200:T200" si="63">G201+G202+G203+G204+G205+G206+G207+G208+G209+G210+G211</f>
        <v>0</v>
      </c>
      <c r="H200" s="168">
        <f t="shared" si="62"/>
        <v>0</v>
      </c>
      <c r="I200" s="95">
        <f t="shared" si="63"/>
        <v>0</v>
      </c>
      <c r="J200" s="96">
        <f t="shared" si="63"/>
        <v>0</v>
      </c>
      <c r="K200" s="96">
        <f t="shared" si="63"/>
        <v>0</v>
      </c>
      <c r="L200" s="96">
        <f t="shared" si="63"/>
        <v>0</v>
      </c>
      <c r="M200" s="96">
        <f t="shared" si="63"/>
        <v>0</v>
      </c>
      <c r="N200" s="99">
        <f t="shared" si="63"/>
        <v>0</v>
      </c>
      <c r="O200" s="96">
        <f t="shared" si="63"/>
        <v>0</v>
      </c>
      <c r="P200" s="98">
        <f t="shared" si="63"/>
        <v>0</v>
      </c>
      <c r="Q200" s="99">
        <f t="shared" si="63"/>
        <v>0</v>
      </c>
      <c r="R200" s="96">
        <f t="shared" si="63"/>
        <v>0</v>
      </c>
      <c r="S200" s="98">
        <f t="shared" si="63"/>
        <v>0</v>
      </c>
      <c r="T200" s="100">
        <f t="shared" si="63"/>
        <v>0</v>
      </c>
    </row>
    <row r="201" spans="1:20" hidden="1" x14ac:dyDescent="0.25">
      <c r="B201" s="55"/>
      <c r="C201" s="2"/>
      <c r="D201" s="524" t="s">
        <v>372</v>
      </c>
      <c r="E201" s="524"/>
      <c r="F201" s="258">
        <f t="shared" ref="F201:F213" si="64">SUM(I201:T201)</f>
        <v>0</v>
      </c>
      <c r="G201" s="151"/>
      <c r="H201" s="169">
        <f t="shared" si="62"/>
        <v>0</v>
      </c>
      <c r="I201" s="76"/>
      <c r="J201" s="1"/>
      <c r="K201" s="1"/>
      <c r="L201" s="1"/>
      <c r="M201" s="1"/>
      <c r="N201" s="82"/>
      <c r="O201" s="1"/>
      <c r="P201" s="42"/>
      <c r="Q201" s="82"/>
      <c r="R201" s="1"/>
      <c r="S201" s="42"/>
      <c r="T201" s="44"/>
    </row>
    <row r="202" spans="1:20" hidden="1" x14ac:dyDescent="0.25">
      <c r="B202" s="55"/>
      <c r="C202" s="2"/>
      <c r="D202" s="524" t="s">
        <v>821</v>
      </c>
      <c r="E202" s="524"/>
      <c r="F202" s="258">
        <f t="shared" si="64"/>
        <v>0</v>
      </c>
      <c r="G202" s="151"/>
      <c r="H202" s="169">
        <f t="shared" si="62"/>
        <v>0</v>
      </c>
      <c r="I202" s="76"/>
      <c r="J202" s="1"/>
      <c r="K202" s="1"/>
      <c r="L202" s="1"/>
      <c r="M202" s="1"/>
      <c r="N202" s="82"/>
      <c r="O202" s="1"/>
      <c r="P202" s="42"/>
      <c r="Q202" s="82"/>
      <c r="R202" s="1"/>
      <c r="S202" s="42"/>
      <c r="T202" s="44"/>
    </row>
    <row r="203" spans="1:20" hidden="1" x14ac:dyDescent="0.25">
      <c r="B203" s="55"/>
      <c r="C203" s="2"/>
      <c r="D203" s="524" t="s">
        <v>375</v>
      </c>
      <c r="E203" s="524"/>
      <c r="F203" s="258">
        <f t="shared" si="64"/>
        <v>0</v>
      </c>
      <c r="G203" s="151"/>
      <c r="H203" s="169">
        <f t="shared" si="62"/>
        <v>0</v>
      </c>
      <c r="I203" s="76"/>
      <c r="J203" s="1"/>
      <c r="K203" s="1"/>
      <c r="L203" s="1"/>
      <c r="M203" s="1"/>
      <c r="N203" s="82"/>
      <c r="O203" s="1"/>
      <c r="P203" s="42"/>
      <c r="Q203" s="82"/>
      <c r="R203" s="1"/>
      <c r="S203" s="42"/>
      <c r="T203" s="44"/>
    </row>
    <row r="204" spans="1:20" hidden="1" x14ac:dyDescent="0.25">
      <c r="B204" s="55"/>
      <c r="C204" s="2"/>
      <c r="D204" s="524" t="s">
        <v>373</v>
      </c>
      <c r="E204" s="524"/>
      <c r="F204" s="258">
        <f t="shared" si="64"/>
        <v>0</v>
      </c>
      <c r="G204" s="151"/>
      <c r="H204" s="169">
        <f t="shared" si="62"/>
        <v>0</v>
      </c>
      <c r="I204" s="76"/>
      <c r="J204" s="1"/>
      <c r="K204" s="1"/>
      <c r="L204" s="1"/>
      <c r="M204" s="1"/>
      <c r="N204" s="82"/>
      <c r="O204" s="1"/>
      <c r="P204" s="42"/>
      <c r="Q204" s="82"/>
      <c r="R204" s="1"/>
      <c r="S204" s="42"/>
      <c r="T204" s="44"/>
    </row>
    <row r="205" spans="1:20" hidden="1" x14ac:dyDescent="0.25">
      <c r="B205" s="55"/>
      <c r="C205" s="2"/>
      <c r="D205" s="524" t="s">
        <v>822</v>
      </c>
      <c r="E205" s="524"/>
      <c r="F205" s="258">
        <f t="shared" si="64"/>
        <v>0</v>
      </c>
      <c r="G205" s="151"/>
      <c r="H205" s="169">
        <f t="shared" si="62"/>
        <v>0</v>
      </c>
      <c r="I205" s="76"/>
      <c r="J205" s="1"/>
      <c r="K205" s="1"/>
      <c r="L205" s="1"/>
      <c r="M205" s="1"/>
      <c r="N205" s="82"/>
      <c r="O205" s="1"/>
      <c r="P205" s="42"/>
      <c r="Q205" s="82"/>
      <c r="R205" s="1"/>
      <c r="S205" s="42"/>
      <c r="T205" s="44"/>
    </row>
    <row r="206" spans="1:20" ht="25.5" hidden="1" customHeight="1" x14ac:dyDescent="0.25">
      <c r="B206" s="55"/>
      <c r="C206" s="2"/>
      <c r="D206" s="523" t="s">
        <v>537</v>
      </c>
      <c r="E206" s="523"/>
      <c r="F206" s="268">
        <f t="shared" si="64"/>
        <v>0</v>
      </c>
      <c r="G206" s="161"/>
      <c r="H206" s="169">
        <f t="shared" si="62"/>
        <v>0</v>
      </c>
      <c r="I206" s="76"/>
      <c r="J206" s="1"/>
      <c r="K206" s="1"/>
      <c r="L206" s="1"/>
      <c r="M206" s="1"/>
      <c r="N206" s="82"/>
      <c r="O206" s="1"/>
      <c r="P206" s="42"/>
      <c r="Q206" s="82"/>
      <c r="R206" s="1"/>
      <c r="S206" s="42"/>
      <c r="T206" s="44"/>
    </row>
    <row r="207" spans="1:20" ht="25.5" hidden="1" customHeight="1" x14ac:dyDescent="0.25">
      <c r="B207" s="55"/>
      <c r="C207" s="2"/>
      <c r="D207" s="523" t="s">
        <v>540</v>
      </c>
      <c r="E207" s="523"/>
      <c r="F207" s="268">
        <f t="shared" si="64"/>
        <v>0</v>
      </c>
      <c r="G207" s="161"/>
      <c r="H207" s="169">
        <f t="shared" si="62"/>
        <v>0</v>
      </c>
      <c r="I207" s="76"/>
      <c r="J207" s="1"/>
      <c r="K207" s="1"/>
      <c r="L207" s="1"/>
      <c r="M207" s="1"/>
      <c r="N207" s="82"/>
      <c r="O207" s="1"/>
      <c r="P207" s="42"/>
      <c r="Q207" s="82"/>
      <c r="R207" s="1"/>
      <c r="S207" s="42"/>
      <c r="T207" s="44"/>
    </row>
    <row r="208" spans="1:20" hidden="1" x14ac:dyDescent="0.25">
      <c r="B208" s="55"/>
      <c r="C208" s="2"/>
      <c r="D208" s="524" t="s">
        <v>823</v>
      </c>
      <c r="E208" s="524"/>
      <c r="F208" s="258">
        <f t="shared" si="64"/>
        <v>0</v>
      </c>
      <c r="G208" s="151"/>
      <c r="H208" s="169">
        <f t="shared" si="62"/>
        <v>0</v>
      </c>
      <c r="I208" s="76"/>
      <c r="J208" s="1"/>
      <c r="K208" s="1"/>
      <c r="L208" s="1"/>
      <c r="M208" s="1"/>
      <c r="N208" s="82"/>
      <c r="O208" s="1"/>
      <c r="P208" s="42"/>
      <c r="Q208" s="82"/>
      <c r="R208" s="1"/>
      <c r="S208" s="42"/>
      <c r="T208" s="44"/>
    </row>
    <row r="209" spans="1:20" hidden="1" x14ac:dyDescent="0.25">
      <c r="B209" s="55"/>
      <c r="C209" s="2"/>
      <c r="D209" s="524" t="s">
        <v>374</v>
      </c>
      <c r="E209" s="524"/>
      <c r="F209" s="258">
        <f t="shared" si="64"/>
        <v>0</v>
      </c>
      <c r="G209" s="151"/>
      <c r="H209" s="169">
        <f t="shared" si="62"/>
        <v>0</v>
      </c>
      <c r="I209" s="76"/>
      <c r="J209" s="1"/>
      <c r="K209" s="1"/>
      <c r="L209" s="1"/>
      <c r="M209" s="1"/>
      <c r="N209" s="82"/>
      <c r="O209" s="1"/>
      <c r="P209" s="42"/>
      <c r="Q209" s="82"/>
      <c r="R209" s="1"/>
      <c r="S209" s="42"/>
      <c r="T209" s="44"/>
    </row>
    <row r="210" spans="1:20" hidden="1" x14ac:dyDescent="0.25">
      <c r="B210" s="55"/>
      <c r="C210" s="2"/>
      <c r="D210" s="524" t="s">
        <v>824</v>
      </c>
      <c r="E210" s="524"/>
      <c r="F210" s="258">
        <f t="shared" si="64"/>
        <v>0</v>
      </c>
      <c r="G210" s="151"/>
      <c r="H210" s="169">
        <f t="shared" si="62"/>
        <v>0</v>
      </c>
      <c r="I210" s="76"/>
      <c r="J210" s="1"/>
      <c r="K210" s="1"/>
      <c r="L210" s="1"/>
      <c r="M210" s="1"/>
      <c r="N210" s="82"/>
      <c r="O210" s="1"/>
      <c r="P210" s="42"/>
      <c r="Q210" s="82"/>
      <c r="R210" s="1"/>
      <c r="S210" s="42"/>
      <c r="T210" s="44"/>
    </row>
    <row r="211" spans="1:20" hidden="1" x14ac:dyDescent="0.25">
      <c r="B211" s="55"/>
      <c r="C211" s="2"/>
      <c r="D211" s="524" t="s">
        <v>566</v>
      </c>
      <c r="E211" s="524"/>
      <c r="F211" s="258">
        <f t="shared" si="64"/>
        <v>0</v>
      </c>
      <c r="G211" s="151"/>
      <c r="H211" s="169">
        <f t="shared" si="62"/>
        <v>0</v>
      </c>
      <c r="I211" s="76"/>
      <c r="J211" s="1"/>
      <c r="K211" s="1"/>
      <c r="L211" s="1"/>
      <c r="M211" s="1"/>
      <c r="N211" s="82"/>
      <c r="O211" s="1"/>
      <c r="P211" s="42"/>
      <c r="Q211" s="82"/>
      <c r="R211" s="1"/>
      <c r="S211" s="42"/>
      <c r="T211" s="44"/>
    </row>
    <row r="212" spans="1:20" s="18" customFormat="1" hidden="1" x14ac:dyDescent="0.25">
      <c r="A212" s="128" t="s">
        <v>278</v>
      </c>
      <c r="B212" s="93" t="s">
        <v>689</v>
      </c>
      <c r="C212" s="556" t="s">
        <v>279</v>
      </c>
      <c r="D212" s="557"/>
      <c r="E212" s="557"/>
      <c r="F212" s="259">
        <f t="shared" si="64"/>
        <v>0</v>
      </c>
      <c r="G212" s="152"/>
      <c r="H212" s="168">
        <f t="shared" si="62"/>
        <v>0</v>
      </c>
      <c r="I212" s="95"/>
      <c r="J212" s="96"/>
      <c r="K212" s="96"/>
      <c r="L212" s="96"/>
      <c r="M212" s="96"/>
      <c r="N212" s="99"/>
      <c r="O212" s="96"/>
      <c r="P212" s="98"/>
      <c r="Q212" s="99"/>
      <c r="R212" s="96"/>
      <c r="S212" s="98"/>
      <c r="T212" s="100"/>
    </row>
    <row r="213" spans="1:20" s="18" customFormat="1" hidden="1" x14ac:dyDescent="0.25">
      <c r="A213" s="128" t="s">
        <v>280</v>
      </c>
      <c r="B213" s="93" t="s">
        <v>690</v>
      </c>
      <c r="C213" s="556" t="s">
        <v>281</v>
      </c>
      <c r="D213" s="557"/>
      <c r="E213" s="557"/>
      <c r="F213" s="259">
        <f t="shared" si="64"/>
        <v>0</v>
      </c>
      <c r="G213" s="152"/>
      <c r="H213" s="168">
        <f t="shared" si="62"/>
        <v>0</v>
      </c>
      <c r="I213" s="95"/>
      <c r="J213" s="96"/>
      <c r="K213" s="96"/>
      <c r="L213" s="96"/>
      <c r="M213" s="96"/>
      <c r="N213" s="99"/>
      <c r="O213" s="96"/>
      <c r="P213" s="98"/>
      <c r="Q213" s="99"/>
      <c r="R213" s="96"/>
      <c r="S213" s="98"/>
      <c r="T213" s="100"/>
    </row>
    <row r="214" spans="1:20" s="18" customFormat="1" hidden="1" x14ac:dyDescent="0.25">
      <c r="A214" s="128" t="s">
        <v>282</v>
      </c>
      <c r="B214" s="93" t="s">
        <v>691</v>
      </c>
      <c r="C214" s="556" t="s">
        <v>283</v>
      </c>
      <c r="D214" s="557"/>
      <c r="E214" s="557"/>
      <c r="F214" s="259">
        <f>F215+F216+F217+F218+F219+F220+F221+F222+F223+F224</f>
        <v>0</v>
      </c>
      <c r="G214" s="152">
        <f t="shared" ref="G214:T214" si="65">G215+G216+G217+G218+G219+G220+G221+G222+G223+G224</f>
        <v>0</v>
      </c>
      <c r="H214" s="168">
        <f t="shared" si="62"/>
        <v>0</v>
      </c>
      <c r="I214" s="95">
        <f t="shared" si="65"/>
        <v>0</v>
      </c>
      <c r="J214" s="96">
        <f t="shared" si="65"/>
        <v>0</v>
      </c>
      <c r="K214" s="96">
        <f t="shared" si="65"/>
        <v>0</v>
      </c>
      <c r="L214" s="96">
        <f t="shared" si="65"/>
        <v>0</v>
      </c>
      <c r="M214" s="96">
        <f t="shared" si="65"/>
        <v>0</v>
      </c>
      <c r="N214" s="99">
        <f t="shared" si="65"/>
        <v>0</v>
      </c>
      <c r="O214" s="96">
        <f t="shared" si="65"/>
        <v>0</v>
      </c>
      <c r="P214" s="98">
        <f t="shared" si="65"/>
        <v>0</v>
      </c>
      <c r="Q214" s="99">
        <f t="shared" si="65"/>
        <v>0</v>
      </c>
      <c r="R214" s="96">
        <f t="shared" si="65"/>
        <v>0</v>
      </c>
      <c r="S214" s="98">
        <f t="shared" si="65"/>
        <v>0</v>
      </c>
      <c r="T214" s="100">
        <f t="shared" si="65"/>
        <v>0</v>
      </c>
    </row>
    <row r="215" spans="1:20" hidden="1" x14ac:dyDescent="0.25">
      <c r="B215" s="55"/>
      <c r="C215" s="2"/>
      <c r="D215" s="524" t="s">
        <v>376</v>
      </c>
      <c r="E215" s="524"/>
      <c r="F215" s="258">
        <f t="shared" ref="F215:F224" si="66">SUM(I215:T215)</f>
        <v>0</v>
      </c>
      <c r="G215" s="151"/>
      <c r="H215" s="169">
        <f t="shared" si="62"/>
        <v>0</v>
      </c>
      <c r="I215" s="76"/>
      <c r="J215" s="1"/>
      <c r="K215" s="1"/>
      <c r="L215" s="1"/>
      <c r="M215" s="1"/>
      <c r="N215" s="82"/>
      <c r="O215" s="1"/>
      <c r="P215" s="42"/>
      <c r="Q215" s="82"/>
      <c r="R215" s="1"/>
      <c r="S215" s="42"/>
      <c r="T215" s="44"/>
    </row>
    <row r="216" spans="1:20" hidden="1" x14ac:dyDescent="0.25">
      <c r="B216" s="55"/>
      <c r="C216" s="2"/>
      <c r="D216" s="524" t="s">
        <v>377</v>
      </c>
      <c r="E216" s="524"/>
      <c r="F216" s="258">
        <f t="shared" si="66"/>
        <v>0</v>
      </c>
      <c r="G216" s="151"/>
      <c r="H216" s="169">
        <f t="shared" si="62"/>
        <v>0</v>
      </c>
      <c r="I216" s="76"/>
      <c r="J216" s="1"/>
      <c r="K216" s="1"/>
      <c r="L216" s="1"/>
      <c r="M216" s="1"/>
      <c r="N216" s="82"/>
      <c r="O216" s="1"/>
      <c r="P216" s="42"/>
      <c r="Q216" s="82"/>
      <c r="R216" s="1"/>
      <c r="S216" s="42"/>
      <c r="T216" s="44"/>
    </row>
    <row r="217" spans="1:20" hidden="1" x14ac:dyDescent="0.25">
      <c r="B217" s="55"/>
      <c r="C217" s="2"/>
      <c r="D217" s="524" t="s">
        <v>378</v>
      </c>
      <c r="E217" s="524"/>
      <c r="F217" s="258">
        <f t="shared" si="66"/>
        <v>0</v>
      </c>
      <c r="G217" s="151"/>
      <c r="H217" s="169">
        <f t="shared" si="62"/>
        <v>0</v>
      </c>
      <c r="I217" s="76"/>
      <c r="J217" s="1"/>
      <c r="K217" s="1"/>
      <c r="L217" s="1"/>
      <c r="M217" s="1"/>
      <c r="N217" s="82"/>
      <c r="O217" s="1"/>
      <c r="P217" s="42"/>
      <c r="Q217" s="82"/>
      <c r="R217" s="1"/>
      <c r="S217" s="42"/>
      <c r="T217" s="44"/>
    </row>
    <row r="218" spans="1:20" hidden="1" x14ac:dyDescent="0.25">
      <c r="B218" s="55"/>
      <c r="C218" s="2"/>
      <c r="D218" s="524" t="s">
        <v>379</v>
      </c>
      <c r="E218" s="524"/>
      <c r="F218" s="258">
        <f t="shared" si="66"/>
        <v>0</v>
      </c>
      <c r="G218" s="151"/>
      <c r="H218" s="169">
        <f t="shared" si="62"/>
        <v>0</v>
      </c>
      <c r="I218" s="76"/>
      <c r="J218" s="1"/>
      <c r="K218" s="1"/>
      <c r="L218" s="1"/>
      <c r="M218" s="1"/>
      <c r="N218" s="82"/>
      <c r="O218" s="1"/>
      <c r="P218" s="42"/>
      <c r="Q218" s="82"/>
      <c r="R218" s="1"/>
      <c r="S218" s="42"/>
      <c r="T218" s="44"/>
    </row>
    <row r="219" spans="1:20" hidden="1" x14ac:dyDescent="0.25">
      <c r="B219" s="55"/>
      <c r="C219" s="2"/>
      <c r="D219" s="524" t="s">
        <v>380</v>
      </c>
      <c r="E219" s="524"/>
      <c r="F219" s="258">
        <f t="shared" si="66"/>
        <v>0</v>
      </c>
      <c r="G219" s="151"/>
      <c r="H219" s="169">
        <f t="shared" si="62"/>
        <v>0</v>
      </c>
      <c r="I219" s="76"/>
      <c r="J219" s="1"/>
      <c r="K219" s="1"/>
      <c r="L219" s="1"/>
      <c r="M219" s="1"/>
      <c r="N219" s="82"/>
      <c r="O219" s="1"/>
      <c r="P219" s="42"/>
      <c r="Q219" s="82"/>
      <c r="R219" s="1"/>
      <c r="S219" s="42"/>
      <c r="T219" s="44"/>
    </row>
    <row r="220" spans="1:20" ht="25.5" hidden="1" customHeight="1" x14ac:dyDescent="0.25">
      <c r="B220" s="55"/>
      <c r="C220" s="2"/>
      <c r="D220" s="523" t="s">
        <v>538</v>
      </c>
      <c r="E220" s="523"/>
      <c r="F220" s="268">
        <f t="shared" si="66"/>
        <v>0</v>
      </c>
      <c r="G220" s="161"/>
      <c r="H220" s="169">
        <f t="shared" si="62"/>
        <v>0</v>
      </c>
      <c r="I220" s="76"/>
      <c r="J220" s="1"/>
      <c r="K220" s="1"/>
      <c r="L220" s="1"/>
      <c r="M220" s="1"/>
      <c r="N220" s="82"/>
      <c r="O220" s="1"/>
      <c r="P220" s="42"/>
      <c r="Q220" s="82"/>
      <c r="R220" s="1"/>
      <c r="S220" s="42"/>
      <c r="T220" s="44"/>
    </row>
    <row r="221" spans="1:20" ht="25.5" hidden="1" customHeight="1" x14ac:dyDescent="0.25">
      <c r="B221" s="55"/>
      <c r="C221" s="2"/>
      <c r="D221" s="523" t="s">
        <v>541</v>
      </c>
      <c r="E221" s="523"/>
      <c r="F221" s="268">
        <f t="shared" si="66"/>
        <v>0</v>
      </c>
      <c r="G221" s="161"/>
      <c r="H221" s="169">
        <f t="shared" si="62"/>
        <v>0</v>
      </c>
      <c r="I221" s="76"/>
      <c r="J221" s="1"/>
      <c r="K221" s="1"/>
      <c r="L221" s="1"/>
      <c r="M221" s="1"/>
      <c r="N221" s="82"/>
      <c r="O221" s="1"/>
      <c r="P221" s="42"/>
      <c r="Q221" s="82"/>
      <c r="R221" s="1"/>
      <c r="S221" s="42"/>
      <c r="T221" s="44"/>
    </row>
    <row r="222" spans="1:20" hidden="1" x14ac:dyDescent="0.25">
      <c r="B222" s="55"/>
      <c r="C222" s="2"/>
      <c r="D222" s="524" t="s">
        <v>381</v>
      </c>
      <c r="E222" s="524"/>
      <c r="F222" s="258">
        <f t="shared" si="66"/>
        <v>0</v>
      </c>
      <c r="G222" s="151"/>
      <c r="H222" s="169">
        <f t="shared" si="62"/>
        <v>0</v>
      </c>
      <c r="I222" s="76"/>
      <c r="J222" s="1"/>
      <c r="K222" s="1"/>
      <c r="L222" s="1"/>
      <c r="M222" s="1"/>
      <c r="N222" s="82"/>
      <c r="O222" s="1"/>
      <c r="P222" s="42"/>
      <c r="Q222" s="82"/>
      <c r="R222" s="1"/>
      <c r="S222" s="42"/>
      <c r="T222" s="44"/>
    </row>
    <row r="223" spans="1:20" hidden="1" x14ac:dyDescent="0.25">
      <c r="B223" s="55"/>
      <c r="C223" s="2"/>
      <c r="D223" s="524" t="s">
        <v>382</v>
      </c>
      <c r="E223" s="524"/>
      <c r="F223" s="258">
        <f t="shared" si="66"/>
        <v>0</v>
      </c>
      <c r="G223" s="151"/>
      <c r="H223" s="169">
        <f t="shared" si="62"/>
        <v>0</v>
      </c>
      <c r="I223" s="76"/>
      <c r="J223" s="1"/>
      <c r="K223" s="1"/>
      <c r="L223" s="1"/>
      <c r="M223" s="1"/>
      <c r="N223" s="82"/>
      <c r="O223" s="1"/>
      <c r="P223" s="42"/>
      <c r="Q223" s="82"/>
      <c r="R223" s="1"/>
      <c r="S223" s="42"/>
      <c r="T223" s="44"/>
    </row>
    <row r="224" spans="1:20" ht="15.75" hidden="1" thickBot="1" x14ac:dyDescent="0.3">
      <c r="B224" s="57"/>
      <c r="C224" s="20"/>
      <c r="D224" s="559" t="s">
        <v>567</v>
      </c>
      <c r="E224" s="559"/>
      <c r="F224" s="260">
        <f t="shared" si="66"/>
        <v>0</v>
      </c>
      <c r="G224" s="153"/>
      <c r="H224" s="169">
        <f t="shared" si="62"/>
        <v>0</v>
      </c>
      <c r="I224" s="76"/>
      <c r="J224" s="1"/>
      <c r="K224" s="1"/>
      <c r="L224" s="1"/>
      <c r="M224" s="1"/>
      <c r="N224" s="82"/>
      <c r="O224" s="1"/>
      <c r="P224" s="42"/>
      <c r="Q224" s="82"/>
      <c r="R224" s="1"/>
      <c r="S224" s="42"/>
      <c r="T224" s="44"/>
    </row>
    <row r="225" spans="1:20" ht="15.75" thickBot="1" x14ac:dyDescent="0.3">
      <c r="B225" s="101" t="s">
        <v>284</v>
      </c>
      <c r="C225" s="560" t="s">
        <v>285</v>
      </c>
      <c r="D225" s="561"/>
      <c r="E225" s="561"/>
      <c r="F225" s="261">
        <f>F226+F247+F253+F254</f>
        <v>0</v>
      </c>
      <c r="G225" s="154">
        <f t="shared" ref="G225:T225" si="67">G226+G247+G253+G254</f>
        <v>0</v>
      </c>
      <c r="H225" s="166">
        <f t="shared" si="62"/>
        <v>0</v>
      </c>
      <c r="I225" s="87">
        <f t="shared" si="67"/>
        <v>0</v>
      </c>
      <c r="J225" s="88">
        <f t="shared" si="67"/>
        <v>0</v>
      </c>
      <c r="K225" s="88">
        <f t="shared" si="67"/>
        <v>0</v>
      </c>
      <c r="L225" s="88">
        <f t="shared" si="67"/>
        <v>0</v>
      </c>
      <c r="M225" s="88">
        <f t="shared" si="67"/>
        <v>0</v>
      </c>
      <c r="N225" s="91">
        <f t="shared" si="67"/>
        <v>0</v>
      </c>
      <c r="O225" s="88">
        <f t="shared" si="67"/>
        <v>0</v>
      </c>
      <c r="P225" s="90">
        <f t="shared" si="67"/>
        <v>0</v>
      </c>
      <c r="Q225" s="91">
        <f t="shared" si="67"/>
        <v>0</v>
      </c>
      <c r="R225" s="88">
        <f t="shared" si="67"/>
        <v>0</v>
      </c>
      <c r="S225" s="90">
        <f t="shared" si="67"/>
        <v>0</v>
      </c>
      <c r="T225" s="92">
        <f t="shared" si="67"/>
        <v>0</v>
      </c>
    </row>
    <row r="226" spans="1:20" hidden="1" x14ac:dyDescent="0.25">
      <c r="B226" s="117" t="s">
        <v>692</v>
      </c>
      <c r="C226" s="574" t="s">
        <v>286</v>
      </c>
      <c r="D226" s="575"/>
      <c r="E226" s="575"/>
      <c r="F226" s="257">
        <f>F227+F231+F238+F239+F240+F241+F242+F243+F244</f>
        <v>0</v>
      </c>
      <c r="G226" s="150">
        <f t="shared" ref="G226:T226" si="68">G227+G231+G238+G239+G240+G241+G242+G243+G244</f>
        <v>0</v>
      </c>
      <c r="H226" s="167">
        <f t="shared" si="62"/>
        <v>0</v>
      </c>
      <c r="I226" s="119">
        <f t="shared" si="68"/>
        <v>0</v>
      </c>
      <c r="J226" s="120">
        <f t="shared" si="68"/>
        <v>0</v>
      </c>
      <c r="K226" s="120">
        <f t="shared" si="68"/>
        <v>0</v>
      </c>
      <c r="L226" s="120">
        <f t="shared" si="68"/>
        <v>0</v>
      </c>
      <c r="M226" s="120">
        <f t="shared" si="68"/>
        <v>0</v>
      </c>
      <c r="N226" s="123">
        <f t="shared" si="68"/>
        <v>0</v>
      </c>
      <c r="O226" s="120">
        <f t="shared" si="68"/>
        <v>0</v>
      </c>
      <c r="P226" s="122">
        <f t="shared" si="68"/>
        <v>0</v>
      </c>
      <c r="Q226" s="123">
        <f t="shared" si="68"/>
        <v>0</v>
      </c>
      <c r="R226" s="120">
        <f t="shared" si="68"/>
        <v>0</v>
      </c>
      <c r="S226" s="122">
        <f t="shared" si="68"/>
        <v>0</v>
      </c>
      <c r="T226" s="124">
        <f t="shared" si="68"/>
        <v>0</v>
      </c>
    </row>
    <row r="227" spans="1:20" s="18" customFormat="1" hidden="1" x14ac:dyDescent="0.25">
      <c r="A227" s="128"/>
      <c r="B227" s="53" t="s">
        <v>693</v>
      </c>
      <c r="C227" s="576" t="s">
        <v>287</v>
      </c>
      <c r="D227" s="577"/>
      <c r="E227" s="577"/>
      <c r="F227" s="265">
        <f>F228+F229+F230</f>
        <v>0</v>
      </c>
      <c r="G227" s="158">
        <f t="shared" ref="G227:T227" si="69">G228+G229+G230</f>
        <v>0</v>
      </c>
      <c r="H227" s="170">
        <f t="shared" si="62"/>
        <v>0</v>
      </c>
      <c r="I227" s="78">
        <f t="shared" si="69"/>
        <v>0</v>
      </c>
      <c r="J227" s="13">
        <f t="shared" si="69"/>
        <v>0</v>
      </c>
      <c r="K227" s="13">
        <f t="shared" si="69"/>
        <v>0</v>
      </c>
      <c r="L227" s="13">
        <f t="shared" si="69"/>
        <v>0</v>
      </c>
      <c r="M227" s="13">
        <f t="shared" si="69"/>
        <v>0</v>
      </c>
      <c r="N227" s="83">
        <f t="shared" si="69"/>
        <v>0</v>
      </c>
      <c r="O227" s="13">
        <f t="shared" si="69"/>
        <v>0</v>
      </c>
      <c r="P227" s="43">
        <f t="shared" si="69"/>
        <v>0</v>
      </c>
      <c r="Q227" s="83">
        <f t="shared" si="69"/>
        <v>0</v>
      </c>
      <c r="R227" s="13">
        <f t="shared" si="69"/>
        <v>0</v>
      </c>
      <c r="S227" s="43">
        <f t="shared" si="69"/>
        <v>0</v>
      </c>
      <c r="T227" s="45">
        <f t="shared" si="69"/>
        <v>0</v>
      </c>
    </row>
    <row r="228" spans="1:20" s="211" customFormat="1" hidden="1" x14ac:dyDescent="0.25">
      <c r="A228" s="128" t="s">
        <v>288</v>
      </c>
      <c r="B228" s="191" t="s">
        <v>694</v>
      </c>
      <c r="C228" s="252"/>
      <c r="D228" s="585" t="s">
        <v>706</v>
      </c>
      <c r="E228" s="585"/>
      <c r="F228" s="298">
        <f t="shared" ref="F228:F230" si="70">SUM(I228:T228)</f>
        <v>0</v>
      </c>
      <c r="G228" s="299"/>
      <c r="H228" s="193">
        <f t="shared" si="62"/>
        <v>0</v>
      </c>
      <c r="I228" s="201"/>
      <c r="J228" s="195"/>
      <c r="K228" s="195"/>
      <c r="L228" s="195"/>
      <c r="M228" s="195"/>
      <c r="N228" s="196"/>
      <c r="O228" s="195"/>
      <c r="P228" s="194"/>
      <c r="Q228" s="196"/>
      <c r="R228" s="195"/>
      <c r="S228" s="194"/>
      <c r="T228" s="197"/>
    </row>
    <row r="229" spans="1:20" s="211" customFormat="1" hidden="1" x14ac:dyDescent="0.25">
      <c r="A229" s="128" t="s">
        <v>289</v>
      </c>
      <c r="B229" s="191" t="s">
        <v>695</v>
      </c>
      <c r="C229" s="200"/>
      <c r="D229" s="567" t="s">
        <v>707</v>
      </c>
      <c r="E229" s="567"/>
      <c r="F229" s="281">
        <f t="shared" si="70"/>
        <v>0</v>
      </c>
      <c r="G229" s="192"/>
      <c r="H229" s="193">
        <f t="shared" si="62"/>
        <v>0</v>
      </c>
      <c r="I229" s="201"/>
      <c r="J229" s="195"/>
      <c r="K229" s="195"/>
      <c r="L229" s="195"/>
      <c r="M229" s="195"/>
      <c r="N229" s="196"/>
      <c r="O229" s="195"/>
      <c r="P229" s="194"/>
      <c r="Q229" s="196"/>
      <c r="R229" s="195"/>
      <c r="S229" s="194"/>
      <c r="T229" s="197"/>
    </row>
    <row r="230" spans="1:20" s="211" customFormat="1" hidden="1" x14ac:dyDescent="0.25">
      <c r="A230" s="128" t="s">
        <v>290</v>
      </c>
      <c r="B230" s="191" t="s">
        <v>696</v>
      </c>
      <c r="C230" s="200"/>
      <c r="D230" s="567" t="s">
        <v>708</v>
      </c>
      <c r="E230" s="567"/>
      <c r="F230" s="281">
        <f t="shared" si="70"/>
        <v>0</v>
      </c>
      <c r="G230" s="192"/>
      <c r="H230" s="193">
        <f t="shared" si="62"/>
        <v>0</v>
      </c>
      <c r="I230" s="201"/>
      <c r="J230" s="195"/>
      <c r="K230" s="195"/>
      <c r="L230" s="195"/>
      <c r="M230" s="195"/>
      <c r="N230" s="196"/>
      <c r="O230" s="195"/>
      <c r="P230" s="194"/>
      <c r="Q230" s="196"/>
      <c r="R230" s="195"/>
      <c r="S230" s="194"/>
      <c r="T230" s="197"/>
    </row>
    <row r="231" spans="1:20" s="18" customFormat="1" hidden="1" x14ac:dyDescent="0.25">
      <c r="A231" s="128"/>
      <c r="B231" s="53" t="s">
        <v>697</v>
      </c>
      <c r="C231" s="576" t="s">
        <v>291</v>
      </c>
      <c r="D231" s="577"/>
      <c r="E231" s="577"/>
      <c r="F231" s="265">
        <f>F232+F233+F234+F235+F236+F237</f>
        <v>0</v>
      </c>
      <c r="G231" s="158">
        <f t="shared" ref="G231:T231" si="71">G232+G233+G234+G235+G236+G237</f>
        <v>0</v>
      </c>
      <c r="H231" s="170">
        <f t="shared" si="62"/>
        <v>0</v>
      </c>
      <c r="I231" s="78">
        <f t="shared" si="71"/>
        <v>0</v>
      </c>
      <c r="J231" s="13">
        <f t="shared" si="71"/>
        <v>0</v>
      </c>
      <c r="K231" s="13">
        <f t="shared" si="71"/>
        <v>0</v>
      </c>
      <c r="L231" s="13">
        <f t="shared" si="71"/>
        <v>0</v>
      </c>
      <c r="M231" s="13">
        <f t="shared" si="71"/>
        <v>0</v>
      </c>
      <c r="N231" s="83">
        <f t="shared" si="71"/>
        <v>0</v>
      </c>
      <c r="O231" s="13">
        <f t="shared" si="71"/>
        <v>0</v>
      </c>
      <c r="P231" s="43">
        <f t="shared" si="71"/>
        <v>0</v>
      </c>
      <c r="Q231" s="83">
        <f t="shared" si="71"/>
        <v>0</v>
      </c>
      <c r="R231" s="13">
        <f t="shared" si="71"/>
        <v>0</v>
      </c>
      <c r="S231" s="43">
        <f t="shared" si="71"/>
        <v>0</v>
      </c>
      <c r="T231" s="45">
        <f t="shared" si="71"/>
        <v>0</v>
      </c>
    </row>
    <row r="232" spans="1:20" s="211" customFormat="1" hidden="1" x14ac:dyDescent="0.25">
      <c r="A232" s="128" t="s">
        <v>292</v>
      </c>
      <c r="B232" s="191" t="s">
        <v>698</v>
      </c>
      <c r="C232" s="200"/>
      <c r="D232" s="567" t="s">
        <v>383</v>
      </c>
      <c r="E232" s="567"/>
      <c r="F232" s="281">
        <f t="shared" ref="F232:F243" si="72">SUM(I232:T232)</f>
        <v>0</v>
      </c>
      <c r="G232" s="192"/>
      <c r="H232" s="193">
        <f t="shared" si="62"/>
        <v>0</v>
      </c>
      <c r="I232" s="201"/>
      <c r="J232" s="195"/>
      <c r="K232" s="195"/>
      <c r="L232" s="195"/>
      <c r="M232" s="195"/>
      <c r="N232" s="196"/>
      <c r="O232" s="195"/>
      <c r="P232" s="194"/>
      <c r="Q232" s="196"/>
      <c r="R232" s="195"/>
      <c r="S232" s="194"/>
      <c r="T232" s="197"/>
    </row>
    <row r="233" spans="1:20" s="211" customFormat="1" hidden="1" x14ac:dyDescent="0.25">
      <c r="A233" s="128" t="s">
        <v>293</v>
      </c>
      <c r="B233" s="191" t="s">
        <v>699</v>
      </c>
      <c r="C233" s="200"/>
      <c r="D233" s="567" t="s">
        <v>384</v>
      </c>
      <c r="E233" s="567"/>
      <c r="F233" s="281">
        <f t="shared" si="72"/>
        <v>0</v>
      </c>
      <c r="G233" s="192"/>
      <c r="H233" s="193">
        <f t="shared" si="62"/>
        <v>0</v>
      </c>
      <c r="I233" s="201"/>
      <c r="J233" s="195"/>
      <c r="K233" s="195"/>
      <c r="L233" s="195"/>
      <c r="M233" s="195"/>
      <c r="N233" s="196"/>
      <c r="O233" s="195"/>
      <c r="P233" s="194"/>
      <c r="Q233" s="196"/>
      <c r="R233" s="195"/>
      <c r="S233" s="194"/>
      <c r="T233" s="197"/>
    </row>
    <row r="234" spans="1:20" s="211" customFormat="1" hidden="1" x14ac:dyDescent="0.25">
      <c r="A234" s="128" t="s">
        <v>888</v>
      </c>
      <c r="B234" s="191" t="s">
        <v>889</v>
      </c>
      <c r="C234" s="200"/>
      <c r="D234" s="567" t="s">
        <v>890</v>
      </c>
      <c r="E234" s="567"/>
      <c r="F234" s="281">
        <f t="shared" si="72"/>
        <v>0</v>
      </c>
      <c r="G234" s="192"/>
      <c r="H234" s="193">
        <f t="shared" si="62"/>
        <v>0</v>
      </c>
      <c r="I234" s="201"/>
      <c r="J234" s="195"/>
      <c r="K234" s="195"/>
      <c r="L234" s="195"/>
      <c r="M234" s="195"/>
      <c r="N234" s="196"/>
      <c r="O234" s="195"/>
      <c r="P234" s="194"/>
      <c r="Q234" s="196"/>
      <c r="R234" s="195"/>
      <c r="S234" s="194"/>
      <c r="T234" s="197"/>
    </row>
    <row r="235" spans="1:20" s="211" customFormat="1" hidden="1" x14ac:dyDescent="0.25">
      <c r="A235" s="128" t="s">
        <v>294</v>
      </c>
      <c r="B235" s="191" t="s">
        <v>700</v>
      </c>
      <c r="C235" s="200"/>
      <c r="D235" s="567" t="s">
        <v>295</v>
      </c>
      <c r="E235" s="567"/>
      <c r="F235" s="281">
        <f t="shared" si="72"/>
        <v>0</v>
      </c>
      <c r="G235" s="192"/>
      <c r="H235" s="193">
        <f t="shared" si="62"/>
        <v>0</v>
      </c>
      <c r="I235" s="201"/>
      <c r="J235" s="195"/>
      <c r="K235" s="195"/>
      <c r="L235" s="195"/>
      <c r="M235" s="195"/>
      <c r="N235" s="196"/>
      <c r="O235" s="195"/>
      <c r="P235" s="194"/>
      <c r="Q235" s="196"/>
      <c r="R235" s="195"/>
      <c r="S235" s="194"/>
      <c r="T235" s="197"/>
    </row>
    <row r="236" spans="1:20" s="211" customFormat="1" hidden="1" x14ac:dyDescent="0.25">
      <c r="A236" s="128" t="s">
        <v>296</v>
      </c>
      <c r="B236" s="191" t="s">
        <v>701</v>
      </c>
      <c r="C236" s="200"/>
      <c r="D236" s="567" t="s">
        <v>297</v>
      </c>
      <c r="E236" s="567"/>
      <c r="F236" s="281">
        <f t="shared" si="72"/>
        <v>0</v>
      </c>
      <c r="G236" s="192"/>
      <c r="H236" s="193">
        <f t="shared" si="62"/>
        <v>0</v>
      </c>
      <c r="I236" s="201"/>
      <c r="J236" s="195"/>
      <c r="K236" s="195"/>
      <c r="L236" s="195"/>
      <c r="M236" s="195"/>
      <c r="N236" s="196"/>
      <c r="O236" s="195"/>
      <c r="P236" s="194"/>
      <c r="Q236" s="196"/>
      <c r="R236" s="195"/>
      <c r="S236" s="194"/>
      <c r="T236" s="197"/>
    </row>
    <row r="237" spans="1:20" s="211" customFormat="1" hidden="1" x14ac:dyDescent="0.25">
      <c r="A237" s="128" t="s">
        <v>891</v>
      </c>
      <c r="B237" s="191" t="s">
        <v>892</v>
      </c>
      <c r="C237" s="200"/>
      <c r="D237" s="567" t="s">
        <v>893</v>
      </c>
      <c r="E237" s="567"/>
      <c r="F237" s="281">
        <f t="shared" si="72"/>
        <v>0</v>
      </c>
      <c r="G237" s="192"/>
      <c r="H237" s="193">
        <f t="shared" si="62"/>
        <v>0</v>
      </c>
      <c r="I237" s="201"/>
      <c r="J237" s="195"/>
      <c r="K237" s="195"/>
      <c r="L237" s="195"/>
      <c r="M237" s="195"/>
      <c r="N237" s="196"/>
      <c r="O237" s="195"/>
      <c r="P237" s="194"/>
      <c r="Q237" s="196"/>
      <c r="R237" s="195"/>
      <c r="S237" s="194"/>
      <c r="T237" s="197"/>
    </row>
    <row r="238" spans="1:20" s="41" customFormat="1" hidden="1" x14ac:dyDescent="0.25">
      <c r="A238" s="128" t="s">
        <v>894</v>
      </c>
      <c r="B238" s="53" t="s">
        <v>895</v>
      </c>
      <c r="C238" s="576" t="s">
        <v>896</v>
      </c>
      <c r="D238" s="577"/>
      <c r="E238" s="577"/>
      <c r="F238" s="265">
        <f t="shared" si="72"/>
        <v>0</v>
      </c>
      <c r="G238" s="158"/>
      <c r="H238" s="170">
        <f t="shared" si="62"/>
        <v>0</v>
      </c>
      <c r="I238" s="78"/>
      <c r="J238" s="13"/>
      <c r="K238" s="13"/>
      <c r="L238" s="13"/>
      <c r="M238" s="13"/>
      <c r="N238" s="83"/>
      <c r="O238" s="13"/>
      <c r="P238" s="43"/>
      <c r="Q238" s="83"/>
      <c r="R238" s="13"/>
      <c r="S238" s="43"/>
      <c r="T238" s="45"/>
    </row>
    <row r="239" spans="1:20" s="41" customFormat="1" hidden="1" x14ac:dyDescent="0.25">
      <c r="A239" s="128" t="s">
        <v>298</v>
      </c>
      <c r="B239" s="53" t="s">
        <v>702</v>
      </c>
      <c r="C239" s="576" t="s">
        <v>299</v>
      </c>
      <c r="D239" s="577"/>
      <c r="E239" s="577"/>
      <c r="F239" s="265">
        <f t="shared" si="72"/>
        <v>0</v>
      </c>
      <c r="G239" s="158"/>
      <c r="H239" s="170">
        <f t="shared" si="62"/>
        <v>0</v>
      </c>
      <c r="I239" s="78"/>
      <c r="J239" s="13"/>
      <c r="K239" s="13"/>
      <c r="L239" s="13"/>
      <c r="M239" s="13"/>
      <c r="N239" s="83"/>
      <c r="O239" s="13"/>
      <c r="P239" s="43"/>
      <c r="Q239" s="83"/>
      <c r="R239" s="13"/>
      <c r="S239" s="43"/>
      <c r="T239" s="45"/>
    </row>
    <row r="240" spans="1:20" s="41" customFormat="1" hidden="1" x14ac:dyDescent="0.25">
      <c r="A240" s="128" t="s">
        <v>300</v>
      </c>
      <c r="B240" s="53" t="s">
        <v>703</v>
      </c>
      <c r="C240" s="576" t="s">
        <v>897</v>
      </c>
      <c r="D240" s="577"/>
      <c r="E240" s="577"/>
      <c r="F240" s="265">
        <f t="shared" si="72"/>
        <v>0</v>
      </c>
      <c r="G240" s="158"/>
      <c r="H240" s="170">
        <f t="shared" si="62"/>
        <v>0</v>
      </c>
      <c r="I240" s="78"/>
      <c r="J240" s="13"/>
      <c r="K240" s="13"/>
      <c r="L240" s="13"/>
      <c r="M240" s="13"/>
      <c r="N240" s="83"/>
      <c r="O240" s="13"/>
      <c r="P240" s="43"/>
      <c r="Q240" s="83"/>
      <c r="R240" s="13"/>
      <c r="S240" s="43"/>
      <c r="T240" s="45"/>
    </row>
    <row r="241" spans="1:20" s="41" customFormat="1" hidden="1" x14ac:dyDescent="0.25">
      <c r="A241" s="128" t="s">
        <v>301</v>
      </c>
      <c r="B241" s="53" t="s">
        <v>704</v>
      </c>
      <c r="C241" s="576" t="s">
        <v>898</v>
      </c>
      <c r="D241" s="577"/>
      <c r="E241" s="577"/>
      <c r="F241" s="265">
        <f t="shared" si="72"/>
        <v>0</v>
      </c>
      <c r="G241" s="158"/>
      <c r="H241" s="170">
        <f t="shared" si="62"/>
        <v>0</v>
      </c>
      <c r="I241" s="78"/>
      <c r="J241" s="13"/>
      <c r="K241" s="13"/>
      <c r="L241" s="13"/>
      <c r="M241" s="13"/>
      <c r="N241" s="83"/>
      <c r="O241" s="13"/>
      <c r="P241" s="43"/>
      <c r="Q241" s="83"/>
      <c r="R241" s="13"/>
      <c r="S241" s="43"/>
      <c r="T241" s="45"/>
    </row>
    <row r="242" spans="1:20" s="41" customFormat="1" hidden="1" x14ac:dyDescent="0.25">
      <c r="A242" s="128" t="s">
        <v>302</v>
      </c>
      <c r="B242" s="53" t="s">
        <v>705</v>
      </c>
      <c r="C242" s="576" t="s">
        <v>303</v>
      </c>
      <c r="D242" s="577"/>
      <c r="E242" s="577"/>
      <c r="F242" s="265">
        <f t="shared" si="72"/>
        <v>0</v>
      </c>
      <c r="G242" s="158"/>
      <c r="H242" s="170">
        <f t="shared" si="62"/>
        <v>0</v>
      </c>
      <c r="I242" s="78"/>
      <c r="J242" s="13"/>
      <c r="K242" s="13"/>
      <c r="L242" s="13"/>
      <c r="M242" s="13"/>
      <c r="N242" s="83"/>
      <c r="O242" s="13"/>
      <c r="P242" s="43"/>
      <c r="Q242" s="83"/>
      <c r="R242" s="13"/>
      <c r="S242" s="43"/>
      <c r="T242" s="45"/>
    </row>
    <row r="243" spans="1:20" s="41" customFormat="1" hidden="1" x14ac:dyDescent="0.25">
      <c r="A243" s="128" t="s">
        <v>899</v>
      </c>
      <c r="B243" s="53" t="s">
        <v>900</v>
      </c>
      <c r="C243" s="576" t="s">
        <v>902</v>
      </c>
      <c r="D243" s="577"/>
      <c r="E243" s="577"/>
      <c r="F243" s="265">
        <f t="shared" si="72"/>
        <v>0</v>
      </c>
      <c r="G243" s="158"/>
      <c r="H243" s="170">
        <f t="shared" si="62"/>
        <v>0</v>
      </c>
      <c r="I243" s="78"/>
      <c r="J243" s="13"/>
      <c r="K243" s="13"/>
      <c r="L243" s="13"/>
      <c r="M243" s="13"/>
      <c r="N243" s="83"/>
      <c r="O243" s="13"/>
      <c r="P243" s="43"/>
      <c r="Q243" s="83"/>
      <c r="R243" s="13"/>
      <c r="S243" s="43"/>
      <c r="T243" s="45"/>
    </row>
    <row r="244" spans="1:20" s="41" customFormat="1" hidden="1" x14ac:dyDescent="0.25">
      <c r="A244" s="128"/>
      <c r="B244" s="53" t="s">
        <v>901</v>
      </c>
      <c r="C244" s="576" t="s">
        <v>903</v>
      </c>
      <c r="D244" s="577"/>
      <c r="E244" s="577"/>
      <c r="F244" s="265">
        <f>F245+F246</f>
        <v>0</v>
      </c>
      <c r="G244" s="158">
        <f t="shared" ref="G244:T244" si="73">G245+G246</f>
        <v>0</v>
      </c>
      <c r="H244" s="170">
        <f t="shared" si="62"/>
        <v>0</v>
      </c>
      <c r="I244" s="78">
        <f t="shared" si="73"/>
        <v>0</v>
      </c>
      <c r="J244" s="13">
        <f t="shared" si="73"/>
        <v>0</v>
      </c>
      <c r="K244" s="13">
        <f t="shared" si="73"/>
        <v>0</v>
      </c>
      <c r="L244" s="13">
        <f t="shared" si="73"/>
        <v>0</v>
      </c>
      <c r="M244" s="13">
        <f t="shared" si="73"/>
        <v>0</v>
      </c>
      <c r="N244" s="83">
        <f t="shared" si="73"/>
        <v>0</v>
      </c>
      <c r="O244" s="13">
        <f t="shared" si="73"/>
        <v>0</v>
      </c>
      <c r="P244" s="43">
        <f t="shared" si="73"/>
        <v>0</v>
      </c>
      <c r="Q244" s="83">
        <f t="shared" si="73"/>
        <v>0</v>
      </c>
      <c r="R244" s="13">
        <f t="shared" si="73"/>
        <v>0</v>
      </c>
      <c r="S244" s="43">
        <f t="shared" si="73"/>
        <v>0</v>
      </c>
      <c r="T244" s="45">
        <f t="shared" si="73"/>
        <v>0</v>
      </c>
    </row>
    <row r="245" spans="1:20" s="211" customFormat="1" hidden="1" x14ac:dyDescent="0.25">
      <c r="A245" s="128" t="s">
        <v>905</v>
      </c>
      <c r="B245" s="191" t="s">
        <v>904</v>
      </c>
      <c r="C245" s="200"/>
      <c r="D245" s="567" t="s">
        <v>908</v>
      </c>
      <c r="E245" s="567"/>
      <c r="F245" s="281">
        <f t="shared" ref="F245:F246" si="74">SUM(I245:T245)</f>
        <v>0</v>
      </c>
      <c r="G245" s="192"/>
      <c r="H245" s="193">
        <f t="shared" si="62"/>
        <v>0</v>
      </c>
      <c r="I245" s="201"/>
      <c r="J245" s="195"/>
      <c r="K245" s="195"/>
      <c r="L245" s="195"/>
      <c r="M245" s="195"/>
      <c r="N245" s="196"/>
      <c r="O245" s="195"/>
      <c r="P245" s="194"/>
      <c r="Q245" s="196"/>
      <c r="R245" s="195"/>
      <c r="S245" s="194"/>
      <c r="T245" s="197"/>
    </row>
    <row r="246" spans="1:20" s="211" customFormat="1" hidden="1" x14ac:dyDescent="0.25">
      <c r="A246" s="128" t="s">
        <v>906</v>
      </c>
      <c r="B246" s="191" t="s">
        <v>907</v>
      </c>
      <c r="C246" s="200"/>
      <c r="D246" s="567" t="s">
        <v>909</v>
      </c>
      <c r="E246" s="567"/>
      <c r="F246" s="281">
        <f t="shared" si="74"/>
        <v>0</v>
      </c>
      <c r="G246" s="192"/>
      <c r="H246" s="193">
        <f t="shared" si="62"/>
        <v>0</v>
      </c>
      <c r="I246" s="201"/>
      <c r="J246" s="195"/>
      <c r="K246" s="195"/>
      <c r="L246" s="195"/>
      <c r="M246" s="195"/>
      <c r="N246" s="196"/>
      <c r="O246" s="195"/>
      <c r="P246" s="194"/>
      <c r="Q246" s="196"/>
      <c r="R246" s="195"/>
      <c r="S246" s="194"/>
      <c r="T246" s="197"/>
    </row>
    <row r="247" spans="1:20" hidden="1" x14ac:dyDescent="0.25">
      <c r="B247" s="93" t="s">
        <v>709</v>
      </c>
      <c r="C247" s="556" t="s">
        <v>304</v>
      </c>
      <c r="D247" s="557"/>
      <c r="E247" s="557"/>
      <c r="F247" s="259">
        <f>F248+F249+F250+F251+F252</f>
        <v>0</v>
      </c>
      <c r="G247" s="152">
        <f t="shared" ref="G247:T247" si="75">G248+G249+G250+G251+G252</f>
        <v>0</v>
      </c>
      <c r="H247" s="168">
        <f t="shared" si="62"/>
        <v>0</v>
      </c>
      <c r="I247" s="95">
        <f t="shared" si="75"/>
        <v>0</v>
      </c>
      <c r="J247" s="96">
        <f t="shared" si="75"/>
        <v>0</v>
      </c>
      <c r="K247" s="96">
        <f t="shared" si="75"/>
        <v>0</v>
      </c>
      <c r="L247" s="96">
        <f t="shared" si="75"/>
        <v>0</v>
      </c>
      <c r="M247" s="96">
        <f t="shared" si="75"/>
        <v>0</v>
      </c>
      <c r="N247" s="99">
        <f t="shared" si="75"/>
        <v>0</v>
      </c>
      <c r="O247" s="96">
        <f t="shared" si="75"/>
        <v>0</v>
      </c>
      <c r="P247" s="98">
        <f t="shared" si="75"/>
        <v>0</v>
      </c>
      <c r="Q247" s="99">
        <f t="shared" si="75"/>
        <v>0</v>
      </c>
      <c r="R247" s="96">
        <f t="shared" si="75"/>
        <v>0</v>
      </c>
      <c r="S247" s="98">
        <f t="shared" si="75"/>
        <v>0</v>
      </c>
      <c r="T247" s="100">
        <f t="shared" si="75"/>
        <v>0</v>
      </c>
    </row>
    <row r="248" spans="1:20" s="41" customFormat="1" hidden="1" x14ac:dyDescent="0.25">
      <c r="A248" s="128" t="s">
        <v>305</v>
      </c>
      <c r="B248" s="198" t="s">
        <v>710</v>
      </c>
      <c r="C248" s="586" t="s">
        <v>385</v>
      </c>
      <c r="D248" s="587"/>
      <c r="E248" s="587"/>
      <c r="F248" s="282">
        <f t="shared" ref="F248:F254" si="76">SUM(I248:T248)</f>
        <v>0</v>
      </c>
      <c r="G248" s="199"/>
      <c r="H248" s="213">
        <f t="shared" si="62"/>
        <v>0</v>
      </c>
      <c r="I248" s="214"/>
      <c r="J248" s="215"/>
      <c r="K248" s="215"/>
      <c r="L248" s="215"/>
      <c r="M248" s="215"/>
      <c r="N248" s="219"/>
      <c r="O248" s="215"/>
      <c r="P248" s="217"/>
      <c r="Q248" s="219"/>
      <c r="R248" s="215"/>
      <c r="S248" s="217"/>
      <c r="T248" s="216"/>
    </row>
    <row r="249" spans="1:20" s="41" customFormat="1" hidden="1" x14ac:dyDescent="0.25">
      <c r="A249" s="128" t="s">
        <v>306</v>
      </c>
      <c r="B249" s="198" t="s">
        <v>711</v>
      </c>
      <c r="C249" s="586" t="s">
        <v>386</v>
      </c>
      <c r="D249" s="587"/>
      <c r="E249" s="587"/>
      <c r="F249" s="282">
        <f t="shared" si="76"/>
        <v>0</v>
      </c>
      <c r="G249" s="199"/>
      <c r="H249" s="213">
        <f t="shared" si="62"/>
        <v>0</v>
      </c>
      <c r="I249" s="214"/>
      <c r="J249" s="215"/>
      <c r="K249" s="215"/>
      <c r="L249" s="215"/>
      <c r="M249" s="215"/>
      <c r="N249" s="219"/>
      <c r="O249" s="215"/>
      <c r="P249" s="217"/>
      <c r="Q249" s="219"/>
      <c r="R249" s="215"/>
      <c r="S249" s="217"/>
      <c r="T249" s="216"/>
    </row>
    <row r="250" spans="1:20" s="41" customFormat="1" hidden="1" x14ac:dyDescent="0.25">
      <c r="A250" s="128" t="s">
        <v>307</v>
      </c>
      <c r="B250" s="198" t="s">
        <v>712</v>
      </c>
      <c r="C250" s="586" t="s">
        <v>308</v>
      </c>
      <c r="D250" s="587"/>
      <c r="E250" s="587"/>
      <c r="F250" s="282">
        <f t="shared" si="76"/>
        <v>0</v>
      </c>
      <c r="G250" s="199"/>
      <c r="H250" s="213">
        <f t="shared" si="62"/>
        <v>0</v>
      </c>
      <c r="I250" s="214"/>
      <c r="J250" s="215"/>
      <c r="K250" s="215"/>
      <c r="L250" s="215"/>
      <c r="M250" s="215"/>
      <c r="N250" s="219"/>
      <c r="O250" s="215"/>
      <c r="P250" s="217"/>
      <c r="Q250" s="219"/>
      <c r="R250" s="215"/>
      <c r="S250" s="217"/>
      <c r="T250" s="216"/>
    </row>
    <row r="251" spans="1:20" s="41" customFormat="1" hidden="1" x14ac:dyDescent="0.25">
      <c r="A251" s="128" t="s">
        <v>309</v>
      </c>
      <c r="B251" s="198" t="s">
        <v>713</v>
      </c>
      <c r="C251" s="586" t="s">
        <v>310</v>
      </c>
      <c r="D251" s="587"/>
      <c r="E251" s="587"/>
      <c r="F251" s="282">
        <f t="shared" si="76"/>
        <v>0</v>
      </c>
      <c r="G251" s="199"/>
      <c r="H251" s="213">
        <f t="shared" si="62"/>
        <v>0</v>
      </c>
      <c r="I251" s="214"/>
      <c r="J251" s="215"/>
      <c r="K251" s="215"/>
      <c r="L251" s="215"/>
      <c r="M251" s="215"/>
      <c r="N251" s="219"/>
      <c r="O251" s="215"/>
      <c r="P251" s="217"/>
      <c r="Q251" s="219"/>
      <c r="R251" s="215"/>
      <c r="S251" s="217"/>
      <c r="T251" s="216"/>
    </row>
    <row r="252" spans="1:20" s="41" customFormat="1" hidden="1" x14ac:dyDescent="0.25">
      <c r="A252" s="128" t="s">
        <v>311</v>
      </c>
      <c r="B252" s="198" t="s">
        <v>714</v>
      </c>
      <c r="C252" s="586" t="s">
        <v>387</v>
      </c>
      <c r="D252" s="587"/>
      <c r="E252" s="587"/>
      <c r="F252" s="282">
        <f t="shared" si="76"/>
        <v>0</v>
      </c>
      <c r="G252" s="199"/>
      <c r="H252" s="213">
        <f t="shared" si="62"/>
        <v>0</v>
      </c>
      <c r="I252" s="214"/>
      <c r="J252" s="215"/>
      <c r="K252" s="215"/>
      <c r="L252" s="215"/>
      <c r="M252" s="215"/>
      <c r="N252" s="219"/>
      <c r="O252" s="215"/>
      <c r="P252" s="217"/>
      <c r="Q252" s="219"/>
      <c r="R252" s="215"/>
      <c r="S252" s="217"/>
      <c r="T252" s="216"/>
    </row>
    <row r="253" spans="1:20" hidden="1" x14ac:dyDescent="0.25">
      <c r="A253" s="128" t="s">
        <v>313</v>
      </c>
      <c r="B253" s="93" t="s">
        <v>715</v>
      </c>
      <c r="C253" s="556" t="s">
        <v>312</v>
      </c>
      <c r="D253" s="557"/>
      <c r="E253" s="557"/>
      <c r="F253" s="259">
        <f t="shared" si="76"/>
        <v>0</v>
      </c>
      <c r="G253" s="152"/>
      <c r="H253" s="168">
        <f t="shared" si="62"/>
        <v>0</v>
      </c>
      <c r="I253" s="95"/>
      <c r="J253" s="96"/>
      <c r="K253" s="96"/>
      <c r="L253" s="96"/>
      <c r="M253" s="96"/>
      <c r="N253" s="99"/>
      <c r="O253" s="96"/>
      <c r="P253" s="98"/>
      <c r="Q253" s="99"/>
      <c r="R253" s="96"/>
      <c r="S253" s="98"/>
      <c r="T253" s="100"/>
    </row>
    <row r="254" spans="1:20" ht="15.75" hidden="1" thickBot="1" x14ac:dyDescent="0.3">
      <c r="A254" s="128" t="s">
        <v>910</v>
      </c>
      <c r="B254" s="93" t="s">
        <v>911</v>
      </c>
      <c r="C254" s="556" t="s">
        <v>912</v>
      </c>
      <c r="D254" s="557"/>
      <c r="E254" s="557"/>
      <c r="F254" s="259">
        <f t="shared" si="76"/>
        <v>0</v>
      </c>
      <c r="G254" s="152"/>
      <c r="H254" s="168">
        <f t="shared" si="62"/>
        <v>0</v>
      </c>
      <c r="I254" s="95"/>
      <c r="J254" s="96"/>
      <c r="K254" s="96"/>
      <c r="L254" s="96"/>
      <c r="M254" s="96"/>
      <c r="N254" s="99"/>
      <c r="O254" s="96"/>
      <c r="P254" s="98"/>
      <c r="Q254" s="99"/>
      <c r="R254" s="96"/>
      <c r="S254" s="98"/>
      <c r="T254" s="100"/>
    </row>
    <row r="255" spans="1:20" ht="15.75" thickBot="1" x14ac:dyDescent="0.3">
      <c r="B255" s="588" t="s">
        <v>314</v>
      </c>
      <c r="C255" s="589"/>
      <c r="D255" s="589"/>
      <c r="E255" s="589"/>
      <c r="F255" s="256">
        <f>F5+F24+F32+F59+F75+F147+F157+F162+F225</f>
        <v>2381230</v>
      </c>
      <c r="G255" s="149">
        <f>G5+G24+G32+G59+G75+G147+G157+G162+G225</f>
        <v>0</v>
      </c>
      <c r="H255" s="166">
        <f t="shared" si="62"/>
        <v>2381230</v>
      </c>
      <c r="I255" s="87">
        <f t="shared" ref="I255:T255" si="77">I5+I24+I32+I59+I75+I147+I157+I162+I225</f>
        <v>0</v>
      </c>
      <c r="J255" s="88">
        <f t="shared" si="77"/>
        <v>94000</v>
      </c>
      <c r="K255" s="88">
        <f t="shared" si="77"/>
        <v>0</v>
      </c>
      <c r="L255" s="88">
        <f t="shared" si="77"/>
        <v>0</v>
      </c>
      <c r="M255" s="88">
        <f t="shared" si="77"/>
        <v>0</v>
      </c>
      <c r="N255" s="91">
        <f t="shared" si="77"/>
        <v>0</v>
      </c>
      <c r="O255" s="88">
        <f t="shared" si="77"/>
        <v>0</v>
      </c>
      <c r="P255" s="90">
        <f t="shared" si="77"/>
        <v>0</v>
      </c>
      <c r="Q255" s="91">
        <f t="shared" si="77"/>
        <v>0</v>
      </c>
      <c r="R255" s="88">
        <f t="shared" si="77"/>
        <v>2287230</v>
      </c>
      <c r="S255" s="90">
        <f t="shared" si="77"/>
        <v>0</v>
      </c>
      <c r="T255" s="92">
        <f t="shared" si="77"/>
        <v>0</v>
      </c>
    </row>
    <row r="256" spans="1:20" x14ac:dyDescent="0.25">
      <c r="B256" s="22"/>
      <c r="C256" s="23"/>
      <c r="D256" s="23"/>
      <c r="E256" s="24"/>
      <c r="F256" s="24"/>
      <c r="G256" s="24"/>
      <c r="H256" s="60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</row>
    <row r="257" spans="1:20" x14ac:dyDescent="0.25">
      <c r="B257" s="25"/>
      <c r="C257" s="26"/>
      <c r="D257" s="26"/>
      <c r="E257" s="24"/>
      <c r="F257" s="24"/>
      <c r="G257" s="24"/>
      <c r="H257" s="60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</row>
    <row r="258" spans="1:20" x14ac:dyDescent="0.25">
      <c r="B258" s="27"/>
      <c r="C258" s="24"/>
      <c r="D258" s="24"/>
      <c r="E258" s="28"/>
      <c r="F258" s="28"/>
      <c r="G258" s="28"/>
      <c r="H258" s="60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</row>
    <row r="259" spans="1:20" x14ac:dyDescent="0.25">
      <c r="B259" s="27"/>
      <c r="C259" s="24"/>
      <c r="D259" s="24"/>
      <c r="E259" s="28"/>
      <c r="F259" s="28"/>
      <c r="G259" s="28"/>
      <c r="H259" s="60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</row>
    <row r="260" spans="1:20" x14ac:dyDescent="0.25">
      <c r="B260" s="27"/>
      <c r="C260" s="24"/>
      <c r="D260" s="24"/>
      <c r="E260" s="28"/>
      <c r="F260" s="28"/>
      <c r="G260" s="28"/>
      <c r="H260" s="60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</row>
    <row r="261" spans="1:20" x14ac:dyDescent="0.25">
      <c r="B261" s="27"/>
      <c r="C261" s="24"/>
      <c r="D261" s="24"/>
      <c r="E261" s="28"/>
      <c r="F261" s="28"/>
      <c r="G261" s="28"/>
      <c r="H261" s="60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</row>
    <row r="262" spans="1:20" x14ac:dyDescent="0.25">
      <c r="B262" s="27"/>
      <c r="C262" s="24"/>
      <c r="D262" s="24"/>
      <c r="E262" s="28"/>
      <c r="F262" s="28"/>
      <c r="G262" s="28"/>
      <c r="H262" s="60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</row>
    <row r="263" spans="1:20" x14ac:dyDescent="0.25">
      <c r="B263" s="27"/>
      <c r="C263" s="24"/>
      <c r="D263" s="24"/>
      <c r="E263" s="28"/>
      <c r="F263" s="28"/>
      <c r="G263" s="28"/>
      <c r="H263" s="60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</row>
    <row r="264" spans="1:20" x14ac:dyDescent="0.25">
      <c r="B264" s="27"/>
      <c r="C264" s="28"/>
      <c r="D264" s="28"/>
      <c r="E264" s="24"/>
      <c r="F264" s="24"/>
      <c r="G264" s="24"/>
      <c r="H264" s="60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</row>
    <row r="265" spans="1:20" x14ac:dyDescent="0.25">
      <c r="B265" s="27"/>
      <c r="C265" s="28"/>
      <c r="D265" s="28"/>
      <c r="E265" s="24"/>
      <c r="F265" s="24"/>
      <c r="G265" s="24"/>
      <c r="H265" s="60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</row>
    <row r="266" spans="1:20" x14ac:dyDescent="0.25">
      <c r="B266" s="27"/>
      <c r="C266" s="28"/>
      <c r="D266" s="28"/>
      <c r="E266" s="24"/>
      <c r="F266" s="24"/>
      <c r="G266" s="24"/>
      <c r="H266" s="60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</row>
    <row r="267" spans="1:20" x14ac:dyDescent="0.25">
      <c r="B267" s="27"/>
      <c r="C267" s="24"/>
      <c r="D267" s="24"/>
      <c r="E267" s="28"/>
      <c r="F267" s="28"/>
      <c r="G267" s="28"/>
      <c r="H267" s="60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</row>
    <row r="268" spans="1:20" x14ac:dyDescent="0.25">
      <c r="B268" s="27"/>
      <c r="C268" s="24"/>
      <c r="D268" s="24"/>
      <c r="E268" s="28"/>
      <c r="F268" s="28"/>
      <c r="G268" s="28"/>
      <c r="H268" s="60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</row>
    <row r="269" spans="1:20" x14ac:dyDescent="0.25">
      <c r="B269" s="27"/>
      <c r="C269" s="24"/>
      <c r="D269" s="24"/>
      <c r="E269" s="28"/>
      <c r="F269" s="28"/>
      <c r="G269" s="28"/>
      <c r="H269" s="60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</row>
    <row r="270" spans="1:20" x14ac:dyDescent="0.25">
      <c r="A270" s="130"/>
      <c r="B270" s="27"/>
      <c r="C270" s="24"/>
      <c r="D270" s="24"/>
      <c r="E270" s="28"/>
      <c r="F270" s="28"/>
      <c r="G270" s="28"/>
      <c r="H270" s="60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</row>
    <row r="271" spans="1:20" x14ac:dyDescent="0.25">
      <c r="A271" s="130"/>
      <c r="B271" s="27"/>
      <c r="C271" s="24"/>
      <c r="D271" s="24"/>
      <c r="E271" s="28"/>
      <c r="F271" s="28"/>
      <c r="G271" s="28"/>
      <c r="H271" s="60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</row>
    <row r="272" spans="1:20" x14ac:dyDescent="0.25">
      <c r="A272" s="130"/>
      <c r="B272" s="27"/>
      <c r="C272" s="24"/>
      <c r="D272" s="24"/>
      <c r="E272" s="28"/>
      <c r="F272" s="28"/>
      <c r="G272" s="28"/>
      <c r="H272" s="60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</row>
    <row r="273" spans="1:20" x14ac:dyDescent="0.25">
      <c r="A273" s="130"/>
      <c r="B273" s="27"/>
      <c r="C273" s="24"/>
      <c r="D273" s="24"/>
      <c r="E273" s="28"/>
      <c r="F273" s="28"/>
      <c r="G273" s="28"/>
      <c r="H273" s="60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</row>
    <row r="274" spans="1:20" x14ac:dyDescent="0.25">
      <c r="A274" s="130"/>
      <c r="B274" s="27"/>
      <c r="C274" s="24"/>
      <c r="D274" s="24"/>
      <c r="E274" s="28"/>
      <c r="F274" s="28"/>
      <c r="G274" s="28"/>
      <c r="H274" s="60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</row>
    <row r="275" spans="1:20" x14ac:dyDescent="0.25">
      <c r="A275" s="130"/>
      <c r="B275" s="27"/>
      <c r="C275" s="24"/>
      <c r="D275" s="24"/>
      <c r="E275" s="28"/>
      <c r="F275" s="28"/>
      <c r="G275" s="28"/>
      <c r="H275" s="60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</row>
    <row r="276" spans="1:20" x14ac:dyDescent="0.25">
      <c r="A276" s="130"/>
      <c r="B276" s="27"/>
      <c r="C276" s="24"/>
      <c r="D276" s="24"/>
      <c r="E276" s="28"/>
      <c r="F276" s="28"/>
      <c r="G276" s="28"/>
      <c r="H276" s="60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</row>
    <row r="277" spans="1:20" x14ac:dyDescent="0.25">
      <c r="A277" s="130"/>
      <c r="B277" s="27"/>
      <c r="C277" s="28"/>
      <c r="D277" s="28"/>
      <c r="E277" s="24"/>
      <c r="F277" s="24"/>
      <c r="G277" s="24"/>
      <c r="H277" s="60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</row>
    <row r="278" spans="1:20" x14ac:dyDescent="0.25">
      <c r="A278" s="130"/>
      <c r="B278" s="27"/>
      <c r="C278" s="24"/>
      <c r="D278" s="24"/>
      <c r="E278" s="28"/>
      <c r="F278" s="28"/>
      <c r="G278" s="28"/>
      <c r="H278" s="60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</row>
    <row r="279" spans="1:20" x14ac:dyDescent="0.25">
      <c r="A279" s="130"/>
      <c r="B279" s="27"/>
      <c r="C279" s="24"/>
      <c r="D279" s="24"/>
      <c r="E279" s="28"/>
      <c r="F279" s="28"/>
      <c r="G279" s="28"/>
      <c r="H279" s="60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</row>
    <row r="280" spans="1:20" x14ac:dyDescent="0.25">
      <c r="A280" s="130"/>
      <c r="B280" s="27"/>
      <c r="C280" s="24"/>
      <c r="D280" s="24"/>
      <c r="E280" s="28"/>
      <c r="F280" s="28"/>
      <c r="G280" s="28"/>
      <c r="H280" s="60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</row>
    <row r="281" spans="1:20" x14ac:dyDescent="0.25">
      <c r="A281" s="130"/>
      <c r="B281" s="27"/>
      <c r="C281" s="24"/>
      <c r="D281" s="24"/>
      <c r="E281" s="28"/>
      <c r="F281" s="28"/>
      <c r="G281" s="28"/>
      <c r="H281" s="60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</row>
    <row r="282" spans="1:20" x14ac:dyDescent="0.25">
      <c r="A282" s="130"/>
      <c r="B282" s="27"/>
      <c r="C282" s="24"/>
      <c r="D282" s="24"/>
      <c r="E282" s="28"/>
      <c r="F282" s="28"/>
      <c r="G282" s="28"/>
      <c r="H282" s="60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</row>
    <row r="283" spans="1:20" x14ac:dyDescent="0.25">
      <c r="A283" s="130"/>
      <c r="B283" s="27"/>
      <c r="C283" s="24"/>
      <c r="D283" s="24"/>
      <c r="E283" s="28"/>
      <c r="F283" s="28"/>
      <c r="G283" s="28"/>
      <c r="H283" s="60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</row>
    <row r="284" spans="1:20" x14ac:dyDescent="0.25">
      <c r="A284" s="130"/>
      <c r="B284" s="27"/>
      <c r="C284" s="24"/>
      <c r="D284" s="24"/>
      <c r="E284" s="28"/>
      <c r="F284" s="28"/>
      <c r="G284" s="28"/>
      <c r="H284" s="60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</row>
    <row r="285" spans="1:20" x14ac:dyDescent="0.25">
      <c r="A285" s="130"/>
      <c r="B285" s="27"/>
      <c r="C285" s="24"/>
      <c r="D285" s="24"/>
      <c r="E285" s="28"/>
      <c r="F285" s="28"/>
      <c r="G285" s="28"/>
      <c r="H285" s="60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</row>
    <row r="286" spans="1:20" x14ac:dyDescent="0.25">
      <c r="A286" s="130"/>
      <c r="B286" s="27"/>
      <c r="C286" s="24"/>
      <c r="D286" s="24"/>
      <c r="E286" s="28"/>
      <c r="F286" s="28"/>
      <c r="G286" s="28"/>
      <c r="H286" s="60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</row>
    <row r="287" spans="1:20" x14ac:dyDescent="0.25">
      <c r="A287" s="130"/>
      <c r="B287" s="27"/>
      <c r="C287" s="24"/>
      <c r="D287" s="24"/>
      <c r="E287" s="28"/>
      <c r="F287" s="28"/>
      <c r="G287" s="28"/>
      <c r="H287" s="60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</row>
    <row r="288" spans="1:20" x14ac:dyDescent="0.25">
      <c r="A288" s="130"/>
      <c r="B288" s="27"/>
      <c r="C288" s="28"/>
      <c r="D288" s="28"/>
      <c r="E288" s="24"/>
      <c r="F288" s="24"/>
      <c r="G288" s="24"/>
      <c r="H288" s="60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</row>
    <row r="289" spans="1:20" x14ac:dyDescent="0.25">
      <c r="A289" s="130"/>
      <c r="B289" s="27"/>
      <c r="C289" s="24"/>
      <c r="D289" s="24"/>
      <c r="E289" s="28"/>
      <c r="F289" s="28"/>
      <c r="G289" s="28"/>
      <c r="H289" s="60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</row>
    <row r="290" spans="1:20" x14ac:dyDescent="0.25">
      <c r="A290" s="130"/>
      <c r="B290" s="27"/>
      <c r="C290" s="24"/>
      <c r="D290" s="24"/>
      <c r="E290" s="28"/>
      <c r="F290" s="28"/>
      <c r="G290" s="28"/>
      <c r="H290" s="60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</row>
    <row r="291" spans="1:20" x14ac:dyDescent="0.25">
      <c r="A291" s="130"/>
      <c r="B291" s="27"/>
      <c r="C291" s="24"/>
      <c r="D291" s="24"/>
      <c r="E291" s="28"/>
      <c r="F291" s="28"/>
      <c r="G291" s="28"/>
      <c r="H291" s="60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</row>
    <row r="292" spans="1:20" x14ac:dyDescent="0.25">
      <c r="A292" s="130"/>
      <c r="B292" s="27"/>
      <c r="C292" s="24"/>
      <c r="D292" s="24"/>
      <c r="E292" s="28"/>
      <c r="F292" s="28"/>
      <c r="G292" s="28"/>
      <c r="H292" s="60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</row>
    <row r="293" spans="1:20" x14ac:dyDescent="0.25">
      <c r="A293" s="130"/>
      <c r="B293" s="27"/>
      <c r="C293" s="24"/>
      <c r="D293" s="24"/>
      <c r="E293" s="28"/>
      <c r="F293" s="28"/>
      <c r="G293" s="28"/>
      <c r="H293" s="60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</row>
    <row r="294" spans="1:20" x14ac:dyDescent="0.25">
      <c r="A294" s="130"/>
      <c r="B294" s="27"/>
      <c r="C294" s="24"/>
      <c r="D294" s="24"/>
      <c r="E294" s="28"/>
      <c r="F294" s="28"/>
      <c r="G294" s="28"/>
      <c r="H294" s="60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</row>
    <row r="295" spans="1:20" x14ac:dyDescent="0.25">
      <c r="A295" s="130"/>
      <c r="B295" s="27"/>
      <c r="C295" s="24"/>
      <c r="D295" s="24"/>
      <c r="E295" s="28"/>
      <c r="F295" s="28"/>
      <c r="G295" s="28"/>
      <c r="H295" s="60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</row>
    <row r="296" spans="1:20" x14ac:dyDescent="0.25">
      <c r="A296" s="130"/>
      <c r="B296" s="27"/>
      <c r="C296" s="24"/>
      <c r="D296" s="24"/>
      <c r="E296" s="28"/>
      <c r="F296" s="28"/>
      <c r="G296" s="28"/>
      <c r="H296" s="60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</row>
    <row r="297" spans="1:20" x14ac:dyDescent="0.25">
      <c r="A297" s="130"/>
      <c r="B297" s="27"/>
      <c r="C297" s="24"/>
      <c r="D297" s="24"/>
      <c r="E297" s="28"/>
      <c r="F297" s="28"/>
      <c r="G297" s="28"/>
      <c r="H297" s="60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</row>
    <row r="298" spans="1:20" x14ac:dyDescent="0.25">
      <c r="A298" s="130"/>
      <c r="B298" s="27"/>
      <c r="C298" s="24"/>
      <c r="D298" s="24"/>
      <c r="E298" s="28"/>
      <c r="F298" s="28"/>
      <c r="G298" s="28"/>
      <c r="H298" s="60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</row>
    <row r="299" spans="1:20" x14ac:dyDescent="0.25">
      <c r="A299" s="130"/>
      <c r="B299" s="29"/>
      <c r="C299" s="23"/>
      <c r="D299" s="23"/>
      <c r="E299" s="24"/>
      <c r="F299" s="24"/>
      <c r="G299" s="24"/>
      <c r="H299" s="60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</row>
    <row r="300" spans="1:20" x14ac:dyDescent="0.25">
      <c r="A300" s="130"/>
      <c r="B300" s="27"/>
      <c r="C300" s="28"/>
      <c r="D300" s="28"/>
      <c r="E300" s="24"/>
      <c r="F300" s="24"/>
      <c r="G300" s="24"/>
      <c r="H300" s="60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</row>
    <row r="301" spans="1:20" x14ac:dyDescent="0.25">
      <c r="A301" s="130"/>
      <c r="B301" s="27"/>
      <c r="C301" s="28"/>
      <c r="D301" s="28"/>
      <c r="E301" s="24"/>
      <c r="F301" s="24"/>
      <c r="G301" s="24"/>
      <c r="H301" s="60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</row>
    <row r="302" spans="1:20" x14ac:dyDescent="0.25">
      <c r="A302" s="130"/>
      <c r="B302" s="27"/>
      <c r="C302" s="28"/>
      <c r="D302" s="28"/>
      <c r="E302" s="24"/>
      <c r="F302" s="24"/>
      <c r="G302" s="24"/>
      <c r="H302" s="60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</row>
    <row r="303" spans="1:20" x14ac:dyDescent="0.25">
      <c r="A303" s="130"/>
      <c r="B303" s="27"/>
      <c r="C303" s="24"/>
      <c r="D303" s="24"/>
      <c r="E303" s="28"/>
      <c r="F303" s="28"/>
      <c r="G303" s="28"/>
      <c r="H303" s="60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</row>
    <row r="304" spans="1:20" x14ac:dyDescent="0.25">
      <c r="A304" s="130"/>
      <c r="B304" s="27"/>
      <c r="C304" s="24"/>
      <c r="D304" s="24"/>
      <c r="E304" s="28"/>
      <c r="F304" s="28"/>
      <c r="G304" s="28"/>
      <c r="H304" s="60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</row>
    <row r="305" spans="1:20" x14ac:dyDescent="0.25">
      <c r="A305" s="130"/>
      <c r="B305" s="27"/>
      <c r="C305" s="24"/>
      <c r="D305" s="24"/>
      <c r="E305" s="28"/>
      <c r="F305" s="28"/>
      <c r="G305" s="28"/>
      <c r="H305" s="60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</row>
    <row r="306" spans="1:20" x14ac:dyDescent="0.25">
      <c r="A306" s="130"/>
      <c r="B306" s="27"/>
      <c r="C306" s="24"/>
      <c r="D306" s="24"/>
      <c r="E306" s="28"/>
      <c r="F306" s="28"/>
      <c r="G306" s="28"/>
      <c r="H306" s="60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</row>
    <row r="307" spans="1:20" x14ac:dyDescent="0.25">
      <c r="A307" s="130"/>
      <c r="B307" s="27"/>
      <c r="C307" s="24"/>
      <c r="D307" s="24"/>
      <c r="E307" s="28"/>
      <c r="F307" s="28"/>
      <c r="G307" s="28"/>
      <c r="H307" s="60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</row>
    <row r="308" spans="1:20" x14ac:dyDescent="0.25">
      <c r="A308" s="130"/>
      <c r="B308" s="27"/>
      <c r="C308" s="24"/>
      <c r="D308" s="24"/>
      <c r="E308" s="28"/>
      <c r="F308" s="28"/>
      <c r="G308" s="28"/>
      <c r="H308" s="60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</row>
    <row r="309" spans="1:20" x14ac:dyDescent="0.25">
      <c r="A309" s="130"/>
      <c r="B309" s="27"/>
      <c r="C309" s="24"/>
      <c r="D309" s="24"/>
      <c r="E309" s="28"/>
      <c r="F309" s="28"/>
      <c r="G309" s="28"/>
      <c r="H309" s="60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</row>
    <row r="310" spans="1:20" x14ac:dyDescent="0.25">
      <c r="A310" s="130"/>
      <c r="B310" s="27"/>
      <c r="C310" s="24"/>
      <c r="D310" s="24"/>
      <c r="E310" s="28"/>
      <c r="F310" s="28"/>
      <c r="G310" s="28"/>
      <c r="H310" s="60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</row>
    <row r="311" spans="1:20" x14ac:dyDescent="0.25">
      <c r="A311" s="130"/>
      <c r="B311" s="27"/>
      <c r="C311" s="24"/>
      <c r="D311" s="24"/>
      <c r="E311" s="28"/>
      <c r="F311" s="28"/>
      <c r="G311" s="28"/>
      <c r="H311" s="60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</row>
    <row r="312" spans="1:20" x14ac:dyDescent="0.25">
      <c r="A312" s="130"/>
      <c r="B312" s="27"/>
      <c r="C312" s="24"/>
      <c r="D312" s="24"/>
      <c r="E312" s="28"/>
      <c r="F312" s="28"/>
      <c r="G312" s="28"/>
      <c r="H312" s="60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</row>
    <row r="313" spans="1:20" x14ac:dyDescent="0.25">
      <c r="A313" s="130"/>
      <c r="B313" s="27"/>
      <c r="C313" s="28"/>
      <c r="D313" s="28"/>
      <c r="E313" s="24"/>
      <c r="F313" s="24"/>
      <c r="G313" s="24"/>
      <c r="H313" s="60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</row>
    <row r="314" spans="1:20" x14ac:dyDescent="0.25">
      <c r="A314" s="130"/>
      <c r="B314" s="27"/>
      <c r="C314" s="24"/>
      <c r="D314" s="24"/>
      <c r="E314" s="28"/>
      <c r="F314" s="28"/>
      <c r="G314" s="28"/>
      <c r="H314" s="60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</row>
    <row r="315" spans="1:20" x14ac:dyDescent="0.25">
      <c r="A315" s="130"/>
      <c r="B315" s="27"/>
      <c r="C315" s="24"/>
      <c r="D315" s="24"/>
      <c r="E315" s="28"/>
      <c r="F315" s="28"/>
      <c r="G315" s="28"/>
      <c r="H315" s="60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</row>
    <row r="316" spans="1:20" x14ac:dyDescent="0.25">
      <c r="A316" s="130"/>
      <c r="B316" s="27"/>
      <c r="C316" s="24"/>
      <c r="D316" s="24"/>
      <c r="E316" s="28"/>
      <c r="F316" s="28"/>
      <c r="G316" s="28"/>
      <c r="H316" s="60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</row>
    <row r="317" spans="1:20" x14ac:dyDescent="0.25">
      <c r="A317" s="130"/>
      <c r="B317" s="27"/>
      <c r="C317" s="24"/>
      <c r="D317" s="24"/>
      <c r="E317" s="28"/>
      <c r="F317" s="28"/>
      <c r="G317" s="28"/>
    </row>
    <row r="318" spans="1:20" x14ac:dyDescent="0.25">
      <c r="B318" s="27"/>
      <c r="C318" s="24"/>
      <c r="D318" s="24"/>
      <c r="E318" s="28"/>
      <c r="F318" s="28"/>
      <c r="G318" s="28"/>
      <c r="H318" s="18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</row>
    <row r="319" spans="1:20" s="12" customFormat="1" x14ac:dyDescent="0.25">
      <c r="A319" s="131"/>
      <c r="B319" s="27"/>
      <c r="C319" s="24"/>
      <c r="D319" s="24"/>
      <c r="E319" s="28"/>
      <c r="F319" s="28"/>
      <c r="G319" s="28"/>
      <c r="H319" s="49"/>
    </row>
    <row r="320" spans="1:20" s="12" customFormat="1" x14ac:dyDescent="0.25">
      <c r="A320" s="131"/>
      <c r="B320" s="27"/>
      <c r="C320" s="24"/>
      <c r="D320" s="24"/>
      <c r="E320" s="28"/>
      <c r="F320" s="28"/>
      <c r="G320" s="28"/>
      <c r="H320" s="49"/>
    </row>
    <row r="321" spans="1:20" s="12" customFormat="1" x14ac:dyDescent="0.25">
      <c r="A321" s="131"/>
      <c r="B321" s="27"/>
      <c r="C321" s="24"/>
      <c r="D321" s="24"/>
      <c r="E321" s="28"/>
      <c r="F321" s="28"/>
      <c r="G321" s="28"/>
      <c r="H321" s="49"/>
    </row>
    <row r="322" spans="1:20" s="12" customFormat="1" x14ac:dyDescent="0.25">
      <c r="A322" s="131"/>
      <c r="B322" s="27"/>
      <c r="C322" s="24"/>
      <c r="D322" s="24"/>
      <c r="E322" s="28"/>
      <c r="F322" s="28"/>
      <c r="G322" s="28"/>
      <c r="H322" s="49"/>
    </row>
    <row r="323" spans="1:20" s="12" customFormat="1" x14ac:dyDescent="0.25">
      <c r="A323" s="131"/>
      <c r="B323" s="27"/>
      <c r="C323" s="24"/>
      <c r="D323" s="24"/>
      <c r="E323" s="28"/>
      <c r="F323" s="28"/>
      <c r="G323" s="28"/>
      <c r="H323" s="49"/>
    </row>
    <row r="324" spans="1:20" s="12" customFormat="1" x14ac:dyDescent="0.25">
      <c r="A324" s="131"/>
      <c r="B324" s="27"/>
      <c r="C324" s="28"/>
      <c r="D324" s="28"/>
      <c r="E324" s="24"/>
      <c r="F324" s="24"/>
      <c r="G324" s="24"/>
      <c r="H324" s="49"/>
    </row>
    <row r="325" spans="1:20" s="12" customFormat="1" x14ac:dyDescent="0.25">
      <c r="A325" s="131"/>
      <c r="B325" s="27"/>
      <c r="C325" s="24"/>
      <c r="D325" s="24"/>
      <c r="E325" s="28"/>
      <c r="F325" s="28"/>
      <c r="G325" s="28"/>
      <c r="H325" s="49"/>
    </row>
    <row r="326" spans="1:20" s="12" customFormat="1" x14ac:dyDescent="0.25">
      <c r="A326" s="131"/>
      <c r="B326" s="27"/>
      <c r="C326" s="24"/>
      <c r="D326" s="24"/>
      <c r="E326" s="28"/>
      <c r="F326" s="28"/>
      <c r="G326" s="28"/>
      <c r="H326" s="49"/>
    </row>
    <row r="327" spans="1:20" s="12" customFormat="1" x14ac:dyDescent="0.25">
      <c r="A327" s="131"/>
      <c r="B327" s="27"/>
      <c r="C327" s="24"/>
      <c r="D327" s="24"/>
      <c r="E327" s="28"/>
      <c r="F327" s="28"/>
      <c r="G327" s="28"/>
      <c r="H327" s="49"/>
    </row>
    <row r="328" spans="1:20" s="12" customFormat="1" x14ac:dyDescent="0.25">
      <c r="A328" s="131"/>
      <c r="B328" s="27"/>
      <c r="C328" s="24"/>
      <c r="D328" s="24"/>
      <c r="E328" s="28"/>
      <c r="F328" s="28"/>
      <c r="G328" s="28"/>
      <c r="H328" s="49"/>
    </row>
    <row r="329" spans="1:20" s="12" customFormat="1" x14ac:dyDescent="0.25">
      <c r="A329" s="131"/>
      <c r="B329" s="27"/>
      <c r="C329" s="24"/>
      <c r="D329" s="24"/>
      <c r="E329" s="28"/>
      <c r="F329" s="28"/>
      <c r="G329" s="28"/>
      <c r="H329" s="49"/>
    </row>
    <row r="330" spans="1:20" s="12" customFormat="1" x14ac:dyDescent="0.25">
      <c r="A330" s="131"/>
      <c r="B330" s="27"/>
      <c r="C330" s="24"/>
      <c r="D330" s="24"/>
      <c r="E330" s="28"/>
      <c r="F330" s="28"/>
      <c r="G330" s="28"/>
      <c r="H330" s="49"/>
    </row>
    <row r="331" spans="1:20" s="12" customFormat="1" x14ac:dyDescent="0.25">
      <c r="A331" s="131"/>
      <c r="B331" s="27"/>
      <c r="C331" s="24"/>
      <c r="D331" s="24"/>
      <c r="E331" s="28"/>
      <c r="F331" s="28"/>
      <c r="G331" s="28"/>
      <c r="H331" s="49"/>
    </row>
    <row r="332" spans="1:20" s="12" customFormat="1" x14ac:dyDescent="0.25">
      <c r="A332" s="131"/>
      <c r="B332" s="27"/>
      <c r="C332" s="24"/>
      <c r="D332" s="24"/>
      <c r="E332" s="28"/>
      <c r="F332" s="28"/>
      <c r="G332" s="28"/>
      <c r="H332" s="49"/>
    </row>
    <row r="333" spans="1:20" s="12" customFormat="1" x14ac:dyDescent="0.25">
      <c r="A333" s="131"/>
      <c r="B333" s="27"/>
      <c r="C333" s="24"/>
      <c r="D333" s="24"/>
      <c r="E333" s="28"/>
      <c r="F333" s="28"/>
      <c r="G333" s="28"/>
      <c r="H333" s="49"/>
    </row>
    <row r="334" spans="1:20" s="12" customFormat="1" x14ac:dyDescent="0.25">
      <c r="A334" s="131"/>
      <c r="B334" s="27"/>
      <c r="C334" s="24"/>
      <c r="D334" s="24"/>
      <c r="E334" s="28"/>
      <c r="F334" s="28"/>
      <c r="G334" s="28"/>
      <c r="H334" s="49"/>
    </row>
    <row r="335" spans="1:20" x14ac:dyDescent="0.25">
      <c r="B335" s="29"/>
      <c r="C335" s="23"/>
      <c r="D335" s="23"/>
      <c r="E335" s="28"/>
      <c r="F335" s="28"/>
      <c r="G335" s="28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</row>
    <row r="336" spans="1:20" x14ac:dyDescent="0.25">
      <c r="B336" s="30"/>
      <c r="C336" s="26"/>
      <c r="D336" s="26"/>
      <c r="E336" s="24"/>
      <c r="F336" s="24"/>
      <c r="G336" s="24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</row>
    <row r="337" spans="1:20" x14ac:dyDescent="0.25">
      <c r="B337" s="27"/>
      <c r="C337" s="24"/>
      <c r="D337" s="24"/>
      <c r="E337" s="28"/>
      <c r="F337" s="28"/>
      <c r="G337" s="28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</row>
    <row r="338" spans="1:20" x14ac:dyDescent="0.25">
      <c r="B338" s="27"/>
      <c r="C338" s="28"/>
      <c r="D338" s="28"/>
      <c r="E338" s="24"/>
      <c r="F338" s="24"/>
      <c r="G338" s="24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</row>
    <row r="339" spans="1:20" x14ac:dyDescent="0.25">
      <c r="B339" s="27"/>
      <c r="C339" s="24"/>
      <c r="D339" s="24"/>
      <c r="E339" s="28"/>
      <c r="F339" s="28"/>
      <c r="G339" s="28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</row>
    <row r="340" spans="1:20" x14ac:dyDescent="0.25">
      <c r="B340" s="27"/>
      <c r="C340" s="24"/>
      <c r="D340" s="24"/>
      <c r="E340" s="28"/>
      <c r="F340" s="28"/>
      <c r="G340" s="28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</row>
    <row r="341" spans="1:20" x14ac:dyDescent="0.25">
      <c r="B341" s="27"/>
      <c r="C341" s="24"/>
      <c r="D341" s="24"/>
      <c r="E341" s="28"/>
      <c r="F341" s="28"/>
      <c r="G341" s="28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</row>
    <row r="342" spans="1:20" x14ac:dyDescent="0.25">
      <c r="B342" s="27"/>
      <c r="C342" s="24"/>
      <c r="D342" s="24"/>
      <c r="E342" s="28"/>
      <c r="F342" s="28"/>
      <c r="G342" s="28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</row>
    <row r="343" spans="1:20" x14ac:dyDescent="0.25">
      <c r="B343" s="27"/>
      <c r="C343" s="28"/>
      <c r="D343" s="28"/>
      <c r="E343" s="24"/>
      <c r="F343" s="24"/>
      <c r="G343" s="24"/>
      <c r="H343" s="60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</row>
    <row r="344" spans="1:20" x14ac:dyDescent="0.25">
      <c r="B344" s="27"/>
      <c r="C344" s="24"/>
      <c r="D344" s="24"/>
      <c r="E344" s="28"/>
      <c r="F344" s="28"/>
      <c r="G344" s="28"/>
      <c r="H344" s="60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</row>
    <row r="345" spans="1:20" x14ac:dyDescent="0.25">
      <c r="B345" s="27"/>
      <c r="C345" s="24"/>
      <c r="D345" s="24"/>
      <c r="E345" s="28"/>
      <c r="F345" s="28"/>
      <c r="G345" s="28"/>
      <c r="H345" s="60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</row>
    <row r="346" spans="1:20" x14ac:dyDescent="0.25">
      <c r="B346" s="27"/>
      <c r="C346" s="28"/>
      <c r="D346" s="28"/>
      <c r="E346" s="24"/>
      <c r="F346" s="24"/>
      <c r="G346" s="24"/>
      <c r="H346" s="60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</row>
    <row r="347" spans="1:20" x14ac:dyDescent="0.25">
      <c r="B347" s="27"/>
      <c r="C347" s="28"/>
      <c r="D347" s="28"/>
      <c r="E347" s="24"/>
      <c r="F347" s="24"/>
      <c r="G347" s="24"/>
      <c r="H347" s="60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</row>
    <row r="348" spans="1:20" x14ac:dyDescent="0.25">
      <c r="B348" s="27"/>
      <c r="C348" s="24"/>
      <c r="D348" s="24"/>
      <c r="E348" s="28"/>
      <c r="F348" s="28"/>
      <c r="G348" s="28"/>
      <c r="H348" s="60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</row>
    <row r="349" spans="1:20" x14ac:dyDescent="0.25">
      <c r="B349" s="27"/>
      <c r="C349" s="24"/>
      <c r="D349" s="24"/>
      <c r="E349" s="28"/>
      <c r="F349" s="28"/>
      <c r="G349" s="28"/>
      <c r="H349" s="60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</row>
    <row r="350" spans="1:20" x14ac:dyDescent="0.25">
      <c r="A350" s="130"/>
      <c r="B350" s="27"/>
      <c r="C350" s="24"/>
      <c r="D350" s="24"/>
      <c r="E350" s="28"/>
      <c r="F350" s="28"/>
      <c r="G350" s="28"/>
      <c r="H350" s="60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</row>
    <row r="351" spans="1:20" x14ac:dyDescent="0.25">
      <c r="A351" s="130"/>
      <c r="B351" s="27"/>
      <c r="C351" s="28"/>
      <c r="D351" s="28"/>
      <c r="E351" s="24"/>
      <c r="F351" s="24"/>
      <c r="G351" s="24"/>
      <c r="H351" s="60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</row>
    <row r="352" spans="1:20" x14ac:dyDescent="0.25">
      <c r="A352" s="130"/>
      <c r="B352" s="27"/>
      <c r="C352" s="24"/>
      <c r="D352" s="24"/>
      <c r="E352" s="28"/>
      <c r="F352" s="28"/>
      <c r="G352" s="28"/>
      <c r="H352" s="60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</row>
    <row r="353" spans="1:20" x14ac:dyDescent="0.25">
      <c r="A353" s="130"/>
      <c r="B353" s="27"/>
      <c r="C353" s="24"/>
      <c r="D353" s="24"/>
      <c r="E353" s="28"/>
      <c r="F353" s="28"/>
      <c r="G353" s="28"/>
      <c r="H353" s="60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</row>
    <row r="354" spans="1:20" x14ac:dyDescent="0.25">
      <c r="A354" s="130"/>
      <c r="B354" s="27"/>
      <c r="C354" s="24"/>
      <c r="D354" s="24"/>
      <c r="E354" s="28"/>
      <c r="F354" s="28"/>
      <c r="G354" s="28"/>
      <c r="H354" s="60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</row>
    <row r="355" spans="1:20" x14ac:dyDescent="0.25">
      <c r="A355" s="130"/>
      <c r="B355" s="27"/>
      <c r="C355" s="24"/>
      <c r="D355" s="24"/>
      <c r="E355" s="28"/>
      <c r="F355" s="28"/>
      <c r="G355" s="28"/>
      <c r="H355" s="60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</row>
    <row r="356" spans="1:20" x14ac:dyDescent="0.25">
      <c r="A356" s="130"/>
      <c r="B356" s="27"/>
      <c r="C356" s="24"/>
      <c r="D356" s="24"/>
      <c r="E356" s="28"/>
      <c r="F356" s="28"/>
      <c r="G356" s="28"/>
      <c r="H356" s="60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</row>
    <row r="357" spans="1:20" x14ac:dyDescent="0.25">
      <c r="A357" s="130"/>
      <c r="B357" s="27"/>
      <c r="C357" s="24"/>
      <c r="D357" s="24"/>
      <c r="E357" s="28"/>
      <c r="F357" s="28"/>
      <c r="G357" s="28"/>
      <c r="H357" s="60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</row>
    <row r="358" spans="1:20" x14ac:dyDescent="0.25">
      <c r="A358" s="130"/>
      <c r="B358" s="27"/>
      <c r="C358" s="24"/>
      <c r="D358" s="24"/>
      <c r="E358" s="28"/>
      <c r="F358" s="28"/>
      <c r="G358" s="28"/>
      <c r="H358" s="60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</row>
    <row r="359" spans="1:20" x14ac:dyDescent="0.25">
      <c r="A359" s="130"/>
      <c r="B359" s="27"/>
      <c r="C359" s="24"/>
      <c r="D359" s="24"/>
      <c r="E359" s="28"/>
      <c r="F359" s="28"/>
      <c r="G359" s="28"/>
      <c r="H359" s="60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</row>
    <row r="360" spans="1:20" x14ac:dyDescent="0.25">
      <c r="A360" s="130"/>
      <c r="B360" s="27"/>
      <c r="C360" s="24"/>
      <c r="D360" s="24"/>
      <c r="E360" s="28"/>
      <c r="F360" s="28"/>
      <c r="G360" s="28"/>
      <c r="H360" s="60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</row>
    <row r="361" spans="1:20" x14ac:dyDescent="0.25">
      <c r="A361" s="130"/>
      <c r="B361" s="27"/>
      <c r="C361" s="24"/>
      <c r="D361" s="24"/>
      <c r="E361" s="28"/>
      <c r="F361" s="28"/>
      <c r="G361" s="28"/>
      <c r="H361" s="60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</row>
    <row r="362" spans="1:20" x14ac:dyDescent="0.25">
      <c r="A362" s="130"/>
      <c r="B362" s="29"/>
      <c r="C362" s="23"/>
      <c r="D362" s="23"/>
      <c r="E362" s="24"/>
      <c r="F362" s="24"/>
      <c r="G362" s="24"/>
      <c r="H362" s="60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</row>
    <row r="363" spans="1:20" x14ac:dyDescent="0.25">
      <c r="A363" s="130"/>
      <c r="B363" s="27"/>
      <c r="C363" s="28"/>
      <c r="D363" s="28"/>
      <c r="E363" s="24"/>
      <c r="F363" s="24"/>
      <c r="G363" s="24"/>
      <c r="H363" s="60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</row>
    <row r="364" spans="1:20" x14ac:dyDescent="0.25">
      <c r="A364" s="130"/>
      <c r="B364" s="27"/>
      <c r="C364" s="28"/>
      <c r="D364" s="28"/>
      <c r="E364" s="24"/>
      <c r="F364" s="24"/>
      <c r="G364" s="24"/>
      <c r="H364" s="60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</row>
    <row r="365" spans="1:20" x14ac:dyDescent="0.25">
      <c r="A365" s="130"/>
      <c r="B365" s="27"/>
      <c r="C365" s="24"/>
      <c r="D365" s="24"/>
      <c r="E365" s="28"/>
      <c r="F365" s="28"/>
      <c r="G365" s="28"/>
      <c r="H365" s="60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</row>
    <row r="366" spans="1:20" x14ac:dyDescent="0.25">
      <c r="A366" s="130"/>
      <c r="B366" s="27"/>
      <c r="C366" s="24"/>
      <c r="D366" s="24"/>
      <c r="E366" s="28"/>
      <c r="F366" s="28"/>
      <c r="G366" s="28"/>
      <c r="H366" s="60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</row>
    <row r="367" spans="1:20" x14ac:dyDescent="0.25">
      <c r="A367" s="130"/>
      <c r="B367" s="27"/>
      <c r="C367" s="24"/>
      <c r="D367" s="24"/>
      <c r="E367" s="28"/>
      <c r="F367" s="28"/>
      <c r="G367" s="28"/>
      <c r="H367" s="60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</row>
    <row r="368" spans="1:20" x14ac:dyDescent="0.25">
      <c r="A368" s="130"/>
      <c r="B368" s="27"/>
      <c r="C368" s="28"/>
      <c r="D368" s="28"/>
      <c r="E368" s="24"/>
      <c r="F368" s="24"/>
      <c r="G368" s="24"/>
      <c r="H368" s="60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</row>
    <row r="369" spans="1:20" x14ac:dyDescent="0.25">
      <c r="A369" s="130"/>
      <c r="B369" s="27"/>
      <c r="C369" s="24"/>
      <c r="D369" s="24"/>
      <c r="E369" s="28"/>
      <c r="F369" s="28"/>
      <c r="G369" s="28"/>
      <c r="H369" s="60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</row>
    <row r="370" spans="1:20" x14ac:dyDescent="0.25">
      <c r="A370" s="130"/>
      <c r="B370" s="27"/>
      <c r="C370" s="24"/>
      <c r="D370" s="24"/>
      <c r="E370" s="28"/>
      <c r="F370" s="28"/>
      <c r="G370" s="28"/>
      <c r="H370" s="60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</row>
    <row r="371" spans="1:20" x14ac:dyDescent="0.25">
      <c r="A371" s="130"/>
      <c r="B371" s="27"/>
      <c r="C371" s="28"/>
      <c r="D371" s="28"/>
      <c r="E371" s="24"/>
      <c r="F371" s="24"/>
      <c r="G371" s="24"/>
      <c r="H371" s="60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</row>
    <row r="372" spans="1:20" x14ac:dyDescent="0.25">
      <c r="A372" s="130"/>
      <c r="B372" s="27"/>
      <c r="C372" s="24"/>
      <c r="D372" s="24"/>
      <c r="E372" s="28"/>
      <c r="F372" s="28"/>
      <c r="G372" s="28"/>
      <c r="H372" s="60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</row>
    <row r="373" spans="1:20" x14ac:dyDescent="0.25">
      <c r="A373" s="130"/>
      <c r="B373" s="27"/>
      <c r="C373" s="24"/>
      <c r="D373" s="24"/>
      <c r="E373" s="28"/>
      <c r="F373" s="28"/>
      <c r="G373" s="28"/>
      <c r="H373" s="60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</row>
    <row r="374" spans="1:20" x14ac:dyDescent="0.25">
      <c r="A374" s="130"/>
      <c r="B374" s="27"/>
      <c r="C374" s="24"/>
      <c r="D374" s="24"/>
      <c r="E374" s="28"/>
      <c r="F374" s="28"/>
      <c r="G374" s="28"/>
      <c r="H374" s="60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</row>
    <row r="375" spans="1:20" x14ac:dyDescent="0.25">
      <c r="A375" s="130"/>
      <c r="B375" s="27"/>
      <c r="C375" s="24"/>
      <c r="D375" s="24"/>
      <c r="E375" s="28"/>
      <c r="F375" s="28"/>
      <c r="G375" s="28"/>
      <c r="H375" s="60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</row>
    <row r="376" spans="1:20" x14ac:dyDescent="0.25">
      <c r="A376" s="130"/>
      <c r="B376" s="27"/>
      <c r="C376" s="24"/>
      <c r="D376" s="24"/>
      <c r="E376" s="28"/>
      <c r="F376" s="28"/>
      <c r="G376" s="28"/>
      <c r="H376" s="60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</row>
    <row r="377" spans="1:20" x14ac:dyDescent="0.25">
      <c r="A377" s="130"/>
      <c r="B377" s="27"/>
      <c r="C377" s="24"/>
      <c r="D377" s="24"/>
      <c r="E377" s="28"/>
      <c r="F377" s="28"/>
      <c r="G377" s="28"/>
      <c r="H377" s="60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</row>
    <row r="378" spans="1:20" x14ac:dyDescent="0.25">
      <c r="A378" s="130"/>
      <c r="B378" s="27"/>
      <c r="C378" s="24"/>
      <c r="D378" s="24"/>
      <c r="E378" s="28"/>
      <c r="F378" s="28"/>
      <c r="G378" s="28"/>
      <c r="H378" s="60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</row>
    <row r="379" spans="1:20" x14ac:dyDescent="0.25">
      <c r="A379" s="130"/>
      <c r="B379" s="27"/>
      <c r="C379" s="28"/>
      <c r="D379" s="28"/>
      <c r="E379" s="24"/>
      <c r="F379" s="24"/>
      <c r="G379" s="24"/>
      <c r="H379" s="60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</row>
    <row r="380" spans="1:20" x14ac:dyDescent="0.25">
      <c r="A380" s="130"/>
      <c r="B380" s="27"/>
      <c r="C380" s="28"/>
      <c r="D380" s="28"/>
      <c r="E380" s="24"/>
      <c r="F380" s="24"/>
      <c r="G380" s="24"/>
      <c r="H380" s="60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</row>
    <row r="381" spans="1:20" x14ac:dyDescent="0.25">
      <c r="A381" s="130"/>
      <c r="B381" s="27"/>
      <c r="C381" s="28"/>
      <c r="D381" s="28"/>
      <c r="E381" s="24"/>
      <c r="F381" s="24"/>
      <c r="G381" s="24"/>
      <c r="H381" s="60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</row>
    <row r="382" spans="1:20" x14ac:dyDescent="0.25">
      <c r="A382" s="130"/>
      <c r="B382" s="27"/>
      <c r="C382" s="28"/>
      <c r="D382" s="28"/>
      <c r="E382" s="24"/>
      <c r="F382" s="24"/>
      <c r="G382" s="24"/>
      <c r="H382" s="60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</row>
    <row r="383" spans="1:20" x14ac:dyDescent="0.25">
      <c r="A383" s="130"/>
      <c r="B383" s="27"/>
      <c r="C383" s="24"/>
      <c r="D383" s="24"/>
      <c r="E383" s="28"/>
      <c r="F383" s="28"/>
      <c r="G383" s="28"/>
      <c r="H383" s="60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</row>
    <row r="384" spans="1:20" x14ac:dyDescent="0.25">
      <c r="A384" s="130"/>
      <c r="B384" s="27"/>
      <c r="C384" s="24"/>
      <c r="D384" s="24"/>
      <c r="E384" s="28"/>
      <c r="F384" s="28"/>
      <c r="G384" s="28"/>
      <c r="H384" s="60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</row>
    <row r="385" spans="1:20" x14ac:dyDescent="0.25">
      <c r="A385" s="130"/>
      <c r="B385" s="27"/>
      <c r="C385" s="24"/>
      <c r="D385" s="24"/>
      <c r="E385" s="28"/>
      <c r="F385" s="28"/>
      <c r="G385" s="28"/>
      <c r="H385" s="60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</row>
    <row r="386" spans="1:20" x14ac:dyDescent="0.25">
      <c r="A386" s="130"/>
      <c r="B386" s="27"/>
      <c r="C386" s="24"/>
      <c r="D386" s="24"/>
      <c r="E386" s="28"/>
      <c r="F386" s="28"/>
      <c r="G386" s="28"/>
      <c r="H386" s="60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</row>
    <row r="387" spans="1:20" x14ac:dyDescent="0.25">
      <c r="A387" s="130"/>
      <c r="B387" s="27"/>
      <c r="C387" s="28"/>
      <c r="D387" s="28"/>
      <c r="E387" s="24"/>
      <c r="F387" s="24"/>
      <c r="G387" s="24"/>
      <c r="H387" s="60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</row>
    <row r="388" spans="1:20" x14ac:dyDescent="0.25">
      <c r="A388" s="130"/>
      <c r="B388" s="27"/>
      <c r="C388" s="24"/>
      <c r="D388" s="24"/>
      <c r="E388" s="28"/>
      <c r="F388" s="28"/>
      <c r="G388" s="28"/>
      <c r="H388" s="60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</row>
    <row r="389" spans="1:20" x14ac:dyDescent="0.25">
      <c r="A389" s="130"/>
      <c r="B389" s="27"/>
      <c r="C389" s="24"/>
      <c r="D389" s="24"/>
      <c r="E389" s="28"/>
      <c r="F389" s="28"/>
      <c r="G389" s="28"/>
      <c r="H389" s="60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</row>
    <row r="390" spans="1:20" x14ac:dyDescent="0.25">
      <c r="A390" s="130"/>
      <c r="B390" s="27"/>
      <c r="C390" s="24"/>
      <c r="D390" s="24"/>
      <c r="E390" s="28"/>
      <c r="F390" s="28"/>
      <c r="G390" s="28"/>
      <c r="H390" s="60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</row>
    <row r="391" spans="1:20" x14ac:dyDescent="0.25">
      <c r="A391" s="130"/>
      <c r="B391" s="27"/>
      <c r="C391" s="24"/>
      <c r="D391" s="24"/>
      <c r="E391" s="28"/>
      <c r="F391" s="28"/>
      <c r="G391" s="28"/>
      <c r="H391" s="60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</row>
    <row r="392" spans="1:20" x14ac:dyDescent="0.25">
      <c r="A392" s="130"/>
      <c r="B392" s="27"/>
      <c r="C392" s="24"/>
      <c r="D392" s="24"/>
      <c r="E392" s="28"/>
      <c r="F392" s="28"/>
      <c r="G392" s="28"/>
      <c r="H392" s="60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</row>
    <row r="393" spans="1:20" x14ac:dyDescent="0.25">
      <c r="A393" s="130"/>
      <c r="B393" s="27"/>
      <c r="C393" s="28"/>
      <c r="D393" s="28"/>
      <c r="E393" s="24"/>
      <c r="F393" s="24"/>
      <c r="G393" s="24"/>
      <c r="H393" s="60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</row>
    <row r="394" spans="1:20" x14ac:dyDescent="0.25">
      <c r="A394" s="130"/>
      <c r="B394" s="27"/>
      <c r="C394" s="28"/>
      <c r="D394" s="28"/>
      <c r="E394" s="24"/>
      <c r="F394" s="24"/>
      <c r="G394" s="24"/>
      <c r="H394" s="60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</row>
    <row r="395" spans="1:20" x14ac:dyDescent="0.25">
      <c r="A395" s="130"/>
      <c r="B395" s="27"/>
      <c r="C395" s="24"/>
      <c r="D395" s="24"/>
      <c r="E395" s="28"/>
      <c r="F395" s="28"/>
      <c r="G395" s="28"/>
      <c r="H395" s="60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</row>
    <row r="396" spans="1:20" x14ac:dyDescent="0.25">
      <c r="A396" s="130"/>
      <c r="B396" s="27"/>
      <c r="C396" s="24"/>
      <c r="D396" s="24"/>
      <c r="E396" s="28"/>
      <c r="F396" s="28"/>
      <c r="G396" s="28"/>
      <c r="H396" s="60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</row>
    <row r="397" spans="1:20" x14ac:dyDescent="0.25">
      <c r="A397" s="130"/>
      <c r="B397" s="27"/>
      <c r="C397" s="24"/>
      <c r="D397" s="24"/>
      <c r="E397" s="28"/>
      <c r="F397" s="28"/>
      <c r="G397" s="28"/>
      <c r="H397" s="60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</row>
    <row r="398" spans="1:20" x14ac:dyDescent="0.25">
      <c r="A398" s="130"/>
      <c r="B398" s="29"/>
      <c r="C398" s="23"/>
      <c r="D398" s="23"/>
      <c r="E398" s="24"/>
      <c r="F398" s="24"/>
      <c r="G398" s="24"/>
      <c r="H398" s="60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</row>
    <row r="399" spans="1:20" x14ac:dyDescent="0.25">
      <c r="A399" s="130"/>
      <c r="B399" s="27"/>
      <c r="C399" s="28"/>
      <c r="D399" s="28"/>
      <c r="E399" s="24"/>
      <c r="F399" s="24"/>
      <c r="G399" s="24"/>
      <c r="H399" s="60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</row>
    <row r="400" spans="1:20" x14ac:dyDescent="0.25">
      <c r="A400" s="130"/>
      <c r="B400" s="27"/>
      <c r="C400" s="28"/>
      <c r="D400" s="28"/>
      <c r="E400" s="24"/>
      <c r="F400" s="24"/>
      <c r="G400" s="24"/>
      <c r="H400" s="60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</row>
    <row r="401" spans="1:20" x14ac:dyDescent="0.25">
      <c r="A401" s="130"/>
      <c r="B401" s="27"/>
      <c r="C401" s="24"/>
      <c r="D401" s="24"/>
      <c r="E401" s="28"/>
      <c r="F401" s="28"/>
      <c r="G401" s="28"/>
      <c r="H401" s="60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</row>
    <row r="402" spans="1:20" x14ac:dyDescent="0.25">
      <c r="A402" s="130"/>
      <c r="B402" s="27"/>
      <c r="C402" s="24"/>
      <c r="D402" s="24"/>
      <c r="E402" s="28"/>
      <c r="F402" s="28"/>
      <c r="G402" s="28"/>
      <c r="H402" s="60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</row>
    <row r="403" spans="1:20" x14ac:dyDescent="0.25">
      <c r="A403" s="130"/>
      <c r="B403" s="27"/>
      <c r="C403" s="28"/>
      <c r="D403" s="28"/>
      <c r="E403" s="24"/>
      <c r="F403" s="24"/>
      <c r="G403" s="24"/>
      <c r="H403" s="60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</row>
    <row r="404" spans="1:20" x14ac:dyDescent="0.25">
      <c r="A404" s="130"/>
      <c r="B404" s="27"/>
      <c r="C404" s="28"/>
      <c r="D404" s="28"/>
      <c r="E404" s="24"/>
      <c r="F404" s="24"/>
      <c r="G404" s="24"/>
      <c r="H404" s="60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</row>
    <row r="405" spans="1:20" x14ac:dyDescent="0.25">
      <c r="A405" s="130"/>
      <c r="B405" s="27"/>
      <c r="C405" s="24"/>
      <c r="D405" s="24"/>
      <c r="E405" s="28"/>
      <c r="F405" s="28"/>
      <c r="G405" s="28"/>
      <c r="H405" s="60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</row>
    <row r="406" spans="1:20" x14ac:dyDescent="0.25">
      <c r="A406" s="130"/>
      <c r="B406" s="27"/>
      <c r="C406" s="24"/>
      <c r="D406" s="24"/>
      <c r="E406" s="28"/>
      <c r="F406" s="28"/>
      <c r="G406" s="28"/>
      <c r="H406" s="60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</row>
    <row r="407" spans="1:20" x14ac:dyDescent="0.25">
      <c r="A407" s="130"/>
      <c r="B407" s="27"/>
      <c r="C407" s="28"/>
      <c r="D407" s="28"/>
      <c r="E407" s="24"/>
      <c r="F407" s="24"/>
      <c r="G407" s="24"/>
      <c r="H407" s="60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</row>
    <row r="408" spans="1:20" x14ac:dyDescent="0.25">
      <c r="A408" s="130"/>
      <c r="B408" s="29"/>
      <c r="C408" s="23"/>
      <c r="D408" s="23"/>
      <c r="E408" s="24"/>
      <c r="F408" s="24"/>
      <c r="G408" s="24"/>
      <c r="H408" s="60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</row>
    <row r="409" spans="1:20" x14ac:dyDescent="0.25">
      <c r="A409" s="130"/>
      <c r="B409" s="27"/>
      <c r="C409" s="28"/>
      <c r="D409" s="28"/>
      <c r="E409" s="24"/>
      <c r="F409" s="24"/>
      <c r="G409" s="24"/>
      <c r="H409" s="60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</row>
    <row r="410" spans="1:20" x14ac:dyDescent="0.25">
      <c r="A410" s="130"/>
      <c r="B410" s="27"/>
      <c r="C410" s="28"/>
      <c r="D410" s="28"/>
      <c r="E410" s="24"/>
      <c r="F410" s="24"/>
      <c r="G410" s="24"/>
      <c r="H410" s="60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</row>
    <row r="411" spans="1:20" x14ac:dyDescent="0.25">
      <c r="A411" s="130"/>
      <c r="B411" s="27"/>
      <c r="C411" s="28"/>
      <c r="D411" s="28"/>
      <c r="E411" s="24"/>
      <c r="F411" s="24"/>
      <c r="G411" s="24"/>
      <c r="H411" s="60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</row>
    <row r="412" spans="1:20" x14ac:dyDescent="0.25">
      <c r="A412" s="130"/>
      <c r="B412" s="27"/>
      <c r="C412" s="28"/>
      <c r="D412" s="28"/>
      <c r="E412" s="24"/>
      <c r="F412" s="24"/>
      <c r="G412" s="24"/>
      <c r="H412" s="60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</row>
    <row r="413" spans="1:20" x14ac:dyDescent="0.25">
      <c r="A413" s="130"/>
      <c r="B413" s="27"/>
      <c r="C413" s="24"/>
      <c r="D413" s="24"/>
      <c r="E413" s="28"/>
      <c r="F413" s="28"/>
      <c r="G413" s="28"/>
      <c r="H413" s="60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</row>
    <row r="414" spans="1:20" x14ac:dyDescent="0.25">
      <c r="A414" s="130"/>
      <c r="B414" s="27"/>
      <c r="C414" s="24"/>
      <c r="D414" s="24"/>
      <c r="E414" s="28"/>
      <c r="F414" s="28"/>
      <c r="G414" s="28"/>
      <c r="H414" s="60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</row>
    <row r="415" spans="1:20" x14ac:dyDescent="0.25">
      <c r="A415" s="130"/>
      <c r="B415" s="27"/>
      <c r="C415" s="24"/>
      <c r="D415" s="24"/>
      <c r="E415" s="28"/>
      <c r="F415" s="28"/>
      <c r="G415" s="28"/>
      <c r="H415" s="60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</row>
    <row r="416" spans="1:20" x14ac:dyDescent="0.25">
      <c r="A416" s="130"/>
      <c r="B416" s="27"/>
      <c r="C416" s="24"/>
      <c r="D416" s="24"/>
      <c r="E416" s="28"/>
      <c r="F416" s="28"/>
      <c r="G416" s="28"/>
      <c r="H416" s="60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</row>
    <row r="417" spans="1:20" x14ac:dyDescent="0.25">
      <c r="A417" s="130"/>
      <c r="B417" s="27"/>
      <c r="C417" s="24"/>
      <c r="D417" s="24"/>
      <c r="E417" s="28"/>
      <c r="F417" s="28"/>
      <c r="G417" s="28"/>
      <c r="H417" s="60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</row>
    <row r="418" spans="1:20" x14ac:dyDescent="0.25">
      <c r="A418" s="130"/>
      <c r="B418" s="27"/>
      <c r="C418" s="24"/>
      <c r="D418" s="24"/>
      <c r="E418" s="28"/>
      <c r="F418" s="28"/>
      <c r="G418" s="28"/>
      <c r="H418" s="60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</row>
    <row r="419" spans="1:20" x14ac:dyDescent="0.25">
      <c r="A419" s="130"/>
      <c r="B419" s="27"/>
      <c r="C419" s="24"/>
      <c r="D419" s="24"/>
      <c r="E419" s="28"/>
      <c r="F419" s="28"/>
      <c r="G419" s="28"/>
      <c r="H419" s="60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</row>
    <row r="420" spans="1:20" x14ac:dyDescent="0.25">
      <c r="A420" s="130"/>
      <c r="B420" s="27"/>
      <c r="C420" s="24"/>
      <c r="D420" s="24"/>
      <c r="E420" s="28"/>
      <c r="F420" s="28"/>
      <c r="G420" s="28"/>
      <c r="H420" s="60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</row>
    <row r="421" spans="1:20" x14ac:dyDescent="0.25">
      <c r="A421" s="130"/>
      <c r="B421" s="27"/>
      <c r="C421" s="24"/>
      <c r="D421" s="24"/>
      <c r="E421" s="28"/>
      <c r="F421" s="28"/>
      <c r="G421" s="28"/>
      <c r="H421" s="60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</row>
    <row r="422" spans="1:20" x14ac:dyDescent="0.25">
      <c r="A422" s="130"/>
      <c r="B422" s="27"/>
      <c r="C422" s="28"/>
      <c r="D422" s="28"/>
      <c r="E422" s="24"/>
      <c r="F422" s="24"/>
      <c r="G422" s="24"/>
      <c r="H422" s="60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</row>
    <row r="423" spans="1:20" x14ac:dyDescent="0.25">
      <c r="A423" s="130"/>
      <c r="B423" s="27"/>
      <c r="C423" s="24"/>
      <c r="D423" s="24"/>
      <c r="E423" s="28"/>
      <c r="F423" s="28"/>
      <c r="G423" s="28"/>
      <c r="H423" s="60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</row>
    <row r="424" spans="1:20" x14ac:dyDescent="0.25">
      <c r="A424" s="130"/>
      <c r="B424" s="27"/>
      <c r="C424" s="24"/>
      <c r="D424" s="24"/>
      <c r="E424" s="28"/>
      <c r="F424" s="28"/>
      <c r="G424" s="28"/>
      <c r="H424" s="60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</row>
    <row r="425" spans="1:20" x14ac:dyDescent="0.25">
      <c r="A425" s="130"/>
      <c r="B425" s="27"/>
      <c r="C425" s="24"/>
      <c r="D425" s="24"/>
      <c r="E425" s="28"/>
      <c r="F425" s="28"/>
      <c r="G425" s="28"/>
      <c r="H425" s="60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</row>
    <row r="426" spans="1:20" x14ac:dyDescent="0.25">
      <c r="A426" s="130"/>
      <c r="B426" s="27"/>
      <c r="C426" s="24"/>
      <c r="D426" s="24"/>
      <c r="E426" s="28"/>
      <c r="F426" s="28"/>
      <c r="G426" s="28"/>
      <c r="H426" s="60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</row>
    <row r="427" spans="1:20" x14ac:dyDescent="0.25">
      <c r="A427" s="130"/>
      <c r="B427" s="27"/>
      <c r="C427" s="24"/>
      <c r="D427" s="24"/>
      <c r="E427" s="28"/>
      <c r="F427" s="28"/>
      <c r="G427" s="28"/>
      <c r="H427" s="60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</row>
    <row r="428" spans="1:20" x14ac:dyDescent="0.25">
      <c r="A428" s="130"/>
      <c r="B428" s="27"/>
      <c r="C428" s="24"/>
      <c r="D428" s="24"/>
      <c r="E428" s="28"/>
      <c r="F428" s="28"/>
      <c r="G428" s="28"/>
      <c r="H428" s="60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</row>
    <row r="429" spans="1:20" x14ac:dyDescent="0.25">
      <c r="A429" s="130"/>
      <c r="B429" s="27"/>
      <c r="C429" s="24"/>
      <c r="D429" s="24"/>
      <c r="E429" s="28"/>
      <c r="F429" s="28"/>
      <c r="G429" s="28"/>
      <c r="H429" s="60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</row>
    <row r="430" spans="1:20" x14ac:dyDescent="0.25">
      <c r="A430" s="130"/>
      <c r="B430" s="27"/>
      <c r="C430" s="24"/>
      <c r="D430" s="24"/>
      <c r="E430" s="28"/>
      <c r="F430" s="28"/>
      <c r="G430" s="28"/>
      <c r="H430" s="60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</row>
    <row r="431" spans="1:20" x14ac:dyDescent="0.25">
      <c r="A431" s="130"/>
      <c r="B431" s="27"/>
      <c r="C431" s="24"/>
      <c r="D431" s="24"/>
      <c r="E431" s="28"/>
      <c r="F431" s="28"/>
      <c r="G431" s="28"/>
      <c r="H431" s="60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</row>
    <row r="432" spans="1:20" x14ac:dyDescent="0.25">
      <c r="A432" s="130"/>
      <c r="B432" s="27"/>
      <c r="C432" s="24"/>
      <c r="D432" s="24"/>
      <c r="E432" s="28"/>
      <c r="F432" s="28"/>
      <c r="G432" s="28"/>
      <c r="H432" s="60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</row>
    <row r="433" spans="1:20" x14ac:dyDescent="0.25">
      <c r="A433" s="130"/>
      <c r="B433" s="27"/>
      <c r="C433" s="24"/>
      <c r="D433" s="24"/>
      <c r="E433" s="28"/>
      <c r="F433" s="28"/>
      <c r="G433" s="28"/>
      <c r="H433" s="60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</row>
    <row r="434" spans="1:20" x14ac:dyDescent="0.25">
      <c r="A434" s="130"/>
      <c r="B434" s="29"/>
      <c r="C434" s="23"/>
      <c r="D434" s="23"/>
      <c r="E434" s="24"/>
      <c r="F434" s="24"/>
      <c r="G434" s="24"/>
      <c r="H434" s="60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</row>
    <row r="435" spans="1:20" x14ac:dyDescent="0.25">
      <c r="A435" s="130"/>
      <c r="B435" s="27"/>
      <c r="C435" s="28"/>
      <c r="D435" s="28"/>
      <c r="E435" s="24"/>
      <c r="F435" s="24"/>
      <c r="G435" s="24"/>
      <c r="H435" s="60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</row>
    <row r="436" spans="1:20" x14ac:dyDescent="0.25">
      <c r="A436" s="130"/>
      <c r="B436" s="27"/>
      <c r="C436" s="28"/>
      <c r="D436" s="28"/>
      <c r="E436" s="24"/>
      <c r="F436" s="24"/>
      <c r="G436" s="24"/>
      <c r="H436" s="60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</row>
    <row r="437" spans="1:20" x14ac:dyDescent="0.25">
      <c r="A437" s="130"/>
      <c r="B437" s="27"/>
      <c r="C437" s="28"/>
      <c r="D437" s="28"/>
      <c r="E437" s="24"/>
      <c r="F437" s="24"/>
      <c r="G437" s="24"/>
      <c r="H437" s="60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</row>
    <row r="438" spans="1:20" x14ac:dyDescent="0.25">
      <c r="A438" s="130"/>
      <c r="B438" s="27"/>
      <c r="C438" s="28"/>
      <c r="D438" s="28"/>
      <c r="E438" s="24"/>
      <c r="F438" s="24"/>
      <c r="G438" s="24"/>
      <c r="H438" s="60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</row>
    <row r="439" spans="1:20" x14ac:dyDescent="0.25">
      <c r="A439" s="130"/>
      <c r="B439" s="27"/>
      <c r="C439" s="24"/>
      <c r="D439" s="24"/>
      <c r="E439" s="28"/>
      <c r="F439" s="28"/>
      <c r="G439" s="28"/>
      <c r="H439" s="60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</row>
    <row r="440" spans="1:20" x14ac:dyDescent="0.25">
      <c r="A440" s="130"/>
      <c r="B440" s="27"/>
      <c r="C440" s="24"/>
      <c r="D440" s="24"/>
      <c r="E440" s="28"/>
      <c r="F440" s="28"/>
      <c r="G440" s="28"/>
      <c r="H440" s="60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</row>
    <row r="441" spans="1:20" x14ac:dyDescent="0.25">
      <c r="A441" s="130"/>
      <c r="B441" s="27"/>
      <c r="C441" s="24"/>
      <c r="D441" s="24"/>
      <c r="E441" s="28"/>
      <c r="F441" s="28"/>
      <c r="G441" s="28"/>
      <c r="H441" s="60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</row>
    <row r="442" spans="1:20" x14ac:dyDescent="0.25">
      <c r="A442" s="130"/>
      <c r="B442" s="27"/>
      <c r="C442" s="24"/>
      <c r="D442" s="24"/>
      <c r="E442" s="28"/>
      <c r="F442" s="28"/>
      <c r="G442" s="28"/>
      <c r="H442" s="60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</row>
    <row r="443" spans="1:20" x14ac:dyDescent="0.25">
      <c r="A443" s="130"/>
      <c r="B443" s="27"/>
      <c r="C443" s="24"/>
      <c r="D443" s="24"/>
      <c r="E443" s="28"/>
      <c r="F443" s="28"/>
      <c r="G443" s="28"/>
      <c r="H443" s="60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</row>
    <row r="444" spans="1:20" x14ac:dyDescent="0.25">
      <c r="A444" s="130"/>
      <c r="B444" s="27"/>
      <c r="C444" s="24"/>
      <c r="D444" s="24"/>
      <c r="E444" s="28"/>
      <c r="F444" s="28"/>
      <c r="G444" s="28"/>
      <c r="H444" s="60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</row>
    <row r="445" spans="1:20" x14ac:dyDescent="0.25">
      <c r="A445" s="130"/>
      <c r="B445" s="27"/>
      <c r="C445" s="24"/>
      <c r="D445" s="24"/>
      <c r="E445" s="28"/>
      <c r="F445" s="28"/>
      <c r="G445" s="28"/>
      <c r="H445" s="60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</row>
    <row r="446" spans="1:20" x14ac:dyDescent="0.25">
      <c r="A446" s="130"/>
      <c r="B446" s="27"/>
      <c r="C446" s="24"/>
      <c r="D446" s="24"/>
      <c r="E446" s="28"/>
      <c r="F446" s="28"/>
      <c r="G446" s="28"/>
      <c r="H446" s="60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</row>
    <row r="447" spans="1:20" x14ac:dyDescent="0.25">
      <c r="A447" s="130"/>
      <c r="B447" s="27"/>
      <c r="C447" s="24"/>
      <c r="D447" s="24"/>
      <c r="E447" s="28"/>
      <c r="F447" s="28"/>
      <c r="G447" s="28"/>
      <c r="H447" s="60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</row>
    <row r="448" spans="1:20" x14ac:dyDescent="0.25">
      <c r="A448" s="130"/>
      <c r="B448" s="27"/>
      <c r="C448" s="28"/>
      <c r="D448" s="28"/>
      <c r="E448" s="24"/>
      <c r="F448" s="24"/>
      <c r="G448" s="24"/>
      <c r="H448" s="60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</row>
    <row r="449" spans="1:20" x14ac:dyDescent="0.25">
      <c r="A449" s="130"/>
      <c r="B449" s="27"/>
      <c r="C449" s="24"/>
      <c r="D449" s="24"/>
      <c r="E449" s="28"/>
      <c r="F449" s="28"/>
      <c r="G449" s="28"/>
      <c r="H449" s="60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</row>
    <row r="450" spans="1:20" x14ac:dyDescent="0.25">
      <c r="A450" s="130"/>
      <c r="B450" s="27"/>
      <c r="C450" s="24"/>
      <c r="D450" s="24"/>
      <c r="E450" s="28"/>
      <c r="F450" s="28"/>
      <c r="G450" s="28"/>
      <c r="H450" s="60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</row>
    <row r="451" spans="1:20" x14ac:dyDescent="0.25">
      <c r="A451" s="130"/>
      <c r="B451" s="27"/>
      <c r="C451" s="24"/>
      <c r="D451" s="24"/>
      <c r="E451" s="28"/>
      <c r="F451" s="28"/>
      <c r="G451" s="28"/>
      <c r="H451" s="60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</row>
    <row r="452" spans="1:20" x14ac:dyDescent="0.25">
      <c r="A452" s="130"/>
      <c r="B452" s="27"/>
      <c r="C452" s="24"/>
      <c r="D452" s="24"/>
      <c r="E452" s="28"/>
      <c r="F452" s="28"/>
      <c r="G452" s="28"/>
      <c r="H452" s="60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</row>
    <row r="453" spans="1:20" x14ac:dyDescent="0.25">
      <c r="A453" s="130"/>
      <c r="B453" s="27"/>
      <c r="C453" s="24"/>
      <c r="D453" s="24"/>
      <c r="E453" s="28"/>
      <c r="F453" s="28"/>
      <c r="G453" s="28"/>
      <c r="H453" s="60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</row>
    <row r="454" spans="1:20" x14ac:dyDescent="0.25">
      <c r="A454" s="130"/>
      <c r="B454" s="27"/>
      <c r="C454" s="24"/>
      <c r="D454" s="24"/>
      <c r="E454" s="28"/>
      <c r="F454" s="28"/>
      <c r="G454" s="28"/>
      <c r="H454" s="60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</row>
    <row r="455" spans="1:20" x14ac:dyDescent="0.25">
      <c r="A455" s="130"/>
      <c r="B455" s="27"/>
      <c r="C455" s="24"/>
      <c r="D455" s="24"/>
      <c r="E455" s="28"/>
      <c r="F455" s="28"/>
      <c r="G455" s="28"/>
      <c r="H455" s="60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</row>
    <row r="456" spans="1:20" x14ac:dyDescent="0.25">
      <c r="A456" s="130"/>
      <c r="B456" s="27"/>
      <c r="C456" s="24"/>
      <c r="D456" s="24"/>
      <c r="E456" s="28"/>
      <c r="F456" s="28"/>
      <c r="G456" s="28"/>
      <c r="H456" s="60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</row>
    <row r="457" spans="1:20" x14ac:dyDescent="0.25">
      <c r="A457" s="130"/>
      <c r="B457" s="27"/>
      <c r="C457" s="24"/>
      <c r="D457" s="24"/>
      <c r="E457" s="28"/>
      <c r="F457" s="28"/>
      <c r="G457" s="28"/>
      <c r="H457" s="60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</row>
    <row r="458" spans="1:20" x14ac:dyDescent="0.25">
      <c r="A458" s="130"/>
      <c r="B458" s="27"/>
      <c r="C458" s="24"/>
      <c r="D458" s="24"/>
      <c r="E458" s="28"/>
      <c r="F458" s="28"/>
      <c r="G458" s="28"/>
      <c r="H458" s="60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</row>
    <row r="459" spans="1:20" x14ac:dyDescent="0.25">
      <c r="A459" s="130"/>
      <c r="B459" s="27"/>
      <c r="C459" s="24"/>
      <c r="D459" s="24"/>
      <c r="E459" s="28"/>
      <c r="F459" s="28"/>
      <c r="G459" s="28"/>
      <c r="H459" s="60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</row>
    <row r="460" spans="1:20" x14ac:dyDescent="0.25">
      <c r="A460" s="130"/>
      <c r="B460" s="29"/>
      <c r="C460" s="23"/>
      <c r="D460" s="23"/>
      <c r="E460" s="24"/>
      <c r="F460" s="24"/>
      <c r="G460" s="24"/>
      <c r="H460" s="60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</row>
    <row r="461" spans="1:20" x14ac:dyDescent="0.25">
      <c r="A461" s="130"/>
      <c r="B461" s="32"/>
      <c r="C461" s="33"/>
      <c r="D461" s="33"/>
      <c r="E461" s="24"/>
      <c r="F461" s="24"/>
      <c r="G461" s="24"/>
      <c r="H461" s="60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</row>
    <row r="462" spans="1:20" x14ac:dyDescent="0.25">
      <c r="A462" s="130"/>
      <c r="B462" s="34"/>
      <c r="C462" s="35"/>
      <c r="D462" s="35"/>
      <c r="E462" s="36"/>
      <c r="F462" s="36"/>
      <c r="G462" s="36"/>
      <c r="H462" s="60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</row>
    <row r="463" spans="1:20" x14ac:dyDescent="0.25">
      <c r="A463" s="130"/>
      <c r="B463" s="19"/>
      <c r="C463" s="37"/>
      <c r="D463" s="37"/>
      <c r="E463" s="24"/>
      <c r="F463" s="24"/>
      <c r="G463" s="24"/>
      <c r="H463" s="60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</row>
    <row r="464" spans="1:20" x14ac:dyDescent="0.25">
      <c r="A464" s="130"/>
      <c r="B464" s="19"/>
      <c r="C464" s="37"/>
      <c r="D464" s="37"/>
      <c r="E464" s="24"/>
      <c r="F464" s="24"/>
      <c r="G464" s="24"/>
      <c r="H464" s="60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</row>
    <row r="465" spans="1:20" x14ac:dyDescent="0.25">
      <c r="A465" s="130"/>
      <c r="B465" s="19"/>
      <c r="C465" s="37"/>
      <c r="D465" s="37"/>
      <c r="E465" s="24"/>
      <c r="F465" s="24"/>
      <c r="G465" s="24"/>
      <c r="H465" s="60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</row>
    <row r="466" spans="1:20" x14ac:dyDescent="0.25">
      <c r="A466" s="130"/>
      <c r="B466" s="34"/>
      <c r="C466" s="35"/>
      <c r="D466" s="35"/>
      <c r="E466" s="36"/>
      <c r="F466" s="36"/>
      <c r="G466" s="36"/>
      <c r="H466" s="60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</row>
    <row r="467" spans="1:20" x14ac:dyDescent="0.25">
      <c r="A467" s="130"/>
      <c r="B467" s="19"/>
      <c r="C467" s="37"/>
      <c r="D467" s="37"/>
      <c r="E467" s="24"/>
      <c r="F467" s="24"/>
      <c r="G467" s="24"/>
      <c r="H467" s="60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</row>
    <row r="468" spans="1:20" x14ac:dyDescent="0.25">
      <c r="A468" s="130"/>
      <c r="B468" s="19"/>
      <c r="C468" s="24"/>
      <c r="D468" s="24"/>
      <c r="E468" s="37"/>
      <c r="F468" s="37"/>
      <c r="G468" s="37"/>
    </row>
    <row r="469" spans="1:20" x14ac:dyDescent="0.25">
      <c r="A469" s="130"/>
      <c r="B469" s="19"/>
      <c r="C469" s="24"/>
      <c r="D469" s="24"/>
      <c r="E469" s="37"/>
      <c r="F469" s="37"/>
      <c r="G469" s="37"/>
    </row>
    <row r="470" spans="1:20" x14ac:dyDescent="0.25">
      <c r="A470" s="130"/>
      <c r="B470" s="19"/>
      <c r="C470" s="24"/>
      <c r="D470" s="24"/>
      <c r="E470" s="37"/>
      <c r="F470" s="37"/>
      <c r="G470" s="37"/>
    </row>
    <row r="471" spans="1:20" x14ac:dyDescent="0.25">
      <c r="A471" s="130"/>
      <c r="B471" s="19"/>
      <c r="C471" s="24"/>
      <c r="D471" s="24"/>
      <c r="E471" s="37"/>
      <c r="F471" s="37"/>
      <c r="G471" s="37"/>
    </row>
    <row r="472" spans="1:20" x14ac:dyDescent="0.25">
      <c r="A472" s="130"/>
      <c r="B472" s="19"/>
      <c r="C472" s="24"/>
      <c r="D472" s="24"/>
      <c r="E472" s="37"/>
      <c r="F472" s="37"/>
      <c r="G472" s="37"/>
    </row>
    <row r="473" spans="1:20" x14ac:dyDescent="0.25">
      <c r="A473" s="130"/>
      <c r="B473" s="19"/>
      <c r="C473" s="24"/>
      <c r="D473" s="24"/>
      <c r="E473" s="37"/>
      <c r="F473" s="37"/>
      <c r="G473" s="37"/>
    </row>
    <row r="474" spans="1:20" x14ac:dyDescent="0.25">
      <c r="A474" s="130"/>
      <c r="B474" s="34"/>
      <c r="C474" s="35"/>
      <c r="D474" s="35"/>
      <c r="E474" s="36"/>
      <c r="F474" s="36"/>
      <c r="G474" s="36"/>
    </row>
    <row r="475" spans="1:20" x14ac:dyDescent="0.25">
      <c r="A475" s="130"/>
      <c r="B475" s="19"/>
      <c r="C475" s="37"/>
      <c r="D475" s="37"/>
      <c r="E475" s="24"/>
      <c r="F475" s="24"/>
      <c r="G475" s="24"/>
    </row>
    <row r="476" spans="1:20" x14ac:dyDescent="0.25">
      <c r="A476" s="130"/>
      <c r="B476" s="19"/>
      <c r="C476" s="37"/>
      <c r="D476" s="37"/>
      <c r="E476" s="24"/>
      <c r="F476" s="24"/>
      <c r="G476" s="24"/>
    </row>
    <row r="477" spans="1:20" x14ac:dyDescent="0.25">
      <c r="A477" s="130"/>
      <c r="B477" s="19"/>
      <c r="C477" s="37"/>
      <c r="D477" s="37"/>
      <c r="E477" s="24"/>
      <c r="F477" s="24"/>
      <c r="G477" s="24"/>
    </row>
    <row r="478" spans="1:20" x14ac:dyDescent="0.25">
      <c r="B478" s="19"/>
      <c r="C478" s="37"/>
      <c r="D478" s="37"/>
      <c r="E478" s="24"/>
      <c r="F478" s="24"/>
      <c r="G478" s="24"/>
      <c r="H478" s="18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</row>
    <row r="479" spans="1:20" s="12" customFormat="1" x14ac:dyDescent="0.25">
      <c r="A479" s="131"/>
      <c r="B479" s="19"/>
      <c r="C479" s="37"/>
      <c r="D479" s="37"/>
      <c r="E479" s="24"/>
      <c r="F479" s="24"/>
      <c r="G479" s="24"/>
      <c r="H479" s="49"/>
    </row>
    <row r="480" spans="1:20" s="12" customFormat="1" x14ac:dyDescent="0.25">
      <c r="A480" s="131"/>
      <c r="B480" s="32"/>
      <c r="C480" s="33"/>
      <c r="D480" s="33"/>
      <c r="E480" s="24"/>
      <c r="F480" s="24"/>
      <c r="G480" s="24"/>
      <c r="H480" s="49"/>
    </row>
    <row r="481" spans="1:20" s="12" customFormat="1" x14ac:dyDescent="0.25">
      <c r="A481" s="131"/>
      <c r="B481" s="19"/>
      <c r="C481" s="37"/>
      <c r="D481" s="37"/>
      <c r="E481" s="24"/>
      <c r="F481" s="24"/>
      <c r="G481" s="24"/>
      <c r="H481" s="49"/>
    </row>
    <row r="482" spans="1:20" s="12" customFormat="1" x14ac:dyDescent="0.25">
      <c r="A482" s="131"/>
      <c r="B482" s="19"/>
      <c r="C482" s="37"/>
      <c r="D482" s="37"/>
      <c r="E482" s="24"/>
      <c r="F482" s="24"/>
      <c r="G482" s="24"/>
      <c r="H482" s="49"/>
    </row>
    <row r="483" spans="1:20" s="12" customFormat="1" x14ac:dyDescent="0.25">
      <c r="A483" s="131"/>
      <c r="B483" s="19"/>
      <c r="C483" s="37"/>
      <c r="D483" s="37"/>
      <c r="E483" s="24"/>
      <c r="F483" s="24"/>
      <c r="G483" s="24"/>
      <c r="H483" s="49"/>
    </row>
    <row r="484" spans="1:20" s="12" customFormat="1" x14ac:dyDescent="0.25">
      <c r="A484" s="131"/>
      <c r="B484" s="19"/>
      <c r="C484" s="37"/>
      <c r="D484" s="37"/>
      <c r="E484" s="24"/>
      <c r="F484" s="24"/>
      <c r="G484" s="24"/>
      <c r="H484" s="49"/>
    </row>
    <row r="485" spans="1:20" s="12" customFormat="1" x14ac:dyDescent="0.25">
      <c r="A485" s="131"/>
      <c r="B485" s="19"/>
      <c r="C485" s="37"/>
      <c r="D485" s="37"/>
      <c r="E485" s="24"/>
      <c r="F485" s="24"/>
      <c r="G485" s="24"/>
      <c r="H485" s="49"/>
    </row>
    <row r="486" spans="1:20" s="12" customFormat="1" x14ac:dyDescent="0.25">
      <c r="A486" s="131"/>
      <c r="B486" s="19"/>
      <c r="C486" s="37"/>
      <c r="D486" s="37"/>
      <c r="E486" s="24"/>
      <c r="F486" s="24"/>
      <c r="G486" s="24"/>
      <c r="H486" s="49"/>
    </row>
    <row r="487" spans="1:20" x14ac:dyDescent="0.25">
      <c r="A487" s="130"/>
      <c r="B487" s="17"/>
      <c r="C487" s="17"/>
      <c r="D487" s="17"/>
      <c r="E487" s="17"/>
      <c r="F487" s="17"/>
      <c r="G487" s="17"/>
      <c r="H487" s="18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</row>
    <row r="488" spans="1:20" x14ac:dyDescent="0.25">
      <c r="A488" s="130"/>
      <c r="B488" s="17"/>
      <c r="C488" s="17"/>
      <c r="D488" s="17"/>
      <c r="E488" s="17"/>
      <c r="F488" s="17"/>
      <c r="G488" s="17"/>
      <c r="H488" s="18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</row>
    <row r="489" spans="1:20" x14ac:dyDescent="0.25">
      <c r="A489" s="130"/>
      <c r="B489" s="17"/>
      <c r="C489" s="17"/>
      <c r="D489" s="17"/>
      <c r="E489" s="17"/>
      <c r="F489" s="17"/>
      <c r="G489" s="17"/>
      <c r="H489" s="18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</row>
    <row r="490" spans="1:20" x14ac:dyDescent="0.25">
      <c r="A490" s="130"/>
      <c r="B490" s="17"/>
      <c r="C490" s="17"/>
      <c r="D490" s="17"/>
      <c r="E490" s="17"/>
      <c r="F490" s="17"/>
      <c r="G490" s="17"/>
      <c r="H490" s="18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</row>
    <row r="491" spans="1:20" x14ac:dyDescent="0.25">
      <c r="A491" s="130"/>
      <c r="B491" s="17"/>
      <c r="C491" s="17"/>
      <c r="D491" s="17"/>
      <c r="E491" s="17"/>
      <c r="F491" s="17"/>
      <c r="G491" s="17"/>
      <c r="H491" s="18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</row>
    <row r="492" spans="1:20" x14ac:dyDescent="0.25">
      <c r="A492" s="130"/>
      <c r="B492" s="17"/>
      <c r="C492" s="17"/>
      <c r="D492" s="17"/>
      <c r="E492" s="17"/>
      <c r="F492" s="17"/>
      <c r="G492" s="17"/>
      <c r="H492" s="18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</row>
    <row r="493" spans="1:20" x14ac:dyDescent="0.25">
      <c r="A493" s="130"/>
      <c r="B493" s="17"/>
      <c r="C493" s="17"/>
      <c r="D493" s="17"/>
      <c r="E493" s="17"/>
      <c r="F493" s="17"/>
      <c r="G493" s="17"/>
      <c r="H493" s="18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</row>
    <row r="494" spans="1:20" x14ac:dyDescent="0.25">
      <c r="A494" s="130"/>
      <c r="B494" s="17"/>
      <c r="C494" s="17"/>
      <c r="D494" s="17"/>
      <c r="E494" s="17"/>
      <c r="F494" s="17"/>
      <c r="G494" s="17"/>
      <c r="H494" s="18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</row>
    <row r="495" spans="1:20" x14ac:dyDescent="0.25">
      <c r="A495" s="130"/>
      <c r="B495" s="17"/>
      <c r="C495" s="17"/>
      <c r="D495" s="17"/>
      <c r="E495" s="17"/>
      <c r="F495" s="17"/>
      <c r="G495" s="17"/>
      <c r="H495" s="18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</row>
    <row r="496" spans="1:20" x14ac:dyDescent="0.25">
      <c r="A496" s="130"/>
      <c r="B496" s="17"/>
      <c r="C496" s="17"/>
      <c r="D496" s="17"/>
      <c r="E496" s="17"/>
      <c r="F496" s="17"/>
      <c r="G496" s="17"/>
      <c r="H496" s="18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</row>
    <row r="497" spans="1:20" x14ac:dyDescent="0.25">
      <c r="A497" s="130"/>
      <c r="B497" s="17"/>
      <c r="C497" s="17"/>
      <c r="D497" s="17"/>
      <c r="E497" s="17"/>
      <c r="F497" s="17"/>
      <c r="G497" s="17"/>
      <c r="H497" s="18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</row>
    <row r="498" spans="1:20" x14ac:dyDescent="0.25">
      <c r="A498" s="130"/>
      <c r="B498" s="17"/>
      <c r="C498" s="17"/>
      <c r="D498" s="17"/>
      <c r="E498" s="17"/>
      <c r="F498" s="17"/>
      <c r="G498" s="17"/>
      <c r="H498" s="18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</row>
    <row r="499" spans="1:20" x14ac:dyDescent="0.25">
      <c r="A499" s="130"/>
      <c r="B499" s="17"/>
      <c r="C499" s="17"/>
      <c r="D499" s="17"/>
      <c r="E499" s="17"/>
      <c r="F499" s="17"/>
      <c r="G499" s="17"/>
      <c r="H499" s="18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</row>
    <row r="500" spans="1:20" x14ac:dyDescent="0.25">
      <c r="A500" s="130"/>
      <c r="B500" s="17"/>
      <c r="C500" s="17"/>
      <c r="D500" s="17"/>
      <c r="E500" s="17"/>
      <c r="F500" s="17"/>
      <c r="G500" s="17"/>
      <c r="H500" s="18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</row>
    <row r="501" spans="1:20" x14ac:dyDescent="0.25">
      <c r="A501" s="130"/>
      <c r="B501" s="17"/>
      <c r="C501" s="17"/>
      <c r="D501" s="17"/>
      <c r="E501" s="17"/>
      <c r="F501" s="17"/>
      <c r="G501" s="17"/>
      <c r="H501" s="18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</row>
    <row r="502" spans="1:20" x14ac:dyDescent="0.25">
      <c r="A502" s="130"/>
      <c r="B502" s="17"/>
      <c r="C502" s="17"/>
      <c r="D502" s="17"/>
      <c r="E502" s="17"/>
      <c r="F502" s="17"/>
      <c r="G502" s="17"/>
      <c r="H502" s="18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</row>
    <row r="503" spans="1:20" x14ac:dyDescent="0.25">
      <c r="A503" s="130"/>
      <c r="B503" s="17"/>
      <c r="C503" s="17"/>
      <c r="D503" s="17"/>
      <c r="E503" s="17"/>
      <c r="F503" s="17"/>
      <c r="G503" s="17"/>
      <c r="H503" s="18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</row>
    <row r="504" spans="1:20" x14ac:dyDescent="0.25">
      <c r="A504" s="130"/>
      <c r="B504" s="17"/>
      <c r="C504" s="17"/>
      <c r="D504" s="17"/>
      <c r="E504" s="17"/>
      <c r="F504" s="17"/>
      <c r="G504" s="17"/>
      <c r="H504" s="18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</row>
    <row r="505" spans="1:20" x14ac:dyDescent="0.25">
      <c r="A505" s="130"/>
      <c r="B505" s="17"/>
      <c r="C505" s="17"/>
      <c r="D505" s="17"/>
      <c r="E505" s="17"/>
      <c r="F505" s="17"/>
      <c r="G505" s="17"/>
      <c r="H505" s="18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</row>
    <row r="506" spans="1:20" x14ac:dyDescent="0.25">
      <c r="A506" s="130"/>
      <c r="B506" s="17"/>
      <c r="C506" s="17"/>
      <c r="D506" s="17"/>
      <c r="E506" s="17"/>
      <c r="F506" s="17"/>
      <c r="G506" s="17"/>
      <c r="H506" s="18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</row>
    <row r="507" spans="1:20" x14ac:dyDescent="0.25">
      <c r="A507" s="130"/>
      <c r="B507" s="17"/>
      <c r="C507" s="17"/>
      <c r="D507" s="17"/>
      <c r="E507" s="17"/>
      <c r="F507" s="17"/>
      <c r="G507" s="17"/>
      <c r="H507" s="18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</row>
    <row r="508" spans="1:20" x14ac:dyDescent="0.25">
      <c r="A508" s="130"/>
      <c r="B508" s="17"/>
      <c r="C508" s="17"/>
      <c r="D508" s="17"/>
      <c r="E508" s="17"/>
      <c r="F508" s="17"/>
      <c r="G508" s="17"/>
      <c r="H508" s="18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</row>
    <row r="509" spans="1:20" x14ac:dyDescent="0.25">
      <c r="A509" s="130"/>
      <c r="B509" s="17"/>
      <c r="C509" s="17"/>
      <c r="D509" s="17"/>
      <c r="E509" s="17"/>
      <c r="F509" s="17"/>
      <c r="G509" s="17"/>
      <c r="H509" s="18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</row>
    <row r="510" spans="1:20" x14ac:dyDescent="0.25">
      <c r="A510" s="130"/>
      <c r="B510" s="17"/>
      <c r="C510" s="17"/>
      <c r="D510" s="17"/>
      <c r="E510" s="17"/>
      <c r="F510" s="17"/>
      <c r="G510" s="17"/>
      <c r="H510" s="18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</row>
    <row r="511" spans="1:20" x14ac:dyDescent="0.25">
      <c r="A511" s="130"/>
      <c r="B511" s="17"/>
      <c r="C511" s="17"/>
      <c r="D511" s="17"/>
      <c r="E511" s="17"/>
      <c r="F511" s="17"/>
      <c r="G511" s="17"/>
      <c r="H511" s="18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</row>
    <row r="512" spans="1:20" x14ac:dyDescent="0.25">
      <c r="A512" s="130"/>
      <c r="B512" s="17"/>
      <c r="C512" s="17"/>
      <c r="D512" s="17"/>
      <c r="E512" s="17"/>
      <c r="F512" s="17"/>
      <c r="G512" s="17"/>
      <c r="H512" s="18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</row>
    <row r="513" spans="1:20" x14ac:dyDescent="0.25">
      <c r="A513" s="130"/>
      <c r="B513" s="17"/>
      <c r="C513" s="17"/>
      <c r="D513" s="17"/>
      <c r="E513" s="17"/>
      <c r="F513" s="17"/>
      <c r="G513" s="17"/>
      <c r="H513" s="18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</row>
    <row r="514" spans="1:20" x14ac:dyDescent="0.25">
      <c r="A514" s="130"/>
      <c r="B514" s="17"/>
      <c r="C514" s="17"/>
      <c r="D514" s="17"/>
      <c r="E514" s="17"/>
      <c r="F514" s="17"/>
      <c r="G514" s="17"/>
      <c r="H514" s="18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</row>
    <row r="515" spans="1:20" x14ac:dyDescent="0.25">
      <c r="A515" s="130"/>
      <c r="B515" s="17"/>
      <c r="C515" s="17"/>
      <c r="D515" s="17"/>
      <c r="E515" s="17"/>
      <c r="F515" s="17"/>
      <c r="G515" s="17"/>
      <c r="H515" s="18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</row>
    <row r="516" spans="1:20" x14ac:dyDescent="0.25">
      <c r="A516" s="130"/>
      <c r="B516" s="17"/>
      <c r="C516" s="17"/>
      <c r="D516" s="17"/>
      <c r="E516" s="17"/>
      <c r="F516" s="17"/>
      <c r="G516" s="17"/>
      <c r="H516" s="18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</row>
    <row r="517" spans="1:20" x14ac:dyDescent="0.25">
      <c r="A517" s="130"/>
      <c r="B517" s="17"/>
      <c r="C517" s="17"/>
      <c r="D517" s="17"/>
      <c r="E517" s="17"/>
      <c r="F517" s="17"/>
      <c r="G517" s="17"/>
      <c r="H517" s="18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</row>
    <row r="518" spans="1:20" x14ac:dyDescent="0.25">
      <c r="A518" s="130"/>
      <c r="B518" s="17"/>
      <c r="C518" s="17"/>
      <c r="D518" s="17"/>
      <c r="E518" s="17"/>
      <c r="F518" s="17"/>
      <c r="G518" s="17"/>
      <c r="H518" s="18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</row>
    <row r="519" spans="1:20" x14ac:dyDescent="0.25">
      <c r="A519" s="130"/>
      <c r="B519" s="17"/>
      <c r="C519" s="17"/>
      <c r="D519" s="17"/>
      <c r="E519" s="17"/>
      <c r="F519" s="17"/>
      <c r="G519" s="17"/>
      <c r="H519" s="18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</row>
    <row r="520" spans="1:20" x14ac:dyDescent="0.25">
      <c r="A520" s="130"/>
      <c r="B520" s="17"/>
      <c r="C520" s="17"/>
      <c r="D520" s="17"/>
      <c r="E520" s="17"/>
      <c r="F520" s="17"/>
      <c r="G520" s="17"/>
      <c r="H520" s="18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</row>
    <row r="521" spans="1:20" x14ac:dyDescent="0.25">
      <c r="A521" s="130"/>
      <c r="B521" s="17"/>
      <c r="C521" s="17"/>
      <c r="D521" s="17"/>
      <c r="E521" s="17"/>
      <c r="F521" s="17"/>
      <c r="G521" s="17"/>
      <c r="H521" s="18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</row>
    <row r="522" spans="1:20" x14ac:dyDescent="0.25">
      <c r="A522" s="130"/>
      <c r="B522" s="17"/>
      <c r="C522" s="17"/>
      <c r="D522" s="17"/>
      <c r="E522" s="17"/>
      <c r="F522" s="17"/>
      <c r="G522" s="17"/>
      <c r="H522" s="18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</row>
    <row r="523" spans="1:20" x14ac:dyDescent="0.25">
      <c r="A523" s="130"/>
      <c r="B523" s="17"/>
      <c r="C523" s="17"/>
      <c r="D523" s="17"/>
      <c r="E523" s="17"/>
      <c r="F523" s="17"/>
      <c r="G523" s="17"/>
      <c r="H523" s="18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</row>
    <row r="524" spans="1:20" x14ac:dyDescent="0.25">
      <c r="A524" s="130"/>
      <c r="B524" s="17"/>
      <c r="C524" s="17"/>
      <c r="D524" s="17"/>
      <c r="E524" s="17"/>
      <c r="F524" s="17"/>
      <c r="G524" s="17"/>
      <c r="H524" s="18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</row>
    <row r="525" spans="1:20" x14ac:dyDescent="0.25">
      <c r="A525" s="130"/>
      <c r="B525" s="17"/>
      <c r="C525" s="17"/>
      <c r="D525" s="17"/>
      <c r="E525" s="17"/>
      <c r="F525" s="17"/>
      <c r="G525" s="17"/>
      <c r="H525" s="18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</row>
    <row r="526" spans="1:20" x14ac:dyDescent="0.25">
      <c r="A526" s="130"/>
      <c r="B526" s="17"/>
      <c r="C526" s="17"/>
      <c r="D526" s="17"/>
      <c r="E526" s="17"/>
      <c r="F526" s="17"/>
      <c r="G526" s="17"/>
      <c r="H526" s="18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</row>
    <row r="527" spans="1:20" x14ac:dyDescent="0.25">
      <c r="A527" s="130"/>
      <c r="B527" s="17"/>
      <c r="C527" s="17"/>
      <c r="D527" s="17"/>
      <c r="E527" s="17"/>
      <c r="F527" s="17"/>
      <c r="G527" s="17"/>
      <c r="H527" s="18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</row>
    <row r="528" spans="1:20" x14ac:dyDescent="0.25">
      <c r="A528" s="130"/>
      <c r="B528" s="17"/>
      <c r="C528" s="17"/>
      <c r="D528" s="17"/>
      <c r="E528" s="17"/>
      <c r="F528" s="17"/>
      <c r="G528" s="17"/>
      <c r="H528" s="18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</row>
    <row r="529" spans="1:20" x14ac:dyDescent="0.25">
      <c r="A529" s="130"/>
      <c r="B529" s="17"/>
      <c r="C529" s="17"/>
      <c r="D529" s="17"/>
      <c r="E529" s="17"/>
      <c r="F529" s="17"/>
      <c r="G529" s="17"/>
      <c r="H529" s="18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</row>
    <row r="530" spans="1:20" x14ac:dyDescent="0.25">
      <c r="A530" s="130"/>
      <c r="B530" s="17"/>
      <c r="C530" s="17"/>
      <c r="D530" s="17"/>
      <c r="E530" s="17"/>
      <c r="F530" s="17"/>
      <c r="G530" s="17"/>
      <c r="H530" s="18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</row>
    <row r="531" spans="1:20" x14ac:dyDescent="0.25">
      <c r="A531" s="130"/>
      <c r="B531" s="17"/>
      <c r="C531" s="17"/>
      <c r="D531" s="17"/>
      <c r="E531" s="17"/>
      <c r="F531" s="17"/>
      <c r="G531" s="17"/>
      <c r="H531" s="18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</row>
    <row r="532" spans="1:20" x14ac:dyDescent="0.25">
      <c r="A532" s="130"/>
      <c r="B532" s="17"/>
      <c r="C532" s="17"/>
      <c r="D532" s="17"/>
      <c r="E532" s="17"/>
      <c r="F532" s="17"/>
      <c r="G532" s="17"/>
      <c r="H532" s="18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</row>
    <row r="533" spans="1:20" x14ac:dyDescent="0.25">
      <c r="A533" s="130"/>
      <c r="B533" s="17"/>
      <c r="C533" s="17"/>
      <c r="D533" s="17"/>
      <c r="E533" s="17"/>
      <c r="F533" s="17"/>
      <c r="G533" s="17"/>
      <c r="H533" s="18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</row>
    <row r="534" spans="1:20" x14ac:dyDescent="0.25">
      <c r="A534" s="130"/>
      <c r="B534" s="17"/>
      <c r="C534" s="17"/>
      <c r="D534" s="17"/>
      <c r="E534" s="17"/>
      <c r="F534" s="17"/>
      <c r="G534" s="17"/>
      <c r="H534" s="18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</row>
    <row r="535" spans="1:20" x14ac:dyDescent="0.25">
      <c r="A535" s="130"/>
      <c r="B535" s="17"/>
      <c r="C535" s="17"/>
      <c r="D535" s="17"/>
      <c r="E535" s="17"/>
      <c r="F535" s="17"/>
      <c r="G535" s="17"/>
      <c r="H535" s="18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</row>
    <row r="536" spans="1:20" x14ac:dyDescent="0.25">
      <c r="A536" s="130"/>
      <c r="B536" s="17"/>
      <c r="C536" s="17"/>
      <c r="D536" s="17"/>
      <c r="E536" s="17"/>
      <c r="F536" s="17"/>
      <c r="G536" s="17"/>
      <c r="H536" s="18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</row>
    <row r="537" spans="1:20" x14ac:dyDescent="0.25">
      <c r="A537" s="130"/>
      <c r="B537" s="17"/>
      <c r="C537" s="17"/>
      <c r="D537" s="17"/>
      <c r="E537" s="17"/>
      <c r="F537" s="17"/>
      <c r="G537" s="17"/>
      <c r="H537" s="18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</row>
    <row r="538" spans="1:20" x14ac:dyDescent="0.25">
      <c r="A538" s="130"/>
      <c r="B538" s="17"/>
      <c r="C538" s="17"/>
      <c r="D538" s="17"/>
      <c r="E538" s="17"/>
      <c r="F538" s="17"/>
      <c r="G538" s="17"/>
      <c r="H538" s="18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</row>
    <row r="539" spans="1:20" x14ac:dyDescent="0.25">
      <c r="A539" s="130"/>
      <c r="B539" s="17"/>
      <c r="C539" s="17"/>
      <c r="D539" s="17"/>
      <c r="E539" s="17"/>
      <c r="F539" s="17"/>
      <c r="G539" s="17"/>
      <c r="H539" s="18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</row>
    <row r="540" spans="1:20" x14ac:dyDescent="0.25">
      <c r="A540" s="130"/>
      <c r="B540" s="17"/>
      <c r="C540" s="17"/>
      <c r="D540" s="17"/>
      <c r="E540" s="17"/>
      <c r="F540" s="17"/>
      <c r="G540" s="17"/>
      <c r="H540" s="18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</row>
    <row r="541" spans="1:20" x14ac:dyDescent="0.25">
      <c r="A541" s="130"/>
      <c r="B541" s="17"/>
      <c r="C541" s="17"/>
      <c r="D541" s="17"/>
      <c r="E541" s="17"/>
      <c r="F541" s="17"/>
      <c r="G541" s="17"/>
      <c r="H541" s="18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</row>
    <row r="542" spans="1:20" x14ac:dyDescent="0.25">
      <c r="A542" s="130"/>
      <c r="B542" s="17"/>
      <c r="C542" s="17"/>
      <c r="D542" s="17"/>
      <c r="E542" s="17"/>
      <c r="F542" s="17"/>
      <c r="G542" s="17"/>
      <c r="H542" s="18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</row>
    <row r="543" spans="1:20" x14ac:dyDescent="0.25">
      <c r="A543" s="130"/>
      <c r="B543" s="17"/>
      <c r="C543" s="17"/>
      <c r="D543" s="17"/>
      <c r="E543" s="17"/>
      <c r="F543" s="17"/>
      <c r="G543" s="17"/>
      <c r="H543" s="18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</row>
    <row r="544" spans="1:20" x14ac:dyDescent="0.25">
      <c r="A544" s="130"/>
      <c r="B544" s="17"/>
      <c r="C544" s="17"/>
      <c r="D544" s="17"/>
      <c r="E544" s="17"/>
      <c r="F544" s="17"/>
      <c r="G544" s="17"/>
      <c r="H544" s="18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</row>
    <row r="545" spans="1:20" x14ac:dyDescent="0.25">
      <c r="A545" s="130"/>
      <c r="B545" s="17"/>
      <c r="C545" s="17"/>
      <c r="D545" s="17"/>
      <c r="E545" s="17"/>
      <c r="F545" s="17"/>
      <c r="G545" s="17"/>
      <c r="H545" s="18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</row>
    <row r="546" spans="1:20" x14ac:dyDescent="0.25">
      <c r="A546" s="130"/>
      <c r="B546" s="17"/>
      <c r="C546" s="17"/>
      <c r="D546" s="17"/>
      <c r="E546" s="17"/>
      <c r="F546" s="17"/>
      <c r="G546" s="17"/>
      <c r="H546" s="18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</row>
    <row r="547" spans="1:20" x14ac:dyDescent="0.25">
      <c r="A547" s="130"/>
      <c r="B547" s="17"/>
      <c r="C547" s="17"/>
      <c r="D547" s="17"/>
      <c r="E547" s="17"/>
      <c r="F547" s="17"/>
      <c r="G547" s="17"/>
      <c r="H547" s="18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</row>
    <row r="548" spans="1:20" x14ac:dyDescent="0.25">
      <c r="A548" s="130"/>
      <c r="B548" s="17"/>
      <c r="C548" s="17"/>
      <c r="D548" s="17"/>
      <c r="E548" s="17"/>
      <c r="F548" s="17"/>
      <c r="G548" s="17"/>
      <c r="H548" s="18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</row>
    <row r="549" spans="1:20" x14ac:dyDescent="0.25">
      <c r="A549" s="130"/>
      <c r="B549" s="17"/>
      <c r="C549" s="17"/>
      <c r="D549" s="17"/>
      <c r="E549" s="17"/>
      <c r="F549" s="17"/>
      <c r="G549" s="17"/>
      <c r="H549" s="18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</row>
    <row r="550" spans="1:20" x14ac:dyDescent="0.25">
      <c r="A550" s="130"/>
      <c r="B550" s="17"/>
      <c r="C550" s="17"/>
      <c r="D550" s="17"/>
      <c r="E550" s="17"/>
      <c r="F550" s="17"/>
      <c r="G550" s="17"/>
      <c r="H550" s="18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</row>
    <row r="551" spans="1:20" x14ac:dyDescent="0.25">
      <c r="A551" s="130"/>
      <c r="B551" s="17"/>
      <c r="C551" s="17"/>
      <c r="D551" s="17"/>
      <c r="E551" s="17"/>
      <c r="F551" s="17"/>
      <c r="G551" s="17"/>
      <c r="H551" s="18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</row>
    <row r="552" spans="1:20" x14ac:dyDescent="0.25">
      <c r="A552" s="130"/>
      <c r="B552" s="17"/>
      <c r="C552" s="17"/>
      <c r="D552" s="17"/>
      <c r="E552" s="17"/>
      <c r="F552" s="17"/>
      <c r="G552" s="17"/>
      <c r="H552" s="18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</row>
    <row r="553" spans="1:20" x14ac:dyDescent="0.25">
      <c r="A553" s="130"/>
      <c r="B553" s="17"/>
      <c r="C553" s="17"/>
      <c r="D553" s="17"/>
      <c r="E553" s="17"/>
      <c r="F553" s="17"/>
      <c r="G553" s="17"/>
      <c r="H553" s="18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</row>
    <row r="554" spans="1:20" x14ac:dyDescent="0.25">
      <c r="A554" s="130"/>
      <c r="B554" s="17"/>
      <c r="C554" s="17"/>
      <c r="D554" s="17"/>
      <c r="E554" s="17"/>
      <c r="F554" s="17"/>
      <c r="G554" s="17"/>
      <c r="H554" s="18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</row>
    <row r="555" spans="1:20" x14ac:dyDescent="0.25">
      <c r="A555" s="130"/>
      <c r="B555" s="17"/>
      <c r="C555" s="17"/>
      <c r="D555" s="17"/>
      <c r="E555" s="17"/>
      <c r="F555" s="17"/>
      <c r="G555" s="17"/>
      <c r="H555" s="18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</row>
    <row r="556" spans="1:20" x14ac:dyDescent="0.25">
      <c r="A556" s="130"/>
      <c r="B556" s="17"/>
      <c r="C556" s="17"/>
      <c r="D556" s="17"/>
      <c r="E556" s="17"/>
      <c r="F556" s="17"/>
      <c r="G556" s="17"/>
      <c r="H556" s="18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</row>
    <row r="557" spans="1:20" x14ac:dyDescent="0.25">
      <c r="A557" s="130"/>
      <c r="B557" s="17"/>
      <c r="C557" s="17"/>
      <c r="D557" s="17"/>
      <c r="E557" s="17"/>
      <c r="F557" s="17"/>
      <c r="G557" s="17"/>
      <c r="H557" s="18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</row>
    <row r="558" spans="1:20" x14ac:dyDescent="0.25">
      <c r="A558" s="130"/>
      <c r="B558" s="17"/>
      <c r="C558" s="17"/>
      <c r="D558" s="17"/>
      <c r="E558" s="17"/>
      <c r="F558" s="17"/>
      <c r="G558" s="17"/>
      <c r="H558" s="18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</row>
    <row r="559" spans="1:20" x14ac:dyDescent="0.25">
      <c r="A559" s="130"/>
      <c r="B559" s="17"/>
      <c r="C559" s="17"/>
      <c r="D559" s="17"/>
      <c r="E559" s="17"/>
      <c r="F559" s="17"/>
      <c r="G559" s="17"/>
      <c r="H559" s="18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</row>
    <row r="560" spans="1:20" x14ac:dyDescent="0.25">
      <c r="A560" s="130"/>
      <c r="B560" s="17"/>
      <c r="C560" s="17"/>
      <c r="D560" s="17"/>
      <c r="E560" s="17"/>
      <c r="F560" s="17"/>
      <c r="G560" s="17"/>
      <c r="H560" s="18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</row>
    <row r="561" spans="1:20" x14ac:dyDescent="0.25">
      <c r="A561" s="130"/>
      <c r="B561" s="17"/>
      <c r="C561" s="17"/>
      <c r="D561" s="17"/>
      <c r="E561" s="17"/>
      <c r="F561" s="17"/>
      <c r="G561" s="17"/>
      <c r="H561" s="18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</row>
    <row r="562" spans="1:20" x14ac:dyDescent="0.25">
      <c r="A562" s="130"/>
      <c r="B562" s="17"/>
      <c r="C562" s="17"/>
      <c r="D562" s="17"/>
      <c r="E562" s="17"/>
      <c r="F562" s="17"/>
      <c r="G562" s="17"/>
      <c r="H562" s="18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</row>
    <row r="563" spans="1:20" x14ac:dyDescent="0.25">
      <c r="A563" s="130"/>
      <c r="B563" s="17"/>
      <c r="C563" s="17"/>
      <c r="D563" s="17"/>
      <c r="E563" s="17"/>
      <c r="F563" s="17"/>
      <c r="G563" s="17"/>
      <c r="H563" s="18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</row>
    <row r="564" spans="1:20" x14ac:dyDescent="0.25">
      <c r="A564" s="130"/>
      <c r="B564" s="17"/>
      <c r="C564" s="17"/>
      <c r="D564" s="17"/>
      <c r="E564" s="17"/>
      <c r="F564" s="17"/>
      <c r="G564" s="17"/>
      <c r="H564" s="18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</row>
    <row r="565" spans="1:20" x14ac:dyDescent="0.25">
      <c r="A565" s="130"/>
      <c r="B565" s="17"/>
      <c r="C565" s="17"/>
      <c r="D565" s="17"/>
      <c r="E565" s="17"/>
      <c r="F565" s="17"/>
      <c r="G565" s="17"/>
      <c r="H565" s="18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</row>
    <row r="566" spans="1:20" x14ac:dyDescent="0.25">
      <c r="A566" s="130"/>
      <c r="B566" s="17"/>
      <c r="C566" s="17"/>
      <c r="D566" s="17"/>
      <c r="E566" s="17"/>
      <c r="F566" s="17"/>
      <c r="G566" s="17"/>
      <c r="H566" s="18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</row>
    <row r="567" spans="1:20" x14ac:dyDescent="0.25">
      <c r="A567" s="130"/>
      <c r="B567" s="17"/>
      <c r="C567" s="17"/>
      <c r="D567" s="17"/>
      <c r="E567" s="17"/>
      <c r="F567" s="17"/>
      <c r="G567" s="17"/>
      <c r="H567" s="18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</row>
    <row r="568" spans="1:20" x14ac:dyDescent="0.25">
      <c r="A568" s="130"/>
      <c r="B568" s="17"/>
      <c r="C568" s="17"/>
      <c r="D568" s="17"/>
      <c r="E568" s="17"/>
      <c r="F568" s="17"/>
      <c r="G568" s="17"/>
      <c r="H568" s="18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</row>
    <row r="569" spans="1:20" x14ac:dyDescent="0.25">
      <c r="A569" s="130"/>
      <c r="B569" s="17"/>
      <c r="C569" s="17"/>
      <c r="D569" s="17"/>
      <c r="E569" s="17"/>
      <c r="F569" s="17"/>
      <c r="G569" s="17"/>
      <c r="H569" s="18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</row>
    <row r="570" spans="1:20" x14ac:dyDescent="0.25">
      <c r="A570" s="130"/>
      <c r="B570" s="17"/>
      <c r="C570" s="17"/>
      <c r="D570" s="17"/>
      <c r="E570" s="17"/>
      <c r="F570" s="17"/>
      <c r="G570" s="17"/>
      <c r="H570" s="18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</row>
    <row r="571" spans="1:20" x14ac:dyDescent="0.25">
      <c r="A571" s="130"/>
      <c r="B571" s="17"/>
      <c r="C571" s="17"/>
      <c r="D571" s="17"/>
      <c r="E571" s="17"/>
      <c r="F571" s="17"/>
      <c r="G571" s="17"/>
      <c r="H571" s="18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</row>
    <row r="572" spans="1:20" x14ac:dyDescent="0.25">
      <c r="A572" s="130"/>
      <c r="B572" s="17"/>
      <c r="C572" s="17"/>
      <c r="D572" s="17"/>
      <c r="E572" s="17"/>
      <c r="F572" s="17"/>
      <c r="G572" s="17"/>
      <c r="H572" s="18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</row>
    <row r="573" spans="1:20" x14ac:dyDescent="0.25">
      <c r="A573" s="130"/>
      <c r="B573" s="17"/>
      <c r="C573" s="17"/>
      <c r="D573" s="17"/>
      <c r="E573" s="17"/>
      <c r="F573" s="17"/>
      <c r="G573" s="17"/>
      <c r="H573" s="18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</row>
    <row r="574" spans="1:20" x14ac:dyDescent="0.25">
      <c r="A574" s="130"/>
      <c r="B574" s="17"/>
      <c r="C574" s="17"/>
      <c r="D574" s="17"/>
      <c r="E574" s="17"/>
      <c r="F574" s="17"/>
      <c r="G574" s="17"/>
      <c r="H574" s="18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</row>
    <row r="575" spans="1:20" x14ac:dyDescent="0.25">
      <c r="A575" s="130"/>
      <c r="B575" s="17"/>
      <c r="C575" s="17"/>
      <c r="D575" s="17"/>
      <c r="E575" s="17"/>
      <c r="F575" s="17"/>
      <c r="G575" s="17"/>
      <c r="H575" s="18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</row>
    <row r="576" spans="1:20" x14ac:dyDescent="0.25">
      <c r="A576" s="130"/>
      <c r="B576" s="17"/>
      <c r="C576" s="17"/>
      <c r="D576" s="17"/>
      <c r="E576" s="17"/>
      <c r="F576" s="17"/>
      <c r="G576" s="17"/>
      <c r="H576" s="18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</row>
    <row r="577" spans="1:20" x14ac:dyDescent="0.25">
      <c r="A577" s="130"/>
      <c r="B577" s="17"/>
      <c r="C577" s="17"/>
      <c r="D577" s="17"/>
      <c r="E577" s="17"/>
      <c r="F577" s="17"/>
      <c r="G577" s="17"/>
      <c r="H577" s="18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</row>
    <row r="578" spans="1:20" x14ac:dyDescent="0.25">
      <c r="A578" s="130"/>
      <c r="B578" s="17"/>
      <c r="C578" s="17"/>
      <c r="D578" s="17"/>
      <c r="E578" s="17"/>
      <c r="F578" s="17"/>
      <c r="G578" s="17"/>
      <c r="H578" s="18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</row>
    <row r="579" spans="1:20" x14ac:dyDescent="0.25">
      <c r="A579" s="130"/>
      <c r="B579" s="17"/>
      <c r="C579" s="17"/>
      <c r="D579" s="17"/>
      <c r="E579" s="17"/>
      <c r="F579" s="17"/>
      <c r="G579" s="17"/>
      <c r="H579" s="18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</row>
    <row r="580" spans="1:20" x14ac:dyDescent="0.25">
      <c r="A580" s="130"/>
      <c r="B580" s="17"/>
      <c r="C580" s="17"/>
      <c r="D580" s="17"/>
      <c r="E580" s="17"/>
      <c r="F580" s="17"/>
      <c r="G580" s="17"/>
      <c r="H580" s="18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</row>
    <row r="581" spans="1:20" x14ac:dyDescent="0.25">
      <c r="A581" s="130"/>
      <c r="B581" s="17"/>
      <c r="C581" s="17"/>
      <c r="D581" s="17"/>
      <c r="E581" s="17"/>
      <c r="F581" s="17"/>
      <c r="G581" s="17"/>
      <c r="H581" s="18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</row>
    <row r="582" spans="1:20" x14ac:dyDescent="0.25">
      <c r="A582" s="130"/>
      <c r="B582" s="17"/>
      <c r="C582" s="17"/>
      <c r="D582" s="17"/>
      <c r="E582" s="17"/>
      <c r="F582" s="17"/>
      <c r="G582" s="17"/>
      <c r="H582" s="18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</row>
    <row r="583" spans="1:20" x14ac:dyDescent="0.25">
      <c r="A583" s="130"/>
      <c r="B583" s="17"/>
      <c r="C583" s="17"/>
      <c r="D583" s="17"/>
      <c r="E583" s="17"/>
      <c r="F583" s="17"/>
      <c r="G583" s="17"/>
      <c r="H583" s="18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</row>
    <row r="584" spans="1:20" x14ac:dyDescent="0.25">
      <c r="A584" s="130"/>
      <c r="B584" s="17"/>
      <c r="C584" s="17"/>
      <c r="D584" s="17"/>
      <c r="E584" s="17"/>
      <c r="F584" s="17"/>
      <c r="G584" s="17"/>
      <c r="H584" s="18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</row>
    <row r="585" spans="1:20" x14ac:dyDescent="0.25">
      <c r="A585" s="130"/>
      <c r="B585" s="17"/>
      <c r="C585" s="17"/>
      <c r="D585" s="17"/>
      <c r="E585" s="17"/>
      <c r="F585" s="17"/>
      <c r="G585" s="17"/>
      <c r="H585" s="18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</row>
    <row r="586" spans="1:20" x14ac:dyDescent="0.25">
      <c r="A586" s="130"/>
      <c r="B586" s="17"/>
      <c r="C586" s="17"/>
      <c r="D586" s="17"/>
      <c r="E586" s="17"/>
      <c r="F586" s="17"/>
      <c r="G586" s="17"/>
      <c r="H586" s="18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</row>
    <row r="587" spans="1:20" x14ac:dyDescent="0.25">
      <c r="A587" s="130"/>
      <c r="B587" s="17"/>
      <c r="C587" s="17"/>
      <c r="D587" s="17"/>
      <c r="E587" s="17"/>
      <c r="F587" s="17"/>
      <c r="G587" s="17"/>
      <c r="H587" s="18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</row>
    <row r="588" spans="1:20" x14ac:dyDescent="0.25">
      <c r="A588" s="130"/>
      <c r="B588" s="17"/>
      <c r="C588" s="17"/>
      <c r="D588" s="17"/>
      <c r="E588" s="17"/>
      <c r="F588" s="17"/>
      <c r="G588" s="17"/>
      <c r="H588" s="18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</row>
    <row r="589" spans="1:20" x14ac:dyDescent="0.25">
      <c r="A589" s="130"/>
      <c r="B589" s="17"/>
      <c r="C589" s="17"/>
      <c r="D589" s="17"/>
      <c r="E589" s="17"/>
      <c r="F589" s="17"/>
      <c r="G589" s="17"/>
      <c r="H589" s="18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</row>
    <row r="590" spans="1:20" x14ac:dyDescent="0.25">
      <c r="A590" s="130"/>
      <c r="B590" s="17"/>
      <c r="C590" s="17"/>
      <c r="D590" s="17"/>
      <c r="E590" s="17"/>
      <c r="F590" s="17"/>
      <c r="G590" s="17"/>
      <c r="H590" s="18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</row>
    <row r="591" spans="1:20" x14ac:dyDescent="0.25">
      <c r="A591" s="130"/>
      <c r="B591" s="17"/>
      <c r="C591" s="17"/>
      <c r="D591" s="17"/>
      <c r="E591" s="17"/>
      <c r="F591" s="17"/>
      <c r="G591" s="17"/>
      <c r="H591" s="18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</row>
    <row r="592" spans="1:20" x14ac:dyDescent="0.25">
      <c r="A592" s="130"/>
      <c r="B592" s="17"/>
      <c r="C592" s="17"/>
      <c r="D592" s="17"/>
      <c r="E592" s="17"/>
      <c r="F592" s="17"/>
      <c r="G592" s="17"/>
      <c r="H592" s="18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</row>
    <row r="593" spans="1:20" x14ac:dyDescent="0.25">
      <c r="A593" s="130"/>
      <c r="B593" s="17"/>
      <c r="C593" s="17"/>
      <c r="D593" s="17"/>
      <c r="E593" s="17"/>
      <c r="F593" s="17"/>
      <c r="G593" s="17"/>
      <c r="H593" s="18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</row>
    <row r="594" spans="1:20" x14ac:dyDescent="0.25">
      <c r="A594" s="130"/>
      <c r="B594" s="17"/>
      <c r="C594" s="17"/>
      <c r="D594" s="17"/>
      <c r="E594" s="17"/>
      <c r="F594" s="17"/>
      <c r="G594" s="17"/>
      <c r="H594" s="18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</row>
    <row r="595" spans="1:20" x14ac:dyDescent="0.25">
      <c r="A595" s="130"/>
      <c r="B595" s="17"/>
      <c r="C595" s="17"/>
      <c r="D595" s="17"/>
      <c r="E595" s="17"/>
      <c r="F595" s="17"/>
      <c r="G595" s="17"/>
      <c r="H595" s="18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</row>
    <row r="596" spans="1:20" x14ac:dyDescent="0.25">
      <c r="A596" s="130"/>
      <c r="B596" s="17"/>
      <c r="C596" s="17"/>
      <c r="D596" s="17"/>
      <c r="E596" s="17"/>
      <c r="F596" s="17"/>
      <c r="G596" s="17"/>
      <c r="H596" s="18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</row>
    <row r="597" spans="1:20" x14ac:dyDescent="0.25">
      <c r="A597" s="130"/>
      <c r="B597" s="17"/>
      <c r="C597" s="17"/>
      <c r="D597" s="17"/>
      <c r="E597" s="17"/>
      <c r="F597" s="17"/>
      <c r="G597" s="17"/>
      <c r="H597" s="18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</row>
    <row r="598" spans="1:20" x14ac:dyDescent="0.25">
      <c r="A598" s="130"/>
      <c r="B598" s="17"/>
      <c r="C598" s="17"/>
      <c r="D598" s="17"/>
      <c r="E598" s="17"/>
      <c r="F598" s="17"/>
      <c r="G598" s="17"/>
      <c r="H598" s="18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</row>
    <row r="599" spans="1:20" x14ac:dyDescent="0.25">
      <c r="A599" s="130"/>
      <c r="B599" s="17"/>
      <c r="C599" s="17"/>
      <c r="D599" s="17"/>
      <c r="E599" s="17"/>
      <c r="F599" s="17"/>
      <c r="G599" s="17"/>
      <c r="H599" s="18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</row>
    <row r="600" spans="1:20" x14ac:dyDescent="0.25">
      <c r="A600" s="130"/>
      <c r="B600" s="17"/>
      <c r="C600" s="17"/>
      <c r="D600" s="17"/>
      <c r="E600" s="17"/>
      <c r="F600" s="17"/>
      <c r="G600" s="17"/>
      <c r="H600" s="18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</row>
    <row r="601" spans="1:20" x14ac:dyDescent="0.25">
      <c r="A601" s="130"/>
      <c r="B601" s="17"/>
      <c r="C601" s="17"/>
      <c r="D601" s="17"/>
      <c r="E601" s="17"/>
      <c r="F601" s="17"/>
      <c r="G601" s="17"/>
      <c r="H601" s="18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</row>
    <row r="602" spans="1:20" x14ac:dyDescent="0.25">
      <c r="A602" s="130"/>
      <c r="B602" s="17"/>
      <c r="C602" s="17"/>
      <c r="D602" s="17"/>
      <c r="E602" s="17"/>
      <c r="F602" s="17"/>
      <c r="G602" s="17"/>
      <c r="H602" s="18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</row>
    <row r="603" spans="1:20" x14ac:dyDescent="0.25">
      <c r="A603" s="130"/>
      <c r="B603" s="17"/>
      <c r="C603" s="17"/>
      <c r="D603" s="17"/>
      <c r="E603" s="17"/>
      <c r="F603" s="17"/>
      <c r="G603" s="17"/>
      <c r="H603" s="18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</row>
    <row r="604" spans="1:20" x14ac:dyDescent="0.25">
      <c r="A604" s="130"/>
      <c r="B604" s="17"/>
      <c r="C604" s="17"/>
      <c r="D604" s="17"/>
      <c r="E604" s="17"/>
      <c r="F604" s="17"/>
      <c r="G604" s="17"/>
      <c r="H604" s="18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</row>
    <row r="605" spans="1:20" x14ac:dyDescent="0.25">
      <c r="A605" s="130"/>
      <c r="B605" s="17"/>
      <c r="C605" s="17"/>
      <c r="D605" s="17"/>
      <c r="E605" s="17"/>
      <c r="F605" s="17"/>
      <c r="G605" s="17"/>
      <c r="H605" s="18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</row>
    <row r="606" spans="1:20" x14ac:dyDescent="0.25">
      <c r="A606" s="130"/>
      <c r="B606" s="17"/>
      <c r="C606" s="17"/>
      <c r="D606" s="17"/>
      <c r="E606" s="17"/>
      <c r="F606" s="17"/>
      <c r="G606" s="17"/>
      <c r="H606" s="18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</row>
    <row r="607" spans="1:20" x14ac:dyDescent="0.25">
      <c r="A607" s="130"/>
      <c r="B607" s="17"/>
      <c r="C607" s="17"/>
      <c r="D607" s="17"/>
      <c r="E607" s="17"/>
      <c r="F607" s="17"/>
      <c r="G607" s="17"/>
      <c r="H607" s="18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</row>
    <row r="608" spans="1:20" x14ac:dyDescent="0.25">
      <c r="A608" s="130"/>
      <c r="B608" s="17"/>
      <c r="C608" s="17"/>
      <c r="D608" s="17"/>
      <c r="E608" s="17"/>
      <c r="F608" s="17"/>
      <c r="G608" s="17"/>
      <c r="H608" s="18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</row>
    <row r="609" spans="1:20" x14ac:dyDescent="0.25">
      <c r="A609" s="130"/>
      <c r="B609" s="17"/>
      <c r="C609" s="17"/>
      <c r="D609" s="17"/>
      <c r="E609" s="17"/>
      <c r="F609" s="17"/>
      <c r="G609" s="17"/>
      <c r="H609" s="18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</row>
    <row r="610" spans="1:20" x14ac:dyDescent="0.25">
      <c r="A610" s="130"/>
      <c r="B610" s="17"/>
      <c r="C610" s="17"/>
      <c r="D610" s="17"/>
      <c r="E610" s="17"/>
      <c r="F610" s="17"/>
      <c r="G610" s="17"/>
      <c r="H610" s="18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</row>
    <row r="611" spans="1:20" x14ac:dyDescent="0.25">
      <c r="A611" s="130"/>
      <c r="B611" s="17"/>
      <c r="C611" s="17"/>
      <c r="D611" s="17"/>
      <c r="E611" s="17"/>
      <c r="F611" s="17"/>
      <c r="G611" s="17"/>
      <c r="H611" s="18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</row>
    <row r="612" spans="1:20" x14ac:dyDescent="0.25">
      <c r="A612" s="130"/>
      <c r="B612" s="17"/>
      <c r="C612" s="17"/>
      <c r="D612" s="17"/>
      <c r="E612" s="17"/>
      <c r="F612" s="17"/>
      <c r="G612" s="17"/>
      <c r="H612" s="18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</row>
    <row r="613" spans="1:20" x14ac:dyDescent="0.25">
      <c r="A613" s="130"/>
      <c r="B613" s="17"/>
      <c r="C613" s="17"/>
      <c r="D613" s="17"/>
      <c r="E613" s="17"/>
      <c r="F613" s="17"/>
      <c r="G613" s="17"/>
      <c r="H613" s="18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</row>
    <row r="614" spans="1:20" x14ac:dyDescent="0.25">
      <c r="A614" s="130"/>
      <c r="B614" s="17"/>
      <c r="C614" s="17"/>
      <c r="D614" s="17"/>
      <c r="E614" s="17"/>
      <c r="F614" s="17"/>
      <c r="G614" s="17"/>
      <c r="H614" s="18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</row>
    <row r="615" spans="1:20" x14ac:dyDescent="0.25">
      <c r="A615" s="130"/>
      <c r="B615" s="17"/>
      <c r="C615" s="17"/>
      <c r="D615" s="17"/>
      <c r="E615" s="17"/>
      <c r="F615" s="17"/>
      <c r="G615" s="17"/>
      <c r="H615" s="18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</row>
    <row r="616" spans="1:20" x14ac:dyDescent="0.25">
      <c r="A616" s="130"/>
      <c r="B616" s="17"/>
      <c r="C616" s="17"/>
      <c r="D616" s="17"/>
      <c r="E616" s="17"/>
      <c r="F616" s="17"/>
      <c r="G616" s="17"/>
      <c r="H616" s="18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</row>
    <row r="617" spans="1:20" x14ac:dyDescent="0.25">
      <c r="A617" s="130"/>
      <c r="B617" s="17"/>
      <c r="C617" s="17"/>
      <c r="D617" s="17"/>
      <c r="E617" s="17"/>
      <c r="F617" s="17"/>
      <c r="G617" s="17"/>
      <c r="H617" s="18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</row>
    <row r="618" spans="1:20" x14ac:dyDescent="0.25">
      <c r="A618" s="130"/>
      <c r="B618" s="17"/>
      <c r="C618" s="17"/>
      <c r="D618" s="17"/>
      <c r="E618" s="17"/>
      <c r="F618" s="17"/>
      <c r="G618" s="17"/>
      <c r="H618" s="18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</row>
    <row r="619" spans="1:20" x14ac:dyDescent="0.25">
      <c r="A619" s="130"/>
      <c r="B619" s="17"/>
      <c r="C619" s="17"/>
      <c r="D619" s="17"/>
      <c r="E619" s="17"/>
      <c r="F619" s="17"/>
      <c r="G619" s="17"/>
      <c r="H619" s="18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</row>
    <row r="620" spans="1:20" x14ac:dyDescent="0.25">
      <c r="A620" s="130"/>
      <c r="B620" s="17"/>
      <c r="C620" s="17"/>
      <c r="D620" s="17"/>
      <c r="E620" s="17"/>
      <c r="F620" s="17"/>
      <c r="G620" s="17"/>
      <c r="H620" s="18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</row>
    <row r="621" spans="1:20" x14ac:dyDescent="0.25">
      <c r="A621" s="130"/>
      <c r="B621" s="17"/>
      <c r="C621" s="17"/>
      <c r="D621" s="17"/>
      <c r="E621" s="17"/>
      <c r="F621" s="17"/>
      <c r="G621" s="17"/>
      <c r="H621" s="18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</row>
    <row r="622" spans="1:20" x14ac:dyDescent="0.25">
      <c r="A622" s="130"/>
      <c r="B622" s="17"/>
      <c r="C622" s="17"/>
      <c r="D622" s="17"/>
      <c r="E622" s="17"/>
      <c r="F622" s="17"/>
      <c r="G622" s="17"/>
      <c r="H622" s="18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</row>
    <row r="623" spans="1:20" x14ac:dyDescent="0.25">
      <c r="A623" s="130"/>
      <c r="B623" s="17"/>
      <c r="C623" s="17"/>
      <c r="D623" s="17"/>
      <c r="E623" s="17"/>
      <c r="F623" s="17"/>
      <c r="G623" s="17"/>
      <c r="H623" s="18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</row>
    <row r="624" spans="1:20" x14ac:dyDescent="0.25">
      <c r="A624" s="130"/>
      <c r="B624" s="17"/>
      <c r="C624" s="17"/>
      <c r="D624" s="17"/>
      <c r="E624" s="17"/>
      <c r="F624" s="17"/>
      <c r="G624" s="17"/>
      <c r="H624" s="18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</row>
    <row r="625" spans="1:20" x14ac:dyDescent="0.25">
      <c r="A625" s="130"/>
      <c r="B625" s="17"/>
      <c r="C625" s="17"/>
      <c r="D625" s="17"/>
      <c r="E625" s="17"/>
      <c r="F625" s="17"/>
      <c r="G625" s="17"/>
      <c r="H625" s="18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</row>
    <row r="626" spans="1:20" x14ac:dyDescent="0.25">
      <c r="A626" s="130"/>
      <c r="B626" s="17"/>
      <c r="C626" s="17"/>
      <c r="D626" s="17"/>
      <c r="E626" s="17"/>
      <c r="F626" s="17"/>
      <c r="G626" s="17"/>
      <c r="H626" s="18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</row>
    <row r="627" spans="1:20" x14ac:dyDescent="0.25">
      <c r="A627" s="130"/>
      <c r="B627" s="17"/>
      <c r="C627" s="17"/>
      <c r="D627" s="17"/>
      <c r="E627" s="17"/>
      <c r="F627" s="17"/>
      <c r="G627" s="17"/>
      <c r="H627" s="18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</row>
    <row r="628" spans="1:20" x14ac:dyDescent="0.25">
      <c r="A628" s="130"/>
      <c r="B628" s="17"/>
      <c r="C628" s="17"/>
      <c r="D628" s="17"/>
      <c r="E628" s="17"/>
      <c r="F628" s="17"/>
      <c r="G628" s="17"/>
      <c r="H628" s="18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</row>
    <row r="629" spans="1:20" x14ac:dyDescent="0.25">
      <c r="A629" s="130"/>
      <c r="B629" s="17"/>
      <c r="C629" s="17"/>
      <c r="D629" s="17"/>
      <c r="E629" s="17"/>
      <c r="F629" s="17"/>
      <c r="G629" s="17"/>
      <c r="H629" s="18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</row>
    <row r="630" spans="1:20" x14ac:dyDescent="0.25">
      <c r="A630" s="130"/>
      <c r="B630" s="17"/>
      <c r="C630" s="17"/>
      <c r="D630" s="17"/>
      <c r="E630" s="17"/>
      <c r="F630" s="17"/>
      <c r="G630" s="17"/>
      <c r="H630" s="18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</row>
    <row r="631" spans="1:20" x14ac:dyDescent="0.25">
      <c r="A631" s="130"/>
      <c r="B631" s="17"/>
      <c r="C631" s="17"/>
      <c r="D631" s="17"/>
      <c r="E631" s="17"/>
      <c r="F631" s="17"/>
      <c r="G631" s="17"/>
      <c r="H631" s="18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</row>
    <row r="632" spans="1:20" x14ac:dyDescent="0.25">
      <c r="A632" s="130"/>
      <c r="B632" s="17"/>
      <c r="C632" s="17"/>
      <c r="D632" s="17"/>
      <c r="E632" s="17"/>
      <c r="F632" s="17"/>
      <c r="G632" s="17"/>
      <c r="H632" s="18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</row>
    <row r="633" spans="1:20" x14ac:dyDescent="0.25">
      <c r="A633" s="130"/>
      <c r="B633" s="17"/>
      <c r="C633" s="17"/>
      <c r="D633" s="17"/>
      <c r="E633" s="17"/>
      <c r="F633" s="17"/>
      <c r="G633" s="17"/>
      <c r="H633" s="18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</row>
    <row r="634" spans="1:20" x14ac:dyDescent="0.25">
      <c r="A634" s="130"/>
      <c r="B634" s="17"/>
      <c r="C634" s="17"/>
      <c r="D634" s="17"/>
      <c r="E634" s="17"/>
      <c r="F634" s="17"/>
      <c r="G634" s="17"/>
      <c r="H634" s="18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</row>
    <row r="635" spans="1:20" x14ac:dyDescent="0.25">
      <c r="A635" s="130"/>
      <c r="B635" s="17"/>
      <c r="C635" s="17"/>
      <c r="D635" s="17"/>
      <c r="E635" s="17"/>
      <c r="F635" s="17"/>
      <c r="G635" s="17"/>
      <c r="H635" s="18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</row>
    <row r="636" spans="1:20" x14ac:dyDescent="0.25">
      <c r="A636" s="130"/>
      <c r="B636" s="17"/>
      <c r="C636" s="17"/>
      <c r="D636" s="17"/>
      <c r="E636" s="17"/>
      <c r="F636" s="17"/>
      <c r="G636" s="17"/>
      <c r="H636" s="18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</row>
    <row r="637" spans="1:20" x14ac:dyDescent="0.25">
      <c r="A637" s="130"/>
      <c r="B637" s="17"/>
      <c r="C637" s="17"/>
      <c r="D637" s="17"/>
      <c r="E637" s="17"/>
      <c r="F637" s="17"/>
      <c r="G637" s="17"/>
      <c r="H637" s="18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</row>
    <row r="638" spans="1:20" x14ac:dyDescent="0.25">
      <c r="A638" s="130"/>
      <c r="B638" s="17"/>
      <c r="C638" s="17"/>
      <c r="D638" s="17"/>
      <c r="E638" s="17"/>
      <c r="F638" s="17"/>
      <c r="G638" s="17"/>
      <c r="H638" s="18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</row>
    <row r="639" spans="1:20" x14ac:dyDescent="0.25">
      <c r="A639" s="130"/>
      <c r="B639" s="17"/>
      <c r="C639" s="17"/>
      <c r="D639" s="17"/>
      <c r="E639" s="17"/>
      <c r="F639" s="17"/>
      <c r="G639" s="17"/>
      <c r="H639" s="18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</row>
    <row r="640" spans="1:20" x14ac:dyDescent="0.25">
      <c r="A640" s="130"/>
      <c r="B640" s="17"/>
      <c r="C640" s="17"/>
      <c r="D640" s="17"/>
      <c r="E640" s="17"/>
      <c r="F640" s="17"/>
      <c r="G640" s="17"/>
      <c r="H640" s="18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</row>
    <row r="641" spans="1:20" x14ac:dyDescent="0.25">
      <c r="A641" s="130"/>
      <c r="B641" s="17"/>
      <c r="C641" s="17"/>
      <c r="D641" s="17"/>
      <c r="E641" s="17"/>
      <c r="F641" s="17"/>
      <c r="G641" s="17"/>
      <c r="H641" s="18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</row>
    <row r="642" spans="1:20" x14ac:dyDescent="0.25">
      <c r="A642" s="130"/>
      <c r="B642" s="17"/>
      <c r="C642" s="17"/>
      <c r="D642" s="17"/>
      <c r="E642" s="17"/>
      <c r="F642" s="17"/>
      <c r="G642" s="17"/>
      <c r="H642" s="18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</row>
    <row r="643" spans="1:20" x14ac:dyDescent="0.25">
      <c r="A643" s="130"/>
      <c r="B643" s="17"/>
      <c r="C643" s="17"/>
      <c r="D643" s="17"/>
      <c r="E643" s="17"/>
      <c r="F643" s="17"/>
      <c r="G643" s="17"/>
      <c r="H643" s="18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</row>
    <row r="644" spans="1:20" x14ac:dyDescent="0.25">
      <c r="A644" s="130"/>
      <c r="B644" s="17"/>
      <c r="C644" s="17"/>
      <c r="D644" s="17"/>
      <c r="E644" s="17"/>
      <c r="F644" s="17"/>
      <c r="G644" s="17"/>
      <c r="H644" s="18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</row>
    <row r="645" spans="1:20" x14ac:dyDescent="0.25">
      <c r="A645" s="130"/>
      <c r="B645" s="17"/>
      <c r="C645" s="17"/>
      <c r="D645" s="17"/>
      <c r="E645" s="17"/>
      <c r="F645" s="17"/>
      <c r="G645" s="17"/>
      <c r="H645" s="18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</row>
    <row r="646" spans="1:20" x14ac:dyDescent="0.25">
      <c r="A646" s="130"/>
      <c r="B646" s="17"/>
      <c r="C646" s="17"/>
      <c r="D646" s="17"/>
      <c r="E646" s="17"/>
      <c r="F646" s="17"/>
      <c r="G646" s="17"/>
      <c r="H646" s="18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</row>
    <row r="647" spans="1:20" x14ac:dyDescent="0.25">
      <c r="A647" s="130"/>
      <c r="B647" s="17"/>
      <c r="C647" s="17"/>
      <c r="D647" s="17"/>
      <c r="E647" s="17"/>
      <c r="F647" s="17"/>
      <c r="G647" s="17"/>
      <c r="H647" s="18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</row>
    <row r="648" spans="1:20" x14ac:dyDescent="0.25">
      <c r="A648" s="130"/>
      <c r="B648" s="17"/>
      <c r="C648" s="17"/>
      <c r="D648" s="17"/>
      <c r="E648" s="17"/>
      <c r="F648" s="17"/>
      <c r="G648" s="17"/>
      <c r="H648" s="18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</row>
    <row r="649" spans="1:20" x14ac:dyDescent="0.25">
      <c r="A649" s="130"/>
      <c r="B649" s="17"/>
      <c r="C649" s="17"/>
      <c r="D649" s="17"/>
      <c r="E649" s="17"/>
      <c r="F649" s="17"/>
      <c r="G649" s="17"/>
      <c r="H649" s="18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</row>
    <row r="650" spans="1:20" x14ac:dyDescent="0.25">
      <c r="A650" s="130"/>
      <c r="B650" s="17"/>
      <c r="C650" s="17"/>
      <c r="D650" s="17"/>
      <c r="E650" s="17"/>
      <c r="F650" s="17"/>
      <c r="G650" s="17"/>
      <c r="H650" s="18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</row>
    <row r="651" spans="1:20" x14ac:dyDescent="0.25">
      <c r="A651" s="130"/>
      <c r="B651" s="17"/>
      <c r="C651" s="17"/>
      <c r="D651" s="17"/>
      <c r="E651" s="17"/>
      <c r="F651" s="17"/>
      <c r="G651" s="17"/>
      <c r="H651" s="18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</row>
    <row r="652" spans="1:20" x14ac:dyDescent="0.25">
      <c r="A652" s="130"/>
      <c r="B652" s="17"/>
      <c r="C652" s="17"/>
      <c r="D652" s="17"/>
      <c r="E652" s="17"/>
      <c r="F652" s="17"/>
      <c r="G652" s="17"/>
      <c r="H652" s="18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</row>
    <row r="653" spans="1:20" x14ac:dyDescent="0.25">
      <c r="A653" s="130"/>
      <c r="B653" s="17"/>
      <c r="C653" s="17"/>
      <c r="D653" s="17"/>
      <c r="E653" s="17"/>
      <c r="F653" s="17"/>
      <c r="G653" s="17"/>
      <c r="H653" s="18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</row>
    <row r="654" spans="1:20" x14ac:dyDescent="0.25">
      <c r="A654" s="130"/>
      <c r="B654" s="17"/>
      <c r="C654" s="17"/>
      <c r="D654" s="17"/>
      <c r="E654" s="17"/>
      <c r="F654" s="17"/>
      <c r="G654" s="17"/>
      <c r="H654" s="18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</row>
    <row r="655" spans="1:20" x14ac:dyDescent="0.25">
      <c r="A655" s="130"/>
      <c r="B655" s="17"/>
      <c r="C655" s="17"/>
      <c r="D655" s="17"/>
      <c r="E655" s="17"/>
      <c r="F655" s="17"/>
      <c r="G655" s="17"/>
      <c r="H655" s="18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</row>
    <row r="656" spans="1:20" x14ac:dyDescent="0.25">
      <c r="A656" s="130"/>
      <c r="B656" s="17"/>
      <c r="C656" s="17"/>
      <c r="D656" s="17"/>
      <c r="E656" s="17"/>
      <c r="F656" s="17"/>
      <c r="G656" s="17"/>
      <c r="H656" s="18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</row>
    <row r="657" spans="1:20" x14ac:dyDescent="0.25">
      <c r="A657" s="130"/>
      <c r="B657" s="17"/>
      <c r="C657" s="17"/>
      <c r="D657" s="17"/>
      <c r="E657" s="17"/>
      <c r="F657" s="17"/>
      <c r="G657" s="17"/>
      <c r="H657" s="18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</row>
    <row r="658" spans="1:20" x14ac:dyDescent="0.25">
      <c r="A658" s="130"/>
      <c r="B658" s="17"/>
      <c r="C658" s="17"/>
      <c r="D658" s="17"/>
      <c r="E658" s="17"/>
      <c r="F658" s="17"/>
      <c r="G658" s="17"/>
      <c r="H658" s="18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</row>
    <row r="659" spans="1:20" x14ac:dyDescent="0.25">
      <c r="A659" s="130"/>
      <c r="B659" s="17"/>
      <c r="C659" s="17"/>
      <c r="D659" s="17"/>
      <c r="E659" s="17"/>
      <c r="F659" s="17"/>
      <c r="G659" s="17"/>
      <c r="H659" s="18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</row>
    <row r="660" spans="1:20" x14ac:dyDescent="0.25">
      <c r="A660" s="130"/>
      <c r="B660" s="17"/>
      <c r="C660" s="17"/>
      <c r="D660" s="17"/>
      <c r="E660" s="17"/>
      <c r="F660" s="17"/>
      <c r="G660" s="17"/>
      <c r="H660" s="18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</row>
    <row r="661" spans="1:20" x14ac:dyDescent="0.25">
      <c r="A661" s="130"/>
      <c r="B661" s="17"/>
      <c r="C661" s="17"/>
      <c r="D661" s="17"/>
      <c r="E661" s="17"/>
      <c r="F661" s="17"/>
      <c r="G661" s="17"/>
      <c r="H661" s="18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</row>
    <row r="662" spans="1:20" x14ac:dyDescent="0.25">
      <c r="A662" s="130"/>
      <c r="B662" s="17"/>
      <c r="C662" s="17"/>
      <c r="D662" s="17"/>
      <c r="E662" s="17"/>
      <c r="F662" s="17"/>
      <c r="G662" s="17"/>
      <c r="H662" s="18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</row>
    <row r="663" spans="1:20" x14ac:dyDescent="0.25">
      <c r="A663" s="130"/>
      <c r="B663" s="17"/>
      <c r="C663" s="17"/>
      <c r="D663" s="17"/>
      <c r="E663" s="17"/>
      <c r="F663" s="17"/>
      <c r="G663" s="17"/>
      <c r="H663" s="18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</row>
    <row r="664" spans="1:20" x14ac:dyDescent="0.25">
      <c r="A664" s="130"/>
      <c r="B664" s="17"/>
      <c r="C664" s="17"/>
      <c r="D664" s="17"/>
      <c r="E664" s="17"/>
      <c r="F664" s="17"/>
      <c r="G664" s="17"/>
      <c r="H664" s="18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</row>
    <row r="665" spans="1:20" x14ac:dyDescent="0.25">
      <c r="A665" s="130"/>
      <c r="B665" s="17"/>
      <c r="C665" s="17"/>
      <c r="D665" s="17"/>
      <c r="E665" s="17"/>
      <c r="F665" s="17"/>
      <c r="G665" s="17"/>
      <c r="H665" s="18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</row>
    <row r="666" spans="1:20" x14ac:dyDescent="0.25">
      <c r="A666" s="130"/>
      <c r="B666" s="17"/>
      <c r="C666" s="17"/>
      <c r="D666" s="17"/>
      <c r="E666" s="17"/>
      <c r="F666" s="17"/>
      <c r="G666" s="17"/>
      <c r="H666" s="18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</row>
    <row r="667" spans="1:20" x14ac:dyDescent="0.25">
      <c r="A667" s="130"/>
      <c r="B667" s="17"/>
      <c r="C667" s="17"/>
      <c r="D667" s="17"/>
      <c r="E667" s="17"/>
      <c r="F667" s="17"/>
      <c r="G667" s="17"/>
      <c r="H667" s="18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</row>
    <row r="668" spans="1:20" x14ac:dyDescent="0.25">
      <c r="A668" s="130"/>
      <c r="B668" s="17"/>
      <c r="C668" s="17"/>
      <c r="D668" s="17"/>
      <c r="E668" s="17"/>
      <c r="F668" s="17"/>
      <c r="G668" s="17"/>
      <c r="H668" s="18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</row>
    <row r="669" spans="1:20" x14ac:dyDescent="0.25">
      <c r="A669" s="130"/>
      <c r="B669" s="17"/>
      <c r="C669" s="17"/>
      <c r="D669" s="17"/>
      <c r="E669" s="17"/>
      <c r="F669" s="17"/>
      <c r="G669" s="17"/>
      <c r="H669" s="18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</row>
    <row r="670" spans="1:20" x14ac:dyDescent="0.25">
      <c r="A670" s="130"/>
      <c r="B670" s="17"/>
      <c r="C670" s="17"/>
      <c r="D670" s="17"/>
      <c r="E670" s="17"/>
      <c r="F670" s="17"/>
      <c r="G670" s="17"/>
      <c r="H670" s="18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</row>
    <row r="671" spans="1:20" x14ac:dyDescent="0.25">
      <c r="A671" s="130"/>
      <c r="B671" s="17"/>
      <c r="C671" s="17"/>
      <c r="D671" s="17"/>
      <c r="E671" s="17"/>
      <c r="F671" s="17"/>
      <c r="G671" s="17"/>
      <c r="H671" s="18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</row>
    <row r="672" spans="1:20" x14ac:dyDescent="0.25">
      <c r="A672" s="130"/>
      <c r="B672" s="17"/>
      <c r="C672" s="17"/>
      <c r="D672" s="17"/>
      <c r="E672" s="17"/>
      <c r="F672" s="17"/>
      <c r="G672" s="17"/>
      <c r="H672" s="18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</row>
    <row r="673" spans="1:20" x14ac:dyDescent="0.25">
      <c r="A673" s="130"/>
      <c r="B673" s="17"/>
      <c r="C673" s="17"/>
      <c r="D673" s="17"/>
      <c r="E673" s="17"/>
      <c r="F673" s="17"/>
      <c r="G673" s="17"/>
      <c r="H673" s="18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</row>
    <row r="674" spans="1:20" x14ac:dyDescent="0.25">
      <c r="A674" s="130"/>
      <c r="B674" s="17"/>
      <c r="C674" s="17"/>
      <c r="D674" s="17"/>
      <c r="E674" s="17"/>
      <c r="F674" s="17"/>
      <c r="G674" s="17"/>
      <c r="H674" s="18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</row>
    <row r="675" spans="1:20" x14ac:dyDescent="0.25">
      <c r="A675" s="130"/>
      <c r="B675" s="17"/>
      <c r="C675" s="17"/>
      <c r="D675" s="17"/>
      <c r="E675" s="17"/>
      <c r="F675" s="17"/>
      <c r="G675" s="17"/>
      <c r="H675" s="18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</row>
    <row r="676" spans="1:20" x14ac:dyDescent="0.25">
      <c r="A676" s="130"/>
      <c r="B676" s="17"/>
      <c r="C676" s="17"/>
      <c r="D676" s="17"/>
      <c r="E676" s="17"/>
      <c r="F676" s="17"/>
      <c r="G676" s="17"/>
      <c r="H676" s="18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</row>
    <row r="677" spans="1:20" x14ac:dyDescent="0.25">
      <c r="A677" s="130"/>
      <c r="B677" s="17"/>
      <c r="C677" s="17"/>
      <c r="D677" s="17"/>
      <c r="E677" s="17"/>
      <c r="F677" s="17"/>
      <c r="G677" s="17"/>
      <c r="H677" s="18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</row>
    <row r="678" spans="1:20" x14ac:dyDescent="0.25">
      <c r="A678" s="130"/>
      <c r="B678" s="17"/>
      <c r="C678" s="17"/>
      <c r="D678" s="17"/>
      <c r="E678" s="17"/>
      <c r="F678" s="17"/>
      <c r="G678" s="17"/>
      <c r="H678" s="18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</row>
    <row r="679" spans="1:20" x14ac:dyDescent="0.25">
      <c r="A679" s="130"/>
      <c r="B679" s="17"/>
      <c r="C679" s="17"/>
      <c r="D679" s="17"/>
      <c r="E679" s="17"/>
      <c r="F679" s="17"/>
      <c r="G679" s="17"/>
      <c r="H679" s="18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</row>
    <row r="680" spans="1:20" x14ac:dyDescent="0.25">
      <c r="A680" s="130"/>
      <c r="B680" s="17"/>
      <c r="C680" s="17"/>
      <c r="D680" s="17"/>
      <c r="E680" s="17"/>
      <c r="F680" s="17"/>
      <c r="G680" s="17"/>
      <c r="H680" s="18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</row>
    <row r="681" spans="1:20" x14ac:dyDescent="0.25">
      <c r="A681" s="130"/>
      <c r="B681" s="17"/>
      <c r="C681" s="17"/>
      <c r="D681" s="17"/>
      <c r="E681" s="17"/>
      <c r="F681" s="17"/>
      <c r="G681" s="17"/>
      <c r="H681" s="18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</row>
    <row r="682" spans="1:20" x14ac:dyDescent="0.25">
      <c r="A682" s="130"/>
      <c r="B682" s="17"/>
      <c r="C682" s="17"/>
      <c r="D682" s="17"/>
      <c r="E682" s="17"/>
      <c r="F682" s="17"/>
      <c r="G682" s="17"/>
      <c r="H682" s="18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</row>
    <row r="683" spans="1:20" x14ac:dyDescent="0.25">
      <c r="A683" s="130"/>
      <c r="B683" s="17"/>
      <c r="C683" s="17"/>
      <c r="D683" s="17"/>
      <c r="E683" s="17"/>
      <c r="F683" s="17"/>
      <c r="G683" s="17"/>
      <c r="H683" s="18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</row>
    <row r="684" spans="1:20" x14ac:dyDescent="0.25">
      <c r="A684" s="130"/>
      <c r="B684" s="17"/>
      <c r="C684" s="17"/>
      <c r="D684" s="17"/>
      <c r="E684" s="17"/>
      <c r="F684" s="17"/>
      <c r="G684" s="17"/>
      <c r="H684" s="18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</row>
    <row r="685" spans="1:20" x14ac:dyDescent="0.25">
      <c r="A685" s="130"/>
      <c r="B685" s="17"/>
      <c r="C685" s="17"/>
      <c r="D685" s="17"/>
      <c r="E685" s="17"/>
      <c r="F685" s="17"/>
      <c r="G685" s="17"/>
      <c r="H685" s="18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</row>
    <row r="686" spans="1:20" x14ac:dyDescent="0.25">
      <c r="A686" s="130"/>
      <c r="B686" s="17"/>
      <c r="C686" s="17"/>
      <c r="D686" s="17"/>
      <c r="E686" s="17"/>
      <c r="F686" s="17"/>
      <c r="G686" s="17"/>
      <c r="H686" s="18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</row>
    <row r="687" spans="1:20" x14ac:dyDescent="0.25">
      <c r="A687" s="130"/>
      <c r="B687" s="17"/>
      <c r="C687" s="17"/>
      <c r="D687" s="17"/>
      <c r="E687" s="17"/>
      <c r="F687" s="17"/>
      <c r="G687" s="17"/>
      <c r="H687" s="18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</row>
    <row r="688" spans="1:20" x14ac:dyDescent="0.25">
      <c r="A688" s="130"/>
      <c r="B688" s="17"/>
      <c r="C688" s="17"/>
      <c r="D688" s="17"/>
      <c r="E688" s="17"/>
      <c r="F688" s="17"/>
      <c r="G688" s="17"/>
      <c r="H688" s="18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</row>
    <row r="689" spans="1:20" x14ac:dyDescent="0.25">
      <c r="A689" s="130"/>
      <c r="B689" s="17"/>
      <c r="C689" s="17"/>
      <c r="D689" s="17"/>
      <c r="E689" s="17"/>
      <c r="F689" s="17"/>
      <c r="G689" s="17"/>
      <c r="H689" s="18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</row>
    <row r="690" spans="1:20" x14ac:dyDescent="0.25">
      <c r="A690" s="130"/>
      <c r="B690" s="17"/>
      <c r="C690" s="17"/>
      <c r="D690" s="17"/>
      <c r="E690" s="17"/>
      <c r="F690" s="17"/>
      <c r="G690" s="17"/>
      <c r="H690" s="18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</row>
    <row r="691" spans="1:20" x14ac:dyDescent="0.25">
      <c r="A691" s="130"/>
      <c r="B691" s="17"/>
      <c r="C691" s="17"/>
      <c r="D691" s="17"/>
      <c r="E691" s="17"/>
      <c r="F691" s="17"/>
      <c r="G691" s="17"/>
      <c r="H691" s="18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</row>
    <row r="692" spans="1:20" x14ac:dyDescent="0.25">
      <c r="A692" s="130"/>
      <c r="B692" s="17"/>
      <c r="C692" s="17"/>
      <c r="D692" s="17"/>
      <c r="E692" s="17"/>
      <c r="F692" s="17"/>
      <c r="G692" s="17"/>
      <c r="H692" s="18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</row>
    <row r="693" spans="1:20" x14ac:dyDescent="0.25">
      <c r="A693" s="130"/>
      <c r="B693" s="17"/>
      <c r="C693" s="17"/>
      <c r="D693" s="17"/>
      <c r="E693" s="17"/>
      <c r="F693" s="17"/>
      <c r="G693" s="17"/>
      <c r="H693" s="18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</row>
    <row r="694" spans="1:20" x14ac:dyDescent="0.25">
      <c r="A694" s="130"/>
      <c r="B694" s="17"/>
      <c r="C694" s="17"/>
      <c r="D694" s="17"/>
      <c r="E694" s="17"/>
      <c r="F694" s="17"/>
      <c r="G694" s="17"/>
      <c r="H694" s="18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</row>
    <row r="695" spans="1:20" x14ac:dyDescent="0.25">
      <c r="A695" s="130"/>
      <c r="B695" s="17"/>
      <c r="C695" s="17"/>
      <c r="D695" s="17"/>
      <c r="E695" s="17"/>
      <c r="F695" s="17"/>
      <c r="G695" s="17"/>
      <c r="H695" s="18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</row>
    <row r="696" spans="1:20" x14ac:dyDescent="0.25">
      <c r="A696" s="130"/>
      <c r="B696" s="17"/>
      <c r="C696" s="17"/>
      <c r="D696" s="17"/>
      <c r="E696" s="17"/>
      <c r="F696" s="17"/>
      <c r="G696" s="17"/>
      <c r="H696" s="18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</row>
    <row r="697" spans="1:20" x14ac:dyDescent="0.25">
      <c r="A697" s="130"/>
      <c r="B697" s="17"/>
      <c r="C697" s="17"/>
      <c r="D697" s="17"/>
      <c r="E697" s="17"/>
      <c r="F697" s="17"/>
      <c r="G697" s="17"/>
      <c r="H697" s="18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</row>
    <row r="698" spans="1:20" x14ac:dyDescent="0.25">
      <c r="A698" s="130"/>
      <c r="B698" s="17"/>
      <c r="C698" s="17"/>
      <c r="D698" s="17"/>
      <c r="E698" s="17"/>
      <c r="F698" s="17"/>
      <c r="G698" s="17"/>
      <c r="H698" s="18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</row>
    <row r="699" spans="1:20" x14ac:dyDescent="0.25">
      <c r="A699" s="130"/>
      <c r="B699" s="17"/>
      <c r="C699" s="17"/>
      <c r="D699" s="17"/>
      <c r="E699" s="17"/>
      <c r="F699" s="17"/>
      <c r="G699" s="17"/>
      <c r="H699" s="18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</row>
    <row r="700" spans="1:20" x14ac:dyDescent="0.25">
      <c r="A700" s="130"/>
      <c r="B700" s="17"/>
      <c r="C700" s="17"/>
      <c r="D700" s="17"/>
      <c r="E700" s="17"/>
      <c r="F700" s="17"/>
      <c r="G700" s="17"/>
      <c r="H700" s="18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</row>
    <row r="701" spans="1:20" x14ac:dyDescent="0.25">
      <c r="A701" s="130"/>
      <c r="B701" s="17"/>
      <c r="C701" s="17"/>
      <c r="D701" s="17"/>
      <c r="E701" s="17"/>
      <c r="F701" s="17"/>
      <c r="G701" s="17"/>
      <c r="H701" s="18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</row>
    <row r="702" spans="1:20" x14ac:dyDescent="0.25">
      <c r="A702" s="130"/>
      <c r="B702" s="17"/>
      <c r="C702" s="17"/>
      <c r="D702" s="17"/>
      <c r="E702" s="17"/>
      <c r="F702" s="17"/>
      <c r="G702" s="17"/>
      <c r="H702" s="18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</row>
    <row r="703" spans="1:20" x14ac:dyDescent="0.25">
      <c r="A703" s="130"/>
      <c r="B703" s="17"/>
      <c r="C703" s="17"/>
      <c r="D703" s="17"/>
      <c r="E703" s="17"/>
      <c r="F703" s="17"/>
      <c r="G703" s="17"/>
      <c r="H703" s="18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</row>
    <row r="704" spans="1:20" x14ac:dyDescent="0.25">
      <c r="A704" s="130"/>
      <c r="B704" s="17"/>
      <c r="C704" s="17"/>
      <c r="D704" s="17"/>
      <c r="E704" s="17"/>
      <c r="F704" s="17"/>
      <c r="G704" s="17"/>
      <c r="H704" s="18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</row>
    <row r="705" spans="1:20" x14ac:dyDescent="0.25">
      <c r="A705" s="130"/>
      <c r="B705" s="17"/>
      <c r="C705" s="17"/>
      <c r="D705" s="17"/>
      <c r="E705" s="17"/>
      <c r="F705" s="17"/>
      <c r="G705" s="17"/>
      <c r="H705" s="18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</row>
    <row r="706" spans="1:20" x14ac:dyDescent="0.25">
      <c r="A706" s="130"/>
      <c r="B706" s="17"/>
      <c r="C706" s="17"/>
      <c r="D706" s="17"/>
      <c r="E706" s="17"/>
      <c r="F706" s="17"/>
      <c r="G706" s="17"/>
      <c r="H706" s="18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</row>
    <row r="707" spans="1:20" x14ac:dyDescent="0.25">
      <c r="A707" s="130"/>
      <c r="B707" s="17"/>
      <c r="C707" s="17"/>
      <c r="D707" s="17"/>
      <c r="E707" s="17"/>
      <c r="F707" s="17"/>
      <c r="G707" s="17"/>
      <c r="H707" s="18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</row>
    <row r="708" spans="1:20" x14ac:dyDescent="0.25">
      <c r="A708" s="130"/>
      <c r="B708" s="17"/>
      <c r="C708" s="17"/>
      <c r="D708" s="17"/>
      <c r="E708" s="17"/>
      <c r="F708" s="17"/>
      <c r="G708" s="17"/>
      <c r="H708" s="18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</row>
    <row r="709" spans="1:20" x14ac:dyDescent="0.25">
      <c r="A709" s="130"/>
      <c r="B709" s="17"/>
      <c r="C709" s="17"/>
      <c r="D709" s="17"/>
      <c r="E709" s="17"/>
      <c r="F709" s="17"/>
      <c r="G709" s="17"/>
      <c r="H709" s="18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</row>
    <row r="710" spans="1:20" x14ac:dyDescent="0.25">
      <c r="A710" s="130"/>
      <c r="B710" s="17"/>
      <c r="C710" s="17"/>
      <c r="D710" s="17"/>
      <c r="E710" s="17"/>
      <c r="F710" s="17"/>
      <c r="G710" s="17"/>
      <c r="H710" s="18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</row>
    <row r="711" spans="1:20" x14ac:dyDescent="0.25">
      <c r="A711" s="130"/>
      <c r="B711" s="17"/>
      <c r="C711" s="17"/>
      <c r="D711" s="17"/>
      <c r="E711" s="17"/>
      <c r="F711" s="17"/>
      <c r="G711" s="17"/>
      <c r="H711" s="18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</row>
    <row r="712" spans="1:20" x14ac:dyDescent="0.25">
      <c r="A712" s="130"/>
      <c r="B712" s="17"/>
      <c r="C712" s="17"/>
      <c r="D712" s="17"/>
      <c r="E712" s="17"/>
      <c r="F712" s="17"/>
      <c r="G712" s="17"/>
      <c r="H712" s="18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</row>
    <row r="713" spans="1:20" x14ac:dyDescent="0.25">
      <c r="A713" s="130"/>
      <c r="B713" s="17"/>
      <c r="C713" s="17"/>
      <c r="D713" s="17"/>
      <c r="E713" s="17"/>
      <c r="F713" s="17"/>
      <c r="G713" s="17"/>
      <c r="H713" s="18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</row>
    <row r="714" spans="1:20" x14ac:dyDescent="0.25">
      <c r="A714" s="130"/>
      <c r="B714" s="17"/>
      <c r="C714" s="17"/>
      <c r="D714" s="17"/>
      <c r="E714" s="17"/>
      <c r="F714" s="17"/>
      <c r="G714" s="17"/>
      <c r="H714" s="18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</row>
    <row r="715" spans="1:20" x14ac:dyDescent="0.25">
      <c r="A715" s="130"/>
      <c r="B715" s="17"/>
      <c r="C715" s="17"/>
      <c r="D715" s="17"/>
      <c r="E715" s="17"/>
      <c r="F715" s="17"/>
      <c r="G715" s="17"/>
      <c r="H715" s="18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</row>
    <row r="716" spans="1:20" x14ac:dyDescent="0.25">
      <c r="A716" s="130"/>
      <c r="B716" s="17"/>
      <c r="C716" s="17"/>
      <c r="D716" s="17"/>
      <c r="E716" s="17"/>
      <c r="F716" s="17"/>
      <c r="G716" s="17"/>
      <c r="H716" s="18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</row>
    <row r="717" spans="1:20" x14ac:dyDescent="0.25">
      <c r="A717" s="130"/>
      <c r="B717" s="17"/>
      <c r="C717" s="17"/>
      <c r="D717" s="17"/>
      <c r="E717" s="17"/>
      <c r="F717" s="17"/>
      <c r="G717" s="17"/>
      <c r="H717" s="18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</row>
    <row r="718" spans="1:20" x14ac:dyDescent="0.25">
      <c r="A718" s="130"/>
      <c r="B718" s="17"/>
      <c r="C718" s="17"/>
      <c r="D718" s="17"/>
      <c r="E718" s="17"/>
      <c r="F718" s="17"/>
      <c r="G718" s="17"/>
      <c r="H718" s="18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</row>
    <row r="719" spans="1:20" x14ac:dyDescent="0.25">
      <c r="A719" s="130"/>
      <c r="B719" s="17"/>
      <c r="C719" s="17"/>
      <c r="D719" s="17"/>
      <c r="E719" s="17"/>
      <c r="F719" s="17"/>
      <c r="G719" s="17"/>
      <c r="H719" s="18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</row>
  </sheetData>
  <mergeCells count="241">
    <mergeCell ref="C5:E5"/>
    <mergeCell ref="C6:E6"/>
    <mergeCell ref="C20:E20"/>
    <mergeCell ref="C21:E21"/>
    <mergeCell ref="C22:E22"/>
    <mergeCell ref="C23:E23"/>
    <mergeCell ref="B2:E4"/>
    <mergeCell ref="F2:H2"/>
    <mergeCell ref="I2:T3"/>
    <mergeCell ref="F3:F4"/>
    <mergeCell ref="G3:G4"/>
    <mergeCell ref="H3:H4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045160 Közutak, hidak, alagutak üzemeltetése, fenntartásaKiadások - 2017. év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23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K3" sqref="K3:K4"/>
    </sheetView>
  </sheetViews>
  <sheetFormatPr defaultColWidth="9.140625" defaultRowHeight="15" x14ac:dyDescent="0.25"/>
  <cols>
    <col min="1" max="1" width="7.85546875" style="128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6" width="11.85546875" style="12" bestFit="1" customWidth="1"/>
    <col min="7" max="7" width="11.140625" style="12" customWidth="1"/>
    <col min="8" max="8" width="11.7109375" style="49" customWidth="1"/>
    <col min="9" max="9" width="15.5703125" style="12" customWidth="1"/>
    <col min="10" max="10" width="15.85546875" style="12" customWidth="1"/>
    <col min="11" max="11" width="13" style="12" customWidth="1"/>
    <col min="12" max="12" width="11.28515625" style="12" bestFit="1" customWidth="1"/>
    <col min="13" max="22" width="10.140625" style="12" bestFit="1" customWidth="1"/>
    <col min="23" max="23" width="11.28515625" style="12" bestFit="1" customWidth="1"/>
    <col min="24" max="16384" width="9.140625" style="17"/>
  </cols>
  <sheetData>
    <row r="1" spans="1:23" ht="15.75" thickBot="1" x14ac:dyDescent="0.3">
      <c r="W1" s="11" t="s">
        <v>828</v>
      </c>
    </row>
    <row r="2" spans="1:23" ht="29.25" customHeight="1" x14ac:dyDescent="0.25">
      <c r="B2" s="543" t="s">
        <v>0</v>
      </c>
      <c r="C2" s="527"/>
      <c r="D2" s="527"/>
      <c r="E2" s="527"/>
      <c r="F2" s="610" t="s">
        <v>971</v>
      </c>
      <c r="G2" s="551"/>
      <c r="H2" s="552"/>
      <c r="I2" s="550" t="s">
        <v>968</v>
      </c>
      <c r="J2" s="551"/>
      <c r="K2" s="552"/>
      <c r="L2" s="526" t="s">
        <v>969</v>
      </c>
      <c r="M2" s="527"/>
      <c r="N2" s="527"/>
      <c r="O2" s="527"/>
      <c r="P2" s="527"/>
      <c r="Q2" s="527"/>
      <c r="R2" s="527"/>
      <c r="S2" s="527"/>
      <c r="T2" s="527"/>
      <c r="U2" s="527"/>
      <c r="V2" s="527"/>
      <c r="W2" s="528"/>
    </row>
    <row r="3" spans="1:23" ht="22.5" customHeight="1" x14ac:dyDescent="0.25">
      <c r="B3" s="544"/>
      <c r="C3" s="545"/>
      <c r="D3" s="545"/>
      <c r="E3" s="545"/>
      <c r="F3" s="611" t="s">
        <v>1122</v>
      </c>
      <c r="G3" s="613" t="s">
        <v>855</v>
      </c>
      <c r="H3" s="615" t="s">
        <v>571</v>
      </c>
      <c r="I3" s="627" t="s">
        <v>986</v>
      </c>
      <c r="J3" s="525" t="s">
        <v>991</v>
      </c>
      <c r="K3" s="629" t="s">
        <v>992</v>
      </c>
      <c r="L3" s="529"/>
      <c r="M3" s="530"/>
      <c r="N3" s="530"/>
      <c r="O3" s="530"/>
      <c r="P3" s="530"/>
      <c r="Q3" s="530"/>
      <c r="R3" s="530"/>
      <c r="S3" s="530"/>
      <c r="T3" s="530"/>
      <c r="U3" s="530"/>
      <c r="V3" s="530"/>
      <c r="W3" s="531"/>
    </row>
    <row r="4" spans="1:23" ht="21" customHeight="1" thickBot="1" x14ac:dyDescent="0.3">
      <c r="B4" s="546"/>
      <c r="C4" s="547"/>
      <c r="D4" s="547"/>
      <c r="E4" s="547"/>
      <c r="F4" s="612"/>
      <c r="G4" s="614"/>
      <c r="H4" s="616"/>
      <c r="I4" s="628"/>
      <c r="J4" s="520"/>
      <c r="K4" s="630"/>
      <c r="L4" s="132" t="s">
        <v>593</v>
      </c>
      <c r="M4" s="66" t="s">
        <v>594</v>
      </c>
      <c r="N4" s="66" t="s">
        <v>595</v>
      </c>
      <c r="O4" s="66" t="s">
        <v>596</v>
      </c>
      <c r="P4" s="66" t="s">
        <v>597</v>
      </c>
      <c r="Q4" s="317" t="s">
        <v>598</v>
      </c>
      <c r="R4" s="84" t="s">
        <v>599</v>
      </c>
      <c r="S4" s="280" t="s">
        <v>600</v>
      </c>
      <c r="T4" s="317" t="s">
        <v>601</v>
      </c>
      <c r="U4" s="84" t="s">
        <v>602</v>
      </c>
      <c r="V4" s="280" t="s">
        <v>603</v>
      </c>
      <c r="W4" s="67" t="s">
        <v>604</v>
      </c>
    </row>
    <row r="5" spans="1:23" ht="15.75" thickBot="1" x14ac:dyDescent="0.3">
      <c r="B5" s="85" t="s">
        <v>118</v>
      </c>
      <c r="C5" s="617" t="s">
        <v>119</v>
      </c>
      <c r="D5" s="618"/>
      <c r="E5" s="618"/>
      <c r="F5" s="256">
        <f>F6+F20</f>
        <v>0</v>
      </c>
      <c r="G5" s="149">
        <f t="shared" ref="G5:W5" si="0">G6+G20</f>
        <v>0</v>
      </c>
      <c r="H5" s="166">
        <f>SUM(F5:G5)</f>
        <v>0</v>
      </c>
      <c r="I5" s="87">
        <f t="shared" ref="I5:K5" si="1">I6+I20</f>
        <v>0</v>
      </c>
      <c r="J5" s="88">
        <f t="shared" si="1"/>
        <v>0</v>
      </c>
      <c r="K5" s="88">
        <f t="shared" si="1"/>
        <v>0</v>
      </c>
      <c r="L5" s="87">
        <f t="shared" si="0"/>
        <v>0</v>
      </c>
      <c r="M5" s="88">
        <f t="shared" si="0"/>
        <v>0</v>
      </c>
      <c r="N5" s="88">
        <f t="shared" si="0"/>
        <v>0</v>
      </c>
      <c r="O5" s="88">
        <f t="shared" si="0"/>
        <v>0</v>
      </c>
      <c r="P5" s="88">
        <f t="shared" si="0"/>
        <v>0</v>
      </c>
      <c r="Q5" s="91">
        <f t="shared" si="0"/>
        <v>0</v>
      </c>
      <c r="R5" s="88">
        <f t="shared" si="0"/>
        <v>0</v>
      </c>
      <c r="S5" s="90">
        <f t="shared" si="0"/>
        <v>0</v>
      </c>
      <c r="T5" s="91">
        <f t="shared" si="0"/>
        <v>0</v>
      </c>
      <c r="U5" s="88">
        <f t="shared" si="0"/>
        <v>0</v>
      </c>
      <c r="V5" s="90">
        <f t="shared" si="0"/>
        <v>0</v>
      </c>
      <c r="W5" s="92">
        <f t="shared" si="0"/>
        <v>0</v>
      </c>
    </row>
    <row r="6" spans="1:23" hidden="1" x14ac:dyDescent="0.25">
      <c r="B6" s="125" t="s">
        <v>609</v>
      </c>
      <c r="C6" s="541" t="s">
        <v>120</v>
      </c>
      <c r="D6" s="542"/>
      <c r="E6" s="542"/>
      <c r="F6" s="257">
        <f>F7+F8+F9+F10+F11+F12+F13+F14+F15+F16+F17+F18+F19</f>
        <v>0</v>
      </c>
      <c r="G6" s="150">
        <f t="shared" ref="G6:W6" si="2">G7+G8+G9+G10+G11+G12+G13+G14+G15+G16+G17+G18+G19</f>
        <v>0</v>
      </c>
      <c r="H6" s="167">
        <f t="shared" ref="H6:H71" si="3">SUM(F6:G6)</f>
        <v>0</v>
      </c>
      <c r="I6" s="119">
        <f t="shared" ref="I6:K6" si="4">I7+I8+I9+I10+I11+I12+I13+I14+I15+I16+I17+I18+I19</f>
        <v>0</v>
      </c>
      <c r="J6" s="120">
        <f t="shared" si="4"/>
        <v>0</v>
      </c>
      <c r="K6" s="120">
        <f t="shared" si="4"/>
        <v>0</v>
      </c>
      <c r="L6" s="119">
        <f t="shared" si="2"/>
        <v>0</v>
      </c>
      <c r="M6" s="120">
        <f t="shared" si="2"/>
        <v>0</v>
      </c>
      <c r="N6" s="120">
        <f t="shared" si="2"/>
        <v>0</v>
      </c>
      <c r="O6" s="120">
        <f t="shared" si="2"/>
        <v>0</v>
      </c>
      <c r="P6" s="120">
        <f t="shared" si="2"/>
        <v>0</v>
      </c>
      <c r="Q6" s="123">
        <f t="shared" si="2"/>
        <v>0</v>
      </c>
      <c r="R6" s="120">
        <f t="shared" si="2"/>
        <v>0</v>
      </c>
      <c r="S6" s="122">
        <f t="shared" si="2"/>
        <v>0</v>
      </c>
      <c r="T6" s="123">
        <f t="shared" si="2"/>
        <v>0</v>
      </c>
      <c r="U6" s="120">
        <f t="shared" si="2"/>
        <v>0</v>
      </c>
      <c r="V6" s="122">
        <f t="shared" si="2"/>
        <v>0</v>
      </c>
      <c r="W6" s="124">
        <f t="shared" si="2"/>
        <v>0</v>
      </c>
    </row>
    <row r="7" spans="1:23" s="211" customFormat="1" hidden="1" x14ac:dyDescent="0.25">
      <c r="A7" s="128" t="s">
        <v>121</v>
      </c>
      <c r="B7" s="191" t="s">
        <v>610</v>
      </c>
      <c r="C7" s="204"/>
      <c r="D7" s="274" t="s">
        <v>122</v>
      </c>
      <c r="E7" s="300"/>
      <c r="F7" s="281">
        <f>SUM(L7:W7)</f>
        <v>0</v>
      </c>
      <c r="G7" s="192"/>
      <c r="H7" s="193">
        <f t="shared" si="3"/>
        <v>0</v>
      </c>
      <c r="I7" s="201"/>
      <c r="J7" s="195"/>
      <c r="K7" s="195"/>
      <c r="L7" s="201"/>
      <c r="M7" s="195"/>
      <c r="N7" s="195"/>
      <c r="O7" s="195"/>
      <c r="P7" s="195"/>
      <c r="Q7" s="196"/>
      <c r="R7" s="195"/>
      <c r="S7" s="194"/>
      <c r="T7" s="196"/>
      <c r="U7" s="195"/>
      <c r="V7" s="194"/>
      <c r="W7" s="197"/>
    </row>
    <row r="8" spans="1:23" s="211" customFormat="1" hidden="1" x14ac:dyDescent="0.25">
      <c r="A8" s="128" t="s">
        <v>123</v>
      </c>
      <c r="B8" s="191" t="s">
        <v>611</v>
      </c>
      <c r="C8" s="204"/>
      <c r="D8" s="274" t="s">
        <v>124</v>
      </c>
      <c r="E8" s="300"/>
      <c r="F8" s="281">
        <f t="shared" ref="F8:F19" si="5">SUM(L8:W8)</f>
        <v>0</v>
      </c>
      <c r="G8" s="192"/>
      <c r="H8" s="193">
        <f t="shared" si="3"/>
        <v>0</v>
      </c>
      <c r="I8" s="201"/>
      <c r="J8" s="195"/>
      <c r="K8" s="195"/>
      <c r="L8" s="201"/>
      <c r="M8" s="195"/>
      <c r="N8" s="195"/>
      <c r="O8" s="195"/>
      <c r="P8" s="195"/>
      <c r="Q8" s="196"/>
      <c r="R8" s="195"/>
      <c r="S8" s="194"/>
      <c r="T8" s="196"/>
      <c r="U8" s="195"/>
      <c r="V8" s="194"/>
      <c r="W8" s="197"/>
    </row>
    <row r="9" spans="1:23" s="211" customFormat="1" hidden="1" x14ac:dyDescent="0.25">
      <c r="A9" s="128" t="s">
        <v>125</v>
      </c>
      <c r="B9" s="191" t="s">
        <v>612</v>
      </c>
      <c r="C9" s="204"/>
      <c r="D9" s="274" t="s">
        <v>126</v>
      </c>
      <c r="E9" s="300"/>
      <c r="F9" s="281">
        <f t="shared" si="5"/>
        <v>0</v>
      </c>
      <c r="G9" s="192"/>
      <c r="H9" s="193">
        <f t="shared" si="3"/>
        <v>0</v>
      </c>
      <c r="I9" s="201"/>
      <c r="J9" s="195"/>
      <c r="K9" s="195"/>
      <c r="L9" s="201"/>
      <c r="M9" s="195"/>
      <c r="N9" s="195"/>
      <c r="O9" s="195"/>
      <c r="P9" s="195"/>
      <c r="Q9" s="196"/>
      <c r="R9" s="195"/>
      <c r="S9" s="194"/>
      <c r="T9" s="196"/>
      <c r="U9" s="195"/>
      <c r="V9" s="194"/>
      <c r="W9" s="197"/>
    </row>
    <row r="10" spans="1:23" s="211" customFormat="1" hidden="1" x14ac:dyDescent="0.25">
      <c r="A10" s="128" t="s">
        <v>127</v>
      </c>
      <c r="B10" s="191" t="s">
        <v>613</v>
      </c>
      <c r="C10" s="204"/>
      <c r="D10" s="274" t="s">
        <v>351</v>
      </c>
      <c r="E10" s="300"/>
      <c r="F10" s="281">
        <f t="shared" si="5"/>
        <v>0</v>
      </c>
      <c r="G10" s="192"/>
      <c r="H10" s="193">
        <f t="shared" si="3"/>
        <v>0</v>
      </c>
      <c r="I10" s="201"/>
      <c r="J10" s="195"/>
      <c r="K10" s="195"/>
      <c r="L10" s="201"/>
      <c r="M10" s="195"/>
      <c r="N10" s="195"/>
      <c r="O10" s="195"/>
      <c r="P10" s="195"/>
      <c r="Q10" s="196"/>
      <c r="R10" s="195"/>
      <c r="S10" s="194"/>
      <c r="T10" s="196"/>
      <c r="U10" s="195"/>
      <c r="V10" s="194"/>
      <c r="W10" s="197"/>
    </row>
    <row r="11" spans="1:23" s="211" customFormat="1" hidden="1" x14ac:dyDescent="0.25">
      <c r="A11" s="128" t="s">
        <v>128</v>
      </c>
      <c r="B11" s="191" t="s">
        <v>614</v>
      </c>
      <c r="C11" s="204"/>
      <c r="D11" s="274" t="s">
        <v>129</v>
      </c>
      <c r="E11" s="300"/>
      <c r="F11" s="281">
        <f t="shared" si="5"/>
        <v>0</v>
      </c>
      <c r="G11" s="192"/>
      <c r="H11" s="193">
        <f t="shared" si="3"/>
        <v>0</v>
      </c>
      <c r="I11" s="201"/>
      <c r="J11" s="195"/>
      <c r="K11" s="195"/>
      <c r="L11" s="201"/>
      <c r="M11" s="195"/>
      <c r="N11" s="195"/>
      <c r="O11" s="195"/>
      <c r="P11" s="195"/>
      <c r="Q11" s="196"/>
      <c r="R11" s="195"/>
      <c r="S11" s="194"/>
      <c r="T11" s="196"/>
      <c r="U11" s="195"/>
      <c r="V11" s="194"/>
      <c r="W11" s="197"/>
    </row>
    <row r="12" spans="1:23" s="211" customFormat="1" hidden="1" x14ac:dyDescent="0.25">
      <c r="A12" s="128" t="s">
        <v>130</v>
      </c>
      <c r="B12" s="191" t="s">
        <v>615</v>
      </c>
      <c r="C12" s="204"/>
      <c r="D12" s="274" t="s">
        <v>131</v>
      </c>
      <c r="E12" s="300"/>
      <c r="F12" s="281">
        <f t="shared" si="5"/>
        <v>0</v>
      </c>
      <c r="G12" s="192"/>
      <c r="H12" s="193">
        <f t="shared" si="3"/>
        <v>0</v>
      </c>
      <c r="I12" s="201"/>
      <c r="J12" s="195"/>
      <c r="K12" s="195"/>
      <c r="L12" s="201"/>
      <c r="M12" s="195"/>
      <c r="N12" s="195"/>
      <c r="O12" s="195"/>
      <c r="P12" s="195"/>
      <c r="Q12" s="196"/>
      <c r="R12" s="195"/>
      <c r="S12" s="194"/>
      <c r="T12" s="196"/>
      <c r="U12" s="195"/>
      <c r="V12" s="194"/>
      <c r="W12" s="197"/>
    </row>
    <row r="13" spans="1:23" s="211" customFormat="1" hidden="1" x14ac:dyDescent="0.25">
      <c r="A13" s="128" t="s">
        <v>132</v>
      </c>
      <c r="B13" s="191" t="s">
        <v>616</v>
      </c>
      <c r="C13" s="204"/>
      <c r="D13" s="274" t="s">
        <v>133</v>
      </c>
      <c r="E13" s="300"/>
      <c r="F13" s="281">
        <f t="shared" si="5"/>
        <v>0</v>
      </c>
      <c r="G13" s="192"/>
      <c r="H13" s="193">
        <f t="shared" si="3"/>
        <v>0</v>
      </c>
      <c r="I13" s="201"/>
      <c r="J13" s="195"/>
      <c r="K13" s="195"/>
      <c r="L13" s="201"/>
      <c r="M13" s="195"/>
      <c r="N13" s="195"/>
      <c r="O13" s="195"/>
      <c r="P13" s="195"/>
      <c r="Q13" s="196"/>
      <c r="R13" s="195"/>
      <c r="S13" s="194"/>
      <c r="T13" s="196"/>
      <c r="U13" s="195"/>
      <c r="V13" s="194"/>
      <c r="W13" s="197"/>
    </row>
    <row r="14" spans="1:23" s="211" customFormat="1" hidden="1" x14ac:dyDescent="0.25">
      <c r="A14" s="128" t="s">
        <v>134</v>
      </c>
      <c r="B14" s="191" t="s">
        <v>617</v>
      </c>
      <c r="C14" s="204"/>
      <c r="D14" s="274" t="s">
        <v>135</v>
      </c>
      <c r="E14" s="300"/>
      <c r="F14" s="281">
        <f t="shared" si="5"/>
        <v>0</v>
      </c>
      <c r="G14" s="192"/>
      <c r="H14" s="193">
        <f t="shared" si="3"/>
        <v>0</v>
      </c>
      <c r="I14" s="201"/>
      <c r="J14" s="195"/>
      <c r="K14" s="195"/>
      <c r="L14" s="201"/>
      <c r="M14" s="195"/>
      <c r="N14" s="195"/>
      <c r="O14" s="195"/>
      <c r="P14" s="195"/>
      <c r="Q14" s="196"/>
      <c r="R14" s="195"/>
      <c r="S14" s="194"/>
      <c r="T14" s="196"/>
      <c r="U14" s="195"/>
      <c r="V14" s="194"/>
      <c r="W14" s="197"/>
    </row>
    <row r="15" spans="1:23" s="211" customFormat="1" hidden="1" x14ac:dyDescent="0.25">
      <c r="A15" s="128" t="s">
        <v>136</v>
      </c>
      <c r="B15" s="191" t="s">
        <v>618</v>
      </c>
      <c r="C15" s="204"/>
      <c r="D15" s="274" t="s">
        <v>137</v>
      </c>
      <c r="E15" s="300"/>
      <c r="F15" s="281">
        <f t="shared" si="5"/>
        <v>0</v>
      </c>
      <c r="G15" s="192"/>
      <c r="H15" s="193">
        <f t="shared" si="3"/>
        <v>0</v>
      </c>
      <c r="I15" s="201"/>
      <c r="J15" s="195"/>
      <c r="K15" s="195"/>
      <c r="L15" s="201"/>
      <c r="M15" s="195"/>
      <c r="N15" s="195"/>
      <c r="O15" s="195"/>
      <c r="P15" s="195"/>
      <c r="Q15" s="196"/>
      <c r="R15" s="195"/>
      <c r="S15" s="194"/>
      <c r="T15" s="196"/>
      <c r="U15" s="195"/>
      <c r="V15" s="194"/>
      <c r="W15" s="197"/>
    </row>
    <row r="16" spans="1:23" s="211" customFormat="1" hidden="1" x14ac:dyDescent="0.25">
      <c r="A16" s="128" t="s">
        <v>138</v>
      </c>
      <c r="B16" s="191" t="s">
        <v>619</v>
      </c>
      <c r="C16" s="204"/>
      <c r="D16" s="274" t="s">
        <v>139</v>
      </c>
      <c r="E16" s="300"/>
      <c r="F16" s="281">
        <f t="shared" si="5"/>
        <v>0</v>
      </c>
      <c r="G16" s="192"/>
      <c r="H16" s="193">
        <f t="shared" si="3"/>
        <v>0</v>
      </c>
      <c r="I16" s="201"/>
      <c r="J16" s="195"/>
      <c r="K16" s="195"/>
      <c r="L16" s="201"/>
      <c r="M16" s="195"/>
      <c r="N16" s="195"/>
      <c r="O16" s="195"/>
      <c r="P16" s="195"/>
      <c r="Q16" s="196"/>
      <c r="R16" s="195"/>
      <c r="S16" s="194"/>
      <c r="T16" s="196"/>
      <c r="U16" s="195"/>
      <c r="V16" s="194"/>
      <c r="W16" s="197"/>
    </row>
    <row r="17" spans="1:23" s="211" customFormat="1" hidden="1" x14ac:dyDescent="0.25">
      <c r="A17" s="128" t="s">
        <v>140</v>
      </c>
      <c r="B17" s="191" t="s">
        <v>620</v>
      </c>
      <c r="C17" s="204"/>
      <c r="D17" s="274" t="s">
        <v>141</v>
      </c>
      <c r="E17" s="300"/>
      <c r="F17" s="281">
        <f t="shared" si="5"/>
        <v>0</v>
      </c>
      <c r="G17" s="192"/>
      <c r="H17" s="193">
        <f t="shared" si="3"/>
        <v>0</v>
      </c>
      <c r="I17" s="201"/>
      <c r="J17" s="195"/>
      <c r="K17" s="195"/>
      <c r="L17" s="201"/>
      <c r="M17" s="195"/>
      <c r="N17" s="195"/>
      <c r="O17" s="195"/>
      <c r="P17" s="195"/>
      <c r="Q17" s="196"/>
      <c r="R17" s="195"/>
      <c r="S17" s="194"/>
      <c r="T17" s="196"/>
      <c r="U17" s="195"/>
      <c r="V17" s="194"/>
      <c r="W17" s="197"/>
    </row>
    <row r="18" spans="1:23" s="211" customFormat="1" hidden="1" x14ac:dyDescent="0.25">
      <c r="A18" s="128" t="s">
        <v>142</v>
      </c>
      <c r="B18" s="191" t="s">
        <v>621</v>
      </c>
      <c r="C18" s="204"/>
      <c r="D18" s="274" t="s">
        <v>143</v>
      </c>
      <c r="E18" s="300"/>
      <c r="F18" s="281">
        <f t="shared" si="5"/>
        <v>0</v>
      </c>
      <c r="G18" s="192"/>
      <c r="H18" s="193">
        <f t="shared" si="3"/>
        <v>0</v>
      </c>
      <c r="I18" s="201"/>
      <c r="J18" s="195"/>
      <c r="K18" s="195"/>
      <c r="L18" s="201"/>
      <c r="M18" s="195"/>
      <c r="N18" s="195"/>
      <c r="O18" s="195"/>
      <c r="P18" s="195"/>
      <c r="Q18" s="196"/>
      <c r="R18" s="195"/>
      <c r="S18" s="194"/>
      <c r="T18" s="196"/>
      <c r="U18" s="195"/>
      <c r="V18" s="194"/>
      <c r="W18" s="197"/>
    </row>
    <row r="19" spans="1:23" s="211" customFormat="1" hidden="1" x14ac:dyDescent="0.25">
      <c r="A19" s="128" t="s">
        <v>144</v>
      </c>
      <c r="B19" s="191" t="s">
        <v>622</v>
      </c>
      <c r="C19" s="204"/>
      <c r="D19" s="274" t="s">
        <v>145</v>
      </c>
      <c r="E19" s="300"/>
      <c r="F19" s="281">
        <f t="shared" si="5"/>
        <v>0</v>
      </c>
      <c r="G19" s="192"/>
      <c r="H19" s="193">
        <f t="shared" si="3"/>
        <v>0</v>
      </c>
      <c r="I19" s="201"/>
      <c r="J19" s="195"/>
      <c r="K19" s="195"/>
      <c r="L19" s="201"/>
      <c r="M19" s="195"/>
      <c r="N19" s="195"/>
      <c r="O19" s="195"/>
      <c r="P19" s="195"/>
      <c r="Q19" s="196"/>
      <c r="R19" s="195"/>
      <c r="S19" s="194"/>
      <c r="T19" s="196"/>
      <c r="U19" s="195"/>
      <c r="V19" s="194"/>
      <c r="W19" s="197"/>
    </row>
    <row r="20" spans="1:23" hidden="1" x14ac:dyDescent="0.25">
      <c r="B20" s="93" t="s">
        <v>623</v>
      </c>
      <c r="C20" s="534" t="s">
        <v>146</v>
      </c>
      <c r="D20" s="535"/>
      <c r="E20" s="535"/>
      <c r="F20" s="259">
        <f>F21+F22+F23</f>
        <v>0</v>
      </c>
      <c r="G20" s="152">
        <f t="shared" ref="G20:W20" si="6">G21+G22+G23</f>
        <v>0</v>
      </c>
      <c r="H20" s="168">
        <f t="shared" si="3"/>
        <v>0</v>
      </c>
      <c r="I20" s="95">
        <f t="shared" ref="I20:K20" si="7">I21+I22+I23</f>
        <v>0</v>
      </c>
      <c r="J20" s="96">
        <f t="shared" si="7"/>
        <v>0</v>
      </c>
      <c r="K20" s="96">
        <f t="shared" si="7"/>
        <v>0</v>
      </c>
      <c r="L20" s="95">
        <f t="shared" si="6"/>
        <v>0</v>
      </c>
      <c r="M20" s="96">
        <f t="shared" si="6"/>
        <v>0</v>
      </c>
      <c r="N20" s="96">
        <f t="shared" si="6"/>
        <v>0</v>
      </c>
      <c r="O20" s="96">
        <f t="shared" si="6"/>
        <v>0</v>
      </c>
      <c r="P20" s="96">
        <f t="shared" si="6"/>
        <v>0</v>
      </c>
      <c r="Q20" s="99">
        <f t="shared" si="6"/>
        <v>0</v>
      </c>
      <c r="R20" s="96">
        <f t="shared" si="6"/>
        <v>0</v>
      </c>
      <c r="S20" s="98">
        <f t="shared" si="6"/>
        <v>0</v>
      </c>
      <c r="T20" s="99">
        <f t="shared" si="6"/>
        <v>0</v>
      </c>
      <c r="U20" s="96">
        <f t="shared" si="6"/>
        <v>0</v>
      </c>
      <c r="V20" s="98">
        <f t="shared" si="6"/>
        <v>0</v>
      </c>
      <c r="W20" s="100">
        <f t="shared" si="6"/>
        <v>0</v>
      </c>
    </row>
    <row r="21" spans="1:23" s="41" customFormat="1" hidden="1" x14ac:dyDescent="0.25">
      <c r="A21" s="128" t="s">
        <v>147</v>
      </c>
      <c r="B21" s="53" t="s">
        <v>624</v>
      </c>
      <c r="C21" s="580" t="s">
        <v>148</v>
      </c>
      <c r="D21" s="581"/>
      <c r="E21" s="581"/>
      <c r="F21" s="265">
        <f t="shared" ref="F21:F23" si="8">SUM(L21:W21)</f>
        <v>0</v>
      </c>
      <c r="G21" s="158"/>
      <c r="H21" s="170">
        <f t="shared" si="3"/>
        <v>0</v>
      </c>
      <c r="I21" s="78"/>
      <c r="J21" s="13"/>
      <c r="K21" s="13"/>
      <c r="L21" s="78"/>
      <c r="M21" s="13"/>
      <c r="N21" s="13"/>
      <c r="O21" s="13"/>
      <c r="P21" s="13"/>
      <c r="Q21" s="83"/>
      <c r="R21" s="13"/>
      <c r="S21" s="43"/>
      <c r="T21" s="83"/>
      <c r="U21" s="13"/>
      <c r="V21" s="43"/>
      <c r="W21" s="45"/>
    </row>
    <row r="22" spans="1:23" s="41" customFormat="1" ht="25.5" hidden="1" customHeight="1" x14ac:dyDescent="0.25">
      <c r="A22" s="128" t="s">
        <v>149</v>
      </c>
      <c r="B22" s="53" t="s">
        <v>625</v>
      </c>
      <c r="C22" s="582" t="s">
        <v>878</v>
      </c>
      <c r="D22" s="583"/>
      <c r="E22" s="583"/>
      <c r="F22" s="265">
        <f t="shared" si="8"/>
        <v>0</v>
      </c>
      <c r="G22" s="158"/>
      <c r="H22" s="170">
        <f t="shared" si="3"/>
        <v>0</v>
      </c>
      <c r="I22" s="78"/>
      <c r="J22" s="13"/>
      <c r="K22" s="13"/>
      <c r="L22" s="78"/>
      <c r="M22" s="13"/>
      <c r="N22" s="13"/>
      <c r="O22" s="13"/>
      <c r="P22" s="13"/>
      <c r="Q22" s="83"/>
      <c r="R22" s="13"/>
      <c r="S22" s="43"/>
      <c r="T22" s="83"/>
      <c r="U22" s="13"/>
      <c r="V22" s="43"/>
      <c r="W22" s="45"/>
    </row>
    <row r="23" spans="1:23" s="41" customFormat="1" ht="15.75" hidden="1" thickBot="1" x14ac:dyDescent="0.3">
      <c r="A23" s="128" t="s">
        <v>150</v>
      </c>
      <c r="B23" s="198" t="s">
        <v>626</v>
      </c>
      <c r="C23" s="619" t="s">
        <v>151</v>
      </c>
      <c r="D23" s="620"/>
      <c r="E23" s="620"/>
      <c r="F23" s="282">
        <f t="shared" si="8"/>
        <v>0</v>
      </c>
      <c r="G23" s="199"/>
      <c r="H23" s="170">
        <f t="shared" si="3"/>
        <v>0</v>
      </c>
      <c r="I23" s="78"/>
      <c r="J23" s="13"/>
      <c r="K23" s="13"/>
      <c r="L23" s="78"/>
      <c r="M23" s="13"/>
      <c r="N23" s="13"/>
      <c r="O23" s="13"/>
      <c r="P23" s="13"/>
      <c r="Q23" s="83"/>
      <c r="R23" s="13"/>
      <c r="S23" s="43"/>
      <c r="T23" s="83"/>
      <c r="U23" s="13"/>
      <c r="V23" s="43"/>
      <c r="W23" s="45"/>
    </row>
    <row r="24" spans="1:23" ht="15.75" thickBot="1" x14ac:dyDescent="0.3">
      <c r="A24" s="128" t="s">
        <v>967</v>
      </c>
      <c r="B24" s="85" t="s">
        <v>152</v>
      </c>
      <c r="C24" s="539" t="s">
        <v>803</v>
      </c>
      <c r="D24" s="539"/>
      <c r="E24" s="540"/>
      <c r="F24" s="261">
        <f>F25+F26+F27+F28+F29+F30+F31</f>
        <v>0</v>
      </c>
      <c r="G24" s="154">
        <f t="shared" ref="G24:W24" si="9">G25+G26+G27+G28+G29+G30+G31</f>
        <v>0</v>
      </c>
      <c r="H24" s="166">
        <f t="shared" si="3"/>
        <v>0</v>
      </c>
      <c r="I24" s="87">
        <f t="shared" ref="I24:K24" si="10">I25+I26+I27+I28+I29+I30+I31</f>
        <v>0</v>
      </c>
      <c r="J24" s="88">
        <f t="shared" si="10"/>
        <v>0</v>
      </c>
      <c r="K24" s="88">
        <f t="shared" si="10"/>
        <v>0</v>
      </c>
      <c r="L24" s="87">
        <f t="shared" si="9"/>
        <v>0</v>
      </c>
      <c r="M24" s="88">
        <f t="shared" si="9"/>
        <v>0</v>
      </c>
      <c r="N24" s="88">
        <f t="shared" si="9"/>
        <v>0</v>
      </c>
      <c r="O24" s="88">
        <f t="shared" si="9"/>
        <v>0</v>
      </c>
      <c r="P24" s="88">
        <f t="shared" si="9"/>
        <v>0</v>
      </c>
      <c r="Q24" s="91">
        <f t="shared" si="9"/>
        <v>0</v>
      </c>
      <c r="R24" s="88">
        <f t="shared" si="9"/>
        <v>0</v>
      </c>
      <c r="S24" s="90">
        <f t="shared" si="9"/>
        <v>0</v>
      </c>
      <c r="T24" s="91">
        <f t="shared" si="9"/>
        <v>0</v>
      </c>
      <c r="U24" s="88">
        <f t="shared" si="9"/>
        <v>0</v>
      </c>
      <c r="V24" s="90">
        <f t="shared" si="9"/>
        <v>0</v>
      </c>
      <c r="W24" s="92">
        <f t="shared" si="9"/>
        <v>0</v>
      </c>
    </row>
    <row r="25" spans="1:23" hidden="1" x14ac:dyDescent="0.25">
      <c r="B25" s="61"/>
      <c r="C25" s="604" t="s">
        <v>154</v>
      </c>
      <c r="D25" s="605"/>
      <c r="E25" s="605"/>
      <c r="F25" s="262">
        <f t="shared" ref="F25:F31" si="11">SUM(L25:W25)</f>
        <v>0</v>
      </c>
      <c r="G25" s="155"/>
      <c r="H25" s="169">
        <f t="shared" si="3"/>
        <v>0</v>
      </c>
      <c r="I25" s="76"/>
      <c r="J25" s="1"/>
      <c r="K25" s="1"/>
      <c r="L25" s="76"/>
      <c r="M25" s="1"/>
      <c r="N25" s="1"/>
      <c r="O25" s="1"/>
      <c r="P25" s="1"/>
      <c r="Q25" s="82"/>
      <c r="R25" s="1"/>
      <c r="S25" s="42"/>
      <c r="T25" s="82"/>
      <c r="U25" s="1"/>
      <c r="V25" s="42"/>
      <c r="W25" s="44"/>
    </row>
    <row r="26" spans="1:23" hidden="1" x14ac:dyDescent="0.25">
      <c r="B26" s="62"/>
      <c r="C26" s="606" t="s">
        <v>155</v>
      </c>
      <c r="D26" s="607"/>
      <c r="E26" s="607"/>
      <c r="F26" s="263">
        <f t="shared" si="11"/>
        <v>0</v>
      </c>
      <c r="G26" s="156"/>
      <c r="H26" s="169">
        <f t="shared" si="3"/>
        <v>0</v>
      </c>
      <c r="I26" s="76"/>
      <c r="J26" s="1"/>
      <c r="K26" s="1"/>
      <c r="L26" s="76"/>
      <c r="M26" s="1"/>
      <c r="N26" s="1"/>
      <c r="O26" s="1"/>
      <c r="P26" s="1"/>
      <c r="Q26" s="82"/>
      <c r="R26" s="1"/>
      <c r="S26" s="42"/>
      <c r="T26" s="82"/>
      <c r="U26" s="1"/>
      <c r="V26" s="42"/>
      <c r="W26" s="44"/>
    </row>
    <row r="27" spans="1:23" hidden="1" x14ac:dyDescent="0.25">
      <c r="B27" s="62"/>
      <c r="C27" s="606" t="s">
        <v>156</v>
      </c>
      <c r="D27" s="607"/>
      <c r="E27" s="607"/>
      <c r="F27" s="263">
        <f t="shared" si="11"/>
        <v>0</v>
      </c>
      <c r="G27" s="156"/>
      <c r="H27" s="169">
        <f t="shared" si="3"/>
        <v>0</v>
      </c>
      <c r="I27" s="76"/>
      <c r="J27" s="1"/>
      <c r="K27" s="1"/>
      <c r="L27" s="76"/>
      <c r="M27" s="1"/>
      <c r="N27" s="1"/>
      <c r="O27" s="1"/>
      <c r="P27" s="1"/>
      <c r="Q27" s="82"/>
      <c r="R27" s="1"/>
      <c r="S27" s="42"/>
      <c r="T27" s="82"/>
      <c r="U27" s="1"/>
      <c r="V27" s="42"/>
      <c r="W27" s="44"/>
    </row>
    <row r="28" spans="1:23" hidden="1" x14ac:dyDescent="0.25">
      <c r="B28" s="62"/>
      <c r="C28" s="606" t="s">
        <v>157</v>
      </c>
      <c r="D28" s="607"/>
      <c r="E28" s="607"/>
      <c r="F28" s="263">
        <f t="shared" si="11"/>
        <v>0</v>
      </c>
      <c r="G28" s="156"/>
      <c r="H28" s="169">
        <f t="shared" si="3"/>
        <v>0</v>
      </c>
      <c r="I28" s="76"/>
      <c r="J28" s="1"/>
      <c r="K28" s="1"/>
      <c r="L28" s="76"/>
      <c r="M28" s="1"/>
      <c r="N28" s="1"/>
      <c r="O28" s="1"/>
      <c r="P28" s="1"/>
      <c r="Q28" s="82"/>
      <c r="R28" s="1"/>
      <c r="S28" s="42"/>
      <c r="T28" s="82"/>
      <c r="U28" s="1"/>
      <c r="V28" s="42"/>
      <c r="W28" s="44"/>
    </row>
    <row r="29" spans="1:23" hidden="1" x14ac:dyDescent="0.25">
      <c r="B29" s="62"/>
      <c r="C29" s="606" t="s">
        <v>158</v>
      </c>
      <c r="D29" s="607"/>
      <c r="E29" s="607"/>
      <c r="F29" s="263">
        <f t="shared" si="11"/>
        <v>0</v>
      </c>
      <c r="G29" s="156"/>
      <c r="H29" s="169">
        <f t="shared" si="3"/>
        <v>0</v>
      </c>
      <c r="I29" s="76"/>
      <c r="J29" s="1"/>
      <c r="K29" s="1"/>
      <c r="L29" s="76"/>
      <c r="M29" s="1"/>
      <c r="N29" s="1"/>
      <c r="O29" s="1"/>
      <c r="P29" s="1"/>
      <c r="Q29" s="82"/>
      <c r="R29" s="1"/>
      <c r="S29" s="42"/>
      <c r="T29" s="82"/>
      <c r="U29" s="1"/>
      <c r="V29" s="42"/>
      <c r="W29" s="44"/>
    </row>
    <row r="30" spans="1:23" hidden="1" x14ac:dyDescent="0.25">
      <c r="B30" s="62"/>
      <c r="C30" s="606" t="s">
        <v>159</v>
      </c>
      <c r="D30" s="607"/>
      <c r="E30" s="607"/>
      <c r="F30" s="263">
        <f t="shared" si="11"/>
        <v>0</v>
      </c>
      <c r="G30" s="156"/>
      <c r="H30" s="169">
        <f t="shared" si="3"/>
        <v>0</v>
      </c>
      <c r="I30" s="76"/>
      <c r="J30" s="1"/>
      <c r="K30" s="1"/>
      <c r="L30" s="76"/>
      <c r="M30" s="1"/>
      <c r="N30" s="1"/>
      <c r="O30" s="1"/>
      <c r="P30" s="1"/>
      <c r="Q30" s="82"/>
      <c r="R30" s="1"/>
      <c r="S30" s="42"/>
      <c r="T30" s="82"/>
      <c r="U30" s="1"/>
      <c r="V30" s="42"/>
      <c r="W30" s="44"/>
    </row>
    <row r="31" spans="1:23" ht="15.75" hidden="1" thickBot="1" x14ac:dyDescent="0.3">
      <c r="B31" s="63"/>
      <c r="C31" s="608" t="s">
        <v>160</v>
      </c>
      <c r="D31" s="609"/>
      <c r="E31" s="609"/>
      <c r="F31" s="264">
        <f t="shared" si="11"/>
        <v>0</v>
      </c>
      <c r="G31" s="157"/>
      <c r="H31" s="169">
        <f t="shared" si="3"/>
        <v>0</v>
      </c>
      <c r="I31" s="76"/>
      <c r="J31" s="1"/>
      <c r="K31" s="1"/>
      <c r="L31" s="76"/>
      <c r="M31" s="1"/>
      <c r="N31" s="1"/>
      <c r="O31" s="1"/>
      <c r="P31" s="1"/>
      <c r="Q31" s="82"/>
      <c r="R31" s="1"/>
      <c r="S31" s="42"/>
      <c r="T31" s="82"/>
      <c r="U31" s="1"/>
      <c r="V31" s="42"/>
      <c r="W31" s="44"/>
    </row>
    <row r="32" spans="1:23" ht="15.75" thickBot="1" x14ac:dyDescent="0.3">
      <c r="B32" s="85" t="s">
        <v>161</v>
      </c>
      <c r="C32" s="540" t="s">
        <v>162</v>
      </c>
      <c r="D32" s="558"/>
      <c r="E32" s="558"/>
      <c r="F32" s="261">
        <f>F33+F37+F40+F50+F53</f>
        <v>3132280</v>
      </c>
      <c r="G32" s="154">
        <f t="shared" ref="G32:W32" si="12">G33+G37+G40+G50+G53</f>
        <v>0</v>
      </c>
      <c r="H32" s="166">
        <f t="shared" si="3"/>
        <v>3132280</v>
      </c>
      <c r="I32" s="87">
        <f t="shared" ref="I32:K32" si="13">I33+I37+I40+I50+I53</f>
        <v>63500</v>
      </c>
      <c r="J32" s="88">
        <f t="shared" si="13"/>
        <v>3068780</v>
      </c>
      <c r="K32" s="88">
        <f t="shared" si="13"/>
        <v>0</v>
      </c>
      <c r="L32" s="87">
        <f t="shared" si="12"/>
        <v>1605280</v>
      </c>
      <c r="M32" s="88">
        <f t="shared" si="12"/>
        <v>158750</v>
      </c>
      <c r="N32" s="88">
        <f t="shared" si="12"/>
        <v>0</v>
      </c>
      <c r="O32" s="88">
        <f t="shared" si="12"/>
        <v>0</v>
      </c>
      <c r="P32" s="88">
        <f t="shared" si="12"/>
        <v>0</v>
      </c>
      <c r="Q32" s="91">
        <f t="shared" si="12"/>
        <v>31750</v>
      </c>
      <c r="R32" s="88">
        <f t="shared" si="12"/>
        <v>668250</v>
      </c>
      <c r="S32" s="90">
        <f t="shared" si="12"/>
        <v>0</v>
      </c>
      <c r="T32" s="91">
        <f t="shared" si="12"/>
        <v>0</v>
      </c>
      <c r="U32" s="88">
        <f t="shared" si="12"/>
        <v>0</v>
      </c>
      <c r="V32" s="90">
        <f t="shared" si="12"/>
        <v>0</v>
      </c>
      <c r="W32" s="92">
        <f t="shared" si="12"/>
        <v>668250</v>
      </c>
    </row>
    <row r="33" spans="1:23" x14ac:dyDescent="0.25">
      <c r="B33" s="125" t="s">
        <v>627</v>
      </c>
      <c r="C33" s="541" t="s">
        <v>163</v>
      </c>
      <c r="D33" s="542"/>
      <c r="E33" s="542"/>
      <c r="F33" s="257">
        <f>F34+F35+F36</f>
        <v>50000</v>
      </c>
      <c r="G33" s="150">
        <f t="shared" ref="G33:W33" si="14">G34+G35+G36</f>
        <v>0</v>
      </c>
      <c r="H33" s="167">
        <f t="shared" si="3"/>
        <v>50000</v>
      </c>
      <c r="I33" s="119">
        <f t="shared" ref="I33:K33" si="15">I34+I35+I36</f>
        <v>50000</v>
      </c>
      <c r="J33" s="120">
        <f t="shared" si="15"/>
        <v>0</v>
      </c>
      <c r="K33" s="120">
        <f t="shared" si="15"/>
        <v>0</v>
      </c>
      <c r="L33" s="119">
        <f t="shared" si="14"/>
        <v>0</v>
      </c>
      <c r="M33" s="120">
        <f t="shared" si="14"/>
        <v>25000</v>
      </c>
      <c r="N33" s="120">
        <f t="shared" si="14"/>
        <v>0</v>
      </c>
      <c r="O33" s="120">
        <f t="shared" si="14"/>
        <v>0</v>
      </c>
      <c r="P33" s="120">
        <f t="shared" si="14"/>
        <v>0</v>
      </c>
      <c r="Q33" s="123">
        <f t="shared" si="14"/>
        <v>25000</v>
      </c>
      <c r="R33" s="120">
        <f t="shared" si="14"/>
        <v>0</v>
      </c>
      <c r="S33" s="122">
        <f t="shared" si="14"/>
        <v>0</v>
      </c>
      <c r="T33" s="123">
        <f t="shared" si="14"/>
        <v>0</v>
      </c>
      <c r="U33" s="120">
        <f t="shared" si="14"/>
        <v>0</v>
      </c>
      <c r="V33" s="122">
        <f t="shared" si="14"/>
        <v>0</v>
      </c>
      <c r="W33" s="124">
        <f t="shared" si="14"/>
        <v>0</v>
      </c>
    </row>
    <row r="34" spans="1:23" s="41" customFormat="1" hidden="1" x14ac:dyDescent="0.25">
      <c r="A34" s="128" t="s">
        <v>164</v>
      </c>
      <c r="B34" s="53" t="s">
        <v>628</v>
      </c>
      <c r="C34" s="580" t="s">
        <v>165</v>
      </c>
      <c r="D34" s="581"/>
      <c r="E34" s="581"/>
      <c r="F34" s="265">
        <f t="shared" ref="F34:F36" si="16">SUM(L34:W34)</f>
        <v>0</v>
      </c>
      <c r="G34" s="158"/>
      <c r="H34" s="170">
        <f t="shared" si="3"/>
        <v>0</v>
      </c>
      <c r="I34" s="78"/>
      <c r="J34" s="13"/>
      <c r="K34" s="13"/>
      <c r="L34" s="78"/>
      <c r="M34" s="13"/>
      <c r="N34" s="13"/>
      <c r="O34" s="13"/>
      <c r="P34" s="13"/>
      <c r="Q34" s="83"/>
      <c r="R34" s="13"/>
      <c r="S34" s="43"/>
      <c r="T34" s="83"/>
      <c r="U34" s="13"/>
      <c r="V34" s="43"/>
      <c r="W34" s="45"/>
    </row>
    <row r="35" spans="1:23" s="41" customFormat="1" x14ac:dyDescent="0.25">
      <c r="A35" s="128" t="s">
        <v>166</v>
      </c>
      <c r="B35" s="53" t="s">
        <v>629</v>
      </c>
      <c r="C35" s="580" t="s">
        <v>167</v>
      </c>
      <c r="D35" s="581"/>
      <c r="E35" s="581"/>
      <c r="F35" s="265">
        <f t="shared" si="16"/>
        <v>50000</v>
      </c>
      <c r="G35" s="158"/>
      <c r="H35" s="170">
        <f t="shared" si="3"/>
        <v>50000</v>
      </c>
      <c r="I35" s="78">
        <f>H35</f>
        <v>50000</v>
      </c>
      <c r="J35" s="13"/>
      <c r="K35" s="13"/>
      <c r="L35" s="78"/>
      <c r="M35" s="13">
        <v>25000</v>
      </c>
      <c r="N35" s="13"/>
      <c r="O35" s="13"/>
      <c r="P35" s="13"/>
      <c r="Q35" s="83">
        <v>25000</v>
      </c>
      <c r="R35" s="13"/>
      <c r="S35" s="43"/>
      <c r="T35" s="83"/>
      <c r="U35" s="13"/>
      <c r="V35" s="43"/>
      <c r="W35" s="45"/>
    </row>
    <row r="36" spans="1:23" s="41" customFormat="1" hidden="1" x14ac:dyDescent="0.25">
      <c r="A36" s="128" t="s">
        <v>168</v>
      </c>
      <c r="B36" s="53" t="s">
        <v>630</v>
      </c>
      <c r="C36" s="580" t="s">
        <v>169</v>
      </c>
      <c r="D36" s="581"/>
      <c r="E36" s="581"/>
      <c r="F36" s="265">
        <f t="shared" si="16"/>
        <v>0</v>
      </c>
      <c r="G36" s="158"/>
      <c r="H36" s="170">
        <f t="shared" si="3"/>
        <v>0</v>
      </c>
      <c r="I36" s="78"/>
      <c r="J36" s="13"/>
      <c r="K36" s="13"/>
      <c r="L36" s="78"/>
      <c r="M36" s="13"/>
      <c r="N36" s="13"/>
      <c r="O36" s="13"/>
      <c r="P36" s="13"/>
      <c r="Q36" s="83"/>
      <c r="R36" s="13"/>
      <c r="S36" s="43"/>
      <c r="T36" s="83"/>
      <c r="U36" s="13"/>
      <c r="V36" s="43"/>
      <c r="W36" s="45"/>
    </row>
    <row r="37" spans="1:23" hidden="1" x14ac:dyDescent="0.25">
      <c r="B37" s="93" t="s">
        <v>631</v>
      </c>
      <c r="C37" s="534" t="s">
        <v>170</v>
      </c>
      <c r="D37" s="535"/>
      <c r="E37" s="535"/>
      <c r="F37" s="259">
        <f>F38+F39</f>
        <v>0</v>
      </c>
      <c r="G37" s="152">
        <f t="shared" ref="G37:W37" si="17">G38+G39</f>
        <v>0</v>
      </c>
      <c r="H37" s="168">
        <f t="shared" si="3"/>
        <v>0</v>
      </c>
      <c r="I37" s="95">
        <f t="shared" ref="I37:K37" si="18">I38+I39</f>
        <v>0</v>
      </c>
      <c r="J37" s="96">
        <f t="shared" si="18"/>
        <v>0</v>
      </c>
      <c r="K37" s="96">
        <f t="shared" si="18"/>
        <v>0</v>
      </c>
      <c r="L37" s="95">
        <f t="shared" si="17"/>
        <v>0</v>
      </c>
      <c r="M37" s="96">
        <f t="shared" si="17"/>
        <v>0</v>
      </c>
      <c r="N37" s="96">
        <f t="shared" si="17"/>
        <v>0</v>
      </c>
      <c r="O37" s="96">
        <f t="shared" si="17"/>
        <v>0</v>
      </c>
      <c r="P37" s="96">
        <f t="shared" si="17"/>
        <v>0</v>
      </c>
      <c r="Q37" s="99">
        <f t="shared" si="17"/>
        <v>0</v>
      </c>
      <c r="R37" s="96">
        <f t="shared" si="17"/>
        <v>0</v>
      </c>
      <c r="S37" s="98">
        <f t="shared" si="17"/>
        <v>0</v>
      </c>
      <c r="T37" s="99">
        <f t="shared" si="17"/>
        <v>0</v>
      </c>
      <c r="U37" s="96">
        <f t="shared" si="17"/>
        <v>0</v>
      </c>
      <c r="V37" s="98">
        <f t="shared" si="17"/>
        <v>0</v>
      </c>
      <c r="W37" s="100">
        <f t="shared" si="17"/>
        <v>0</v>
      </c>
    </row>
    <row r="38" spans="1:23" s="41" customFormat="1" hidden="1" x14ac:dyDescent="0.25">
      <c r="A38" s="128" t="s">
        <v>171</v>
      </c>
      <c r="B38" s="53" t="s">
        <v>632</v>
      </c>
      <c r="C38" s="580" t="s">
        <v>172</v>
      </c>
      <c r="D38" s="581"/>
      <c r="E38" s="581"/>
      <c r="F38" s="265">
        <f t="shared" ref="F38:F39" si="19">SUM(L38:W38)</f>
        <v>0</v>
      </c>
      <c r="G38" s="158"/>
      <c r="H38" s="170">
        <f t="shared" si="3"/>
        <v>0</v>
      </c>
      <c r="I38" s="78"/>
      <c r="J38" s="13"/>
      <c r="K38" s="13"/>
      <c r="L38" s="78"/>
      <c r="M38" s="13"/>
      <c r="N38" s="13"/>
      <c r="O38" s="13"/>
      <c r="P38" s="13"/>
      <c r="Q38" s="83"/>
      <c r="R38" s="13"/>
      <c r="S38" s="43"/>
      <c r="T38" s="83"/>
      <c r="U38" s="13"/>
      <c r="V38" s="43"/>
      <c r="W38" s="45"/>
    </row>
    <row r="39" spans="1:23" s="41" customFormat="1" hidden="1" x14ac:dyDescent="0.25">
      <c r="A39" s="128" t="s">
        <v>173</v>
      </c>
      <c r="B39" s="53" t="s">
        <v>633</v>
      </c>
      <c r="C39" s="580" t="s">
        <v>174</v>
      </c>
      <c r="D39" s="581"/>
      <c r="E39" s="581"/>
      <c r="F39" s="265">
        <f t="shared" si="19"/>
        <v>0</v>
      </c>
      <c r="G39" s="158"/>
      <c r="H39" s="170">
        <f t="shared" si="3"/>
        <v>0</v>
      </c>
      <c r="I39" s="78"/>
      <c r="J39" s="13"/>
      <c r="K39" s="13"/>
      <c r="L39" s="78"/>
      <c r="M39" s="13"/>
      <c r="N39" s="13"/>
      <c r="O39" s="13"/>
      <c r="P39" s="13"/>
      <c r="Q39" s="83"/>
      <c r="R39" s="13"/>
      <c r="S39" s="43"/>
      <c r="T39" s="83"/>
      <c r="U39" s="13"/>
      <c r="V39" s="43"/>
      <c r="W39" s="45"/>
    </row>
    <row r="40" spans="1:23" x14ac:dyDescent="0.25">
      <c r="B40" s="93" t="s">
        <v>634</v>
      </c>
      <c r="C40" s="534" t="s">
        <v>175</v>
      </c>
      <c r="D40" s="535"/>
      <c r="E40" s="535"/>
      <c r="F40" s="259">
        <f>F41+F42+F43+F44+F45+F48+F49</f>
        <v>1364000</v>
      </c>
      <c r="G40" s="152">
        <f t="shared" ref="G40:W40" si="20">G41+G42+G43+G44+G45+G48+G49</f>
        <v>0</v>
      </c>
      <c r="H40" s="168">
        <f t="shared" si="3"/>
        <v>1364000</v>
      </c>
      <c r="I40" s="95">
        <f t="shared" ref="I40:K40" si="21">I41+I42+I43+I44+I45+I48+I49</f>
        <v>0</v>
      </c>
      <c r="J40" s="96">
        <f t="shared" si="21"/>
        <v>1364000</v>
      </c>
      <c r="K40" s="96">
        <f t="shared" si="21"/>
        <v>0</v>
      </c>
      <c r="L40" s="95">
        <f t="shared" si="20"/>
        <v>1264000</v>
      </c>
      <c r="M40" s="96">
        <f t="shared" si="20"/>
        <v>100000</v>
      </c>
      <c r="N40" s="96">
        <f t="shared" si="20"/>
        <v>0</v>
      </c>
      <c r="O40" s="96">
        <f t="shared" si="20"/>
        <v>0</v>
      </c>
      <c r="P40" s="96">
        <f t="shared" si="20"/>
        <v>0</v>
      </c>
      <c r="Q40" s="99">
        <f t="shared" si="20"/>
        <v>0</v>
      </c>
      <c r="R40" s="96">
        <f t="shared" si="20"/>
        <v>0</v>
      </c>
      <c r="S40" s="98">
        <f t="shared" si="20"/>
        <v>0</v>
      </c>
      <c r="T40" s="99">
        <f t="shared" si="20"/>
        <v>0</v>
      </c>
      <c r="U40" s="96">
        <f t="shared" si="20"/>
        <v>0</v>
      </c>
      <c r="V40" s="98">
        <f t="shared" si="20"/>
        <v>0</v>
      </c>
      <c r="W40" s="100">
        <f t="shared" si="20"/>
        <v>0</v>
      </c>
    </row>
    <row r="41" spans="1:23" s="41" customFormat="1" hidden="1" x14ac:dyDescent="0.25">
      <c r="A41" s="128" t="s">
        <v>176</v>
      </c>
      <c r="B41" s="53" t="s">
        <v>635</v>
      </c>
      <c r="C41" s="580" t="s">
        <v>177</v>
      </c>
      <c r="D41" s="581"/>
      <c r="E41" s="581"/>
      <c r="F41" s="265">
        <f t="shared" ref="F41:F44" si="22">SUM(L41:W41)</f>
        <v>0</v>
      </c>
      <c r="G41" s="158"/>
      <c r="H41" s="170">
        <f t="shared" si="3"/>
        <v>0</v>
      </c>
      <c r="I41" s="78"/>
      <c r="J41" s="13"/>
      <c r="K41" s="13"/>
      <c r="L41" s="78"/>
      <c r="M41" s="13"/>
      <c r="N41" s="13"/>
      <c r="O41" s="13"/>
      <c r="P41" s="13"/>
      <c r="Q41" s="83"/>
      <c r="R41" s="13"/>
      <c r="S41" s="43"/>
      <c r="T41" s="83"/>
      <c r="U41" s="13"/>
      <c r="V41" s="43"/>
      <c r="W41" s="45"/>
    </row>
    <row r="42" spans="1:23" s="41" customFormat="1" hidden="1" x14ac:dyDescent="0.25">
      <c r="A42" s="128" t="s">
        <v>178</v>
      </c>
      <c r="B42" s="53" t="s">
        <v>636</v>
      </c>
      <c r="C42" s="580" t="s">
        <v>179</v>
      </c>
      <c r="D42" s="581"/>
      <c r="E42" s="581"/>
      <c r="F42" s="265">
        <f t="shared" si="22"/>
        <v>0</v>
      </c>
      <c r="G42" s="158"/>
      <c r="H42" s="170">
        <f t="shared" si="3"/>
        <v>0</v>
      </c>
      <c r="I42" s="78"/>
      <c r="J42" s="13"/>
      <c r="K42" s="13"/>
      <c r="L42" s="78"/>
      <c r="M42" s="13"/>
      <c r="N42" s="13"/>
      <c r="O42" s="13"/>
      <c r="P42" s="13"/>
      <c r="Q42" s="83"/>
      <c r="R42" s="13"/>
      <c r="S42" s="43"/>
      <c r="T42" s="83"/>
      <c r="U42" s="13"/>
      <c r="V42" s="43"/>
      <c r="W42" s="45"/>
    </row>
    <row r="43" spans="1:23" s="41" customFormat="1" hidden="1" x14ac:dyDescent="0.25">
      <c r="A43" s="128" t="s">
        <v>180</v>
      </c>
      <c r="B43" s="53" t="s">
        <v>637</v>
      </c>
      <c r="C43" s="580" t="s">
        <v>181</v>
      </c>
      <c r="D43" s="581"/>
      <c r="E43" s="581"/>
      <c r="F43" s="265">
        <f t="shared" si="22"/>
        <v>0</v>
      </c>
      <c r="G43" s="158"/>
      <c r="H43" s="170">
        <f t="shared" si="3"/>
        <v>0</v>
      </c>
      <c r="I43" s="78"/>
      <c r="J43" s="13"/>
      <c r="K43" s="13"/>
      <c r="L43" s="78"/>
      <c r="M43" s="13"/>
      <c r="N43" s="13"/>
      <c r="O43" s="13"/>
      <c r="P43" s="13"/>
      <c r="Q43" s="83"/>
      <c r="R43" s="13"/>
      <c r="S43" s="43"/>
      <c r="T43" s="83"/>
      <c r="U43" s="13"/>
      <c r="V43" s="43"/>
      <c r="W43" s="45"/>
    </row>
    <row r="44" spans="1:23" s="41" customFormat="1" x14ac:dyDescent="0.25">
      <c r="A44" s="128" t="s">
        <v>182</v>
      </c>
      <c r="B44" s="53" t="s">
        <v>638</v>
      </c>
      <c r="C44" s="580" t="s">
        <v>183</v>
      </c>
      <c r="D44" s="581"/>
      <c r="E44" s="581"/>
      <c r="F44" s="265">
        <f t="shared" si="22"/>
        <v>54000</v>
      </c>
      <c r="G44" s="158"/>
      <c r="H44" s="170">
        <f t="shared" si="3"/>
        <v>54000</v>
      </c>
      <c r="I44" s="78"/>
      <c r="J44" s="13">
        <f>H44</f>
        <v>54000</v>
      </c>
      <c r="K44" s="13"/>
      <c r="L44" s="78">
        <v>54000</v>
      </c>
      <c r="M44" s="13"/>
      <c r="N44" s="13"/>
      <c r="O44" s="13"/>
      <c r="P44" s="13"/>
      <c r="Q44" s="83"/>
      <c r="R44" s="13"/>
      <c r="S44" s="43"/>
      <c r="T44" s="83"/>
      <c r="U44" s="13"/>
      <c r="V44" s="43"/>
      <c r="W44" s="45"/>
    </row>
    <row r="45" spans="1:23" s="18" customFormat="1" hidden="1" x14ac:dyDescent="0.25">
      <c r="A45" s="128" t="s">
        <v>184</v>
      </c>
      <c r="B45" s="53" t="s">
        <v>639</v>
      </c>
      <c r="C45" s="580" t="s">
        <v>185</v>
      </c>
      <c r="D45" s="581"/>
      <c r="E45" s="581"/>
      <c r="F45" s="265">
        <f>F46+F47</f>
        <v>0</v>
      </c>
      <c r="G45" s="158">
        <f t="shared" ref="G45:W45" si="23">G46+G47</f>
        <v>0</v>
      </c>
      <c r="H45" s="170">
        <f t="shared" si="3"/>
        <v>0</v>
      </c>
      <c r="I45" s="78">
        <f t="shared" ref="I45:K45" si="24">I46+I47</f>
        <v>0</v>
      </c>
      <c r="J45" s="13">
        <f t="shared" si="24"/>
        <v>0</v>
      </c>
      <c r="K45" s="13">
        <f t="shared" si="24"/>
        <v>0</v>
      </c>
      <c r="L45" s="78">
        <f t="shared" si="23"/>
        <v>0</v>
      </c>
      <c r="M45" s="13">
        <f t="shared" si="23"/>
        <v>0</v>
      </c>
      <c r="N45" s="13">
        <f t="shared" si="23"/>
        <v>0</v>
      </c>
      <c r="O45" s="13">
        <f t="shared" si="23"/>
        <v>0</v>
      </c>
      <c r="P45" s="13">
        <f t="shared" si="23"/>
        <v>0</v>
      </c>
      <c r="Q45" s="83">
        <f t="shared" si="23"/>
        <v>0</v>
      </c>
      <c r="R45" s="13">
        <f t="shared" si="23"/>
        <v>0</v>
      </c>
      <c r="S45" s="43">
        <f t="shared" si="23"/>
        <v>0</v>
      </c>
      <c r="T45" s="83">
        <f t="shared" si="23"/>
        <v>0</v>
      </c>
      <c r="U45" s="13">
        <f t="shared" si="23"/>
        <v>0</v>
      </c>
      <c r="V45" s="43">
        <f t="shared" si="23"/>
        <v>0</v>
      </c>
      <c r="W45" s="45">
        <f t="shared" si="23"/>
        <v>0</v>
      </c>
    </row>
    <row r="46" spans="1:23" hidden="1" x14ac:dyDescent="0.25">
      <c r="B46" s="55"/>
      <c r="C46" s="278"/>
      <c r="D46" s="524" t="s">
        <v>186</v>
      </c>
      <c r="E46" s="524"/>
      <c r="F46" s="258">
        <f t="shared" ref="F46:F49" si="25">SUM(L46:W46)</f>
        <v>0</v>
      </c>
      <c r="G46" s="151"/>
      <c r="H46" s="169">
        <f t="shared" si="3"/>
        <v>0</v>
      </c>
      <c r="I46" s="76"/>
      <c r="J46" s="1"/>
      <c r="K46" s="1"/>
      <c r="L46" s="76"/>
      <c r="M46" s="1"/>
      <c r="N46" s="1"/>
      <c r="O46" s="1"/>
      <c r="P46" s="1"/>
      <c r="Q46" s="82"/>
      <c r="R46" s="1"/>
      <c r="S46" s="42"/>
      <c r="T46" s="82"/>
      <c r="U46" s="1"/>
      <c r="V46" s="42"/>
      <c r="W46" s="44"/>
    </row>
    <row r="47" spans="1:23" hidden="1" x14ac:dyDescent="0.25">
      <c r="B47" s="55"/>
      <c r="C47" s="278"/>
      <c r="D47" s="524" t="s">
        <v>187</v>
      </c>
      <c r="E47" s="524"/>
      <c r="F47" s="258">
        <f t="shared" si="25"/>
        <v>0</v>
      </c>
      <c r="G47" s="151"/>
      <c r="H47" s="169">
        <f t="shared" si="3"/>
        <v>0</v>
      </c>
      <c r="I47" s="76"/>
      <c r="J47" s="1"/>
      <c r="K47" s="1"/>
      <c r="L47" s="76"/>
      <c r="M47" s="1"/>
      <c r="N47" s="1"/>
      <c r="O47" s="1"/>
      <c r="P47" s="1"/>
      <c r="Q47" s="82"/>
      <c r="R47" s="1"/>
      <c r="S47" s="42"/>
      <c r="T47" s="82"/>
      <c r="U47" s="1"/>
      <c r="V47" s="42"/>
      <c r="W47" s="44"/>
    </row>
    <row r="48" spans="1:23" s="41" customFormat="1" x14ac:dyDescent="0.25">
      <c r="A48" s="128" t="s">
        <v>188</v>
      </c>
      <c r="B48" s="53" t="s">
        <v>640</v>
      </c>
      <c r="C48" s="576" t="s">
        <v>189</v>
      </c>
      <c r="D48" s="577"/>
      <c r="E48" s="577"/>
      <c r="F48" s="265">
        <f t="shared" si="25"/>
        <v>1310000</v>
      </c>
      <c r="G48" s="158"/>
      <c r="H48" s="170">
        <f t="shared" si="3"/>
        <v>1310000</v>
      </c>
      <c r="I48" s="78"/>
      <c r="J48" s="13">
        <f>H48</f>
        <v>1310000</v>
      </c>
      <c r="K48" s="13"/>
      <c r="L48" s="78">
        <f>1210000</f>
        <v>1210000</v>
      </c>
      <c r="M48" s="13">
        <v>100000</v>
      </c>
      <c r="N48" s="13"/>
      <c r="O48" s="13"/>
      <c r="P48" s="13"/>
      <c r="Q48" s="83"/>
      <c r="R48" s="13"/>
      <c r="S48" s="43"/>
      <c r="T48" s="83"/>
      <c r="U48" s="13"/>
      <c r="V48" s="43"/>
      <c r="W48" s="45"/>
    </row>
    <row r="49" spans="1:23" s="41" customFormat="1" hidden="1" x14ac:dyDescent="0.25">
      <c r="A49" s="128" t="s">
        <v>190</v>
      </c>
      <c r="B49" s="53" t="s">
        <v>641</v>
      </c>
      <c r="C49" s="576" t="s">
        <v>191</v>
      </c>
      <c r="D49" s="577"/>
      <c r="E49" s="577"/>
      <c r="F49" s="265">
        <f t="shared" si="25"/>
        <v>0</v>
      </c>
      <c r="G49" s="158"/>
      <c r="H49" s="170">
        <f t="shared" si="3"/>
        <v>0</v>
      </c>
      <c r="I49" s="78"/>
      <c r="J49" s="13"/>
      <c r="K49" s="13"/>
      <c r="L49" s="78"/>
      <c r="M49" s="13"/>
      <c r="N49" s="13"/>
      <c r="O49" s="13"/>
      <c r="P49" s="13"/>
      <c r="Q49" s="83"/>
      <c r="R49" s="13"/>
      <c r="S49" s="43"/>
      <c r="T49" s="83"/>
      <c r="U49" s="13"/>
      <c r="V49" s="43"/>
      <c r="W49" s="45"/>
    </row>
    <row r="50" spans="1:23" hidden="1" x14ac:dyDescent="0.25">
      <c r="B50" s="93" t="s">
        <v>642</v>
      </c>
      <c r="C50" s="556" t="s">
        <v>192</v>
      </c>
      <c r="D50" s="557"/>
      <c r="E50" s="557"/>
      <c r="F50" s="259">
        <f>F51+F52</f>
        <v>0</v>
      </c>
      <c r="G50" s="152">
        <f t="shared" ref="G50:W50" si="26">G51+G52</f>
        <v>0</v>
      </c>
      <c r="H50" s="168">
        <f t="shared" si="3"/>
        <v>0</v>
      </c>
      <c r="I50" s="95">
        <f t="shared" ref="I50:K50" si="27">I51+I52</f>
        <v>0</v>
      </c>
      <c r="J50" s="96">
        <f t="shared" si="27"/>
        <v>0</v>
      </c>
      <c r="K50" s="96">
        <f t="shared" si="27"/>
        <v>0</v>
      </c>
      <c r="L50" s="95">
        <f t="shared" si="26"/>
        <v>0</v>
      </c>
      <c r="M50" s="96">
        <f t="shared" si="26"/>
        <v>0</v>
      </c>
      <c r="N50" s="96">
        <f t="shared" si="26"/>
        <v>0</v>
      </c>
      <c r="O50" s="96">
        <f t="shared" si="26"/>
        <v>0</v>
      </c>
      <c r="P50" s="96">
        <f t="shared" si="26"/>
        <v>0</v>
      </c>
      <c r="Q50" s="99">
        <f t="shared" si="26"/>
        <v>0</v>
      </c>
      <c r="R50" s="96">
        <f t="shared" si="26"/>
        <v>0</v>
      </c>
      <c r="S50" s="98">
        <f t="shared" si="26"/>
        <v>0</v>
      </c>
      <c r="T50" s="99">
        <f t="shared" si="26"/>
        <v>0</v>
      </c>
      <c r="U50" s="96">
        <f t="shared" si="26"/>
        <v>0</v>
      </c>
      <c r="V50" s="98">
        <f t="shared" si="26"/>
        <v>0</v>
      </c>
      <c r="W50" s="100">
        <f t="shared" si="26"/>
        <v>0</v>
      </c>
    </row>
    <row r="51" spans="1:23" s="41" customFormat="1" hidden="1" x14ac:dyDescent="0.25">
      <c r="A51" s="128" t="s">
        <v>193</v>
      </c>
      <c r="B51" s="53" t="s">
        <v>643</v>
      </c>
      <c r="C51" s="576" t="s">
        <v>194</v>
      </c>
      <c r="D51" s="577"/>
      <c r="E51" s="577"/>
      <c r="F51" s="265">
        <f t="shared" ref="F51:F52" si="28">SUM(L51:W51)</f>
        <v>0</v>
      </c>
      <c r="G51" s="158"/>
      <c r="H51" s="170">
        <f t="shared" si="3"/>
        <v>0</v>
      </c>
      <c r="I51" s="78"/>
      <c r="J51" s="13"/>
      <c r="K51" s="13"/>
      <c r="L51" s="78"/>
      <c r="M51" s="13"/>
      <c r="N51" s="13"/>
      <c r="O51" s="13"/>
      <c r="P51" s="13"/>
      <c r="Q51" s="83"/>
      <c r="R51" s="13"/>
      <c r="S51" s="43"/>
      <c r="T51" s="83"/>
      <c r="U51" s="13"/>
      <c r="V51" s="43"/>
      <c r="W51" s="45"/>
    </row>
    <row r="52" spans="1:23" s="41" customFormat="1" hidden="1" x14ac:dyDescent="0.25">
      <c r="A52" s="128" t="s">
        <v>195</v>
      </c>
      <c r="B52" s="53" t="s">
        <v>644</v>
      </c>
      <c r="C52" s="576" t="s">
        <v>196</v>
      </c>
      <c r="D52" s="577"/>
      <c r="E52" s="577"/>
      <c r="F52" s="265">
        <f t="shared" si="28"/>
        <v>0</v>
      </c>
      <c r="G52" s="158"/>
      <c r="H52" s="170">
        <f t="shared" si="3"/>
        <v>0</v>
      </c>
      <c r="I52" s="78"/>
      <c r="J52" s="13"/>
      <c r="K52" s="13"/>
      <c r="L52" s="78"/>
      <c r="M52" s="13"/>
      <c r="N52" s="13"/>
      <c r="O52" s="13"/>
      <c r="P52" s="13"/>
      <c r="Q52" s="83"/>
      <c r="R52" s="13"/>
      <c r="S52" s="43"/>
      <c r="T52" s="83"/>
      <c r="U52" s="13"/>
      <c r="V52" s="43"/>
      <c r="W52" s="45"/>
    </row>
    <row r="53" spans="1:23" x14ac:dyDescent="0.25">
      <c r="B53" s="93" t="s">
        <v>645</v>
      </c>
      <c r="C53" s="556" t="s">
        <v>197</v>
      </c>
      <c r="D53" s="557"/>
      <c r="E53" s="557"/>
      <c r="F53" s="259">
        <f>F54+F57+F58+F59+F60</f>
        <v>1718280</v>
      </c>
      <c r="G53" s="152">
        <f t="shared" ref="G53:W53" si="29">G54+G57+G58+G59+G60</f>
        <v>0</v>
      </c>
      <c r="H53" s="168">
        <f t="shared" si="3"/>
        <v>1718280</v>
      </c>
      <c r="I53" s="95">
        <f t="shared" ref="I53:K53" si="30">I54+I57+I58+I59+I60</f>
        <v>13500</v>
      </c>
      <c r="J53" s="96">
        <f t="shared" si="30"/>
        <v>1704780</v>
      </c>
      <c r="K53" s="96">
        <f t="shared" si="30"/>
        <v>0</v>
      </c>
      <c r="L53" s="95">
        <f t="shared" si="29"/>
        <v>341280</v>
      </c>
      <c r="M53" s="96">
        <f t="shared" si="29"/>
        <v>33750</v>
      </c>
      <c r="N53" s="96">
        <f t="shared" si="29"/>
        <v>0</v>
      </c>
      <c r="O53" s="96">
        <f t="shared" si="29"/>
        <v>0</v>
      </c>
      <c r="P53" s="96">
        <f t="shared" si="29"/>
        <v>0</v>
      </c>
      <c r="Q53" s="99">
        <f t="shared" si="29"/>
        <v>6750</v>
      </c>
      <c r="R53" s="96">
        <f t="shared" si="29"/>
        <v>668250</v>
      </c>
      <c r="S53" s="98">
        <f t="shared" si="29"/>
        <v>0</v>
      </c>
      <c r="T53" s="99">
        <f t="shared" si="29"/>
        <v>0</v>
      </c>
      <c r="U53" s="96">
        <f t="shared" si="29"/>
        <v>0</v>
      </c>
      <c r="V53" s="98">
        <f t="shared" si="29"/>
        <v>0</v>
      </c>
      <c r="W53" s="100">
        <f t="shared" si="29"/>
        <v>668250</v>
      </c>
    </row>
    <row r="54" spans="1:23" s="41" customFormat="1" x14ac:dyDescent="0.25">
      <c r="A54" s="128" t="s">
        <v>198</v>
      </c>
      <c r="B54" s="53" t="s">
        <v>646</v>
      </c>
      <c r="C54" s="576" t="s">
        <v>879</v>
      </c>
      <c r="D54" s="577"/>
      <c r="E54" s="577"/>
      <c r="F54" s="265">
        <f t="shared" ref="F54:F60" si="31">SUM(L54:W54)</f>
        <v>381780</v>
      </c>
      <c r="G54" s="158"/>
      <c r="H54" s="170">
        <f>SUM(H55:H56)</f>
        <v>381780</v>
      </c>
      <c r="I54" s="78">
        <f t="shared" ref="I54:W54" si="32">SUM(I55:I56)</f>
        <v>13500</v>
      </c>
      <c r="J54" s="13">
        <f t="shared" si="32"/>
        <v>368280</v>
      </c>
      <c r="K54" s="13">
        <f t="shared" si="32"/>
        <v>0</v>
      </c>
      <c r="L54" s="78">
        <f t="shared" si="32"/>
        <v>341280</v>
      </c>
      <c r="M54" s="13">
        <f t="shared" si="32"/>
        <v>33750</v>
      </c>
      <c r="N54" s="13">
        <f t="shared" si="32"/>
        <v>0</v>
      </c>
      <c r="O54" s="13">
        <f t="shared" si="32"/>
        <v>0</v>
      </c>
      <c r="P54" s="13">
        <f t="shared" si="32"/>
        <v>0</v>
      </c>
      <c r="Q54" s="83">
        <f t="shared" si="32"/>
        <v>6750</v>
      </c>
      <c r="R54" s="13">
        <f t="shared" si="32"/>
        <v>0</v>
      </c>
      <c r="S54" s="43">
        <f t="shared" si="32"/>
        <v>0</v>
      </c>
      <c r="T54" s="83">
        <f t="shared" si="32"/>
        <v>0</v>
      </c>
      <c r="U54" s="13">
        <f t="shared" si="32"/>
        <v>0</v>
      </c>
      <c r="V54" s="43">
        <f t="shared" si="32"/>
        <v>0</v>
      </c>
      <c r="W54" s="45">
        <f t="shared" si="32"/>
        <v>0</v>
      </c>
    </row>
    <row r="55" spans="1:23" x14ac:dyDescent="0.25">
      <c r="B55" s="55"/>
      <c r="C55" s="278"/>
      <c r="D55" s="417" t="s">
        <v>986</v>
      </c>
      <c r="E55" s="417"/>
      <c r="F55" s="258">
        <f t="shared" si="31"/>
        <v>13500</v>
      </c>
      <c r="G55" s="151"/>
      <c r="H55" s="169">
        <f t="shared" si="3"/>
        <v>13500</v>
      </c>
      <c r="I55" s="76">
        <f>H55</f>
        <v>13500</v>
      </c>
      <c r="J55" s="1"/>
      <c r="K55" s="1"/>
      <c r="L55" s="76"/>
      <c r="M55" s="1">
        <v>6750</v>
      </c>
      <c r="N55" s="1"/>
      <c r="O55" s="1"/>
      <c r="P55" s="1"/>
      <c r="Q55" s="82">
        <v>6750</v>
      </c>
      <c r="R55" s="1"/>
      <c r="S55" s="42"/>
      <c r="T55" s="82"/>
      <c r="U55" s="1"/>
      <c r="V55" s="42"/>
      <c r="W55" s="44"/>
    </row>
    <row r="56" spans="1:23" x14ac:dyDescent="0.25">
      <c r="B56" s="55"/>
      <c r="C56" s="278"/>
      <c r="D56" s="417" t="s">
        <v>991</v>
      </c>
      <c r="E56" s="417"/>
      <c r="F56" s="258">
        <f t="shared" si="31"/>
        <v>368280</v>
      </c>
      <c r="G56" s="151"/>
      <c r="H56" s="169">
        <f t="shared" si="3"/>
        <v>368280</v>
      </c>
      <c r="I56" s="76"/>
      <c r="J56" s="1">
        <f>H56</f>
        <v>368280</v>
      </c>
      <c r="K56" s="1"/>
      <c r="L56" s="76">
        <f>326700+14580</f>
        <v>341280</v>
      </c>
      <c r="M56" s="1">
        <v>27000</v>
      </c>
      <c r="N56" s="1"/>
      <c r="O56" s="1"/>
      <c r="P56" s="1"/>
      <c r="Q56" s="82"/>
      <c r="R56" s="1"/>
      <c r="S56" s="42"/>
      <c r="T56" s="82"/>
      <c r="U56" s="1"/>
      <c r="V56" s="42"/>
      <c r="W56" s="44"/>
    </row>
    <row r="57" spans="1:23" s="41" customFormat="1" ht="15.75" thickBot="1" x14ac:dyDescent="0.3">
      <c r="A57" s="128" t="s">
        <v>199</v>
      </c>
      <c r="B57" s="53" t="s">
        <v>647</v>
      </c>
      <c r="C57" s="576" t="s">
        <v>200</v>
      </c>
      <c r="D57" s="577"/>
      <c r="E57" s="577"/>
      <c r="F57" s="265">
        <f t="shared" si="31"/>
        <v>1336500</v>
      </c>
      <c r="G57" s="158"/>
      <c r="H57" s="170">
        <f t="shared" si="3"/>
        <v>1336500</v>
      </c>
      <c r="I57" s="78"/>
      <c r="J57" s="13">
        <f>H57</f>
        <v>1336500</v>
      </c>
      <c r="K57" s="13"/>
      <c r="L57" s="78"/>
      <c r="M57" s="13"/>
      <c r="N57" s="13"/>
      <c r="O57" s="13"/>
      <c r="P57" s="13"/>
      <c r="Q57" s="83"/>
      <c r="R57" s="13">
        <v>668250</v>
      </c>
      <c r="S57" s="43"/>
      <c r="T57" s="83"/>
      <c r="U57" s="13"/>
      <c r="V57" s="43"/>
      <c r="W57" s="45">
        <v>668250</v>
      </c>
    </row>
    <row r="58" spans="1:23" s="41" customFormat="1" hidden="1" x14ac:dyDescent="0.25">
      <c r="A58" s="128" t="s">
        <v>201</v>
      </c>
      <c r="B58" s="53" t="s">
        <v>648</v>
      </c>
      <c r="C58" s="576" t="s">
        <v>202</v>
      </c>
      <c r="D58" s="577"/>
      <c r="E58" s="577"/>
      <c r="F58" s="265">
        <f t="shared" si="31"/>
        <v>0</v>
      </c>
      <c r="G58" s="158"/>
      <c r="H58" s="170">
        <f t="shared" si="3"/>
        <v>0</v>
      </c>
      <c r="I58" s="78"/>
      <c r="J58" s="13"/>
      <c r="K58" s="13"/>
      <c r="L58" s="78"/>
      <c r="M58" s="13"/>
      <c r="N58" s="13"/>
      <c r="O58" s="13"/>
      <c r="P58" s="13"/>
      <c r="Q58" s="83"/>
      <c r="R58" s="13"/>
      <c r="S58" s="43"/>
      <c r="T58" s="83"/>
      <c r="U58" s="13"/>
      <c r="V58" s="43"/>
      <c r="W58" s="45"/>
    </row>
    <row r="59" spans="1:23" s="41" customFormat="1" hidden="1" x14ac:dyDescent="0.25">
      <c r="A59" s="128" t="s">
        <v>203</v>
      </c>
      <c r="B59" s="53" t="s">
        <v>649</v>
      </c>
      <c r="C59" s="576" t="s">
        <v>204</v>
      </c>
      <c r="D59" s="577"/>
      <c r="E59" s="577"/>
      <c r="F59" s="265">
        <f t="shared" si="31"/>
        <v>0</v>
      </c>
      <c r="G59" s="158"/>
      <c r="H59" s="170">
        <f t="shared" si="3"/>
        <v>0</v>
      </c>
      <c r="I59" s="78"/>
      <c r="J59" s="13"/>
      <c r="K59" s="13"/>
      <c r="L59" s="78"/>
      <c r="M59" s="13"/>
      <c r="N59" s="13"/>
      <c r="O59" s="13"/>
      <c r="P59" s="13"/>
      <c r="Q59" s="83"/>
      <c r="R59" s="13"/>
      <c r="S59" s="43"/>
      <c r="T59" s="83"/>
      <c r="U59" s="13"/>
      <c r="V59" s="43"/>
      <c r="W59" s="45"/>
    </row>
    <row r="60" spans="1:23" s="41" customFormat="1" ht="15.75" hidden="1" thickBot="1" x14ac:dyDescent="0.3">
      <c r="A60" s="128" t="s">
        <v>205</v>
      </c>
      <c r="B60" s="198" t="s">
        <v>650</v>
      </c>
      <c r="C60" s="586" t="s">
        <v>206</v>
      </c>
      <c r="D60" s="587"/>
      <c r="E60" s="587"/>
      <c r="F60" s="282">
        <f t="shared" si="31"/>
        <v>0</v>
      </c>
      <c r="G60" s="199"/>
      <c r="H60" s="170">
        <f t="shared" si="3"/>
        <v>0</v>
      </c>
      <c r="I60" s="78"/>
      <c r="J60" s="13"/>
      <c r="K60" s="13"/>
      <c r="L60" s="78"/>
      <c r="M60" s="13"/>
      <c r="N60" s="13"/>
      <c r="O60" s="13"/>
      <c r="P60" s="13"/>
      <c r="Q60" s="83"/>
      <c r="R60" s="13"/>
      <c r="S60" s="43"/>
      <c r="T60" s="83"/>
      <c r="U60" s="13"/>
      <c r="V60" s="43"/>
      <c r="W60" s="45"/>
    </row>
    <row r="61" spans="1:23" ht="15.75" thickBot="1" x14ac:dyDescent="0.3">
      <c r="B61" s="85" t="s">
        <v>207</v>
      </c>
      <c r="C61" s="560" t="s">
        <v>208</v>
      </c>
      <c r="D61" s="561"/>
      <c r="E61" s="561"/>
      <c r="F61" s="261">
        <f>F62+F63+F64+F65+F66+F67+F68+F72</f>
        <v>0</v>
      </c>
      <c r="G61" s="154">
        <f t="shared" ref="G61:W61" si="33">G62+G63+G64+G65+G66+G67+G68+G72</f>
        <v>0</v>
      </c>
      <c r="H61" s="166">
        <f t="shared" si="3"/>
        <v>0</v>
      </c>
      <c r="I61" s="87">
        <f t="shared" ref="I61:K61" si="34">I62+I63+I64+I65+I66+I67+I68+I72</f>
        <v>0</v>
      </c>
      <c r="J61" s="88">
        <f t="shared" si="34"/>
        <v>0</v>
      </c>
      <c r="K61" s="88">
        <f t="shared" si="34"/>
        <v>0</v>
      </c>
      <c r="L61" s="87">
        <f t="shared" si="33"/>
        <v>0</v>
      </c>
      <c r="M61" s="88">
        <f t="shared" si="33"/>
        <v>0</v>
      </c>
      <c r="N61" s="88">
        <f t="shared" si="33"/>
        <v>0</v>
      </c>
      <c r="O61" s="88">
        <f t="shared" si="33"/>
        <v>0</v>
      </c>
      <c r="P61" s="88">
        <f t="shared" si="33"/>
        <v>0</v>
      </c>
      <c r="Q61" s="91">
        <f t="shared" si="33"/>
        <v>0</v>
      </c>
      <c r="R61" s="88">
        <f t="shared" si="33"/>
        <v>0</v>
      </c>
      <c r="S61" s="90">
        <f t="shared" si="33"/>
        <v>0</v>
      </c>
      <c r="T61" s="91">
        <f t="shared" si="33"/>
        <v>0</v>
      </c>
      <c r="U61" s="88">
        <f t="shared" si="33"/>
        <v>0</v>
      </c>
      <c r="V61" s="90">
        <f t="shared" si="33"/>
        <v>0</v>
      </c>
      <c r="W61" s="92">
        <f t="shared" si="33"/>
        <v>0</v>
      </c>
    </row>
    <row r="62" spans="1:23" s="18" customFormat="1" hidden="1" x14ac:dyDescent="0.25">
      <c r="A62" s="128" t="s">
        <v>880</v>
      </c>
      <c r="B62" s="117" t="s">
        <v>881</v>
      </c>
      <c r="C62" s="574" t="s">
        <v>882</v>
      </c>
      <c r="D62" s="575"/>
      <c r="E62" s="575"/>
      <c r="F62" s="257">
        <f t="shared" ref="F62:F67" si="35">SUM(L62:W62)</f>
        <v>0</v>
      </c>
      <c r="G62" s="150"/>
      <c r="H62" s="168">
        <f t="shared" si="3"/>
        <v>0</v>
      </c>
      <c r="I62" s="95"/>
      <c r="J62" s="96"/>
      <c r="K62" s="96"/>
      <c r="L62" s="95"/>
      <c r="M62" s="96"/>
      <c r="N62" s="96"/>
      <c r="O62" s="96"/>
      <c r="P62" s="96"/>
      <c r="Q62" s="99"/>
      <c r="R62" s="96"/>
      <c r="S62" s="98"/>
      <c r="T62" s="99"/>
      <c r="U62" s="96"/>
      <c r="V62" s="98"/>
      <c r="W62" s="100"/>
    </row>
    <row r="63" spans="1:23" s="18" customFormat="1" hidden="1" x14ac:dyDescent="0.25">
      <c r="A63" s="128" t="s">
        <v>209</v>
      </c>
      <c r="B63" s="117" t="s">
        <v>651</v>
      </c>
      <c r="C63" s="574" t="s">
        <v>210</v>
      </c>
      <c r="D63" s="575"/>
      <c r="E63" s="575"/>
      <c r="F63" s="257">
        <f t="shared" si="35"/>
        <v>0</v>
      </c>
      <c r="G63" s="150"/>
      <c r="H63" s="168">
        <f t="shared" si="3"/>
        <v>0</v>
      </c>
      <c r="I63" s="95"/>
      <c r="J63" s="96"/>
      <c r="K63" s="96"/>
      <c r="L63" s="95"/>
      <c r="M63" s="96"/>
      <c r="N63" s="96"/>
      <c r="O63" s="96"/>
      <c r="P63" s="96"/>
      <c r="Q63" s="99"/>
      <c r="R63" s="96"/>
      <c r="S63" s="98"/>
      <c r="T63" s="99"/>
      <c r="U63" s="96"/>
      <c r="V63" s="98"/>
      <c r="W63" s="100"/>
    </row>
    <row r="64" spans="1:23" s="18" customFormat="1" hidden="1" x14ac:dyDescent="0.25">
      <c r="A64" s="128" t="s">
        <v>211</v>
      </c>
      <c r="B64" s="93" t="s">
        <v>652</v>
      </c>
      <c r="C64" s="556" t="s">
        <v>352</v>
      </c>
      <c r="D64" s="557"/>
      <c r="E64" s="557"/>
      <c r="F64" s="259">
        <f t="shared" si="35"/>
        <v>0</v>
      </c>
      <c r="G64" s="152"/>
      <c r="H64" s="168">
        <f t="shared" si="3"/>
        <v>0</v>
      </c>
      <c r="I64" s="95"/>
      <c r="J64" s="96"/>
      <c r="K64" s="96"/>
      <c r="L64" s="95"/>
      <c r="M64" s="96"/>
      <c r="N64" s="96"/>
      <c r="O64" s="96"/>
      <c r="P64" s="96"/>
      <c r="Q64" s="99"/>
      <c r="R64" s="96"/>
      <c r="S64" s="98"/>
      <c r="T64" s="99"/>
      <c r="U64" s="96"/>
      <c r="V64" s="98"/>
      <c r="W64" s="100"/>
    </row>
    <row r="65" spans="1:24" s="18" customFormat="1" hidden="1" x14ac:dyDescent="0.25">
      <c r="A65" s="128" t="s">
        <v>212</v>
      </c>
      <c r="B65" s="117" t="s">
        <v>653</v>
      </c>
      <c r="C65" s="556" t="s">
        <v>883</v>
      </c>
      <c r="D65" s="557"/>
      <c r="E65" s="557"/>
      <c r="F65" s="259">
        <f t="shared" si="35"/>
        <v>0</v>
      </c>
      <c r="G65" s="152"/>
      <c r="H65" s="168">
        <f t="shared" si="3"/>
        <v>0</v>
      </c>
      <c r="I65" s="95"/>
      <c r="J65" s="96"/>
      <c r="K65" s="96"/>
      <c r="L65" s="95"/>
      <c r="M65" s="96"/>
      <c r="N65" s="96"/>
      <c r="O65" s="96"/>
      <c r="P65" s="96"/>
      <c r="Q65" s="99"/>
      <c r="R65" s="96"/>
      <c r="S65" s="98"/>
      <c r="T65" s="99"/>
      <c r="U65" s="96"/>
      <c r="V65" s="98"/>
      <c r="W65" s="100"/>
    </row>
    <row r="66" spans="1:24" s="18" customFormat="1" hidden="1" x14ac:dyDescent="0.25">
      <c r="A66" s="128" t="s">
        <v>213</v>
      </c>
      <c r="B66" s="93" t="s">
        <v>654</v>
      </c>
      <c r="C66" s="556" t="s">
        <v>884</v>
      </c>
      <c r="D66" s="557"/>
      <c r="E66" s="557"/>
      <c r="F66" s="259">
        <f t="shared" si="35"/>
        <v>0</v>
      </c>
      <c r="G66" s="152"/>
      <c r="H66" s="168">
        <f t="shared" si="3"/>
        <v>0</v>
      </c>
      <c r="I66" s="95"/>
      <c r="J66" s="96"/>
      <c r="K66" s="96"/>
      <c r="L66" s="95"/>
      <c r="M66" s="96"/>
      <c r="N66" s="96"/>
      <c r="O66" s="96"/>
      <c r="P66" s="96"/>
      <c r="Q66" s="99"/>
      <c r="R66" s="96"/>
      <c r="S66" s="98"/>
      <c r="T66" s="99"/>
      <c r="U66" s="96"/>
      <c r="V66" s="98"/>
      <c r="W66" s="100"/>
    </row>
    <row r="67" spans="1:24" s="18" customFormat="1" hidden="1" x14ac:dyDescent="0.25">
      <c r="A67" s="128" t="s">
        <v>214</v>
      </c>
      <c r="B67" s="117" t="s">
        <v>655</v>
      </c>
      <c r="C67" s="556" t="s">
        <v>215</v>
      </c>
      <c r="D67" s="557"/>
      <c r="E67" s="557"/>
      <c r="F67" s="259">
        <f t="shared" si="35"/>
        <v>0</v>
      </c>
      <c r="G67" s="152"/>
      <c r="H67" s="168">
        <f t="shared" si="3"/>
        <v>0</v>
      </c>
      <c r="I67" s="95"/>
      <c r="J67" s="96"/>
      <c r="K67" s="96"/>
      <c r="L67" s="95"/>
      <c r="M67" s="96"/>
      <c r="N67" s="96"/>
      <c r="O67" s="96"/>
      <c r="P67" s="96"/>
      <c r="Q67" s="99"/>
      <c r="R67" s="96"/>
      <c r="S67" s="98"/>
      <c r="T67" s="99"/>
      <c r="U67" s="96"/>
      <c r="V67" s="98"/>
      <c r="W67" s="100"/>
    </row>
    <row r="68" spans="1:24" s="18" customFormat="1" hidden="1" x14ac:dyDescent="0.25">
      <c r="A68" s="128" t="s">
        <v>216</v>
      </c>
      <c r="B68" s="93" t="s">
        <v>656</v>
      </c>
      <c r="C68" s="556" t="s">
        <v>217</v>
      </c>
      <c r="D68" s="557"/>
      <c r="E68" s="557"/>
      <c r="F68" s="259">
        <f>F69+F70+F71</f>
        <v>0</v>
      </c>
      <c r="G68" s="152">
        <f t="shared" ref="G68:W68" si="36">G69+G70+G71</f>
        <v>0</v>
      </c>
      <c r="H68" s="168">
        <f t="shared" si="3"/>
        <v>0</v>
      </c>
      <c r="I68" s="95">
        <f t="shared" ref="I68:K68" si="37">I69+I70+I71</f>
        <v>0</v>
      </c>
      <c r="J68" s="96">
        <f t="shared" si="37"/>
        <v>0</v>
      </c>
      <c r="K68" s="96">
        <f t="shared" si="37"/>
        <v>0</v>
      </c>
      <c r="L68" s="95">
        <f t="shared" si="36"/>
        <v>0</v>
      </c>
      <c r="M68" s="96">
        <f t="shared" si="36"/>
        <v>0</v>
      </c>
      <c r="N68" s="96">
        <f t="shared" si="36"/>
        <v>0</v>
      </c>
      <c r="O68" s="96">
        <f t="shared" si="36"/>
        <v>0</v>
      </c>
      <c r="P68" s="96">
        <f t="shared" si="36"/>
        <v>0</v>
      </c>
      <c r="Q68" s="99">
        <f t="shared" si="36"/>
        <v>0</v>
      </c>
      <c r="R68" s="96">
        <f t="shared" si="36"/>
        <v>0</v>
      </c>
      <c r="S68" s="98">
        <f t="shared" si="36"/>
        <v>0</v>
      </c>
      <c r="T68" s="99">
        <f t="shared" si="36"/>
        <v>0</v>
      </c>
      <c r="U68" s="96">
        <f t="shared" si="36"/>
        <v>0</v>
      </c>
      <c r="V68" s="98">
        <f t="shared" si="36"/>
        <v>0</v>
      </c>
      <c r="W68" s="100">
        <f t="shared" si="36"/>
        <v>0</v>
      </c>
    </row>
    <row r="69" spans="1:24" hidden="1" x14ac:dyDescent="0.25">
      <c r="B69" s="55"/>
      <c r="C69" s="2"/>
      <c r="D69" s="524" t="s">
        <v>343</v>
      </c>
      <c r="E69" s="524"/>
      <c r="F69" s="258">
        <f t="shared" ref="F69:F71" si="38">SUM(L69:W69)</f>
        <v>0</v>
      </c>
      <c r="G69" s="151"/>
      <c r="H69" s="169">
        <f t="shared" si="3"/>
        <v>0</v>
      </c>
      <c r="I69" s="76"/>
      <c r="J69" s="1"/>
      <c r="K69" s="1"/>
      <c r="L69" s="76"/>
      <c r="M69" s="1"/>
      <c r="N69" s="1"/>
      <c r="O69" s="1"/>
      <c r="P69" s="1"/>
      <c r="Q69" s="82"/>
      <c r="R69" s="1"/>
      <c r="S69" s="42"/>
      <c r="T69" s="82"/>
      <c r="U69" s="1"/>
      <c r="V69" s="42"/>
      <c r="W69" s="44"/>
      <c r="X69" s="21"/>
    </row>
    <row r="70" spans="1:24" hidden="1" x14ac:dyDescent="0.25">
      <c r="B70" s="55"/>
      <c r="C70" s="2"/>
      <c r="D70" s="524" t="s">
        <v>344</v>
      </c>
      <c r="E70" s="524"/>
      <c r="F70" s="258">
        <f t="shared" si="38"/>
        <v>0</v>
      </c>
      <c r="G70" s="151"/>
      <c r="H70" s="169">
        <f t="shared" si="3"/>
        <v>0</v>
      </c>
      <c r="I70" s="76"/>
      <c r="J70" s="1"/>
      <c r="K70" s="1"/>
      <c r="L70" s="76"/>
      <c r="M70" s="1"/>
      <c r="N70" s="1"/>
      <c r="O70" s="1"/>
      <c r="P70" s="1"/>
      <c r="Q70" s="82"/>
      <c r="R70" s="1"/>
      <c r="S70" s="42"/>
      <c r="T70" s="82"/>
      <c r="U70" s="1"/>
      <c r="V70" s="42"/>
      <c r="W70" s="44"/>
    </row>
    <row r="71" spans="1:24" hidden="1" x14ac:dyDescent="0.25">
      <c r="B71" s="55"/>
      <c r="C71" s="2"/>
      <c r="D71" s="524" t="s">
        <v>345</v>
      </c>
      <c r="E71" s="524"/>
      <c r="F71" s="258">
        <f t="shared" si="38"/>
        <v>0</v>
      </c>
      <c r="G71" s="151"/>
      <c r="H71" s="169">
        <f t="shared" si="3"/>
        <v>0</v>
      </c>
      <c r="I71" s="76"/>
      <c r="J71" s="1"/>
      <c r="K71" s="1"/>
      <c r="L71" s="76"/>
      <c r="M71" s="1"/>
      <c r="N71" s="1"/>
      <c r="O71" s="1"/>
      <c r="P71" s="1"/>
      <c r="Q71" s="82"/>
      <c r="R71" s="1"/>
      <c r="S71" s="42"/>
      <c r="T71" s="82"/>
      <c r="U71" s="1"/>
      <c r="V71" s="42"/>
      <c r="W71" s="44"/>
    </row>
    <row r="72" spans="1:24" s="18" customFormat="1" hidden="1" x14ac:dyDescent="0.25">
      <c r="A72" s="128" t="s">
        <v>218</v>
      </c>
      <c r="B72" s="93" t="s">
        <v>657</v>
      </c>
      <c r="C72" s="556" t="s">
        <v>219</v>
      </c>
      <c r="D72" s="557"/>
      <c r="E72" s="557"/>
      <c r="F72" s="259">
        <f>F73+F74+F75+F76</f>
        <v>0</v>
      </c>
      <c r="G72" s="152">
        <f t="shared" ref="G72:W72" si="39">G73+G74+G75+G76</f>
        <v>0</v>
      </c>
      <c r="H72" s="168">
        <f t="shared" ref="H72:H135" si="40">SUM(F72:G72)</f>
        <v>0</v>
      </c>
      <c r="I72" s="95">
        <f t="shared" ref="I72:K72" si="41">I73+I74+I75+I76</f>
        <v>0</v>
      </c>
      <c r="J72" s="96">
        <f t="shared" si="41"/>
        <v>0</v>
      </c>
      <c r="K72" s="96">
        <f t="shared" si="41"/>
        <v>0</v>
      </c>
      <c r="L72" s="95">
        <f t="shared" si="39"/>
        <v>0</v>
      </c>
      <c r="M72" s="96">
        <f t="shared" si="39"/>
        <v>0</v>
      </c>
      <c r="N72" s="96">
        <f t="shared" si="39"/>
        <v>0</v>
      </c>
      <c r="O72" s="96">
        <f t="shared" si="39"/>
        <v>0</v>
      </c>
      <c r="P72" s="96">
        <f t="shared" si="39"/>
        <v>0</v>
      </c>
      <c r="Q72" s="99">
        <f t="shared" si="39"/>
        <v>0</v>
      </c>
      <c r="R72" s="96">
        <f t="shared" si="39"/>
        <v>0</v>
      </c>
      <c r="S72" s="98">
        <f t="shared" si="39"/>
        <v>0</v>
      </c>
      <c r="T72" s="99">
        <f t="shared" si="39"/>
        <v>0</v>
      </c>
      <c r="U72" s="96">
        <f t="shared" si="39"/>
        <v>0</v>
      </c>
      <c r="V72" s="98">
        <f t="shared" si="39"/>
        <v>0</v>
      </c>
      <c r="W72" s="100">
        <f t="shared" si="39"/>
        <v>0</v>
      </c>
    </row>
    <row r="73" spans="1:24" hidden="1" x14ac:dyDescent="0.25">
      <c r="B73" s="55"/>
      <c r="C73" s="2"/>
      <c r="D73" s="524" t="s">
        <v>836</v>
      </c>
      <c r="E73" s="524"/>
      <c r="F73" s="258">
        <f t="shared" ref="F73:F76" si="42">SUM(L73:W73)</f>
        <v>0</v>
      </c>
      <c r="G73" s="151"/>
      <c r="H73" s="169">
        <f t="shared" si="40"/>
        <v>0</v>
      </c>
      <c r="I73" s="76"/>
      <c r="J73" s="1"/>
      <c r="K73" s="1"/>
      <c r="L73" s="76"/>
      <c r="M73" s="1"/>
      <c r="N73" s="1"/>
      <c r="O73" s="1"/>
      <c r="P73" s="1"/>
      <c r="Q73" s="82"/>
      <c r="R73" s="1"/>
      <c r="S73" s="42"/>
      <c r="T73" s="82"/>
      <c r="U73" s="1"/>
      <c r="V73" s="42"/>
      <c r="W73" s="44"/>
    </row>
    <row r="74" spans="1:24" hidden="1" x14ac:dyDescent="0.25">
      <c r="B74" s="55"/>
      <c r="C74" s="2"/>
      <c r="D74" s="524" t="s">
        <v>346</v>
      </c>
      <c r="E74" s="524"/>
      <c r="F74" s="258">
        <f t="shared" si="42"/>
        <v>0</v>
      </c>
      <c r="G74" s="151"/>
      <c r="H74" s="169">
        <f t="shared" si="40"/>
        <v>0</v>
      </c>
      <c r="I74" s="76"/>
      <c r="J74" s="1"/>
      <c r="K74" s="1"/>
      <c r="L74" s="76"/>
      <c r="M74" s="1"/>
      <c r="N74" s="1"/>
      <c r="O74" s="1"/>
      <c r="P74" s="1"/>
      <c r="Q74" s="82"/>
      <c r="R74" s="1"/>
      <c r="S74" s="42"/>
      <c r="T74" s="82"/>
      <c r="U74" s="1"/>
      <c r="V74" s="42"/>
      <c r="W74" s="44"/>
    </row>
    <row r="75" spans="1:24" hidden="1" x14ac:dyDescent="0.25">
      <c r="B75" s="55"/>
      <c r="C75" s="2"/>
      <c r="D75" s="524" t="s">
        <v>837</v>
      </c>
      <c r="E75" s="524"/>
      <c r="F75" s="258">
        <f t="shared" si="42"/>
        <v>0</v>
      </c>
      <c r="G75" s="151"/>
      <c r="H75" s="169">
        <f t="shared" si="40"/>
        <v>0</v>
      </c>
      <c r="I75" s="76"/>
      <c r="J75" s="1"/>
      <c r="K75" s="1"/>
      <c r="L75" s="76"/>
      <c r="M75" s="1"/>
      <c r="N75" s="1"/>
      <c r="O75" s="1"/>
      <c r="P75" s="1"/>
      <c r="Q75" s="82"/>
      <c r="R75" s="1"/>
      <c r="S75" s="42"/>
      <c r="T75" s="82"/>
      <c r="U75" s="1"/>
      <c r="V75" s="42"/>
      <c r="W75" s="44"/>
    </row>
    <row r="76" spans="1:24" ht="15.75" hidden="1" thickBot="1" x14ac:dyDescent="0.3">
      <c r="B76" s="55"/>
      <c r="C76" s="2"/>
      <c r="D76" s="524" t="s">
        <v>835</v>
      </c>
      <c r="E76" s="524"/>
      <c r="F76" s="258">
        <f t="shared" si="42"/>
        <v>0</v>
      </c>
      <c r="G76" s="151"/>
      <c r="H76" s="169">
        <f t="shared" si="40"/>
        <v>0</v>
      </c>
      <c r="I76" s="76"/>
      <c r="J76" s="1"/>
      <c r="K76" s="1"/>
      <c r="L76" s="76"/>
      <c r="M76" s="1"/>
      <c r="N76" s="1"/>
      <c r="O76" s="1"/>
      <c r="P76" s="1"/>
      <c r="Q76" s="82"/>
      <c r="R76" s="1"/>
      <c r="S76" s="42"/>
      <c r="T76" s="82"/>
      <c r="U76" s="1"/>
      <c r="V76" s="42"/>
      <c r="W76" s="44"/>
    </row>
    <row r="77" spans="1:24" ht="15.75" thickBot="1" x14ac:dyDescent="0.3">
      <c r="B77" s="101" t="s">
        <v>220</v>
      </c>
      <c r="C77" s="560" t="s">
        <v>221</v>
      </c>
      <c r="D77" s="561"/>
      <c r="E77" s="561"/>
      <c r="F77" s="261">
        <f>F78+F81+F85+F86+F97+F108+F119+F122+F134+F135+F136+F137+F148</f>
        <v>12926139</v>
      </c>
      <c r="G77" s="154">
        <f t="shared" ref="G77:W77" si="43">G78+G81+G85+G86+G97+G108+G119+G122+G134+G135+G136+G137+G148</f>
        <v>0</v>
      </c>
      <c r="H77" s="166">
        <f t="shared" si="40"/>
        <v>12926139</v>
      </c>
      <c r="I77" s="87">
        <f t="shared" ref="I77:K77" si="44">I78+I81+I85+I86+I97+I108+I119+I122+I134+I135+I136+I137+I148</f>
        <v>0</v>
      </c>
      <c r="J77" s="88">
        <f t="shared" si="44"/>
        <v>11965174</v>
      </c>
      <c r="K77" s="88">
        <f t="shared" si="44"/>
        <v>960965</v>
      </c>
      <c r="L77" s="87">
        <f t="shared" si="43"/>
        <v>8103139</v>
      </c>
      <c r="M77" s="88">
        <f t="shared" si="43"/>
        <v>-127000</v>
      </c>
      <c r="N77" s="88">
        <f t="shared" si="43"/>
        <v>0</v>
      </c>
      <c r="O77" s="88">
        <f t="shared" si="43"/>
        <v>0</v>
      </c>
      <c r="P77" s="88">
        <f t="shared" si="43"/>
        <v>0</v>
      </c>
      <c r="Q77" s="91">
        <f t="shared" si="43"/>
        <v>0</v>
      </c>
      <c r="R77" s="88">
        <f t="shared" si="43"/>
        <v>2475000</v>
      </c>
      <c r="S77" s="90">
        <f t="shared" si="43"/>
        <v>0</v>
      </c>
      <c r="T77" s="91">
        <f t="shared" si="43"/>
        <v>0</v>
      </c>
      <c r="U77" s="88">
        <f t="shared" si="43"/>
        <v>0</v>
      </c>
      <c r="V77" s="90">
        <f t="shared" si="43"/>
        <v>0</v>
      </c>
      <c r="W77" s="92">
        <f t="shared" si="43"/>
        <v>2475000</v>
      </c>
    </row>
    <row r="78" spans="1:24" s="41" customFormat="1" hidden="1" x14ac:dyDescent="0.25">
      <c r="A78" s="128" t="s">
        <v>222</v>
      </c>
      <c r="B78" s="126" t="s">
        <v>658</v>
      </c>
      <c r="C78" s="562" t="s">
        <v>223</v>
      </c>
      <c r="D78" s="563"/>
      <c r="E78" s="563"/>
      <c r="F78" s="266">
        <f>F79+F80</f>
        <v>0</v>
      </c>
      <c r="G78" s="159">
        <f t="shared" ref="G78:W78" si="45">G79+G80</f>
        <v>0</v>
      </c>
      <c r="H78" s="171">
        <f t="shared" si="40"/>
        <v>0</v>
      </c>
      <c r="I78" s="173">
        <f t="shared" ref="I78:K78" si="46">I79+I80</f>
        <v>0</v>
      </c>
      <c r="J78" s="134">
        <f t="shared" si="46"/>
        <v>0</v>
      </c>
      <c r="K78" s="134">
        <f t="shared" si="46"/>
        <v>0</v>
      </c>
      <c r="L78" s="173">
        <f t="shared" si="45"/>
        <v>0</v>
      </c>
      <c r="M78" s="134">
        <f t="shared" si="45"/>
        <v>0</v>
      </c>
      <c r="N78" s="134">
        <f t="shared" si="45"/>
        <v>0</v>
      </c>
      <c r="O78" s="134">
        <f t="shared" si="45"/>
        <v>0</v>
      </c>
      <c r="P78" s="134">
        <f t="shared" si="45"/>
        <v>0</v>
      </c>
      <c r="Q78" s="135">
        <f t="shared" si="45"/>
        <v>0</v>
      </c>
      <c r="R78" s="134">
        <f t="shared" si="45"/>
        <v>0</v>
      </c>
      <c r="S78" s="133">
        <f t="shared" si="45"/>
        <v>0</v>
      </c>
      <c r="T78" s="135">
        <f t="shared" si="45"/>
        <v>0</v>
      </c>
      <c r="U78" s="134">
        <f t="shared" si="45"/>
        <v>0</v>
      </c>
      <c r="V78" s="133">
        <f t="shared" si="45"/>
        <v>0</v>
      </c>
      <c r="W78" s="136">
        <f t="shared" si="45"/>
        <v>0</v>
      </c>
    </row>
    <row r="79" spans="1:24" hidden="1" x14ac:dyDescent="0.25">
      <c r="B79" s="55"/>
      <c r="C79" s="2"/>
      <c r="D79" s="524" t="s">
        <v>347</v>
      </c>
      <c r="E79" s="524"/>
      <c r="F79" s="258">
        <f t="shared" ref="F79:F80" si="47">SUM(L79:W79)</f>
        <v>0</v>
      </c>
      <c r="G79" s="151"/>
      <c r="H79" s="169">
        <f t="shared" si="40"/>
        <v>0</v>
      </c>
      <c r="I79" s="76"/>
      <c r="J79" s="1"/>
      <c r="K79" s="1"/>
      <c r="L79" s="76"/>
      <c r="M79" s="1"/>
      <c r="N79" s="1"/>
      <c r="O79" s="1"/>
      <c r="P79" s="1"/>
      <c r="Q79" s="82"/>
      <c r="R79" s="1"/>
      <c r="S79" s="42"/>
      <c r="T79" s="82"/>
      <c r="U79" s="1"/>
      <c r="V79" s="42"/>
      <c r="W79" s="44"/>
    </row>
    <row r="80" spans="1:24" hidden="1" x14ac:dyDescent="0.25">
      <c r="B80" s="55"/>
      <c r="C80" s="2"/>
      <c r="D80" s="524" t="s">
        <v>348</v>
      </c>
      <c r="E80" s="524"/>
      <c r="F80" s="258">
        <f t="shared" si="47"/>
        <v>0</v>
      </c>
      <c r="G80" s="151"/>
      <c r="H80" s="169">
        <f t="shared" si="40"/>
        <v>0</v>
      </c>
      <c r="I80" s="76"/>
      <c r="J80" s="1"/>
      <c r="K80" s="1"/>
      <c r="L80" s="76"/>
      <c r="M80" s="1"/>
      <c r="N80" s="1"/>
      <c r="O80" s="1"/>
      <c r="P80" s="1"/>
      <c r="Q80" s="82"/>
      <c r="R80" s="1"/>
      <c r="S80" s="42"/>
      <c r="T80" s="82"/>
      <c r="U80" s="1"/>
      <c r="V80" s="42"/>
      <c r="W80" s="44"/>
    </row>
    <row r="81" spans="1:23" hidden="1" x14ac:dyDescent="0.25">
      <c r="B81" s="126" t="s">
        <v>838</v>
      </c>
      <c r="C81" s="562" t="s">
        <v>839</v>
      </c>
      <c r="D81" s="563"/>
      <c r="E81" s="563"/>
      <c r="F81" s="266">
        <f>F82+F83+F84</f>
        <v>0</v>
      </c>
      <c r="G81" s="159">
        <f t="shared" ref="G81:W81" si="48">G82+G83+G84</f>
        <v>0</v>
      </c>
      <c r="H81" s="171">
        <f t="shared" si="40"/>
        <v>0</v>
      </c>
      <c r="I81" s="173">
        <f t="shared" ref="I81:K81" si="49">I82+I83+I84</f>
        <v>0</v>
      </c>
      <c r="J81" s="134">
        <f t="shared" si="49"/>
        <v>0</v>
      </c>
      <c r="K81" s="134">
        <f t="shared" si="49"/>
        <v>0</v>
      </c>
      <c r="L81" s="173">
        <f t="shared" si="48"/>
        <v>0</v>
      </c>
      <c r="M81" s="134">
        <f t="shared" si="48"/>
        <v>0</v>
      </c>
      <c r="N81" s="134">
        <f t="shared" si="48"/>
        <v>0</v>
      </c>
      <c r="O81" s="134">
        <f t="shared" si="48"/>
        <v>0</v>
      </c>
      <c r="P81" s="134">
        <f t="shared" si="48"/>
        <v>0</v>
      </c>
      <c r="Q81" s="135">
        <f t="shared" si="48"/>
        <v>0</v>
      </c>
      <c r="R81" s="134">
        <f t="shared" si="48"/>
        <v>0</v>
      </c>
      <c r="S81" s="133">
        <f t="shared" si="48"/>
        <v>0</v>
      </c>
      <c r="T81" s="135">
        <f t="shared" si="48"/>
        <v>0</v>
      </c>
      <c r="U81" s="134">
        <f t="shared" si="48"/>
        <v>0</v>
      </c>
      <c r="V81" s="133">
        <f t="shared" si="48"/>
        <v>0</v>
      </c>
      <c r="W81" s="136">
        <f t="shared" si="48"/>
        <v>0</v>
      </c>
    </row>
    <row r="82" spans="1:23" s="211" customFormat="1" hidden="1" x14ac:dyDescent="0.25">
      <c r="A82" s="128" t="s">
        <v>885</v>
      </c>
      <c r="B82" s="191" t="s">
        <v>886</v>
      </c>
      <c r="C82" s="204"/>
      <c r="D82" s="274" t="s">
        <v>976</v>
      </c>
      <c r="E82" s="300"/>
      <c r="F82" s="281">
        <f t="shared" ref="F82:F85" si="50">SUM(L82:W82)</f>
        <v>0</v>
      </c>
      <c r="G82" s="192"/>
      <c r="H82" s="193">
        <f t="shared" si="40"/>
        <v>0</v>
      </c>
      <c r="I82" s="201"/>
      <c r="J82" s="195"/>
      <c r="K82" s="195"/>
      <c r="L82" s="201"/>
      <c r="M82" s="195"/>
      <c r="N82" s="195"/>
      <c r="O82" s="195"/>
      <c r="P82" s="195"/>
      <c r="Q82" s="196"/>
      <c r="R82" s="195"/>
      <c r="S82" s="194"/>
      <c r="T82" s="196"/>
      <c r="U82" s="195"/>
      <c r="V82" s="194"/>
      <c r="W82" s="197"/>
    </row>
    <row r="83" spans="1:23" s="211" customFormat="1" hidden="1" x14ac:dyDescent="0.25">
      <c r="A83" s="128" t="s">
        <v>224</v>
      </c>
      <c r="B83" s="191" t="s">
        <v>659</v>
      </c>
      <c r="C83" s="204"/>
      <c r="D83" s="274" t="s">
        <v>225</v>
      </c>
      <c r="E83" s="300"/>
      <c r="F83" s="281">
        <f t="shared" si="50"/>
        <v>0</v>
      </c>
      <c r="G83" s="192"/>
      <c r="H83" s="193">
        <f t="shared" si="40"/>
        <v>0</v>
      </c>
      <c r="I83" s="201"/>
      <c r="J83" s="195"/>
      <c r="K83" s="195"/>
      <c r="L83" s="201"/>
      <c r="M83" s="195"/>
      <c r="N83" s="195"/>
      <c r="O83" s="195"/>
      <c r="P83" s="195"/>
      <c r="Q83" s="196"/>
      <c r="R83" s="195"/>
      <c r="S83" s="194"/>
      <c r="T83" s="196"/>
      <c r="U83" s="195"/>
      <c r="V83" s="194"/>
      <c r="W83" s="197"/>
    </row>
    <row r="84" spans="1:23" s="211" customFormat="1" hidden="1" x14ac:dyDescent="0.25">
      <c r="A84" s="128" t="s">
        <v>226</v>
      </c>
      <c r="B84" s="191" t="s">
        <v>660</v>
      </c>
      <c r="C84" s="204"/>
      <c r="D84" s="274" t="s">
        <v>227</v>
      </c>
      <c r="E84" s="300"/>
      <c r="F84" s="281">
        <f t="shared" si="50"/>
        <v>0</v>
      </c>
      <c r="G84" s="192"/>
      <c r="H84" s="193">
        <f t="shared" si="40"/>
        <v>0</v>
      </c>
      <c r="I84" s="201"/>
      <c r="J84" s="195"/>
      <c r="K84" s="195"/>
      <c r="L84" s="201"/>
      <c r="M84" s="195"/>
      <c r="N84" s="195"/>
      <c r="O84" s="195"/>
      <c r="P84" s="195"/>
      <c r="Q84" s="196"/>
      <c r="R84" s="195"/>
      <c r="S84" s="194"/>
      <c r="T84" s="196"/>
      <c r="U84" s="195"/>
      <c r="V84" s="194"/>
      <c r="W84" s="197"/>
    </row>
    <row r="85" spans="1:23" s="41" customFormat="1" ht="27.75" hidden="1" customHeight="1" x14ac:dyDescent="0.25">
      <c r="A85" s="128" t="s">
        <v>228</v>
      </c>
      <c r="B85" s="109" t="s">
        <v>661</v>
      </c>
      <c r="C85" s="602" t="s">
        <v>353</v>
      </c>
      <c r="D85" s="603"/>
      <c r="E85" s="603"/>
      <c r="F85" s="267">
        <f t="shared" si="50"/>
        <v>0</v>
      </c>
      <c r="G85" s="160"/>
      <c r="H85" s="172">
        <f t="shared" si="40"/>
        <v>0</v>
      </c>
      <c r="I85" s="111"/>
      <c r="J85" s="112"/>
      <c r="K85" s="112"/>
      <c r="L85" s="111"/>
      <c r="M85" s="112"/>
      <c r="N85" s="112"/>
      <c r="O85" s="112"/>
      <c r="P85" s="112"/>
      <c r="Q85" s="115"/>
      <c r="R85" s="112"/>
      <c r="S85" s="114"/>
      <c r="T85" s="115"/>
      <c r="U85" s="112"/>
      <c r="V85" s="114"/>
      <c r="W85" s="116"/>
    </row>
    <row r="86" spans="1:23" s="41" customFormat="1" hidden="1" x14ac:dyDescent="0.25">
      <c r="A86" s="128" t="s">
        <v>229</v>
      </c>
      <c r="B86" s="109" t="s">
        <v>662</v>
      </c>
      <c r="C86" s="602" t="s">
        <v>804</v>
      </c>
      <c r="D86" s="603"/>
      <c r="E86" s="603"/>
      <c r="F86" s="267">
        <f>F87+F88+F89+F90+F91+F92+F93+F94+F95+F96</f>
        <v>0</v>
      </c>
      <c r="G86" s="160">
        <f t="shared" ref="G86:W86" si="51">G87+G88+G89+G90+G91+G92+G93+G94+G95+G96</f>
        <v>0</v>
      </c>
      <c r="H86" s="172">
        <f t="shared" si="40"/>
        <v>0</v>
      </c>
      <c r="I86" s="111">
        <f t="shared" ref="I86:K86" si="52">I87+I88+I89+I90+I91+I92+I93+I94+I95+I96</f>
        <v>0</v>
      </c>
      <c r="J86" s="112">
        <f t="shared" si="52"/>
        <v>0</v>
      </c>
      <c r="K86" s="112">
        <f t="shared" si="52"/>
        <v>0</v>
      </c>
      <c r="L86" s="111">
        <f t="shared" si="51"/>
        <v>0</v>
      </c>
      <c r="M86" s="112">
        <f t="shared" si="51"/>
        <v>0</v>
      </c>
      <c r="N86" s="112">
        <f t="shared" si="51"/>
        <v>0</v>
      </c>
      <c r="O86" s="112">
        <f t="shared" si="51"/>
        <v>0</v>
      </c>
      <c r="P86" s="112">
        <f t="shared" si="51"/>
        <v>0</v>
      </c>
      <c r="Q86" s="115">
        <f t="shared" si="51"/>
        <v>0</v>
      </c>
      <c r="R86" s="112">
        <f t="shared" si="51"/>
        <v>0</v>
      </c>
      <c r="S86" s="114">
        <f t="shared" si="51"/>
        <v>0</v>
      </c>
      <c r="T86" s="115">
        <f t="shared" si="51"/>
        <v>0</v>
      </c>
      <c r="U86" s="112">
        <f t="shared" si="51"/>
        <v>0</v>
      </c>
      <c r="V86" s="114">
        <f t="shared" si="51"/>
        <v>0</v>
      </c>
      <c r="W86" s="116">
        <f t="shared" si="51"/>
        <v>0</v>
      </c>
    </row>
    <row r="87" spans="1:23" hidden="1" x14ac:dyDescent="0.25">
      <c r="B87" s="55"/>
      <c r="C87" s="2"/>
      <c r="D87" s="524" t="s">
        <v>370</v>
      </c>
      <c r="E87" s="524"/>
      <c r="F87" s="258">
        <f t="shared" ref="F87:F96" si="53">SUM(L87:W87)</f>
        <v>0</v>
      </c>
      <c r="G87" s="151"/>
      <c r="H87" s="169">
        <f t="shared" si="40"/>
        <v>0</v>
      </c>
      <c r="I87" s="76"/>
      <c r="J87" s="1"/>
      <c r="K87" s="1"/>
      <c r="L87" s="76"/>
      <c r="M87" s="1"/>
      <c r="N87" s="1"/>
      <c r="O87" s="1"/>
      <c r="P87" s="1"/>
      <c r="Q87" s="82"/>
      <c r="R87" s="1"/>
      <c r="S87" s="42"/>
      <c r="T87" s="82"/>
      <c r="U87" s="1"/>
      <c r="V87" s="42"/>
      <c r="W87" s="44"/>
    </row>
    <row r="88" spans="1:23" hidden="1" x14ac:dyDescent="0.25">
      <c r="B88" s="55"/>
      <c r="C88" s="2"/>
      <c r="D88" s="524" t="s">
        <v>506</v>
      </c>
      <c r="E88" s="524"/>
      <c r="F88" s="258">
        <f t="shared" si="53"/>
        <v>0</v>
      </c>
      <c r="G88" s="151"/>
      <c r="H88" s="169">
        <f t="shared" si="40"/>
        <v>0</v>
      </c>
      <c r="I88" s="76"/>
      <c r="J88" s="1"/>
      <c r="K88" s="1"/>
      <c r="L88" s="76"/>
      <c r="M88" s="1"/>
      <c r="N88" s="1"/>
      <c r="O88" s="1"/>
      <c r="P88" s="1"/>
      <c r="Q88" s="82"/>
      <c r="R88" s="1"/>
      <c r="S88" s="42"/>
      <c r="T88" s="82"/>
      <c r="U88" s="1"/>
      <c r="V88" s="42"/>
      <c r="W88" s="44"/>
    </row>
    <row r="89" spans="1:23" hidden="1" x14ac:dyDescent="0.25">
      <c r="B89" s="55"/>
      <c r="C89" s="2"/>
      <c r="D89" s="524" t="s">
        <v>507</v>
      </c>
      <c r="E89" s="524"/>
      <c r="F89" s="258">
        <f t="shared" si="53"/>
        <v>0</v>
      </c>
      <c r="G89" s="151"/>
      <c r="H89" s="169">
        <f t="shared" si="40"/>
        <v>0</v>
      </c>
      <c r="I89" s="76"/>
      <c r="J89" s="1"/>
      <c r="K89" s="1"/>
      <c r="L89" s="76"/>
      <c r="M89" s="1"/>
      <c r="N89" s="1"/>
      <c r="O89" s="1"/>
      <c r="P89" s="1"/>
      <c r="Q89" s="82"/>
      <c r="R89" s="1"/>
      <c r="S89" s="42"/>
      <c r="T89" s="82"/>
      <c r="U89" s="1"/>
      <c r="V89" s="42"/>
      <c r="W89" s="44"/>
    </row>
    <row r="90" spans="1:23" hidden="1" x14ac:dyDescent="0.25">
      <c r="B90" s="55"/>
      <c r="C90" s="2"/>
      <c r="D90" s="524" t="s">
        <v>508</v>
      </c>
      <c r="E90" s="524"/>
      <c r="F90" s="258">
        <f t="shared" si="53"/>
        <v>0</v>
      </c>
      <c r="G90" s="151"/>
      <c r="H90" s="169">
        <f t="shared" si="40"/>
        <v>0</v>
      </c>
      <c r="I90" s="76"/>
      <c r="J90" s="1"/>
      <c r="K90" s="1"/>
      <c r="L90" s="76"/>
      <c r="M90" s="1"/>
      <c r="N90" s="1"/>
      <c r="O90" s="1"/>
      <c r="P90" s="1"/>
      <c r="Q90" s="82"/>
      <c r="R90" s="1"/>
      <c r="S90" s="42"/>
      <c r="T90" s="82"/>
      <c r="U90" s="1"/>
      <c r="V90" s="42"/>
      <c r="W90" s="44"/>
    </row>
    <row r="91" spans="1:23" hidden="1" x14ac:dyDescent="0.25">
      <c r="B91" s="55"/>
      <c r="C91" s="2"/>
      <c r="D91" s="524" t="s">
        <v>509</v>
      </c>
      <c r="E91" s="524"/>
      <c r="F91" s="258">
        <f t="shared" si="53"/>
        <v>0</v>
      </c>
      <c r="G91" s="151"/>
      <c r="H91" s="169">
        <f t="shared" si="40"/>
        <v>0</v>
      </c>
      <c r="I91" s="76"/>
      <c r="J91" s="1"/>
      <c r="K91" s="1"/>
      <c r="L91" s="76"/>
      <c r="M91" s="1"/>
      <c r="N91" s="1"/>
      <c r="O91" s="1"/>
      <c r="P91" s="1"/>
      <c r="Q91" s="82"/>
      <c r="R91" s="1"/>
      <c r="S91" s="42"/>
      <c r="T91" s="82"/>
      <c r="U91" s="1"/>
      <c r="V91" s="42"/>
      <c r="W91" s="44"/>
    </row>
    <row r="92" spans="1:23" hidden="1" x14ac:dyDescent="0.25">
      <c r="B92" s="55"/>
      <c r="C92" s="2"/>
      <c r="D92" s="524" t="s">
        <v>510</v>
      </c>
      <c r="E92" s="524"/>
      <c r="F92" s="258">
        <f t="shared" si="53"/>
        <v>0</v>
      </c>
      <c r="G92" s="151"/>
      <c r="H92" s="169">
        <f t="shared" si="40"/>
        <v>0</v>
      </c>
      <c r="I92" s="76"/>
      <c r="J92" s="1"/>
      <c r="K92" s="1"/>
      <c r="L92" s="76"/>
      <c r="M92" s="1"/>
      <c r="N92" s="1"/>
      <c r="O92" s="1"/>
      <c r="P92" s="1"/>
      <c r="Q92" s="82"/>
      <c r="R92" s="1"/>
      <c r="S92" s="42"/>
      <c r="T92" s="82"/>
      <c r="U92" s="1"/>
      <c r="V92" s="42"/>
      <c r="W92" s="44"/>
    </row>
    <row r="93" spans="1:23" ht="25.5" hidden="1" customHeight="1" x14ac:dyDescent="0.25">
      <c r="B93" s="55"/>
      <c r="C93" s="2"/>
      <c r="D93" s="523" t="s">
        <v>511</v>
      </c>
      <c r="E93" s="523"/>
      <c r="F93" s="268">
        <f t="shared" si="53"/>
        <v>0</v>
      </c>
      <c r="G93" s="161"/>
      <c r="H93" s="169">
        <f t="shared" si="40"/>
        <v>0</v>
      </c>
      <c r="I93" s="76"/>
      <c r="J93" s="1"/>
      <c r="K93" s="1"/>
      <c r="L93" s="76"/>
      <c r="M93" s="1"/>
      <c r="N93" s="1"/>
      <c r="O93" s="1"/>
      <c r="P93" s="1"/>
      <c r="Q93" s="82"/>
      <c r="R93" s="1"/>
      <c r="S93" s="42"/>
      <c r="T93" s="82"/>
      <c r="U93" s="1"/>
      <c r="V93" s="42"/>
      <c r="W93" s="44"/>
    </row>
    <row r="94" spans="1:23" hidden="1" x14ac:dyDescent="0.25">
      <c r="B94" s="55"/>
      <c r="C94" s="2"/>
      <c r="D94" s="524" t="s">
        <v>805</v>
      </c>
      <c r="E94" s="524"/>
      <c r="F94" s="258">
        <f t="shared" si="53"/>
        <v>0</v>
      </c>
      <c r="G94" s="151"/>
      <c r="H94" s="169">
        <f t="shared" si="40"/>
        <v>0</v>
      </c>
      <c r="I94" s="76"/>
      <c r="J94" s="1"/>
      <c r="K94" s="1"/>
      <c r="L94" s="76"/>
      <c r="M94" s="1"/>
      <c r="N94" s="1"/>
      <c r="O94" s="1"/>
      <c r="P94" s="1"/>
      <c r="Q94" s="82"/>
      <c r="R94" s="1"/>
      <c r="S94" s="42"/>
      <c r="T94" s="82"/>
      <c r="U94" s="1"/>
      <c r="V94" s="42"/>
      <c r="W94" s="44"/>
    </row>
    <row r="95" spans="1:23" ht="25.5" hidden="1" customHeight="1" x14ac:dyDescent="0.25">
      <c r="B95" s="55"/>
      <c r="C95" s="2"/>
      <c r="D95" s="523" t="s">
        <v>512</v>
      </c>
      <c r="E95" s="523"/>
      <c r="F95" s="268">
        <f t="shared" si="53"/>
        <v>0</v>
      </c>
      <c r="G95" s="161"/>
      <c r="H95" s="169">
        <f t="shared" si="40"/>
        <v>0</v>
      </c>
      <c r="I95" s="76"/>
      <c r="J95" s="1"/>
      <c r="K95" s="1"/>
      <c r="L95" s="76"/>
      <c r="M95" s="1"/>
      <c r="N95" s="1"/>
      <c r="O95" s="1"/>
      <c r="P95" s="1"/>
      <c r="Q95" s="82"/>
      <c r="R95" s="1"/>
      <c r="S95" s="42"/>
      <c r="T95" s="82"/>
      <c r="U95" s="1"/>
      <c r="V95" s="42"/>
      <c r="W95" s="44"/>
    </row>
    <row r="96" spans="1:23" ht="25.5" hidden="1" customHeight="1" x14ac:dyDescent="0.25">
      <c r="B96" s="55"/>
      <c r="C96" s="2"/>
      <c r="D96" s="523" t="s">
        <v>513</v>
      </c>
      <c r="E96" s="523"/>
      <c r="F96" s="268">
        <f t="shared" si="53"/>
        <v>0</v>
      </c>
      <c r="G96" s="161"/>
      <c r="H96" s="169">
        <f t="shared" si="40"/>
        <v>0</v>
      </c>
      <c r="I96" s="76"/>
      <c r="J96" s="1"/>
      <c r="K96" s="1"/>
      <c r="L96" s="76"/>
      <c r="M96" s="1"/>
      <c r="N96" s="1"/>
      <c r="O96" s="1"/>
      <c r="P96" s="1"/>
      <c r="Q96" s="82"/>
      <c r="R96" s="1"/>
      <c r="S96" s="42"/>
      <c r="T96" s="82"/>
      <c r="U96" s="1"/>
      <c r="V96" s="42"/>
      <c r="W96" s="44"/>
    </row>
    <row r="97" spans="1:23" s="41" customFormat="1" ht="15" hidden="1" customHeight="1" x14ac:dyDescent="0.25">
      <c r="A97" s="128" t="s">
        <v>230</v>
      </c>
      <c r="B97" s="109" t="s">
        <v>663</v>
      </c>
      <c r="C97" s="602" t="s">
        <v>806</v>
      </c>
      <c r="D97" s="603"/>
      <c r="E97" s="603"/>
      <c r="F97" s="267">
        <f>F98+F99+F100+F101+F102+F103+F104+F105+F106+F107</f>
        <v>0</v>
      </c>
      <c r="G97" s="160">
        <f t="shared" ref="G97:W97" si="54">G98+G99+G100+G101+G102+G103+G104+G105+G106+G107</f>
        <v>0</v>
      </c>
      <c r="H97" s="172">
        <f t="shared" si="40"/>
        <v>0</v>
      </c>
      <c r="I97" s="111">
        <f t="shared" ref="I97:K97" si="55">I98+I99+I100+I101+I102+I103+I104+I105+I106+I107</f>
        <v>0</v>
      </c>
      <c r="J97" s="112">
        <f t="shared" si="55"/>
        <v>0</v>
      </c>
      <c r="K97" s="112">
        <f t="shared" si="55"/>
        <v>0</v>
      </c>
      <c r="L97" s="111">
        <f t="shared" si="54"/>
        <v>0</v>
      </c>
      <c r="M97" s="112">
        <f t="shared" si="54"/>
        <v>0</v>
      </c>
      <c r="N97" s="112">
        <f t="shared" si="54"/>
        <v>0</v>
      </c>
      <c r="O97" s="112">
        <f t="shared" si="54"/>
        <v>0</v>
      </c>
      <c r="P97" s="112">
        <f t="shared" si="54"/>
        <v>0</v>
      </c>
      <c r="Q97" s="115">
        <f t="shared" si="54"/>
        <v>0</v>
      </c>
      <c r="R97" s="112">
        <f t="shared" si="54"/>
        <v>0</v>
      </c>
      <c r="S97" s="114">
        <f t="shared" si="54"/>
        <v>0</v>
      </c>
      <c r="T97" s="115">
        <f t="shared" si="54"/>
        <v>0</v>
      </c>
      <c r="U97" s="112">
        <f t="shared" si="54"/>
        <v>0</v>
      </c>
      <c r="V97" s="114">
        <f t="shared" si="54"/>
        <v>0</v>
      </c>
      <c r="W97" s="116">
        <f t="shared" si="54"/>
        <v>0</v>
      </c>
    </row>
    <row r="98" spans="1:23" hidden="1" x14ac:dyDescent="0.25">
      <c r="B98" s="55"/>
      <c r="C98" s="2"/>
      <c r="D98" s="524" t="s">
        <v>369</v>
      </c>
      <c r="E98" s="524"/>
      <c r="F98" s="258">
        <f t="shared" ref="F98:F107" si="56">SUM(L98:W98)</f>
        <v>0</v>
      </c>
      <c r="G98" s="151"/>
      <c r="H98" s="169">
        <f t="shared" si="40"/>
        <v>0</v>
      </c>
      <c r="I98" s="76"/>
      <c r="J98" s="1"/>
      <c r="K98" s="1"/>
      <c r="L98" s="76"/>
      <c r="M98" s="1"/>
      <c r="N98" s="1"/>
      <c r="O98" s="1"/>
      <c r="P98" s="1"/>
      <c r="Q98" s="82"/>
      <c r="R98" s="1"/>
      <c r="S98" s="42"/>
      <c r="T98" s="82"/>
      <c r="U98" s="1"/>
      <c r="V98" s="42"/>
      <c r="W98" s="44"/>
    </row>
    <row r="99" spans="1:23" hidden="1" x14ac:dyDescent="0.25">
      <c r="B99" s="55"/>
      <c r="C99" s="2"/>
      <c r="D99" s="524" t="s">
        <v>514</v>
      </c>
      <c r="E99" s="524"/>
      <c r="F99" s="258">
        <f t="shared" si="56"/>
        <v>0</v>
      </c>
      <c r="G99" s="151"/>
      <c r="H99" s="169">
        <f t="shared" si="40"/>
        <v>0</v>
      </c>
      <c r="I99" s="76"/>
      <c r="J99" s="1"/>
      <c r="K99" s="1"/>
      <c r="L99" s="76"/>
      <c r="M99" s="1"/>
      <c r="N99" s="1"/>
      <c r="O99" s="1"/>
      <c r="P99" s="1"/>
      <c r="Q99" s="82"/>
      <c r="R99" s="1"/>
      <c r="S99" s="42"/>
      <c r="T99" s="82"/>
      <c r="U99" s="1"/>
      <c r="V99" s="42"/>
      <c r="W99" s="44"/>
    </row>
    <row r="100" spans="1:23" hidden="1" x14ac:dyDescent="0.25">
      <c r="B100" s="55"/>
      <c r="C100" s="2"/>
      <c r="D100" s="524" t="s">
        <v>516</v>
      </c>
      <c r="E100" s="524"/>
      <c r="F100" s="258">
        <f t="shared" si="56"/>
        <v>0</v>
      </c>
      <c r="G100" s="151"/>
      <c r="H100" s="169">
        <f t="shared" si="40"/>
        <v>0</v>
      </c>
      <c r="I100" s="76"/>
      <c r="J100" s="1"/>
      <c r="K100" s="1"/>
      <c r="L100" s="76"/>
      <c r="M100" s="1"/>
      <c r="N100" s="1"/>
      <c r="O100" s="1"/>
      <c r="P100" s="1"/>
      <c r="Q100" s="82"/>
      <c r="R100" s="1"/>
      <c r="S100" s="42"/>
      <c r="T100" s="82"/>
      <c r="U100" s="1"/>
      <c r="V100" s="42"/>
      <c r="W100" s="44"/>
    </row>
    <row r="101" spans="1:23" hidden="1" x14ac:dyDescent="0.25">
      <c r="B101" s="55"/>
      <c r="C101" s="2"/>
      <c r="D101" s="524" t="s">
        <v>808</v>
      </c>
      <c r="E101" s="524"/>
      <c r="F101" s="258">
        <f t="shared" si="56"/>
        <v>0</v>
      </c>
      <c r="G101" s="151"/>
      <c r="H101" s="169">
        <f t="shared" si="40"/>
        <v>0</v>
      </c>
      <c r="I101" s="76"/>
      <c r="J101" s="1"/>
      <c r="K101" s="1"/>
      <c r="L101" s="76"/>
      <c r="M101" s="1"/>
      <c r="N101" s="1"/>
      <c r="O101" s="1"/>
      <c r="P101" s="1"/>
      <c r="Q101" s="82"/>
      <c r="R101" s="1"/>
      <c r="S101" s="42"/>
      <c r="T101" s="82"/>
      <c r="U101" s="1"/>
      <c r="V101" s="42"/>
      <c r="W101" s="44"/>
    </row>
    <row r="102" spans="1:23" hidden="1" x14ac:dyDescent="0.25">
      <c r="B102" s="55"/>
      <c r="C102" s="2"/>
      <c r="D102" s="524" t="s">
        <v>521</v>
      </c>
      <c r="E102" s="524"/>
      <c r="F102" s="258">
        <f t="shared" si="56"/>
        <v>0</v>
      </c>
      <c r="G102" s="151"/>
      <c r="H102" s="169">
        <f t="shared" si="40"/>
        <v>0</v>
      </c>
      <c r="I102" s="76"/>
      <c r="J102" s="1"/>
      <c r="K102" s="1"/>
      <c r="L102" s="76"/>
      <c r="M102" s="1"/>
      <c r="N102" s="1"/>
      <c r="O102" s="1"/>
      <c r="P102" s="1"/>
      <c r="Q102" s="82"/>
      <c r="R102" s="1"/>
      <c r="S102" s="42"/>
      <c r="T102" s="82"/>
      <c r="U102" s="1"/>
      <c r="V102" s="42"/>
      <c r="W102" s="44"/>
    </row>
    <row r="103" spans="1:23" hidden="1" x14ac:dyDescent="0.25">
      <c r="B103" s="55"/>
      <c r="C103" s="2"/>
      <c r="D103" s="524" t="s">
        <v>519</v>
      </c>
      <c r="E103" s="524"/>
      <c r="F103" s="258">
        <f t="shared" si="56"/>
        <v>0</v>
      </c>
      <c r="G103" s="151"/>
      <c r="H103" s="169">
        <f t="shared" si="40"/>
        <v>0</v>
      </c>
      <c r="I103" s="76"/>
      <c r="J103" s="1"/>
      <c r="K103" s="1"/>
      <c r="L103" s="76"/>
      <c r="M103" s="1"/>
      <c r="N103" s="1"/>
      <c r="O103" s="1"/>
      <c r="P103" s="1"/>
      <c r="Q103" s="82"/>
      <c r="R103" s="1"/>
      <c r="S103" s="42"/>
      <c r="T103" s="82"/>
      <c r="U103" s="1"/>
      <c r="V103" s="42"/>
      <c r="W103" s="44"/>
    </row>
    <row r="104" spans="1:23" ht="25.5" hidden="1" customHeight="1" x14ac:dyDescent="0.25">
      <c r="B104" s="55"/>
      <c r="C104" s="2"/>
      <c r="D104" s="523" t="s">
        <v>523</v>
      </c>
      <c r="E104" s="523"/>
      <c r="F104" s="268">
        <f t="shared" si="56"/>
        <v>0</v>
      </c>
      <c r="G104" s="161"/>
      <c r="H104" s="169">
        <f t="shared" si="40"/>
        <v>0</v>
      </c>
      <c r="I104" s="76"/>
      <c r="J104" s="1"/>
      <c r="K104" s="1"/>
      <c r="L104" s="76"/>
      <c r="M104" s="1"/>
      <c r="N104" s="1"/>
      <c r="O104" s="1"/>
      <c r="P104" s="1"/>
      <c r="Q104" s="82"/>
      <c r="R104" s="1"/>
      <c r="S104" s="42"/>
      <c r="T104" s="82"/>
      <c r="U104" s="1"/>
      <c r="V104" s="42"/>
      <c r="W104" s="44"/>
    </row>
    <row r="105" spans="1:23" hidden="1" x14ac:dyDescent="0.25">
      <c r="B105" s="55"/>
      <c r="C105" s="2"/>
      <c r="D105" s="524" t="s">
        <v>807</v>
      </c>
      <c r="E105" s="524"/>
      <c r="F105" s="258">
        <f t="shared" si="56"/>
        <v>0</v>
      </c>
      <c r="G105" s="151"/>
      <c r="H105" s="169">
        <f t="shared" si="40"/>
        <v>0</v>
      </c>
      <c r="I105" s="76"/>
      <c r="J105" s="1"/>
      <c r="K105" s="1"/>
      <c r="L105" s="76"/>
      <c r="M105" s="1"/>
      <c r="N105" s="1"/>
      <c r="O105" s="1"/>
      <c r="P105" s="1"/>
      <c r="Q105" s="82"/>
      <c r="R105" s="1"/>
      <c r="S105" s="42"/>
      <c r="T105" s="82"/>
      <c r="U105" s="1"/>
      <c r="V105" s="42"/>
      <c r="W105" s="44"/>
    </row>
    <row r="106" spans="1:23" ht="25.5" hidden="1" customHeight="1" x14ac:dyDescent="0.25">
      <c r="B106" s="55"/>
      <c r="C106" s="2"/>
      <c r="D106" s="523" t="s">
        <v>526</v>
      </c>
      <c r="E106" s="523"/>
      <c r="F106" s="268">
        <f t="shared" si="56"/>
        <v>0</v>
      </c>
      <c r="G106" s="161"/>
      <c r="H106" s="169">
        <f t="shared" si="40"/>
        <v>0</v>
      </c>
      <c r="I106" s="76"/>
      <c r="J106" s="1"/>
      <c r="K106" s="1"/>
      <c r="L106" s="76"/>
      <c r="M106" s="1"/>
      <c r="N106" s="1"/>
      <c r="O106" s="1"/>
      <c r="P106" s="1"/>
      <c r="Q106" s="82"/>
      <c r="R106" s="1"/>
      <c r="S106" s="42"/>
      <c r="T106" s="82"/>
      <c r="U106" s="1"/>
      <c r="V106" s="42"/>
      <c r="W106" s="44"/>
    </row>
    <row r="107" spans="1:23" ht="25.5" hidden="1" customHeight="1" x14ac:dyDescent="0.25">
      <c r="B107" s="55"/>
      <c r="C107" s="2"/>
      <c r="D107" s="523" t="s">
        <v>528</v>
      </c>
      <c r="E107" s="523"/>
      <c r="F107" s="268">
        <f t="shared" si="56"/>
        <v>0</v>
      </c>
      <c r="G107" s="161"/>
      <c r="H107" s="169">
        <f t="shared" si="40"/>
        <v>0</v>
      </c>
      <c r="I107" s="76"/>
      <c r="J107" s="1"/>
      <c r="K107" s="1"/>
      <c r="L107" s="76"/>
      <c r="M107" s="1"/>
      <c r="N107" s="1"/>
      <c r="O107" s="1"/>
      <c r="P107" s="1"/>
      <c r="Q107" s="82"/>
      <c r="R107" s="1"/>
      <c r="S107" s="42"/>
      <c r="T107" s="82"/>
      <c r="U107" s="1"/>
      <c r="V107" s="42"/>
      <c r="W107" s="44"/>
    </row>
    <row r="108" spans="1:23" s="41" customFormat="1" hidden="1" x14ac:dyDescent="0.25">
      <c r="A108" s="128" t="s">
        <v>231</v>
      </c>
      <c r="B108" s="109" t="s">
        <v>664</v>
      </c>
      <c r="C108" s="564" t="s">
        <v>232</v>
      </c>
      <c r="D108" s="565"/>
      <c r="E108" s="565"/>
      <c r="F108" s="269">
        <f>F109+F110+F111+F112+F113+F114+F115+F116+F117+F118</f>
        <v>0</v>
      </c>
      <c r="G108" s="162">
        <f t="shared" ref="G108:W108" si="57">G109+G110+G111+G112+G113+G114+G115+G116+G117+G118</f>
        <v>0</v>
      </c>
      <c r="H108" s="172">
        <f t="shared" si="40"/>
        <v>0</v>
      </c>
      <c r="I108" s="111">
        <f t="shared" ref="I108:K108" si="58">I109+I110+I111+I112+I113+I114+I115+I116+I117+I118</f>
        <v>0</v>
      </c>
      <c r="J108" s="112">
        <f t="shared" si="58"/>
        <v>0</v>
      </c>
      <c r="K108" s="112">
        <f t="shared" si="58"/>
        <v>0</v>
      </c>
      <c r="L108" s="111">
        <f t="shared" si="57"/>
        <v>0</v>
      </c>
      <c r="M108" s="112">
        <f t="shared" si="57"/>
        <v>0</v>
      </c>
      <c r="N108" s="112">
        <f t="shared" si="57"/>
        <v>0</v>
      </c>
      <c r="O108" s="112">
        <f t="shared" si="57"/>
        <v>0</v>
      </c>
      <c r="P108" s="112">
        <f t="shared" si="57"/>
        <v>0</v>
      </c>
      <c r="Q108" s="115">
        <f t="shared" si="57"/>
        <v>0</v>
      </c>
      <c r="R108" s="112">
        <f t="shared" si="57"/>
        <v>0</v>
      </c>
      <c r="S108" s="114">
        <f t="shared" si="57"/>
        <v>0</v>
      </c>
      <c r="T108" s="115">
        <f t="shared" si="57"/>
        <v>0</v>
      </c>
      <c r="U108" s="112">
        <f t="shared" si="57"/>
        <v>0</v>
      </c>
      <c r="V108" s="114">
        <f t="shared" si="57"/>
        <v>0</v>
      </c>
      <c r="W108" s="116">
        <f t="shared" si="57"/>
        <v>0</v>
      </c>
    </row>
    <row r="109" spans="1:23" hidden="1" x14ac:dyDescent="0.25">
      <c r="B109" s="55"/>
      <c r="C109" s="2"/>
      <c r="D109" s="524" t="s">
        <v>368</v>
      </c>
      <c r="E109" s="524"/>
      <c r="F109" s="258">
        <f t="shared" ref="F109:F118" si="59">SUM(L109:W109)</f>
        <v>0</v>
      </c>
      <c r="G109" s="151"/>
      <c r="H109" s="169">
        <f t="shared" si="40"/>
        <v>0</v>
      </c>
      <c r="I109" s="76"/>
      <c r="J109" s="1"/>
      <c r="K109" s="1"/>
      <c r="L109" s="76"/>
      <c r="M109" s="1"/>
      <c r="N109" s="1"/>
      <c r="O109" s="1"/>
      <c r="P109" s="1"/>
      <c r="Q109" s="82"/>
      <c r="R109" s="1"/>
      <c r="S109" s="42"/>
      <c r="T109" s="82"/>
      <c r="U109" s="1"/>
      <c r="V109" s="42"/>
      <c r="W109" s="44"/>
    </row>
    <row r="110" spans="1:23" hidden="1" x14ac:dyDescent="0.25">
      <c r="B110" s="55"/>
      <c r="C110" s="2"/>
      <c r="D110" s="524" t="s">
        <v>515</v>
      </c>
      <c r="E110" s="524"/>
      <c r="F110" s="258">
        <f t="shared" si="59"/>
        <v>0</v>
      </c>
      <c r="G110" s="151"/>
      <c r="H110" s="169">
        <f t="shared" si="40"/>
        <v>0</v>
      </c>
      <c r="I110" s="76"/>
      <c r="J110" s="1"/>
      <c r="K110" s="1"/>
      <c r="L110" s="76"/>
      <c r="M110" s="1"/>
      <c r="N110" s="1"/>
      <c r="O110" s="1"/>
      <c r="P110" s="1"/>
      <c r="Q110" s="82"/>
      <c r="R110" s="1"/>
      <c r="S110" s="42"/>
      <c r="T110" s="82"/>
      <c r="U110" s="1"/>
      <c r="V110" s="42"/>
      <c r="W110" s="44"/>
    </row>
    <row r="111" spans="1:23" hidden="1" x14ac:dyDescent="0.25">
      <c r="B111" s="55"/>
      <c r="C111" s="2"/>
      <c r="D111" s="524" t="s">
        <v>517</v>
      </c>
      <c r="E111" s="524"/>
      <c r="F111" s="258">
        <f t="shared" si="59"/>
        <v>0</v>
      </c>
      <c r="G111" s="151"/>
      <c r="H111" s="169">
        <f t="shared" si="40"/>
        <v>0</v>
      </c>
      <c r="I111" s="76"/>
      <c r="J111" s="1"/>
      <c r="K111" s="1"/>
      <c r="L111" s="76"/>
      <c r="M111" s="1"/>
      <c r="N111" s="1"/>
      <c r="O111" s="1"/>
      <c r="P111" s="1"/>
      <c r="Q111" s="82"/>
      <c r="R111" s="1"/>
      <c r="S111" s="42"/>
      <c r="T111" s="82"/>
      <c r="U111" s="1"/>
      <c r="V111" s="42"/>
      <c r="W111" s="44"/>
    </row>
    <row r="112" spans="1:23" hidden="1" x14ac:dyDescent="0.25">
      <c r="B112" s="55"/>
      <c r="C112" s="2"/>
      <c r="D112" s="524" t="s">
        <v>518</v>
      </c>
      <c r="E112" s="524"/>
      <c r="F112" s="258">
        <f t="shared" si="59"/>
        <v>0</v>
      </c>
      <c r="G112" s="151"/>
      <c r="H112" s="169">
        <f t="shared" si="40"/>
        <v>0</v>
      </c>
      <c r="I112" s="76"/>
      <c r="J112" s="1"/>
      <c r="K112" s="1"/>
      <c r="L112" s="76"/>
      <c r="M112" s="1"/>
      <c r="N112" s="1"/>
      <c r="O112" s="1"/>
      <c r="P112" s="1"/>
      <c r="Q112" s="82"/>
      <c r="R112" s="1"/>
      <c r="S112" s="42"/>
      <c r="T112" s="82"/>
      <c r="U112" s="1"/>
      <c r="V112" s="42"/>
      <c r="W112" s="44"/>
    </row>
    <row r="113" spans="1:23" hidden="1" x14ac:dyDescent="0.25">
      <c r="B113" s="55"/>
      <c r="C113" s="2"/>
      <c r="D113" s="524" t="s">
        <v>522</v>
      </c>
      <c r="E113" s="524"/>
      <c r="F113" s="258">
        <f t="shared" si="59"/>
        <v>0</v>
      </c>
      <c r="G113" s="151"/>
      <c r="H113" s="169">
        <f t="shared" si="40"/>
        <v>0</v>
      </c>
      <c r="I113" s="76"/>
      <c r="J113" s="1"/>
      <c r="K113" s="1"/>
      <c r="L113" s="76"/>
      <c r="M113" s="1"/>
      <c r="N113" s="1"/>
      <c r="O113" s="1"/>
      <c r="P113" s="1"/>
      <c r="Q113" s="82"/>
      <c r="R113" s="1"/>
      <c r="S113" s="42"/>
      <c r="T113" s="82"/>
      <c r="U113" s="1"/>
      <c r="V113" s="42"/>
      <c r="W113" s="44"/>
    </row>
    <row r="114" spans="1:23" hidden="1" x14ac:dyDescent="0.25">
      <c r="B114" s="55"/>
      <c r="C114" s="2"/>
      <c r="D114" s="524" t="s">
        <v>520</v>
      </c>
      <c r="E114" s="524"/>
      <c r="F114" s="258">
        <f t="shared" si="59"/>
        <v>0</v>
      </c>
      <c r="G114" s="151"/>
      <c r="H114" s="169">
        <f t="shared" si="40"/>
        <v>0</v>
      </c>
      <c r="I114" s="76"/>
      <c r="J114" s="1"/>
      <c r="K114" s="1"/>
      <c r="L114" s="76"/>
      <c r="M114" s="1"/>
      <c r="N114" s="1"/>
      <c r="O114" s="1"/>
      <c r="P114" s="1"/>
      <c r="Q114" s="82"/>
      <c r="R114" s="1"/>
      <c r="S114" s="42"/>
      <c r="T114" s="82"/>
      <c r="U114" s="1"/>
      <c r="V114" s="42"/>
      <c r="W114" s="44"/>
    </row>
    <row r="115" spans="1:23" ht="25.5" hidden="1" customHeight="1" x14ac:dyDescent="0.25">
      <c r="B115" s="55"/>
      <c r="C115" s="2"/>
      <c r="D115" s="523" t="s">
        <v>524</v>
      </c>
      <c r="E115" s="523"/>
      <c r="F115" s="268">
        <f t="shared" si="59"/>
        <v>0</v>
      </c>
      <c r="G115" s="161"/>
      <c r="H115" s="169">
        <f t="shared" si="40"/>
        <v>0</v>
      </c>
      <c r="I115" s="76"/>
      <c r="J115" s="1"/>
      <c r="K115" s="1"/>
      <c r="L115" s="76"/>
      <c r="M115" s="1"/>
      <c r="N115" s="1"/>
      <c r="O115" s="1"/>
      <c r="P115" s="1"/>
      <c r="Q115" s="82"/>
      <c r="R115" s="1"/>
      <c r="S115" s="42"/>
      <c r="T115" s="82"/>
      <c r="U115" s="1"/>
      <c r="V115" s="42"/>
      <c r="W115" s="44"/>
    </row>
    <row r="116" spans="1:23" hidden="1" x14ac:dyDescent="0.25">
      <c r="B116" s="55"/>
      <c r="C116" s="2"/>
      <c r="D116" s="524" t="s">
        <v>525</v>
      </c>
      <c r="E116" s="524"/>
      <c r="F116" s="258">
        <f t="shared" si="59"/>
        <v>0</v>
      </c>
      <c r="G116" s="151"/>
      <c r="H116" s="169">
        <f t="shared" si="40"/>
        <v>0</v>
      </c>
      <c r="I116" s="76"/>
      <c r="J116" s="1"/>
      <c r="K116" s="1"/>
      <c r="L116" s="76"/>
      <c r="M116" s="1"/>
      <c r="N116" s="1"/>
      <c r="O116" s="1"/>
      <c r="P116" s="1"/>
      <c r="Q116" s="82"/>
      <c r="R116" s="1"/>
      <c r="S116" s="42"/>
      <c r="T116" s="82"/>
      <c r="U116" s="1"/>
      <c r="V116" s="42"/>
      <c r="W116" s="44"/>
    </row>
    <row r="117" spans="1:23" ht="25.5" hidden="1" customHeight="1" x14ac:dyDescent="0.25">
      <c r="B117" s="55"/>
      <c r="C117" s="2"/>
      <c r="D117" s="523" t="s">
        <v>527</v>
      </c>
      <c r="E117" s="523"/>
      <c r="F117" s="268">
        <f t="shared" si="59"/>
        <v>0</v>
      </c>
      <c r="G117" s="161"/>
      <c r="H117" s="169">
        <f t="shared" si="40"/>
        <v>0</v>
      </c>
      <c r="I117" s="76"/>
      <c r="J117" s="1"/>
      <c r="K117" s="1"/>
      <c r="L117" s="76"/>
      <c r="M117" s="1"/>
      <c r="N117" s="1"/>
      <c r="O117" s="1"/>
      <c r="P117" s="1"/>
      <c r="Q117" s="82"/>
      <c r="R117" s="1"/>
      <c r="S117" s="42"/>
      <c r="T117" s="82"/>
      <c r="U117" s="1"/>
      <c r="V117" s="42"/>
      <c r="W117" s="44"/>
    </row>
    <row r="118" spans="1:23" ht="25.5" hidden="1" customHeight="1" x14ac:dyDescent="0.25">
      <c r="B118" s="55"/>
      <c r="C118" s="2"/>
      <c r="D118" s="523" t="s">
        <v>529</v>
      </c>
      <c r="E118" s="523"/>
      <c r="F118" s="268">
        <f t="shared" si="59"/>
        <v>0</v>
      </c>
      <c r="G118" s="161"/>
      <c r="H118" s="169">
        <f t="shared" si="40"/>
        <v>0</v>
      </c>
      <c r="I118" s="76"/>
      <c r="J118" s="1"/>
      <c r="K118" s="1"/>
      <c r="L118" s="76"/>
      <c r="M118" s="1"/>
      <c r="N118" s="1"/>
      <c r="O118" s="1"/>
      <c r="P118" s="1"/>
      <c r="Q118" s="82"/>
      <c r="R118" s="1"/>
      <c r="S118" s="42"/>
      <c r="T118" s="82"/>
      <c r="U118" s="1"/>
      <c r="V118" s="42"/>
      <c r="W118" s="44"/>
    </row>
    <row r="119" spans="1:23" s="41" customFormat="1" ht="27.75" hidden="1" customHeight="1" x14ac:dyDescent="0.25">
      <c r="A119" s="128" t="s">
        <v>233</v>
      </c>
      <c r="B119" s="109" t="s">
        <v>665</v>
      </c>
      <c r="C119" s="602" t="s">
        <v>809</v>
      </c>
      <c r="D119" s="603"/>
      <c r="E119" s="603"/>
      <c r="F119" s="267">
        <f>F120+F121</f>
        <v>0</v>
      </c>
      <c r="G119" s="160">
        <f t="shared" ref="G119:W119" si="60">G120+G121</f>
        <v>0</v>
      </c>
      <c r="H119" s="172">
        <f t="shared" si="40"/>
        <v>0</v>
      </c>
      <c r="I119" s="111">
        <f t="shared" ref="I119:K119" si="61">I120+I121</f>
        <v>0</v>
      </c>
      <c r="J119" s="112">
        <f t="shared" si="61"/>
        <v>0</v>
      </c>
      <c r="K119" s="112">
        <f t="shared" si="61"/>
        <v>0</v>
      </c>
      <c r="L119" s="111">
        <f t="shared" si="60"/>
        <v>0</v>
      </c>
      <c r="M119" s="112">
        <f t="shared" si="60"/>
        <v>0</v>
      </c>
      <c r="N119" s="112">
        <f t="shared" si="60"/>
        <v>0</v>
      </c>
      <c r="O119" s="112">
        <f t="shared" si="60"/>
        <v>0</v>
      </c>
      <c r="P119" s="112">
        <f t="shared" si="60"/>
        <v>0</v>
      </c>
      <c r="Q119" s="115">
        <f t="shared" si="60"/>
        <v>0</v>
      </c>
      <c r="R119" s="112">
        <f t="shared" si="60"/>
        <v>0</v>
      </c>
      <c r="S119" s="114">
        <f t="shared" si="60"/>
        <v>0</v>
      </c>
      <c r="T119" s="115">
        <f t="shared" si="60"/>
        <v>0</v>
      </c>
      <c r="U119" s="112">
        <f t="shared" si="60"/>
        <v>0</v>
      </c>
      <c r="V119" s="114">
        <f t="shared" si="60"/>
        <v>0</v>
      </c>
      <c r="W119" s="116">
        <f t="shared" si="60"/>
        <v>0</v>
      </c>
    </row>
    <row r="120" spans="1:23" hidden="1" x14ac:dyDescent="0.25">
      <c r="B120" s="55"/>
      <c r="C120" s="2"/>
      <c r="D120" s="524" t="s">
        <v>531</v>
      </c>
      <c r="E120" s="524"/>
      <c r="F120" s="258">
        <f t="shared" ref="F120:F121" si="62">SUM(L120:W120)</f>
        <v>0</v>
      </c>
      <c r="G120" s="151"/>
      <c r="H120" s="169">
        <f t="shared" si="40"/>
        <v>0</v>
      </c>
      <c r="I120" s="76"/>
      <c r="J120" s="1"/>
      <c r="K120" s="1"/>
      <c r="L120" s="76"/>
      <c r="M120" s="1"/>
      <c r="N120" s="1"/>
      <c r="O120" s="1"/>
      <c r="P120" s="1"/>
      <c r="Q120" s="82"/>
      <c r="R120" s="1"/>
      <c r="S120" s="42"/>
      <c r="T120" s="82"/>
      <c r="U120" s="1"/>
      <c r="V120" s="42"/>
      <c r="W120" s="44"/>
    </row>
    <row r="121" spans="1:23" ht="25.5" hidden="1" customHeight="1" x14ac:dyDescent="0.25">
      <c r="B121" s="55"/>
      <c r="C121" s="2"/>
      <c r="D121" s="523" t="s">
        <v>530</v>
      </c>
      <c r="E121" s="523"/>
      <c r="F121" s="268">
        <f t="shared" si="62"/>
        <v>0</v>
      </c>
      <c r="G121" s="161"/>
      <c r="H121" s="169">
        <f t="shared" si="40"/>
        <v>0</v>
      </c>
      <c r="I121" s="76"/>
      <c r="J121" s="1"/>
      <c r="K121" s="1"/>
      <c r="L121" s="76"/>
      <c r="M121" s="1"/>
      <c r="N121" s="1"/>
      <c r="O121" s="1"/>
      <c r="P121" s="1"/>
      <c r="Q121" s="82"/>
      <c r="R121" s="1"/>
      <c r="S121" s="42"/>
      <c r="T121" s="82"/>
      <c r="U121" s="1"/>
      <c r="V121" s="42"/>
      <c r="W121" s="44"/>
    </row>
    <row r="122" spans="1:23" s="41" customFormat="1" hidden="1" x14ac:dyDescent="0.25">
      <c r="A122" s="128" t="s">
        <v>234</v>
      </c>
      <c r="B122" s="109" t="s">
        <v>667</v>
      </c>
      <c r="C122" s="602" t="s">
        <v>810</v>
      </c>
      <c r="D122" s="603"/>
      <c r="E122" s="603"/>
      <c r="F122" s="267">
        <f>F123+F124+F125+F126+F127+F128+F129+F130+F131+F132+F133</f>
        <v>0</v>
      </c>
      <c r="G122" s="160">
        <f t="shared" ref="G122:W122" si="63">G123+G124+G125+G126+G127+G128+G129+G130+G131+G132+G133</f>
        <v>0</v>
      </c>
      <c r="H122" s="172">
        <f t="shared" si="40"/>
        <v>0</v>
      </c>
      <c r="I122" s="111">
        <f t="shared" ref="I122:K122" si="64">I123+I124+I125+I126+I127+I128+I129+I130+I131+I132+I133</f>
        <v>0</v>
      </c>
      <c r="J122" s="112">
        <f t="shared" si="64"/>
        <v>0</v>
      </c>
      <c r="K122" s="112">
        <f t="shared" si="64"/>
        <v>0</v>
      </c>
      <c r="L122" s="111">
        <f t="shared" si="63"/>
        <v>0</v>
      </c>
      <c r="M122" s="112">
        <f t="shared" si="63"/>
        <v>0</v>
      </c>
      <c r="N122" s="112">
        <f t="shared" si="63"/>
        <v>0</v>
      </c>
      <c r="O122" s="112">
        <f t="shared" si="63"/>
        <v>0</v>
      </c>
      <c r="P122" s="112">
        <f t="shared" si="63"/>
        <v>0</v>
      </c>
      <c r="Q122" s="115">
        <f t="shared" si="63"/>
        <v>0</v>
      </c>
      <c r="R122" s="112">
        <f t="shared" si="63"/>
        <v>0</v>
      </c>
      <c r="S122" s="114">
        <f t="shared" si="63"/>
        <v>0</v>
      </c>
      <c r="T122" s="115">
        <f t="shared" si="63"/>
        <v>0</v>
      </c>
      <c r="U122" s="112">
        <f t="shared" si="63"/>
        <v>0</v>
      </c>
      <c r="V122" s="114">
        <f t="shared" si="63"/>
        <v>0</v>
      </c>
      <c r="W122" s="116">
        <f t="shared" si="63"/>
        <v>0</v>
      </c>
    </row>
    <row r="123" spans="1:23" hidden="1" x14ac:dyDescent="0.25">
      <c r="B123" s="55"/>
      <c r="C123" s="2"/>
      <c r="D123" s="524" t="s">
        <v>354</v>
      </c>
      <c r="E123" s="524"/>
      <c r="F123" s="258">
        <f t="shared" ref="F123:F136" si="65">SUM(L123:W123)</f>
        <v>0</v>
      </c>
      <c r="G123" s="151"/>
      <c r="H123" s="169">
        <f t="shared" si="40"/>
        <v>0</v>
      </c>
      <c r="I123" s="76"/>
      <c r="J123" s="1"/>
      <c r="K123" s="1"/>
      <c r="L123" s="76"/>
      <c r="M123" s="1"/>
      <c r="N123" s="1"/>
      <c r="O123" s="1"/>
      <c r="P123" s="1"/>
      <c r="Q123" s="82"/>
      <c r="R123" s="1"/>
      <c r="S123" s="42"/>
      <c r="T123" s="82"/>
      <c r="U123" s="1"/>
      <c r="V123" s="42"/>
      <c r="W123" s="44"/>
    </row>
    <row r="124" spans="1:23" hidden="1" x14ac:dyDescent="0.25">
      <c r="B124" s="55"/>
      <c r="C124" s="2"/>
      <c r="D124" s="524" t="s">
        <v>357</v>
      </c>
      <c r="E124" s="524"/>
      <c r="F124" s="258">
        <f t="shared" si="65"/>
        <v>0</v>
      </c>
      <c r="G124" s="151"/>
      <c r="H124" s="169">
        <f t="shared" si="40"/>
        <v>0</v>
      </c>
      <c r="I124" s="76"/>
      <c r="J124" s="1"/>
      <c r="K124" s="1"/>
      <c r="L124" s="76"/>
      <c r="M124" s="1"/>
      <c r="N124" s="1"/>
      <c r="O124" s="1"/>
      <c r="P124" s="1"/>
      <c r="Q124" s="82"/>
      <c r="R124" s="1"/>
      <c r="S124" s="42"/>
      <c r="T124" s="82"/>
      <c r="U124" s="1"/>
      <c r="V124" s="42"/>
      <c r="W124" s="44"/>
    </row>
    <row r="125" spans="1:23" hidden="1" x14ac:dyDescent="0.25">
      <c r="B125" s="55"/>
      <c r="C125" s="2"/>
      <c r="D125" s="524" t="s">
        <v>358</v>
      </c>
      <c r="E125" s="524"/>
      <c r="F125" s="258">
        <f t="shared" si="65"/>
        <v>0</v>
      </c>
      <c r="G125" s="151"/>
      <c r="H125" s="169">
        <f t="shared" si="40"/>
        <v>0</v>
      </c>
      <c r="I125" s="76"/>
      <c r="J125" s="1"/>
      <c r="K125" s="1"/>
      <c r="L125" s="76"/>
      <c r="M125" s="1"/>
      <c r="N125" s="1"/>
      <c r="O125" s="1"/>
      <c r="P125" s="1"/>
      <c r="Q125" s="82"/>
      <c r="R125" s="1"/>
      <c r="S125" s="42"/>
      <c r="T125" s="82"/>
      <c r="U125" s="1"/>
      <c r="V125" s="42"/>
      <c r="W125" s="44"/>
    </row>
    <row r="126" spans="1:23" hidden="1" x14ac:dyDescent="0.25">
      <c r="B126" s="55"/>
      <c r="C126" s="2"/>
      <c r="D126" s="524" t="s">
        <v>355</v>
      </c>
      <c r="E126" s="524"/>
      <c r="F126" s="258">
        <f t="shared" si="65"/>
        <v>0</v>
      </c>
      <c r="G126" s="151"/>
      <c r="H126" s="169">
        <f t="shared" si="40"/>
        <v>0</v>
      </c>
      <c r="I126" s="76"/>
      <c r="J126" s="1"/>
      <c r="K126" s="1"/>
      <c r="L126" s="76"/>
      <c r="M126" s="1"/>
      <c r="N126" s="1"/>
      <c r="O126" s="1"/>
      <c r="P126" s="1"/>
      <c r="Q126" s="82"/>
      <c r="R126" s="1"/>
      <c r="S126" s="42"/>
      <c r="T126" s="82"/>
      <c r="U126" s="1"/>
      <c r="V126" s="42"/>
      <c r="W126" s="44"/>
    </row>
    <row r="127" spans="1:23" hidden="1" x14ac:dyDescent="0.25">
      <c r="B127" s="55"/>
      <c r="C127" s="2"/>
      <c r="D127" s="524" t="s">
        <v>811</v>
      </c>
      <c r="E127" s="524"/>
      <c r="F127" s="258">
        <f t="shared" si="65"/>
        <v>0</v>
      </c>
      <c r="G127" s="151"/>
      <c r="H127" s="169">
        <f t="shared" si="40"/>
        <v>0</v>
      </c>
      <c r="I127" s="76"/>
      <c r="J127" s="1"/>
      <c r="K127" s="1"/>
      <c r="L127" s="76"/>
      <c r="M127" s="1"/>
      <c r="N127" s="1"/>
      <c r="O127" s="1"/>
      <c r="P127" s="1"/>
      <c r="Q127" s="82"/>
      <c r="R127" s="1"/>
      <c r="S127" s="42"/>
      <c r="T127" s="82"/>
      <c r="U127" s="1"/>
      <c r="V127" s="42"/>
      <c r="W127" s="44"/>
    </row>
    <row r="128" spans="1:23" ht="25.5" hidden="1" customHeight="1" x14ac:dyDescent="0.25">
      <c r="B128" s="55"/>
      <c r="C128" s="2"/>
      <c r="D128" s="523" t="s">
        <v>532</v>
      </c>
      <c r="E128" s="523"/>
      <c r="F128" s="268">
        <f t="shared" si="65"/>
        <v>0</v>
      </c>
      <c r="G128" s="161"/>
      <c r="H128" s="169">
        <f t="shared" si="40"/>
        <v>0</v>
      </c>
      <c r="I128" s="76"/>
      <c r="J128" s="1"/>
      <c r="K128" s="1"/>
      <c r="L128" s="76"/>
      <c r="M128" s="1"/>
      <c r="N128" s="1"/>
      <c r="O128" s="1"/>
      <c r="P128" s="1"/>
      <c r="Q128" s="82"/>
      <c r="R128" s="1"/>
      <c r="S128" s="42"/>
      <c r="T128" s="82"/>
      <c r="U128" s="1"/>
      <c r="V128" s="42"/>
      <c r="W128" s="44"/>
    </row>
    <row r="129" spans="1:23" ht="25.5" hidden="1" customHeight="1" x14ac:dyDescent="0.25">
      <c r="B129" s="55"/>
      <c r="C129" s="2"/>
      <c r="D129" s="523" t="s">
        <v>533</v>
      </c>
      <c r="E129" s="523"/>
      <c r="F129" s="268">
        <f t="shared" si="65"/>
        <v>0</v>
      </c>
      <c r="G129" s="161"/>
      <c r="H129" s="169">
        <f t="shared" si="40"/>
        <v>0</v>
      </c>
      <c r="I129" s="76"/>
      <c r="J129" s="1"/>
      <c r="K129" s="1"/>
      <c r="L129" s="76"/>
      <c r="M129" s="1"/>
      <c r="N129" s="1"/>
      <c r="O129" s="1"/>
      <c r="P129" s="1"/>
      <c r="Q129" s="82"/>
      <c r="R129" s="1"/>
      <c r="S129" s="42"/>
      <c r="T129" s="82"/>
      <c r="U129" s="1"/>
      <c r="V129" s="42"/>
      <c r="W129" s="44"/>
    </row>
    <row r="130" spans="1:23" hidden="1" x14ac:dyDescent="0.25">
      <c r="B130" s="55"/>
      <c r="C130" s="2"/>
      <c r="D130" s="524" t="s">
        <v>364</v>
      </c>
      <c r="E130" s="524"/>
      <c r="F130" s="258">
        <f t="shared" si="65"/>
        <v>0</v>
      </c>
      <c r="G130" s="151"/>
      <c r="H130" s="169">
        <f t="shared" si="40"/>
        <v>0</v>
      </c>
      <c r="I130" s="76"/>
      <c r="J130" s="1"/>
      <c r="K130" s="1"/>
      <c r="L130" s="76"/>
      <c r="M130" s="1"/>
      <c r="N130" s="1"/>
      <c r="O130" s="1"/>
      <c r="P130" s="1"/>
      <c r="Q130" s="82"/>
      <c r="R130" s="1"/>
      <c r="S130" s="42"/>
      <c r="T130" s="82"/>
      <c r="U130" s="1"/>
      <c r="V130" s="42"/>
      <c r="W130" s="44"/>
    </row>
    <row r="131" spans="1:23" hidden="1" x14ac:dyDescent="0.25">
      <c r="B131" s="55"/>
      <c r="C131" s="2"/>
      <c r="D131" s="524" t="s">
        <v>356</v>
      </c>
      <c r="E131" s="524"/>
      <c r="F131" s="258">
        <f t="shared" si="65"/>
        <v>0</v>
      </c>
      <c r="G131" s="151"/>
      <c r="H131" s="169">
        <f t="shared" si="40"/>
        <v>0</v>
      </c>
      <c r="I131" s="76"/>
      <c r="J131" s="1"/>
      <c r="K131" s="1"/>
      <c r="L131" s="76"/>
      <c r="M131" s="1"/>
      <c r="N131" s="1"/>
      <c r="O131" s="1"/>
      <c r="P131" s="1"/>
      <c r="Q131" s="82"/>
      <c r="R131" s="1"/>
      <c r="S131" s="42"/>
      <c r="T131" s="82"/>
      <c r="U131" s="1"/>
      <c r="V131" s="42"/>
      <c r="W131" s="44"/>
    </row>
    <row r="132" spans="1:23" ht="25.5" hidden="1" customHeight="1" x14ac:dyDescent="0.25">
      <c r="B132" s="55"/>
      <c r="C132" s="2"/>
      <c r="D132" s="523" t="s">
        <v>534</v>
      </c>
      <c r="E132" s="523"/>
      <c r="F132" s="268">
        <f t="shared" si="65"/>
        <v>0</v>
      </c>
      <c r="G132" s="161"/>
      <c r="H132" s="169">
        <f t="shared" si="40"/>
        <v>0</v>
      </c>
      <c r="I132" s="76"/>
      <c r="J132" s="1"/>
      <c r="K132" s="1"/>
      <c r="L132" s="76"/>
      <c r="M132" s="1"/>
      <c r="N132" s="1"/>
      <c r="O132" s="1"/>
      <c r="P132" s="1"/>
      <c r="Q132" s="82"/>
      <c r="R132" s="1"/>
      <c r="S132" s="42"/>
      <c r="T132" s="82"/>
      <c r="U132" s="1"/>
      <c r="V132" s="42"/>
      <c r="W132" s="44"/>
    </row>
    <row r="133" spans="1:23" hidden="1" x14ac:dyDescent="0.25">
      <c r="B133" s="55"/>
      <c r="C133" s="2"/>
      <c r="D133" s="524" t="s">
        <v>535</v>
      </c>
      <c r="E133" s="524"/>
      <c r="F133" s="258">
        <f t="shared" si="65"/>
        <v>0</v>
      </c>
      <c r="G133" s="151"/>
      <c r="H133" s="169">
        <f t="shared" si="40"/>
        <v>0</v>
      </c>
      <c r="I133" s="76"/>
      <c r="J133" s="1"/>
      <c r="K133" s="1"/>
      <c r="L133" s="76"/>
      <c r="M133" s="1"/>
      <c r="N133" s="1"/>
      <c r="O133" s="1"/>
      <c r="P133" s="1"/>
      <c r="Q133" s="82"/>
      <c r="R133" s="1"/>
      <c r="S133" s="42"/>
      <c r="T133" s="82"/>
      <c r="U133" s="1"/>
      <c r="V133" s="42"/>
      <c r="W133" s="44"/>
    </row>
    <row r="134" spans="1:23" s="41" customFormat="1" hidden="1" x14ac:dyDescent="0.25">
      <c r="A134" s="128" t="s">
        <v>235</v>
      </c>
      <c r="B134" s="109" t="s">
        <v>666</v>
      </c>
      <c r="C134" s="564" t="s">
        <v>236</v>
      </c>
      <c r="D134" s="565"/>
      <c r="E134" s="565"/>
      <c r="F134" s="269">
        <f t="shared" si="65"/>
        <v>0</v>
      </c>
      <c r="G134" s="162"/>
      <c r="H134" s="172">
        <f t="shared" si="40"/>
        <v>0</v>
      </c>
      <c r="I134" s="111"/>
      <c r="J134" s="112"/>
      <c r="K134" s="112"/>
      <c r="L134" s="111"/>
      <c r="M134" s="112"/>
      <c r="N134" s="112"/>
      <c r="O134" s="112"/>
      <c r="P134" s="112"/>
      <c r="Q134" s="115"/>
      <c r="R134" s="112"/>
      <c r="S134" s="114"/>
      <c r="T134" s="115"/>
      <c r="U134" s="112"/>
      <c r="V134" s="114"/>
      <c r="W134" s="116"/>
    </row>
    <row r="135" spans="1:23" s="41" customFormat="1" hidden="1" x14ac:dyDescent="0.25">
      <c r="A135" s="128" t="s">
        <v>237</v>
      </c>
      <c r="B135" s="109" t="s">
        <v>668</v>
      </c>
      <c r="C135" s="564" t="s">
        <v>238</v>
      </c>
      <c r="D135" s="565"/>
      <c r="E135" s="565"/>
      <c r="F135" s="269">
        <f t="shared" si="65"/>
        <v>0</v>
      </c>
      <c r="G135" s="162"/>
      <c r="H135" s="172">
        <f t="shared" si="40"/>
        <v>0</v>
      </c>
      <c r="I135" s="111"/>
      <c r="J135" s="112"/>
      <c r="K135" s="112"/>
      <c r="L135" s="111"/>
      <c r="M135" s="112"/>
      <c r="N135" s="112"/>
      <c r="O135" s="112"/>
      <c r="P135" s="112"/>
      <c r="Q135" s="115"/>
      <c r="R135" s="112"/>
      <c r="S135" s="114"/>
      <c r="T135" s="115"/>
      <c r="U135" s="112"/>
      <c r="V135" s="114"/>
      <c r="W135" s="116"/>
    </row>
    <row r="136" spans="1:23" s="41" customFormat="1" hidden="1" x14ac:dyDescent="0.25">
      <c r="A136" s="128" t="s">
        <v>239</v>
      </c>
      <c r="B136" s="109" t="s">
        <v>669</v>
      </c>
      <c r="C136" s="564" t="s">
        <v>240</v>
      </c>
      <c r="D136" s="565"/>
      <c r="E136" s="565"/>
      <c r="F136" s="269">
        <f t="shared" si="65"/>
        <v>0</v>
      </c>
      <c r="G136" s="162"/>
      <c r="H136" s="172">
        <f t="shared" ref="H136:H201" si="66">SUM(F136:G136)</f>
        <v>0</v>
      </c>
      <c r="I136" s="111"/>
      <c r="J136" s="112"/>
      <c r="K136" s="112"/>
      <c r="L136" s="111"/>
      <c r="M136" s="112"/>
      <c r="N136" s="112"/>
      <c r="O136" s="112"/>
      <c r="P136" s="112"/>
      <c r="Q136" s="115"/>
      <c r="R136" s="112"/>
      <c r="S136" s="114"/>
      <c r="T136" s="115"/>
      <c r="U136" s="112"/>
      <c r="V136" s="114"/>
      <c r="W136" s="116"/>
    </row>
    <row r="137" spans="1:23" s="41" customFormat="1" hidden="1" x14ac:dyDescent="0.25">
      <c r="A137" s="128" t="s">
        <v>241</v>
      </c>
      <c r="B137" s="109" t="s">
        <v>670</v>
      </c>
      <c r="C137" s="564" t="s">
        <v>242</v>
      </c>
      <c r="D137" s="565"/>
      <c r="E137" s="565"/>
      <c r="F137" s="269">
        <f>F138+F139+F140+F141+F142+F143+F144+F145+F146+F147</f>
        <v>0</v>
      </c>
      <c r="G137" s="162">
        <f t="shared" ref="G137:W137" si="67">G138+G139+G140+G141+G142+G143+G144+G145+G146+G147</f>
        <v>0</v>
      </c>
      <c r="H137" s="172">
        <f t="shared" si="66"/>
        <v>0</v>
      </c>
      <c r="I137" s="111">
        <f t="shared" ref="I137:K137" si="68">I138+I139+I140+I141+I142+I143+I144+I145+I146+I147</f>
        <v>0</v>
      </c>
      <c r="J137" s="112">
        <f t="shared" si="68"/>
        <v>0</v>
      </c>
      <c r="K137" s="112">
        <f t="shared" si="68"/>
        <v>0</v>
      </c>
      <c r="L137" s="111">
        <f t="shared" si="67"/>
        <v>0</v>
      </c>
      <c r="M137" s="112">
        <f t="shared" si="67"/>
        <v>0</v>
      </c>
      <c r="N137" s="112">
        <f t="shared" si="67"/>
        <v>0</v>
      </c>
      <c r="O137" s="112">
        <f t="shared" si="67"/>
        <v>0</v>
      </c>
      <c r="P137" s="112">
        <f t="shared" si="67"/>
        <v>0</v>
      </c>
      <c r="Q137" s="115">
        <f t="shared" si="67"/>
        <v>0</v>
      </c>
      <c r="R137" s="112">
        <f t="shared" si="67"/>
        <v>0</v>
      </c>
      <c r="S137" s="114">
        <f t="shared" si="67"/>
        <v>0</v>
      </c>
      <c r="T137" s="115">
        <f t="shared" si="67"/>
        <v>0</v>
      </c>
      <c r="U137" s="112">
        <f t="shared" si="67"/>
        <v>0</v>
      </c>
      <c r="V137" s="114">
        <f t="shared" si="67"/>
        <v>0</v>
      </c>
      <c r="W137" s="116">
        <f t="shared" si="67"/>
        <v>0</v>
      </c>
    </row>
    <row r="138" spans="1:23" hidden="1" x14ac:dyDescent="0.25">
      <c r="B138" s="55"/>
      <c r="C138" s="2"/>
      <c r="D138" s="524" t="s">
        <v>359</v>
      </c>
      <c r="E138" s="524"/>
      <c r="F138" s="258">
        <f t="shared" ref="F138:F147" si="69">SUM(L138:W138)</f>
        <v>0</v>
      </c>
      <c r="G138" s="151"/>
      <c r="H138" s="169">
        <f t="shared" si="66"/>
        <v>0</v>
      </c>
      <c r="I138" s="76"/>
      <c r="J138" s="1"/>
      <c r="K138" s="1"/>
      <c r="L138" s="76"/>
      <c r="M138" s="1"/>
      <c r="N138" s="1"/>
      <c r="O138" s="1"/>
      <c r="P138" s="1"/>
      <c r="Q138" s="82"/>
      <c r="R138" s="1"/>
      <c r="S138" s="42"/>
      <c r="T138" s="82"/>
      <c r="U138" s="1"/>
      <c r="V138" s="42"/>
      <c r="W138" s="44"/>
    </row>
    <row r="139" spans="1:23" hidden="1" x14ac:dyDescent="0.25">
      <c r="B139" s="55"/>
      <c r="C139" s="2"/>
      <c r="D139" s="524" t="s">
        <v>360</v>
      </c>
      <c r="E139" s="524"/>
      <c r="F139" s="258">
        <f t="shared" si="69"/>
        <v>0</v>
      </c>
      <c r="G139" s="151"/>
      <c r="H139" s="169">
        <f t="shared" si="66"/>
        <v>0</v>
      </c>
      <c r="I139" s="76"/>
      <c r="J139" s="1"/>
      <c r="K139" s="1"/>
      <c r="L139" s="76"/>
      <c r="M139" s="1"/>
      <c r="N139" s="1"/>
      <c r="O139" s="1"/>
      <c r="P139" s="1"/>
      <c r="Q139" s="82"/>
      <c r="R139" s="1"/>
      <c r="S139" s="42"/>
      <c r="T139" s="82"/>
      <c r="U139" s="1"/>
      <c r="V139" s="42"/>
      <c r="W139" s="44"/>
    </row>
    <row r="140" spans="1:23" hidden="1" x14ac:dyDescent="0.25">
      <c r="B140" s="55"/>
      <c r="C140" s="2"/>
      <c r="D140" s="524" t="s">
        <v>361</v>
      </c>
      <c r="E140" s="524"/>
      <c r="F140" s="258">
        <f t="shared" si="69"/>
        <v>0</v>
      </c>
      <c r="G140" s="151"/>
      <c r="H140" s="169">
        <f t="shared" si="66"/>
        <v>0</v>
      </c>
      <c r="I140" s="76"/>
      <c r="J140" s="1"/>
      <c r="K140" s="1"/>
      <c r="L140" s="76"/>
      <c r="M140" s="1"/>
      <c r="N140" s="1"/>
      <c r="O140" s="1"/>
      <c r="P140" s="1"/>
      <c r="Q140" s="82"/>
      <c r="R140" s="1"/>
      <c r="S140" s="42"/>
      <c r="T140" s="82"/>
      <c r="U140" s="1"/>
      <c r="V140" s="42"/>
      <c r="W140" s="44"/>
    </row>
    <row r="141" spans="1:23" hidden="1" x14ac:dyDescent="0.25">
      <c r="B141" s="55"/>
      <c r="C141" s="2"/>
      <c r="D141" s="524" t="s">
        <v>362</v>
      </c>
      <c r="E141" s="524"/>
      <c r="F141" s="258">
        <f t="shared" si="69"/>
        <v>0</v>
      </c>
      <c r="G141" s="151"/>
      <c r="H141" s="169">
        <f t="shared" si="66"/>
        <v>0</v>
      </c>
      <c r="I141" s="76"/>
      <c r="J141" s="1"/>
      <c r="K141" s="1"/>
      <c r="L141" s="76"/>
      <c r="M141" s="1"/>
      <c r="N141" s="1"/>
      <c r="O141" s="1"/>
      <c r="P141" s="1"/>
      <c r="Q141" s="82"/>
      <c r="R141" s="1"/>
      <c r="S141" s="42"/>
      <c r="T141" s="82"/>
      <c r="U141" s="1"/>
      <c r="V141" s="42"/>
      <c r="W141" s="44"/>
    </row>
    <row r="142" spans="1:23" hidden="1" x14ac:dyDescent="0.25">
      <c r="B142" s="55"/>
      <c r="C142" s="2"/>
      <c r="D142" s="524" t="s">
        <v>363</v>
      </c>
      <c r="E142" s="524"/>
      <c r="F142" s="258">
        <f t="shared" si="69"/>
        <v>0</v>
      </c>
      <c r="G142" s="151"/>
      <c r="H142" s="169">
        <f t="shared" si="66"/>
        <v>0</v>
      </c>
      <c r="I142" s="76"/>
      <c r="J142" s="1"/>
      <c r="K142" s="1"/>
      <c r="L142" s="76"/>
      <c r="M142" s="1"/>
      <c r="N142" s="1"/>
      <c r="O142" s="1"/>
      <c r="P142" s="1"/>
      <c r="Q142" s="82"/>
      <c r="R142" s="1"/>
      <c r="S142" s="42"/>
      <c r="T142" s="82"/>
      <c r="U142" s="1"/>
      <c r="V142" s="42"/>
      <c r="W142" s="44"/>
    </row>
    <row r="143" spans="1:23" ht="25.5" hidden="1" customHeight="1" x14ac:dyDescent="0.25">
      <c r="B143" s="55"/>
      <c r="C143" s="2"/>
      <c r="D143" s="523" t="s">
        <v>536</v>
      </c>
      <c r="E143" s="523"/>
      <c r="F143" s="268">
        <f t="shared" si="69"/>
        <v>0</v>
      </c>
      <c r="G143" s="161"/>
      <c r="H143" s="169">
        <f t="shared" si="66"/>
        <v>0</v>
      </c>
      <c r="I143" s="76"/>
      <c r="J143" s="1"/>
      <c r="K143" s="1"/>
      <c r="L143" s="76"/>
      <c r="M143" s="1"/>
      <c r="N143" s="1"/>
      <c r="O143" s="1"/>
      <c r="P143" s="1"/>
      <c r="Q143" s="82"/>
      <c r="R143" s="1"/>
      <c r="S143" s="42"/>
      <c r="T143" s="82"/>
      <c r="U143" s="1"/>
      <c r="V143" s="42"/>
      <c r="W143" s="44"/>
    </row>
    <row r="144" spans="1:23" ht="25.5" hidden="1" customHeight="1" x14ac:dyDescent="0.25">
      <c r="B144" s="55"/>
      <c r="C144" s="2"/>
      <c r="D144" s="523" t="s">
        <v>539</v>
      </c>
      <c r="E144" s="523"/>
      <c r="F144" s="268">
        <f t="shared" si="69"/>
        <v>0</v>
      </c>
      <c r="G144" s="161"/>
      <c r="H144" s="169">
        <f t="shared" si="66"/>
        <v>0</v>
      </c>
      <c r="I144" s="76"/>
      <c r="J144" s="1"/>
      <c r="K144" s="1"/>
      <c r="L144" s="76"/>
      <c r="M144" s="1"/>
      <c r="N144" s="1"/>
      <c r="O144" s="1"/>
      <c r="P144" s="1"/>
      <c r="Q144" s="82"/>
      <c r="R144" s="1"/>
      <c r="S144" s="42"/>
      <c r="T144" s="82"/>
      <c r="U144" s="1"/>
      <c r="V144" s="42"/>
      <c r="W144" s="44"/>
    </row>
    <row r="145" spans="1:23" hidden="1" x14ac:dyDescent="0.25">
      <c r="B145" s="55"/>
      <c r="C145" s="2"/>
      <c r="D145" s="524" t="s">
        <v>365</v>
      </c>
      <c r="E145" s="524"/>
      <c r="F145" s="258">
        <f t="shared" si="69"/>
        <v>0</v>
      </c>
      <c r="G145" s="151"/>
      <c r="H145" s="169">
        <f t="shared" si="66"/>
        <v>0</v>
      </c>
      <c r="I145" s="76"/>
      <c r="J145" s="1"/>
      <c r="K145" s="1"/>
      <c r="L145" s="76"/>
      <c r="M145" s="1"/>
      <c r="N145" s="1"/>
      <c r="O145" s="1"/>
      <c r="P145" s="1"/>
      <c r="Q145" s="82"/>
      <c r="R145" s="1"/>
      <c r="S145" s="42"/>
      <c r="T145" s="82"/>
      <c r="U145" s="1"/>
      <c r="V145" s="42"/>
      <c r="W145" s="44"/>
    </row>
    <row r="146" spans="1:23" ht="25.5" hidden="1" customHeight="1" x14ac:dyDescent="0.25">
      <c r="B146" s="55"/>
      <c r="C146" s="2"/>
      <c r="D146" s="523" t="s">
        <v>542</v>
      </c>
      <c r="E146" s="523"/>
      <c r="F146" s="268">
        <f t="shared" si="69"/>
        <v>0</v>
      </c>
      <c r="G146" s="161"/>
      <c r="H146" s="169">
        <f t="shared" si="66"/>
        <v>0</v>
      </c>
      <c r="I146" s="76"/>
      <c r="J146" s="1"/>
      <c r="K146" s="1"/>
      <c r="L146" s="76"/>
      <c r="M146" s="1"/>
      <c r="N146" s="1"/>
      <c r="O146" s="1"/>
      <c r="P146" s="1"/>
      <c r="Q146" s="82"/>
      <c r="R146" s="1"/>
      <c r="S146" s="42"/>
      <c r="T146" s="82"/>
      <c r="U146" s="1"/>
      <c r="V146" s="42"/>
      <c r="W146" s="44"/>
    </row>
    <row r="147" spans="1:23" hidden="1" x14ac:dyDescent="0.25">
      <c r="B147" s="55"/>
      <c r="C147" s="2"/>
      <c r="D147" s="524" t="s">
        <v>543</v>
      </c>
      <c r="E147" s="524"/>
      <c r="F147" s="258">
        <f t="shared" si="69"/>
        <v>0</v>
      </c>
      <c r="G147" s="151"/>
      <c r="H147" s="169">
        <f t="shared" si="66"/>
        <v>0</v>
      </c>
      <c r="I147" s="76"/>
      <c r="J147" s="1"/>
      <c r="K147" s="1"/>
      <c r="L147" s="76"/>
      <c r="M147" s="1"/>
      <c r="N147" s="1"/>
      <c r="O147" s="1"/>
      <c r="P147" s="1"/>
      <c r="Q147" s="82"/>
      <c r="R147" s="1"/>
      <c r="S147" s="42"/>
      <c r="T147" s="82"/>
      <c r="U147" s="1"/>
      <c r="V147" s="42"/>
      <c r="W147" s="44"/>
    </row>
    <row r="148" spans="1:23" s="41" customFormat="1" x14ac:dyDescent="0.25">
      <c r="A148" s="128" t="s">
        <v>243</v>
      </c>
      <c r="B148" s="137" t="s">
        <v>671</v>
      </c>
      <c r="C148" s="600" t="s">
        <v>244</v>
      </c>
      <c r="D148" s="601"/>
      <c r="E148" s="601"/>
      <c r="F148" s="270">
        <f>SUM(F149:F150)</f>
        <v>12926139</v>
      </c>
      <c r="G148" s="163">
        <f>SUM(G149:G150)</f>
        <v>0</v>
      </c>
      <c r="H148" s="402">
        <f t="shared" si="66"/>
        <v>12926139</v>
      </c>
      <c r="I148" s="403">
        <f t="shared" ref="I148:W148" si="70">SUM(I149:I150)</f>
        <v>0</v>
      </c>
      <c r="J148" s="404">
        <f t="shared" si="70"/>
        <v>11965174</v>
      </c>
      <c r="K148" s="404">
        <f t="shared" si="70"/>
        <v>960965</v>
      </c>
      <c r="L148" s="403">
        <f t="shared" si="70"/>
        <v>8103139</v>
      </c>
      <c r="M148" s="404">
        <f t="shared" si="70"/>
        <v>-127000</v>
      </c>
      <c r="N148" s="404">
        <f t="shared" si="70"/>
        <v>0</v>
      </c>
      <c r="O148" s="404">
        <f t="shared" si="70"/>
        <v>0</v>
      </c>
      <c r="P148" s="404">
        <f t="shared" si="70"/>
        <v>0</v>
      </c>
      <c r="Q148" s="405">
        <f t="shared" si="70"/>
        <v>0</v>
      </c>
      <c r="R148" s="404">
        <f t="shared" si="70"/>
        <v>2475000</v>
      </c>
      <c r="S148" s="406">
        <f t="shared" si="70"/>
        <v>0</v>
      </c>
      <c r="T148" s="405">
        <f t="shared" si="70"/>
        <v>0</v>
      </c>
      <c r="U148" s="404">
        <f t="shared" si="70"/>
        <v>0</v>
      </c>
      <c r="V148" s="406">
        <f t="shared" si="70"/>
        <v>0</v>
      </c>
      <c r="W148" s="407">
        <f t="shared" si="70"/>
        <v>2475000</v>
      </c>
    </row>
    <row r="149" spans="1:23" x14ac:dyDescent="0.25">
      <c r="B149" s="55"/>
      <c r="C149" s="278"/>
      <c r="D149" s="395" t="s">
        <v>1089</v>
      </c>
      <c r="E149" s="395"/>
      <c r="F149" s="258">
        <f t="shared" ref="F149:F150" si="71">SUM(L149:W149)</f>
        <v>960965</v>
      </c>
      <c r="G149" s="151"/>
      <c r="H149" s="169">
        <f t="shared" ref="H149:H150" si="72">SUM(F149:G149)</f>
        <v>960965</v>
      </c>
      <c r="I149" s="76"/>
      <c r="J149" s="1"/>
      <c r="K149" s="1">
        <f>H149</f>
        <v>960965</v>
      </c>
      <c r="L149" s="76">
        <v>960965</v>
      </c>
      <c r="M149" s="1"/>
      <c r="N149" s="1"/>
      <c r="O149" s="1"/>
      <c r="P149" s="1"/>
      <c r="Q149" s="82"/>
      <c r="R149" s="1"/>
      <c r="S149" s="42"/>
      <c r="T149" s="82"/>
      <c r="U149" s="1"/>
      <c r="V149" s="42"/>
      <c r="W149" s="44"/>
    </row>
    <row r="150" spans="1:23" ht="15.75" thickBot="1" x14ac:dyDescent="0.3">
      <c r="B150" s="379"/>
      <c r="C150" s="380"/>
      <c r="D150" s="381" t="s">
        <v>1090</v>
      </c>
      <c r="E150" s="381"/>
      <c r="F150" s="382">
        <f t="shared" si="71"/>
        <v>11965174</v>
      </c>
      <c r="G150" s="383"/>
      <c r="H150" s="384">
        <f t="shared" si="72"/>
        <v>11965174</v>
      </c>
      <c r="I150" s="385"/>
      <c r="J150" s="386">
        <f>H150</f>
        <v>11965174</v>
      </c>
      <c r="K150" s="386"/>
      <c r="L150" s="385">
        <f>8747454-1605280</f>
        <v>7142174</v>
      </c>
      <c r="M150" s="386">
        <v>-127000</v>
      </c>
      <c r="N150" s="386"/>
      <c r="O150" s="386"/>
      <c r="P150" s="386"/>
      <c r="Q150" s="387"/>
      <c r="R150" s="386">
        <v>2475000</v>
      </c>
      <c r="S150" s="388"/>
      <c r="T150" s="387"/>
      <c r="U150" s="386"/>
      <c r="V150" s="388"/>
      <c r="W150" s="389">
        <v>2475000</v>
      </c>
    </row>
    <row r="151" spans="1:23" ht="15.75" thickBot="1" x14ac:dyDescent="0.3">
      <c r="B151" s="101" t="s">
        <v>245</v>
      </c>
      <c r="C151" s="560" t="s">
        <v>246</v>
      </c>
      <c r="D151" s="561"/>
      <c r="E151" s="561"/>
      <c r="F151" s="261">
        <f>F152+F153+F156+F157+F158+F159+F160</f>
        <v>0</v>
      </c>
      <c r="G151" s="154">
        <f t="shared" ref="G151:W151" si="73">G152+G153+G156+G157+G158+G159+G160</f>
        <v>0</v>
      </c>
      <c r="H151" s="166">
        <f t="shared" si="66"/>
        <v>0</v>
      </c>
      <c r="I151" s="87">
        <f t="shared" ref="I151:K151" si="74">I152+I153+I156+I157+I158+I159+I160</f>
        <v>0</v>
      </c>
      <c r="J151" s="88">
        <f t="shared" si="74"/>
        <v>0</v>
      </c>
      <c r="K151" s="88">
        <f t="shared" si="74"/>
        <v>0</v>
      </c>
      <c r="L151" s="87">
        <f t="shared" si="73"/>
        <v>0</v>
      </c>
      <c r="M151" s="88">
        <f t="shared" si="73"/>
        <v>0</v>
      </c>
      <c r="N151" s="88">
        <f t="shared" si="73"/>
        <v>0</v>
      </c>
      <c r="O151" s="88">
        <f t="shared" si="73"/>
        <v>0</v>
      </c>
      <c r="P151" s="88">
        <f t="shared" si="73"/>
        <v>0</v>
      </c>
      <c r="Q151" s="91">
        <f t="shared" si="73"/>
        <v>0</v>
      </c>
      <c r="R151" s="88">
        <f t="shared" si="73"/>
        <v>0</v>
      </c>
      <c r="S151" s="90">
        <f t="shared" si="73"/>
        <v>0</v>
      </c>
      <c r="T151" s="91">
        <f t="shared" si="73"/>
        <v>0</v>
      </c>
      <c r="U151" s="88">
        <f t="shared" si="73"/>
        <v>0</v>
      </c>
      <c r="V151" s="90">
        <f t="shared" si="73"/>
        <v>0</v>
      </c>
      <c r="W151" s="92">
        <f t="shared" si="73"/>
        <v>0</v>
      </c>
    </row>
    <row r="152" spans="1:23" s="18" customFormat="1" hidden="1" x14ac:dyDescent="0.25">
      <c r="A152" s="128" t="s">
        <v>247</v>
      </c>
      <c r="B152" s="117" t="s">
        <v>672</v>
      </c>
      <c r="C152" s="574" t="s">
        <v>248</v>
      </c>
      <c r="D152" s="575"/>
      <c r="E152" s="575"/>
      <c r="F152" s="257">
        <f t="shared" ref="F152" si="75">SUM(L152:W152)</f>
        <v>0</v>
      </c>
      <c r="G152" s="150"/>
      <c r="H152" s="168">
        <f t="shared" si="66"/>
        <v>0</v>
      </c>
      <c r="I152" s="95"/>
      <c r="J152" s="96"/>
      <c r="K152" s="96"/>
      <c r="L152" s="95"/>
      <c r="M152" s="96"/>
      <c r="N152" s="96"/>
      <c r="O152" s="96"/>
      <c r="P152" s="96"/>
      <c r="Q152" s="99"/>
      <c r="R152" s="96"/>
      <c r="S152" s="98"/>
      <c r="T152" s="99"/>
      <c r="U152" s="96"/>
      <c r="V152" s="98"/>
      <c r="W152" s="100"/>
    </row>
    <row r="153" spans="1:23" s="18" customFormat="1" hidden="1" x14ac:dyDescent="0.25">
      <c r="A153" s="128" t="s">
        <v>249</v>
      </c>
      <c r="B153" s="93" t="s">
        <v>673</v>
      </c>
      <c r="C153" s="556" t="s">
        <v>250</v>
      </c>
      <c r="D153" s="557"/>
      <c r="E153" s="557"/>
      <c r="F153" s="259">
        <f>F154+F155</f>
        <v>0</v>
      </c>
      <c r="G153" s="152">
        <f t="shared" ref="G153:W153" si="76">G154+G155</f>
        <v>0</v>
      </c>
      <c r="H153" s="168">
        <f t="shared" si="66"/>
        <v>0</v>
      </c>
      <c r="I153" s="95">
        <f t="shared" ref="I153:K153" si="77">I154+I155</f>
        <v>0</v>
      </c>
      <c r="J153" s="96">
        <f t="shared" si="77"/>
        <v>0</v>
      </c>
      <c r="K153" s="96">
        <f t="shared" si="77"/>
        <v>0</v>
      </c>
      <c r="L153" s="95">
        <f t="shared" si="76"/>
        <v>0</v>
      </c>
      <c r="M153" s="96">
        <f t="shared" si="76"/>
        <v>0</v>
      </c>
      <c r="N153" s="96">
        <f t="shared" si="76"/>
        <v>0</v>
      </c>
      <c r="O153" s="96">
        <f t="shared" si="76"/>
        <v>0</v>
      </c>
      <c r="P153" s="96">
        <f t="shared" si="76"/>
        <v>0</v>
      </c>
      <c r="Q153" s="99">
        <f t="shared" si="76"/>
        <v>0</v>
      </c>
      <c r="R153" s="96">
        <f t="shared" si="76"/>
        <v>0</v>
      </c>
      <c r="S153" s="98">
        <f t="shared" si="76"/>
        <v>0</v>
      </c>
      <c r="T153" s="99">
        <f t="shared" si="76"/>
        <v>0</v>
      </c>
      <c r="U153" s="96">
        <f t="shared" si="76"/>
        <v>0</v>
      </c>
      <c r="V153" s="98">
        <f t="shared" si="76"/>
        <v>0</v>
      </c>
      <c r="W153" s="100">
        <f t="shared" si="76"/>
        <v>0</v>
      </c>
    </row>
    <row r="154" spans="1:23" hidden="1" x14ac:dyDescent="0.25">
      <c r="B154" s="55"/>
      <c r="C154" s="2"/>
      <c r="D154" s="524" t="s">
        <v>250</v>
      </c>
      <c r="E154" s="524"/>
      <c r="F154" s="258">
        <f t="shared" ref="F154:F160" si="78">SUM(L154:W154)</f>
        <v>0</v>
      </c>
      <c r="G154" s="151"/>
      <c r="H154" s="169">
        <f t="shared" si="66"/>
        <v>0</v>
      </c>
      <c r="I154" s="76"/>
      <c r="J154" s="1"/>
      <c r="K154" s="1"/>
      <c r="L154" s="76"/>
      <c r="M154" s="1"/>
      <c r="N154" s="1"/>
      <c r="O154" s="1"/>
      <c r="P154" s="1"/>
      <c r="Q154" s="82"/>
      <c r="R154" s="1"/>
      <c r="S154" s="42"/>
      <c r="T154" s="82"/>
      <c r="U154" s="1"/>
      <c r="V154" s="42"/>
      <c r="W154" s="44"/>
    </row>
    <row r="155" spans="1:23" hidden="1" x14ac:dyDescent="0.25">
      <c r="B155" s="55"/>
      <c r="C155" s="2"/>
      <c r="D155" s="524" t="s">
        <v>349</v>
      </c>
      <c r="E155" s="524"/>
      <c r="F155" s="258">
        <f t="shared" si="78"/>
        <v>0</v>
      </c>
      <c r="G155" s="151"/>
      <c r="H155" s="169">
        <f t="shared" si="66"/>
        <v>0</v>
      </c>
      <c r="I155" s="76"/>
      <c r="J155" s="1"/>
      <c r="K155" s="1"/>
      <c r="L155" s="76"/>
      <c r="M155" s="1"/>
      <c r="N155" s="1"/>
      <c r="O155" s="1"/>
      <c r="P155" s="1"/>
      <c r="Q155" s="82"/>
      <c r="R155" s="1"/>
      <c r="S155" s="42"/>
      <c r="T155" s="82"/>
      <c r="U155" s="1"/>
      <c r="V155" s="42"/>
      <c r="W155" s="44"/>
    </row>
    <row r="156" spans="1:23" s="18" customFormat="1" hidden="1" x14ac:dyDescent="0.25">
      <c r="A156" s="128" t="s">
        <v>251</v>
      </c>
      <c r="B156" s="93" t="s">
        <v>674</v>
      </c>
      <c r="C156" s="556" t="s">
        <v>252</v>
      </c>
      <c r="D156" s="557"/>
      <c r="E156" s="557"/>
      <c r="F156" s="259">
        <f t="shared" si="78"/>
        <v>0</v>
      </c>
      <c r="G156" s="152"/>
      <c r="H156" s="168">
        <f t="shared" si="66"/>
        <v>0</v>
      </c>
      <c r="I156" s="95"/>
      <c r="J156" s="96"/>
      <c r="K156" s="96"/>
      <c r="L156" s="95"/>
      <c r="M156" s="96"/>
      <c r="N156" s="96"/>
      <c r="O156" s="96"/>
      <c r="P156" s="96"/>
      <c r="Q156" s="99"/>
      <c r="R156" s="96"/>
      <c r="S156" s="98"/>
      <c r="T156" s="99"/>
      <c r="U156" s="96"/>
      <c r="V156" s="98"/>
      <c r="W156" s="100"/>
    </row>
    <row r="157" spans="1:23" s="18" customFormat="1" hidden="1" x14ac:dyDescent="0.25">
      <c r="A157" s="128" t="s">
        <v>253</v>
      </c>
      <c r="B157" s="93" t="s">
        <v>675</v>
      </c>
      <c r="C157" s="556" t="s">
        <v>254</v>
      </c>
      <c r="D157" s="557"/>
      <c r="E157" s="557"/>
      <c r="F157" s="259">
        <f t="shared" si="78"/>
        <v>0</v>
      </c>
      <c r="G157" s="152"/>
      <c r="H157" s="168">
        <f t="shared" si="66"/>
        <v>0</v>
      </c>
      <c r="I157" s="95"/>
      <c r="J157" s="96"/>
      <c r="K157" s="96"/>
      <c r="L157" s="95"/>
      <c r="M157" s="96"/>
      <c r="N157" s="96"/>
      <c r="O157" s="96"/>
      <c r="P157" s="96"/>
      <c r="Q157" s="99"/>
      <c r="R157" s="96"/>
      <c r="S157" s="98"/>
      <c r="T157" s="99"/>
      <c r="U157" s="96"/>
      <c r="V157" s="98"/>
      <c r="W157" s="100"/>
    </row>
    <row r="158" spans="1:23" s="18" customFormat="1" hidden="1" x14ac:dyDescent="0.25">
      <c r="A158" s="128" t="s">
        <v>255</v>
      </c>
      <c r="B158" s="93" t="s">
        <v>676</v>
      </c>
      <c r="C158" s="556" t="s">
        <v>256</v>
      </c>
      <c r="D158" s="557"/>
      <c r="E158" s="557"/>
      <c r="F158" s="259">
        <f t="shared" si="78"/>
        <v>0</v>
      </c>
      <c r="G158" s="152"/>
      <c r="H158" s="168">
        <f t="shared" si="66"/>
        <v>0</v>
      </c>
      <c r="I158" s="95"/>
      <c r="J158" s="96"/>
      <c r="K158" s="96"/>
      <c r="L158" s="95"/>
      <c r="M158" s="96"/>
      <c r="N158" s="96"/>
      <c r="O158" s="96"/>
      <c r="P158" s="96"/>
      <c r="Q158" s="99"/>
      <c r="R158" s="96"/>
      <c r="S158" s="98"/>
      <c r="T158" s="99"/>
      <c r="U158" s="96"/>
      <c r="V158" s="98"/>
      <c r="W158" s="100"/>
    </row>
    <row r="159" spans="1:23" s="18" customFormat="1" hidden="1" x14ac:dyDescent="0.25">
      <c r="A159" s="128" t="s">
        <v>257</v>
      </c>
      <c r="B159" s="93" t="s">
        <v>677</v>
      </c>
      <c r="C159" s="556" t="s">
        <v>258</v>
      </c>
      <c r="D159" s="557"/>
      <c r="E159" s="557"/>
      <c r="F159" s="259">
        <f t="shared" si="78"/>
        <v>0</v>
      </c>
      <c r="G159" s="152"/>
      <c r="H159" s="168">
        <f t="shared" si="66"/>
        <v>0</v>
      </c>
      <c r="I159" s="95"/>
      <c r="J159" s="96"/>
      <c r="K159" s="96"/>
      <c r="L159" s="95"/>
      <c r="M159" s="96"/>
      <c r="N159" s="96"/>
      <c r="O159" s="96"/>
      <c r="P159" s="96"/>
      <c r="Q159" s="99"/>
      <c r="R159" s="96"/>
      <c r="S159" s="98"/>
      <c r="T159" s="99"/>
      <c r="U159" s="96"/>
      <c r="V159" s="98"/>
      <c r="W159" s="100"/>
    </row>
    <row r="160" spans="1:23" s="18" customFormat="1" ht="15.75" hidden="1" thickBot="1" x14ac:dyDescent="0.3">
      <c r="A160" s="128" t="s">
        <v>259</v>
      </c>
      <c r="B160" s="127" t="s">
        <v>678</v>
      </c>
      <c r="C160" s="596" t="s">
        <v>260</v>
      </c>
      <c r="D160" s="597"/>
      <c r="E160" s="597"/>
      <c r="F160" s="271">
        <f t="shared" si="78"/>
        <v>0</v>
      </c>
      <c r="G160" s="164"/>
      <c r="H160" s="168">
        <f t="shared" si="66"/>
        <v>0</v>
      </c>
      <c r="I160" s="95"/>
      <c r="J160" s="96"/>
      <c r="K160" s="96"/>
      <c r="L160" s="95"/>
      <c r="M160" s="96"/>
      <c r="N160" s="96"/>
      <c r="O160" s="96"/>
      <c r="P160" s="96"/>
      <c r="Q160" s="99"/>
      <c r="R160" s="96"/>
      <c r="S160" s="98"/>
      <c r="T160" s="99"/>
      <c r="U160" s="96"/>
      <c r="V160" s="98"/>
      <c r="W160" s="100"/>
    </row>
    <row r="161" spans="1:23" ht="15.75" thickBot="1" x14ac:dyDescent="0.3">
      <c r="B161" s="101" t="s">
        <v>261</v>
      </c>
      <c r="C161" s="560" t="s">
        <v>262</v>
      </c>
      <c r="D161" s="561"/>
      <c r="E161" s="561"/>
      <c r="F161" s="261">
        <f>F162+F163+F164+F165</f>
        <v>0</v>
      </c>
      <c r="G161" s="154">
        <f t="shared" ref="G161:W161" si="79">G162+G163+G164+G165</f>
        <v>0</v>
      </c>
      <c r="H161" s="166">
        <f t="shared" si="66"/>
        <v>0</v>
      </c>
      <c r="I161" s="87">
        <f t="shared" ref="I161:K161" si="80">I162+I163+I164+I165</f>
        <v>0</v>
      </c>
      <c r="J161" s="88">
        <f t="shared" si="80"/>
        <v>0</v>
      </c>
      <c r="K161" s="88">
        <f t="shared" si="80"/>
        <v>0</v>
      </c>
      <c r="L161" s="87">
        <f t="shared" si="79"/>
        <v>0</v>
      </c>
      <c r="M161" s="88">
        <f t="shared" si="79"/>
        <v>0</v>
      </c>
      <c r="N161" s="88">
        <f t="shared" si="79"/>
        <v>0</v>
      </c>
      <c r="O161" s="88">
        <f t="shared" si="79"/>
        <v>0</v>
      </c>
      <c r="P161" s="88">
        <f t="shared" si="79"/>
        <v>0</v>
      </c>
      <c r="Q161" s="91">
        <f t="shared" si="79"/>
        <v>0</v>
      </c>
      <c r="R161" s="88">
        <f t="shared" si="79"/>
        <v>0</v>
      </c>
      <c r="S161" s="90">
        <f t="shared" si="79"/>
        <v>0</v>
      </c>
      <c r="T161" s="91">
        <f t="shared" si="79"/>
        <v>0</v>
      </c>
      <c r="U161" s="88">
        <f t="shared" si="79"/>
        <v>0</v>
      </c>
      <c r="V161" s="90">
        <f t="shared" si="79"/>
        <v>0</v>
      </c>
      <c r="W161" s="92">
        <f t="shared" si="79"/>
        <v>0</v>
      </c>
    </row>
    <row r="162" spans="1:23" s="18" customFormat="1" hidden="1" x14ac:dyDescent="0.25">
      <c r="A162" s="128" t="s">
        <v>263</v>
      </c>
      <c r="B162" s="283" t="s">
        <v>679</v>
      </c>
      <c r="C162" s="598" t="s">
        <v>264</v>
      </c>
      <c r="D162" s="599"/>
      <c r="E162" s="599"/>
      <c r="F162" s="284">
        <f t="shared" ref="F162:F165" si="81">SUM(L162:W162)</f>
        <v>0</v>
      </c>
      <c r="G162" s="285"/>
      <c r="H162" s="286">
        <f t="shared" si="66"/>
        <v>0</v>
      </c>
      <c r="I162" s="287"/>
      <c r="J162" s="288"/>
      <c r="K162" s="288"/>
      <c r="L162" s="287"/>
      <c r="M162" s="288"/>
      <c r="N162" s="288"/>
      <c r="O162" s="288"/>
      <c r="P162" s="288"/>
      <c r="Q162" s="289"/>
      <c r="R162" s="288"/>
      <c r="S162" s="290"/>
      <c r="T162" s="289"/>
      <c r="U162" s="288"/>
      <c r="V162" s="290"/>
      <c r="W162" s="291"/>
    </row>
    <row r="163" spans="1:23" s="18" customFormat="1" hidden="1" x14ac:dyDescent="0.25">
      <c r="A163" s="128" t="s">
        <v>265</v>
      </c>
      <c r="B163" s="292" t="s">
        <v>680</v>
      </c>
      <c r="C163" s="592" t="s">
        <v>887</v>
      </c>
      <c r="D163" s="593"/>
      <c r="E163" s="593"/>
      <c r="F163" s="293">
        <f t="shared" si="81"/>
        <v>0</v>
      </c>
      <c r="G163" s="294"/>
      <c r="H163" s="286">
        <f t="shared" si="66"/>
        <v>0</v>
      </c>
      <c r="I163" s="287"/>
      <c r="J163" s="288"/>
      <c r="K163" s="288"/>
      <c r="L163" s="287"/>
      <c r="M163" s="288"/>
      <c r="N163" s="288"/>
      <c r="O163" s="288"/>
      <c r="P163" s="288"/>
      <c r="Q163" s="289"/>
      <c r="R163" s="288"/>
      <c r="S163" s="290"/>
      <c r="T163" s="289"/>
      <c r="U163" s="288"/>
      <c r="V163" s="290"/>
      <c r="W163" s="291"/>
    </row>
    <row r="164" spans="1:23" s="18" customFormat="1" hidden="1" x14ac:dyDescent="0.25">
      <c r="A164" s="128" t="s">
        <v>266</v>
      </c>
      <c r="B164" s="292" t="s">
        <v>681</v>
      </c>
      <c r="C164" s="592" t="s">
        <v>267</v>
      </c>
      <c r="D164" s="593"/>
      <c r="E164" s="593"/>
      <c r="F164" s="293">
        <f t="shared" si="81"/>
        <v>0</v>
      </c>
      <c r="G164" s="294"/>
      <c r="H164" s="286">
        <f t="shared" si="66"/>
        <v>0</v>
      </c>
      <c r="I164" s="287"/>
      <c r="J164" s="288"/>
      <c r="K164" s="288"/>
      <c r="L164" s="287"/>
      <c r="M164" s="288"/>
      <c r="N164" s="288"/>
      <c r="O164" s="288"/>
      <c r="P164" s="288"/>
      <c r="Q164" s="289"/>
      <c r="R164" s="288"/>
      <c r="S164" s="290"/>
      <c r="T164" s="289"/>
      <c r="U164" s="288"/>
      <c r="V164" s="290"/>
      <c r="W164" s="291"/>
    </row>
    <row r="165" spans="1:23" s="18" customFormat="1" ht="15.75" hidden="1" thickBot="1" x14ac:dyDescent="0.3">
      <c r="A165" s="128" t="s">
        <v>268</v>
      </c>
      <c r="B165" s="295" t="s">
        <v>682</v>
      </c>
      <c r="C165" s="594" t="s">
        <v>366</v>
      </c>
      <c r="D165" s="595"/>
      <c r="E165" s="595"/>
      <c r="F165" s="296">
        <f t="shared" si="81"/>
        <v>0</v>
      </c>
      <c r="G165" s="297"/>
      <c r="H165" s="286">
        <f t="shared" si="66"/>
        <v>0</v>
      </c>
      <c r="I165" s="287"/>
      <c r="J165" s="288"/>
      <c r="K165" s="288"/>
      <c r="L165" s="287"/>
      <c r="M165" s="288"/>
      <c r="N165" s="288"/>
      <c r="O165" s="288"/>
      <c r="P165" s="288"/>
      <c r="Q165" s="289"/>
      <c r="R165" s="288"/>
      <c r="S165" s="290"/>
      <c r="T165" s="289"/>
      <c r="U165" s="288"/>
      <c r="V165" s="290"/>
      <c r="W165" s="291"/>
    </row>
    <row r="166" spans="1:23" ht="15.75" thickBot="1" x14ac:dyDescent="0.3">
      <c r="B166" s="101" t="s">
        <v>269</v>
      </c>
      <c r="C166" s="560" t="s">
        <v>270</v>
      </c>
      <c r="D166" s="561"/>
      <c r="E166" s="561"/>
      <c r="F166" s="261">
        <f>F167+F168+F179+F190+F201+F204+F216+F217+F218</f>
        <v>0</v>
      </c>
      <c r="G166" s="154">
        <f t="shared" ref="G166:W166" si="82">G167+G168+G179+G190+G201+G204+G216+G217+G218</f>
        <v>0</v>
      </c>
      <c r="H166" s="166">
        <f t="shared" si="66"/>
        <v>0</v>
      </c>
      <c r="I166" s="87">
        <f t="shared" ref="I166:K166" si="83">I167+I168+I179+I190+I201+I204+I216+I217+I218</f>
        <v>0</v>
      </c>
      <c r="J166" s="88">
        <f t="shared" si="83"/>
        <v>0</v>
      </c>
      <c r="K166" s="88">
        <f t="shared" si="83"/>
        <v>0</v>
      </c>
      <c r="L166" s="87">
        <f t="shared" si="82"/>
        <v>0</v>
      </c>
      <c r="M166" s="88">
        <f t="shared" si="82"/>
        <v>0</v>
      </c>
      <c r="N166" s="88">
        <f t="shared" si="82"/>
        <v>0</v>
      </c>
      <c r="O166" s="88">
        <f t="shared" si="82"/>
        <v>0</v>
      </c>
      <c r="P166" s="88">
        <f t="shared" si="82"/>
        <v>0</v>
      </c>
      <c r="Q166" s="91">
        <f t="shared" si="82"/>
        <v>0</v>
      </c>
      <c r="R166" s="88">
        <f t="shared" si="82"/>
        <v>0</v>
      </c>
      <c r="S166" s="90">
        <f t="shared" si="82"/>
        <v>0</v>
      </c>
      <c r="T166" s="91">
        <f t="shared" si="82"/>
        <v>0</v>
      </c>
      <c r="U166" s="88">
        <f t="shared" si="82"/>
        <v>0</v>
      </c>
      <c r="V166" s="90">
        <f t="shared" si="82"/>
        <v>0</v>
      </c>
      <c r="W166" s="92">
        <f t="shared" si="82"/>
        <v>0</v>
      </c>
    </row>
    <row r="167" spans="1:23" s="18" customFormat="1" ht="25.5" hidden="1" customHeight="1" x14ac:dyDescent="0.25">
      <c r="A167" s="128" t="s">
        <v>271</v>
      </c>
      <c r="B167" s="93" t="s">
        <v>683</v>
      </c>
      <c r="C167" s="532" t="s">
        <v>367</v>
      </c>
      <c r="D167" s="533"/>
      <c r="E167" s="533"/>
      <c r="F167" s="272">
        <f t="shared" ref="F167" si="84">SUM(L167:W167)</f>
        <v>0</v>
      </c>
      <c r="G167" s="165"/>
      <c r="H167" s="168">
        <f t="shared" si="66"/>
        <v>0</v>
      </c>
      <c r="I167" s="95"/>
      <c r="J167" s="96"/>
      <c r="K167" s="96"/>
      <c r="L167" s="95"/>
      <c r="M167" s="96"/>
      <c r="N167" s="96"/>
      <c r="O167" s="96"/>
      <c r="P167" s="96"/>
      <c r="Q167" s="99"/>
      <c r="R167" s="96"/>
      <c r="S167" s="98"/>
      <c r="T167" s="99"/>
      <c r="U167" s="96"/>
      <c r="V167" s="98"/>
      <c r="W167" s="100"/>
    </row>
    <row r="168" spans="1:23" s="18" customFormat="1" ht="16.350000000000001" hidden="1" customHeight="1" x14ac:dyDescent="0.25">
      <c r="A168" s="128" t="s">
        <v>272</v>
      </c>
      <c r="B168" s="93" t="s">
        <v>684</v>
      </c>
      <c r="C168" s="590" t="s">
        <v>812</v>
      </c>
      <c r="D168" s="591"/>
      <c r="E168" s="591"/>
      <c r="F168" s="272">
        <f>F169+F170+F171+F172+F173+F174+F175+F176+F177+F178</f>
        <v>0</v>
      </c>
      <c r="G168" s="165">
        <f t="shared" ref="G168:W168" si="85">G169+G170+G171+G172+G173+G174+G175+G176+G177+G178</f>
        <v>0</v>
      </c>
      <c r="H168" s="168">
        <f t="shared" si="66"/>
        <v>0</v>
      </c>
      <c r="I168" s="95">
        <f t="shared" ref="I168:K168" si="86">I169+I170+I171+I172+I173+I174+I175+I176+I177+I178</f>
        <v>0</v>
      </c>
      <c r="J168" s="96">
        <f t="shared" si="86"/>
        <v>0</v>
      </c>
      <c r="K168" s="96">
        <f t="shared" si="86"/>
        <v>0</v>
      </c>
      <c r="L168" s="95">
        <f t="shared" si="85"/>
        <v>0</v>
      </c>
      <c r="M168" s="96">
        <f t="shared" si="85"/>
        <v>0</v>
      </c>
      <c r="N168" s="96">
        <f t="shared" si="85"/>
        <v>0</v>
      </c>
      <c r="O168" s="96">
        <f t="shared" si="85"/>
        <v>0</v>
      </c>
      <c r="P168" s="96">
        <f t="shared" si="85"/>
        <v>0</v>
      </c>
      <c r="Q168" s="99">
        <f t="shared" si="85"/>
        <v>0</v>
      </c>
      <c r="R168" s="96">
        <f t="shared" si="85"/>
        <v>0</v>
      </c>
      <c r="S168" s="98">
        <f t="shared" si="85"/>
        <v>0</v>
      </c>
      <c r="T168" s="99">
        <f t="shared" si="85"/>
        <v>0</v>
      </c>
      <c r="U168" s="96">
        <f t="shared" si="85"/>
        <v>0</v>
      </c>
      <c r="V168" s="98">
        <f t="shared" si="85"/>
        <v>0</v>
      </c>
      <c r="W168" s="100">
        <f t="shared" si="85"/>
        <v>0</v>
      </c>
    </row>
    <row r="169" spans="1:23" hidden="1" x14ac:dyDescent="0.25">
      <c r="B169" s="55"/>
      <c r="C169" s="2"/>
      <c r="D169" s="524" t="s">
        <v>813</v>
      </c>
      <c r="E169" s="524"/>
      <c r="F169" s="258">
        <f t="shared" ref="F169:F178" si="87">SUM(L169:W169)</f>
        <v>0</v>
      </c>
      <c r="G169" s="151"/>
      <c r="H169" s="169">
        <f t="shared" si="66"/>
        <v>0</v>
      </c>
      <c r="I169" s="76"/>
      <c r="J169" s="1"/>
      <c r="K169" s="1"/>
      <c r="L169" s="76"/>
      <c r="M169" s="1"/>
      <c r="N169" s="1"/>
      <c r="O169" s="1"/>
      <c r="P169" s="1"/>
      <c r="Q169" s="82"/>
      <c r="R169" s="1"/>
      <c r="S169" s="42"/>
      <c r="T169" s="82"/>
      <c r="U169" s="1"/>
      <c r="V169" s="42"/>
      <c r="W169" s="44"/>
    </row>
    <row r="170" spans="1:23" hidden="1" x14ac:dyDescent="0.25">
      <c r="B170" s="55"/>
      <c r="C170" s="2"/>
      <c r="D170" s="524" t="s">
        <v>814</v>
      </c>
      <c r="E170" s="524"/>
      <c r="F170" s="258">
        <f t="shared" si="87"/>
        <v>0</v>
      </c>
      <c r="G170" s="151"/>
      <c r="H170" s="169">
        <f t="shared" si="66"/>
        <v>0</v>
      </c>
      <c r="I170" s="76"/>
      <c r="J170" s="1"/>
      <c r="K170" s="1"/>
      <c r="L170" s="76"/>
      <c r="M170" s="1"/>
      <c r="N170" s="1"/>
      <c r="O170" s="1"/>
      <c r="P170" s="1"/>
      <c r="Q170" s="82"/>
      <c r="R170" s="1"/>
      <c r="S170" s="42"/>
      <c r="T170" s="82"/>
      <c r="U170" s="1"/>
      <c r="V170" s="42"/>
      <c r="W170" s="44"/>
    </row>
    <row r="171" spans="1:23" hidden="1" x14ac:dyDescent="0.25">
      <c r="B171" s="55"/>
      <c r="C171" s="2"/>
      <c r="D171" s="524" t="s">
        <v>545</v>
      </c>
      <c r="E171" s="524"/>
      <c r="F171" s="258">
        <f t="shared" si="87"/>
        <v>0</v>
      </c>
      <c r="G171" s="151"/>
      <c r="H171" s="169">
        <f t="shared" si="66"/>
        <v>0</v>
      </c>
      <c r="I171" s="76"/>
      <c r="J171" s="1"/>
      <c r="K171" s="1"/>
      <c r="L171" s="76"/>
      <c r="M171" s="1"/>
      <c r="N171" s="1"/>
      <c r="O171" s="1"/>
      <c r="P171" s="1"/>
      <c r="Q171" s="82"/>
      <c r="R171" s="1"/>
      <c r="S171" s="42"/>
      <c r="T171" s="82"/>
      <c r="U171" s="1"/>
      <c r="V171" s="42"/>
      <c r="W171" s="44"/>
    </row>
    <row r="172" spans="1:23" ht="25.5" hidden="1" customHeight="1" x14ac:dyDescent="0.25">
      <c r="B172" s="55"/>
      <c r="C172" s="2"/>
      <c r="D172" s="523" t="s">
        <v>548</v>
      </c>
      <c r="E172" s="523"/>
      <c r="F172" s="268">
        <f t="shared" si="87"/>
        <v>0</v>
      </c>
      <c r="G172" s="161"/>
      <c r="H172" s="169">
        <f t="shared" si="66"/>
        <v>0</v>
      </c>
      <c r="I172" s="76"/>
      <c r="J172" s="1"/>
      <c r="K172" s="1"/>
      <c r="L172" s="76"/>
      <c r="M172" s="1"/>
      <c r="N172" s="1"/>
      <c r="O172" s="1"/>
      <c r="P172" s="1"/>
      <c r="Q172" s="82"/>
      <c r="R172" s="1"/>
      <c r="S172" s="42"/>
      <c r="T172" s="82"/>
      <c r="U172" s="1"/>
      <c r="V172" s="42"/>
      <c r="W172" s="44"/>
    </row>
    <row r="173" spans="1:23" hidden="1" x14ac:dyDescent="0.25">
      <c r="B173" s="55"/>
      <c r="C173" s="2"/>
      <c r="D173" s="524" t="s">
        <v>550</v>
      </c>
      <c r="E173" s="524"/>
      <c r="F173" s="258">
        <f t="shared" si="87"/>
        <v>0</v>
      </c>
      <c r="G173" s="151"/>
      <c r="H173" s="169">
        <f t="shared" si="66"/>
        <v>0</v>
      </c>
      <c r="I173" s="76"/>
      <c r="J173" s="1"/>
      <c r="K173" s="1"/>
      <c r="L173" s="76"/>
      <c r="M173" s="1"/>
      <c r="N173" s="1"/>
      <c r="O173" s="1"/>
      <c r="P173" s="1"/>
      <c r="Q173" s="82"/>
      <c r="R173" s="1"/>
      <c r="S173" s="42"/>
      <c r="T173" s="82"/>
      <c r="U173" s="1"/>
      <c r="V173" s="42"/>
      <c r="W173" s="44"/>
    </row>
    <row r="174" spans="1:23" hidden="1" x14ac:dyDescent="0.25">
      <c r="B174" s="55"/>
      <c r="C174" s="2"/>
      <c r="D174" s="524" t="s">
        <v>551</v>
      </c>
      <c r="E174" s="524"/>
      <c r="F174" s="258">
        <f t="shared" si="87"/>
        <v>0</v>
      </c>
      <c r="G174" s="151"/>
      <c r="H174" s="169">
        <f t="shared" si="66"/>
        <v>0</v>
      </c>
      <c r="I174" s="76"/>
      <c r="J174" s="1"/>
      <c r="K174" s="1"/>
      <c r="L174" s="76"/>
      <c r="M174" s="1"/>
      <c r="N174" s="1"/>
      <c r="O174" s="1"/>
      <c r="P174" s="1"/>
      <c r="Q174" s="82"/>
      <c r="R174" s="1"/>
      <c r="S174" s="42"/>
      <c r="T174" s="82"/>
      <c r="U174" s="1"/>
      <c r="V174" s="42"/>
      <c r="W174" s="44"/>
    </row>
    <row r="175" spans="1:23" ht="25.5" hidden="1" customHeight="1" x14ac:dyDescent="0.25">
      <c r="B175" s="55"/>
      <c r="C175" s="2"/>
      <c r="D175" s="523" t="s">
        <v>555</v>
      </c>
      <c r="E175" s="523"/>
      <c r="F175" s="268">
        <f t="shared" si="87"/>
        <v>0</v>
      </c>
      <c r="G175" s="161"/>
      <c r="H175" s="169">
        <f t="shared" si="66"/>
        <v>0</v>
      </c>
      <c r="I175" s="76"/>
      <c r="J175" s="1"/>
      <c r="K175" s="1"/>
      <c r="L175" s="76"/>
      <c r="M175" s="1"/>
      <c r="N175" s="1"/>
      <c r="O175" s="1"/>
      <c r="P175" s="1"/>
      <c r="Q175" s="82"/>
      <c r="R175" s="1"/>
      <c r="S175" s="42"/>
      <c r="T175" s="82"/>
      <c r="U175" s="1"/>
      <c r="V175" s="42"/>
      <c r="W175" s="44"/>
    </row>
    <row r="176" spans="1:23" ht="25.5" hidden="1" customHeight="1" x14ac:dyDescent="0.25">
      <c r="B176" s="55"/>
      <c r="C176" s="2"/>
      <c r="D176" s="523" t="s">
        <v>558</v>
      </c>
      <c r="E176" s="523"/>
      <c r="F176" s="268">
        <f t="shared" si="87"/>
        <v>0</v>
      </c>
      <c r="G176" s="161"/>
      <c r="H176" s="169">
        <f t="shared" si="66"/>
        <v>0</v>
      </c>
      <c r="I176" s="76"/>
      <c r="J176" s="1"/>
      <c r="K176" s="1"/>
      <c r="L176" s="76"/>
      <c r="M176" s="1"/>
      <c r="N176" s="1"/>
      <c r="O176" s="1"/>
      <c r="P176" s="1"/>
      <c r="Q176" s="82"/>
      <c r="R176" s="1"/>
      <c r="S176" s="42"/>
      <c r="T176" s="82"/>
      <c r="U176" s="1"/>
      <c r="V176" s="42"/>
      <c r="W176" s="44"/>
    </row>
    <row r="177" spans="1:23" ht="25.5" hidden="1" customHeight="1" x14ac:dyDescent="0.25">
      <c r="B177" s="55"/>
      <c r="C177" s="2"/>
      <c r="D177" s="523" t="s">
        <v>560</v>
      </c>
      <c r="E177" s="523"/>
      <c r="F177" s="268">
        <f t="shared" si="87"/>
        <v>0</v>
      </c>
      <c r="G177" s="161"/>
      <c r="H177" s="169">
        <f t="shared" si="66"/>
        <v>0</v>
      </c>
      <c r="I177" s="76"/>
      <c r="J177" s="1"/>
      <c r="K177" s="1"/>
      <c r="L177" s="76"/>
      <c r="M177" s="1"/>
      <c r="N177" s="1"/>
      <c r="O177" s="1"/>
      <c r="P177" s="1"/>
      <c r="Q177" s="82"/>
      <c r="R177" s="1"/>
      <c r="S177" s="42"/>
      <c r="T177" s="82"/>
      <c r="U177" s="1"/>
      <c r="V177" s="42"/>
      <c r="W177" s="44"/>
    </row>
    <row r="178" spans="1:23" ht="25.5" hidden="1" customHeight="1" x14ac:dyDescent="0.25">
      <c r="B178" s="55"/>
      <c r="C178" s="2"/>
      <c r="D178" s="523" t="s">
        <v>563</v>
      </c>
      <c r="E178" s="523"/>
      <c r="F178" s="268">
        <f t="shared" si="87"/>
        <v>0</v>
      </c>
      <c r="G178" s="161"/>
      <c r="H178" s="169">
        <f t="shared" si="66"/>
        <v>0</v>
      </c>
      <c r="I178" s="76"/>
      <c r="J178" s="1"/>
      <c r="K178" s="1"/>
      <c r="L178" s="76"/>
      <c r="M178" s="1"/>
      <c r="N178" s="1"/>
      <c r="O178" s="1"/>
      <c r="P178" s="1"/>
      <c r="Q178" s="82"/>
      <c r="R178" s="1"/>
      <c r="S178" s="42"/>
      <c r="T178" s="82"/>
      <c r="U178" s="1"/>
      <c r="V178" s="42"/>
      <c r="W178" s="44"/>
    </row>
    <row r="179" spans="1:23" s="18" customFormat="1" ht="25.5" hidden="1" customHeight="1" x14ac:dyDescent="0.25">
      <c r="A179" s="131" t="s">
        <v>273</v>
      </c>
      <c r="B179" s="93" t="s">
        <v>685</v>
      </c>
      <c r="C179" s="590" t="s">
        <v>606</v>
      </c>
      <c r="D179" s="591"/>
      <c r="E179" s="591"/>
      <c r="F179" s="272">
        <f>F180+F181+F182+F183+F184+F185+F186+F187+F188+F189</f>
        <v>0</v>
      </c>
      <c r="G179" s="165">
        <f t="shared" ref="G179:W179" si="88">G180+G181+G182+G183+G184+G185+G186+G187+G188+G189</f>
        <v>0</v>
      </c>
      <c r="H179" s="168">
        <f t="shared" si="66"/>
        <v>0</v>
      </c>
      <c r="I179" s="95">
        <f t="shared" ref="I179:K179" si="89">I180+I181+I182+I183+I184+I185+I186+I187+I188+I189</f>
        <v>0</v>
      </c>
      <c r="J179" s="96">
        <f t="shared" si="89"/>
        <v>0</v>
      </c>
      <c r="K179" s="96">
        <f t="shared" si="89"/>
        <v>0</v>
      </c>
      <c r="L179" s="95">
        <f t="shared" si="88"/>
        <v>0</v>
      </c>
      <c r="M179" s="96">
        <f t="shared" si="88"/>
        <v>0</v>
      </c>
      <c r="N179" s="96">
        <f t="shared" si="88"/>
        <v>0</v>
      </c>
      <c r="O179" s="96">
        <f t="shared" si="88"/>
        <v>0</v>
      </c>
      <c r="P179" s="96">
        <f t="shared" si="88"/>
        <v>0</v>
      </c>
      <c r="Q179" s="99">
        <f t="shared" si="88"/>
        <v>0</v>
      </c>
      <c r="R179" s="96">
        <f t="shared" si="88"/>
        <v>0</v>
      </c>
      <c r="S179" s="98">
        <f t="shared" si="88"/>
        <v>0</v>
      </c>
      <c r="T179" s="99">
        <f t="shared" si="88"/>
        <v>0</v>
      </c>
      <c r="U179" s="96">
        <f t="shared" si="88"/>
        <v>0</v>
      </c>
      <c r="V179" s="98">
        <f t="shared" si="88"/>
        <v>0</v>
      </c>
      <c r="W179" s="100">
        <f t="shared" si="88"/>
        <v>0</v>
      </c>
    </row>
    <row r="180" spans="1:23" hidden="1" x14ac:dyDescent="0.25">
      <c r="B180" s="55"/>
      <c r="C180" s="2"/>
      <c r="D180" s="524" t="s">
        <v>815</v>
      </c>
      <c r="E180" s="524"/>
      <c r="F180" s="258">
        <f t="shared" ref="F180:F189" si="90">SUM(L180:W180)</f>
        <v>0</v>
      </c>
      <c r="G180" s="151"/>
      <c r="H180" s="169">
        <f t="shared" si="66"/>
        <v>0</v>
      </c>
      <c r="I180" s="76"/>
      <c r="J180" s="1"/>
      <c r="K180" s="1"/>
      <c r="L180" s="76"/>
      <c r="M180" s="1"/>
      <c r="N180" s="1"/>
      <c r="O180" s="1"/>
      <c r="P180" s="1"/>
      <c r="Q180" s="82"/>
      <c r="R180" s="1"/>
      <c r="S180" s="42"/>
      <c r="T180" s="82"/>
      <c r="U180" s="1"/>
      <c r="V180" s="42"/>
      <c r="W180" s="44"/>
    </row>
    <row r="181" spans="1:23" hidden="1" x14ac:dyDescent="0.25">
      <c r="B181" s="55"/>
      <c r="C181" s="2"/>
      <c r="D181" s="524" t="s">
        <v>816</v>
      </c>
      <c r="E181" s="524"/>
      <c r="F181" s="258">
        <f t="shared" si="90"/>
        <v>0</v>
      </c>
      <c r="G181" s="151"/>
      <c r="H181" s="169">
        <f t="shared" si="66"/>
        <v>0</v>
      </c>
      <c r="I181" s="76"/>
      <c r="J181" s="1"/>
      <c r="K181" s="1"/>
      <c r="L181" s="76"/>
      <c r="M181" s="1"/>
      <c r="N181" s="1"/>
      <c r="O181" s="1"/>
      <c r="P181" s="1"/>
      <c r="Q181" s="82"/>
      <c r="R181" s="1"/>
      <c r="S181" s="42"/>
      <c r="T181" s="82"/>
      <c r="U181" s="1"/>
      <c r="V181" s="42"/>
      <c r="W181" s="44"/>
    </row>
    <row r="182" spans="1:23" hidden="1" x14ac:dyDescent="0.25">
      <c r="B182" s="55"/>
      <c r="C182" s="2"/>
      <c r="D182" s="524" t="s">
        <v>546</v>
      </c>
      <c r="E182" s="524"/>
      <c r="F182" s="258">
        <f t="shared" si="90"/>
        <v>0</v>
      </c>
      <c r="G182" s="151"/>
      <c r="H182" s="169">
        <f t="shared" si="66"/>
        <v>0</v>
      </c>
      <c r="I182" s="76"/>
      <c r="J182" s="1"/>
      <c r="K182" s="1"/>
      <c r="L182" s="76"/>
      <c r="M182" s="1"/>
      <c r="N182" s="1"/>
      <c r="O182" s="1"/>
      <c r="P182" s="1"/>
      <c r="Q182" s="82"/>
      <c r="R182" s="1"/>
      <c r="S182" s="42"/>
      <c r="T182" s="82"/>
      <c r="U182" s="1"/>
      <c r="V182" s="42"/>
      <c r="W182" s="44"/>
    </row>
    <row r="183" spans="1:23" ht="25.5" hidden="1" customHeight="1" x14ac:dyDescent="0.25">
      <c r="B183" s="55"/>
      <c r="C183" s="2"/>
      <c r="D183" s="523" t="s">
        <v>549</v>
      </c>
      <c r="E183" s="523"/>
      <c r="F183" s="268">
        <f t="shared" si="90"/>
        <v>0</v>
      </c>
      <c r="G183" s="161"/>
      <c r="H183" s="169">
        <f t="shared" si="66"/>
        <v>0</v>
      </c>
      <c r="I183" s="76"/>
      <c r="J183" s="1"/>
      <c r="K183" s="1"/>
      <c r="L183" s="76"/>
      <c r="M183" s="1"/>
      <c r="N183" s="1"/>
      <c r="O183" s="1"/>
      <c r="P183" s="1"/>
      <c r="Q183" s="82"/>
      <c r="R183" s="1"/>
      <c r="S183" s="42"/>
      <c r="T183" s="82"/>
      <c r="U183" s="1"/>
      <c r="V183" s="42"/>
      <c r="W183" s="44"/>
    </row>
    <row r="184" spans="1:23" hidden="1" x14ac:dyDescent="0.25">
      <c r="B184" s="55"/>
      <c r="C184" s="2"/>
      <c r="D184" s="524" t="s">
        <v>552</v>
      </c>
      <c r="E184" s="524"/>
      <c r="F184" s="258">
        <f t="shared" si="90"/>
        <v>0</v>
      </c>
      <c r="G184" s="151"/>
      <c r="H184" s="169">
        <f t="shared" si="66"/>
        <v>0</v>
      </c>
      <c r="I184" s="76"/>
      <c r="J184" s="1"/>
      <c r="K184" s="1"/>
      <c r="L184" s="76"/>
      <c r="M184" s="1"/>
      <c r="N184" s="1"/>
      <c r="O184" s="1"/>
      <c r="P184" s="1"/>
      <c r="Q184" s="82"/>
      <c r="R184" s="1"/>
      <c r="S184" s="42"/>
      <c r="T184" s="82"/>
      <c r="U184" s="1"/>
      <c r="V184" s="42"/>
      <c r="W184" s="44"/>
    </row>
    <row r="185" spans="1:23" hidden="1" x14ac:dyDescent="0.25">
      <c r="B185" s="55"/>
      <c r="C185" s="2"/>
      <c r="D185" s="524" t="s">
        <v>817</v>
      </c>
      <c r="E185" s="524"/>
      <c r="F185" s="258">
        <f t="shared" si="90"/>
        <v>0</v>
      </c>
      <c r="G185" s="151"/>
      <c r="H185" s="169">
        <f t="shared" si="66"/>
        <v>0</v>
      </c>
      <c r="I185" s="76"/>
      <c r="J185" s="1"/>
      <c r="K185" s="1"/>
      <c r="L185" s="76"/>
      <c r="M185" s="1"/>
      <c r="N185" s="1"/>
      <c r="O185" s="1"/>
      <c r="P185" s="1"/>
      <c r="Q185" s="82"/>
      <c r="R185" s="1"/>
      <c r="S185" s="42"/>
      <c r="T185" s="82"/>
      <c r="U185" s="1"/>
      <c r="V185" s="42"/>
      <c r="W185" s="44"/>
    </row>
    <row r="186" spans="1:23" ht="25.5" hidden="1" customHeight="1" x14ac:dyDescent="0.25">
      <c r="B186" s="55"/>
      <c r="C186" s="2"/>
      <c r="D186" s="523" t="s">
        <v>556</v>
      </c>
      <c r="E186" s="523"/>
      <c r="F186" s="268">
        <f t="shared" si="90"/>
        <v>0</v>
      </c>
      <c r="G186" s="161"/>
      <c r="H186" s="169">
        <f t="shared" si="66"/>
        <v>0</v>
      </c>
      <c r="I186" s="76"/>
      <c r="J186" s="1"/>
      <c r="K186" s="1"/>
      <c r="L186" s="76"/>
      <c r="M186" s="1"/>
      <c r="N186" s="1"/>
      <c r="O186" s="1"/>
      <c r="P186" s="1"/>
      <c r="Q186" s="82"/>
      <c r="R186" s="1"/>
      <c r="S186" s="42"/>
      <c r="T186" s="82"/>
      <c r="U186" s="1"/>
      <c r="V186" s="42"/>
      <c r="W186" s="44"/>
    </row>
    <row r="187" spans="1:23" ht="25.5" hidden="1" customHeight="1" x14ac:dyDescent="0.25">
      <c r="B187" s="55"/>
      <c r="C187" s="2"/>
      <c r="D187" s="523" t="s">
        <v>559</v>
      </c>
      <c r="E187" s="523"/>
      <c r="F187" s="268">
        <f t="shared" si="90"/>
        <v>0</v>
      </c>
      <c r="G187" s="161"/>
      <c r="H187" s="169">
        <f t="shared" si="66"/>
        <v>0</v>
      </c>
      <c r="I187" s="76"/>
      <c r="J187" s="1"/>
      <c r="K187" s="1"/>
      <c r="L187" s="76"/>
      <c r="M187" s="1"/>
      <c r="N187" s="1"/>
      <c r="O187" s="1"/>
      <c r="P187" s="1"/>
      <c r="Q187" s="82"/>
      <c r="R187" s="1"/>
      <c r="S187" s="42"/>
      <c r="T187" s="82"/>
      <c r="U187" s="1"/>
      <c r="V187" s="42"/>
      <c r="W187" s="44"/>
    </row>
    <row r="188" spans="1:23" ht="25.5" hidden="1" customHeight="1" x14ac:dyDescent="0.25">
      <c r="B188" s="55"/>
      <c r="C188" s="2"/>
      <c r="D188" s="523" t="s">
        <v>561</v>
      </c>
      <c r="E188" s="523"/>
      <c r="F188" s="268">
        <f t="shared" si="90"/>
        <v>0</v>
      </c>
      <c r="G188" s="161"/>
      <c r="H188" s="169">
        <f t="shared" si="66"/>
        <v>0</v>
      </c>
      <c r="I188" s="76"/>
      <c r="J188" s="1"/>
      <c r="K188" s="1"/>
      <c r="L188" s="76"/>
      <c r="M188" s="1"/>
      <c r="N188" s="1"/>
      <c r="O188" s="1"/>
      <c r="P188" s="1"/>
      <c r="Q188" s="82"/>
      <c r="R188" s="1"/>
      <c r="S188" s="42"/>
      <c r="T188" s="82"/>
      <c r="U188" s="1"/>
      <c r="V188" s="42"/>
      <c r="W188" s="44"/>
    </row>
    <row r="189" spans="1:23" ht="25.5" hidden="1" customHeight="1" x14ac:dyDescent="0.25">
      <c r="B189" s="55"/>
      <c r="C189" s="2"/>
      <c r="D189" s="523" t="s">
        <v>564</v>
      </c>
      <c r="E189" s="523"/>
      <c r="F189" s="268">
        <f t="shared" si="90"/>
        <v>0</v>
      </c>
      <c r="G189" s="161"/>
      <c r="H189" s="169">
        <f t="shared" si="66"/>
        <v>0</v>
      </c>
      <c r="I189" s="76"/>
      <c r="J189" s="1"/>
      <c r="K189" s="1"/>
      <c r="L189" s="76"/>
      <c r="M189" s="1"/>
      <c r="N189" s="1"/>
      <c r="O189" s="1"/>
      <c r="P189" s="1"/>
      <c r="Q189" s="82"/>
      <c r="R189" s="1"/>
      <c r="S189" s="42"/>
      <c r="T189" s="82"/>
      <c r="U189" s="1"/>
      <c r="V189" s="42"/>
      <c r="W189" s="44"/>
    </row>
    <row r="190" spans="1:23" s="18" customFormat="1" hidden="1" x14ac:dyDescent="0.25">
      <c r="A190" s="128" t="s">
        <v>274</v>
      </c>
      <c r="B190" s="93" t="s">
        <v>686</v>
      </c>
      <c r="C190" s="556" t="s">
        <v>275</v>
      </c>
      <c r="D190" s="557"/>
      <c r="E190" s="557"/>
      <c r="F190" s="259">
        <f>F191+F192+F193+F194+F195+F196+F197+F198+F199+F200</f>
        <v>0</v>
      </c>
      <c r="G190" s="152">
        <f t="shared" ref="G190:W190" si="91">G191+G192+G193+G194+G195+G196+G197+G198+G199+G200</f>
        <v>0</v>
      </c>
      <c r="H190" s="168">
        <f t="shared" si="66"/>
        <v>0</v>
      </c>
      <c r="I190" s="95">
        <f t="shared" ref="I190:K190" si="92">I191+I192+I193+I194+I195+I196+I197+I198+I199+I200</f>
        <v>0</v>
      </c>
      <c r="J190" s="96">
        <f t="shared" si="92"/>
        <v>0</v>
      </c>
      <c r="K190" s="96">
        <f t="shared" si="92"/>
        <v>0</v>
      </c>
      <c r="L190" s="95">
        <f t="shared" si="91"/>
        <v>0</v>
      </c>
      <c r="M190" s="96">
        <f t="shared" si="91"/>
        <v>0</v>
      </c>
      <c r="N190" s="96">
        <f t="shared" si="91"/>
        <v>0</v>
      </c>
      <c r="O190" s="96">
        <f t="shared" si="91"/>
        <v>0</v>
      </c>
      <c r="P190" s="96">
        <f t="shared" si="91"/>
        <v>0</v>
      </c>
      <c r="Q190" s="99">
        <f t="shared" si="91"/>
        <v>0</v>
      </c>
      <c r="R190" s="96">
        <f t="shared" si="91"/>
        <v>0</v>
      </c>
      <c r="S190" s="98">
        <f t="shared" si="91"/>
        <v>0</v>
      </c>
      <c r="T190" s="99">
        <f t="shared" si="91"/>
        <v>0</v>
      </c>
      <c r="U190" s="96">
        <f t="shared" si="91"/>
        <v>0</v>
      </c>
      <c r="V190" s="98">
        <f t="shared" si="91"/>
        <v>0</v>
      </c>
      <c r="W190" s="100">
        <f t="shared" si="91"/>
        <v>0</v>
      </c>
    </row>
    <row r="191" spans="1:23" hidden="1" x14ac:dyDescent="0.25">
      <c r="B191" s="55"/>
      <c r="C191" s="2"/>
      <c r="D191" s="524" t="s">
        <v>371</v>
      </c>
      <c r="E191" s="524"/>
      <c r="F191" s="258">
        <f t="shared" ref="F191:F200" si="93">SUM(L191:W191)</f>
        <v>0</v>
      </c>
      <c r="G191" s="151"/>
      <c r="H191" s="169">
        <f t="shared" si="66"/>
        <v>0</v>
      </c>
      <c r="I191" s="76"/>
      <c r="J191" s="1"/>
      <c r="K191" s="1"/>
      <c r="L191" s="76"/>
      <c r="M191" s="1"/>
      <c r="N191" s="1"/>
      <c r="O191" s="1"/>
      <c r="P191" s="1"/>
      <c r="Q191" s="82"/>
      <c r="R191" s="1"/>
      <c r="S191" s="42"/>
      <c r="T191" s="82"/>
      <c r="U191" s="1"/>
      <c r="V191" s="42"/>
      <c r="W191" s="44"/>
    </row>
    <row r="192" spans="1:23" hidden="1" x14ac:dyDescent="0.25">
      <c r="B192" s="55"/>
      <c r="C192" s="2"/>
      <c r="D192" s="524" t="s">
        <v>544</v>
      </c>
      <c r="E192" s="524"/>
      <c r="F192" s="258">
        <f t="shared" si="93"/>
        <v>0</v>
      </c>
      <c r="G192" s="151"/>
      <c r="H192" s="169">
        <f t="shared" si="66"/>
        <v>0</v>
      </c>
      <c r="I192" s="76"/>
      <c r="J192" s="1"/>
      <c r="K192" s="1"/>
      <c r="L192" s="76"/>
      <c r="M192" s="1"/>
      <c r="N192" s="1"/>
      <c r="O192" s="1"/>
      <c r="P192" s="1"/>
      <c r="Q192" s="82"/>
      <c r="R192" s="1"/>
      <c r="S192" s="42"/>
      <c r="T192" s="82"/>
      <c r="U192" s="1"/>
      <c r="V192" s="42"/>
      <c r="W192" s="44"/>
    </row>
    <row r="193" spans="1:23" hidden="1" x14ac:dyDescent="0.25">
      <c r="B193" s="55"/>
      <c r="C193" s="2"/>
      <c r="D193" s="524" t="s">
        <v>547</v>
      </c>
      <c r="E193" s="524"/>
      <c r="F193" s="258">
        <f t="shared" si="93"/>
        <v>0</v>
      </c>
      <c r="G193" s="151"/>
      <c r="H193" s="169">
        <f t="shared" si="66"/>
        <v>0</v>
      </c>
      <c r="I193" s="76"/>
      <c r="J193" s="1"/>
      <c r="K193" s="1"/>
      <c r="L193" s="76"/>
      <c r="M193" s="1"/>
      <c r="N193" s="1"/>
      <c r="O193" s="1"/>
      <c r="P193" s="1"/>
      <c r="Q193" s="82"/>
      <c r="R193" s="1"/>
      <c r="S193" s="42"/>
      <c r="T193" s="82"/>
      <c r="U193" s="1"/>
      <c r="V193" s="42"/>
      <c r="W193" s="44"/>
    </row>
    <row r="194" spans="1:23" hidden="1" x14ac:dyDescent="0.25">
      <c r="B194" s="55"/>
      <c r="C194" s="2"/>
      <c r="D194" s="523" t="s">
        <v>818</v>
      </c>
      <c r="E194" s="523"/>
      <c r="F194" s="268">
        <f t="shared" si="93"/>
        <v>0</v>
      </c>
      <c r="G194" s="161"/>
      <c r="H194" s="169">
        <f t="shared" si="66"/>
        <v>0</v>
      </c>
      <c r="I194" s="76"/>
      <c r="J194" s="1"/>
      <c r="K194" s="1"/>
      <c r="L194" s="76"/>
      <c r="M194" s="1"/>
      <c r="N194" s="1"/>
      <c r="O194" s="1"/>
      <c r="P194" s="1"/>
      <c r="Q194" s="82"/>
      <c r="R194" s="1"/>
      <c r="S194" s="42"/>
      <c r="T194" s="82"/>
      <c r="U194" s="1"/>
      <c r="V194" s="42"/>
      <c r="W194" s="44"/>
    </row>
    <row r="195" spans="1:23" hidden="1" x14ac:dyDescent="0.25">
      <c r="B195" s="55"/>
      <c r="C195" s="2"/>
      <c r="D195" s="524" t="s">
        <v>554</v>
      </c>
      <c r="E195" s="524"/>
      <c r="F195" s="258">
        <f t="shared" si="93"/>
        <v>0</v>
      </c>
      <c r="G195" s="151"/>
      <c r="H195" s="169">
        <f t="shared" si="66"/>
        <v>0</v>
      </c>
      <c r="I195" s="76"/>
      <c r="J195" s="1"/>
      <c r="K195" s="1"/>
      <c r="L195" s="76"/>
      <c r="M195" s="1"/>
      <c r="N195" s="1"/>
      <c r="O195" s="1"/>
      <c r="P195" s="1"/>
      <c r="Q195" s="82"/>
      <c r="R195" s="1"/>
      <c r="S195" s="42"/>
      <c r="T195" s="82"/>
      <c r="U195" s="1"/>
      <c r="V195" s="42"/>
      <c r="W195" s="44"/>
    </row>
    <row r="196" spans="1:23" hidden="1" x14ac:dyDescent="0.25">
      <c r="B196" s="55"/>
      <c r="C196" s="2"/>
      <c r="D196" s="524" t="s">
        <v>553</v>
      </c>
      <c r="E196" s="524"/>
      <c r="F196" s="258">
        <f t="shared" si="93"/>
        <v>0</v>
      </c>
      <c r="G196" s="151"/>
      <c r="H196" s="169">
        <f t="shared" si="66"/>
        <v>0</v>
      </c>
      <c r="I196" s="76"/>
      <c r="J196" s="1"/>
      <c r="K196" s="1"/>
      <c r="L196" s="76"/>
      <c r="M196" s="1"/>
      <c r="N196" s="1"/>
      <c r="O196" s="1"/>
      <c r="P196" s="1"/>
      <c r="Q196" s="82"/>
      <c r="R196" s="1"/>
      <c r="S196" s="42"/>
      <c r="T196" s="82"/>
      <c r="U196" s="1"/>
      <c r="V196" s="42"/>
      <c r="W196" s="44"/>
    </row>
    <row r="197" spans="1:23" ht="25.5" hidden="1" customHeight="1" x14ac:dyDescent="0.25">
      <c r="B197" s="55"/>
      <c r="C197" s="2"/>
      <c r="D197" s="523" t="s">
        <v>557</v>
      </c>
      <c r="E197" s="523"/>
      <c r="F197" s="268">
        <f t="shared" si="93"/>
        <v>0</v>
      </c>
      <c r="G197" s="161"/>
      <c r="H197" s="169">
        <f t="shared" si="66"/>
        <v>0</v>
      </c>
      <c r="I197" s="76"/>
      <c r="J197" s="1"/>
      <c r="K197" s="1"/>
      <c r="L197" s="76"/>
      <c r="M197" s="1"/>
      <c r="N197" s="1"/>
      <c r="O197" s="1"/>
      <c r="P197" s="1"/>
      <c r="Q197" s="82"/>
      <c r="R197" s="1"/>
      <c r="S197" s="42"/>
      <c r="T197" s="82"/>
      <c r="U197" s="1"/>
      <c r="V197" s="42"/>
      <c r="W197" s="44"/>
    </row>
    <row r="198" spans="1:23" hidden="1" x14ac:dyDescent="0.25">
      <c r="B198" s="55"/>
      <c r="C198" s="2"/>
      <c r="D198" s="524" t="s">
        <v>819</v>
      </c>
      <c r="E198" s="524"/>
      <c r="F198" s="258">
        <f t="shared" si="93"/>
        <v>0</v>
      </c>
      <c r="G198" s="151"/>
      <c r="H198" s="169">
        <f t="shared" si="66"/>
        <v>0</v>
      </c>
      <c r="I198" s="76"/>
      <c r="J198" s="1"/>
      <c r="K198" s="1"/>
      <c r="L198" s="76"/>
      <c r="M198" s="1"/>
      <c r="N198" s="1"/>
      <c r="O198" s="1"/>
      <c r="P198" s="1"/>
      <c r="Q198" s="82"/>
      <c r="R198" s="1"/>
      <c r="S198" s="42"/>
      <c r="T198" s="82"/>
      <c r="U198" s="1"/>
      <c r="V198" s="42"/>
      <c r="W198" s="44"/>
    </row>
    <row r="199" spans="1:23" ht="25.5" hidden="1" customHeight="1" x14ac:dyDescent="0.25">
      <c r="B199" s="55"/>
      <c r="C199" s="2"/>
      <c r="D199" s="523" t="s">
        <v>562</v>
      </c>
      <c r="E199" s="523"/>
      <c r="F199" s="268">
        <f t="shared" si="93"/>
        <v>0</v>
      </c>
      <c r="G199" s="161"/>
      <c r="H199" s="169">
        <f t="shared" si="66"/>
        <v>0</v>
      </c>
      <c r="I199" s="76"/>
      <c r="J199" s="1"/>
      <c r="K199" s="1"/>
      <c r="L199" s="76"/>
      <c r="M199" s="1"/>
      <c r="N199" s="1"/>
      <c r="O199" s="1"/>
      <c r="P199" s="1"/>
      <c r="Q199" s="82"/>
      <c r="R199" s="1"/>
      <c r="S199" s="42"/>
      <c r="T199" s="82"/>
      <c r="U199" s="1"/>
      <c r="V199" s="42"/>
      <c r="W199" s="44"/>
    </row>
    <row r="200" spans="1:23" ht="25.5" hidden="1" customHeight="1" x14ac:dyDescent="0.25">
      <c r="B200" s="55"/>
      <c r="C200" s="2"/>
      <c r="D200" s="523" t="s">
        <v>565</v>
      </c>
      <c r="E200" s="523"/>
      <c r="F200" s="268">
        <f t="shared" si="93"/>
        <v>0</v>
      </c>
      <c r="G200" s="161"/>
      <c r="H200" s="169">
        <f t="shared" si="66"/>
        <v>0</v>
      </c>
      <c r="I200" s="76"/>
      <c r="J200" s="1"/>
      <c r="K200" s="1"/>
      <c r="L200" s="76"/>
      <c r="M200" s="1"/>
      <c r="N200" s="1"/>
      <c r="O200" s="1"/>
      <c r="P200" s="1"/>
      <c r="Q200" s="82"/>
      <c r="R200" s="1"/>
      <c r="S200" s="42"/>
      <c r="T200" s="82"/>
      <c r="U200" s="1"/>
      <c r="V200" s="42"/>
      <c r="W200" s="44"/>
    </row>
    <row r="201" spans="1:23" s="18" customFormat="1" ht="25.5" hidden="1" customHeight="1" x14ac:dyDescent="0.25">
      <c r="A201" s="128" t="s">
        <v>276</v>
      </c>
      <c r="B201" s="93" t="s">
        <v>687</v>
      </c>
      <c r="C201" s="590" t="s">
        <v>607</v>
      </c>
      <c r="D201" s="591"/>
      <c r="E201" s="591"/>
      <c r="F201" s="272">
        <f>F202+F203</f>
        <v>0</v>
      </c>
      <c r="G201" s="165">
        <f t="shared" ref="G201:W201" si="94">G202+G203</f>
        <v>0</v>
      </c>
      <c r="H201" s="168">
        <f t="shared" si="66"/>
        <v>0</v>
      </c>
      <c r="I201" s="95">
        <f t="shared" ref="I201:K201" si="95">I202+I203</f>
        <v>0</v>
      </c>
      <c r="J201" s="96">
        <f t="shared" si="95"/>
        <v>0</v>
      </c>
      <c r="K201" s="96">
        <f t="shared" si="95"/>
        <v>0</v>
      </c>
      <c r="L201" s="95">
        <f t="shared" si="94"/>
        <v>0</v>
      </c>
      <c r="M201" s="96">
        <f t="shared" si="94"/>
        <v>0</v>
      </c>
      <c r="N201" s="96">
        <f t="shared" si="94"/>
        <v>0</v>
      </c>
      <c r="O201" s="96">
        <f t="shared" si="94"/>
        <v>0</v>
      </c>
      <c r="P201" s="96">
        <f t="shared" si="94"/>
        <v>0</v>
      </c>
      <c r="Q201" s="99">
        <f t="shared" si="94"/>
        <v>0</v>
      </c>
      <c r="R201" s="96">
        <f t="shared" si="94"/>
        <v>0</v>
      </c>
      <c r="S201" s="98">
        <f t="shared" si="94"/>
        <v>0</v>
      </c>
      <c r="T201" s="99">
        <f t="shared" si="94"/>
        <v>0</v>
      </c>
      <c r="U201" s="96">
        <f t="shared" si="94"/>
        <v>0</v>
      </c>
      <c r="V201" s="98">
        <f t="shared" si="94"/>
        <v>0</v>
      </c>
      <c r="W201" s="100">
        <f t="shared" si="94"/>
        <v>0</v>
      </c>
    </row>
    <row r="202" spans="1:23" ht="25.5" hidden="1" customHeight="1" x14ac:dyDescent="0.25">
      <c r="B202" s="55"/>
      <c r="C202" s="2"/>
      <c r="D202" s="523" t="s">
        <v>568</v>
      </c>
      <c r="E202" s="523"/>
      <c r="F202" s="268">
        <f t="shared" ref="F202:F203" si="96">SUM(L202:W202)</f>
        <v>0</v>
      </c>
      <c r="G202" s="161"/>
      <c r="H202" s="169">
        <f t="shared" ref="H202:H259" si="97">SUM(F202:G202)</f>
        <v>0</v>
      </c>
      <c r="I202" s="76"/>
      <c r="J202" s="1"/>
      <c r="K202" s="1"/>
      <c r="L202" s="76"/>
      <c r="M202" s="1"/>
      <c r="N202" s="1"/>
      <c r="O202" s="1"/>
      <c r="P202" s="1"/>
      <c r="Q202" s="82"/>
      <c r="R202" s="1"/>
      <c r="S202" s="42"/>
      <c r="T202" s="82"/>
      <c r="U202" s="1"/>
      <c r="V202" s="42"/>
      <c r="W202" s="44"/>
    </row>
    <row r="203" spans="1:23" ht="25.5" hidden="1" customHeight="1" x14ac:dyDescent="0.25">
      <c r="B203" s="55"/>
      <c r="C203" s="2"/>
      <c r="D203" s="523" t="s">
        <v>569</v>
      </c>
      <c r="E203" s="523"/>
      <c r="F203" s="268">
        <f t="shared" si="96"/>
        <v>0</v>
      </c>
      <c r="G203" s="161"/>
      <c r="H203" s="169">
        <f t="shared" si="97"/>
        <v>0</v>
      </c>
      <c r="I203" s="76"/>
      <c r="J203" s="1"/>
      <c r="K203" s="1"/>
      <c r="L203" s="76"/>
      <c r="M203" s="1"/>
      <c r="N203" s="1"/>
      <c r="O203" s="1"/>
      <c r="P203" s="1"/>
      <c r="Q203" s="82"/>
      <c r="R203" s="1"/>
      <c r="S203" s="42"/>
      <c r="T203" s="82"/>
      <c r="U203" s="1"/>
      <c r="V203" s="42"/>
      <c r="W203" s="44"/>
    </row>
    <row r="204" spans="1:23" s="18" customFormat="1" ht="15" hidden="1" customHeight="1" x14ac:dyDescent="0.25">
      <c r="A204" s="128" t="s">
        <v>277</v>
      </c>
      <c r="B204" s="93" t="s">
        <v>688</v>
      </c>
      <c r="C204" s="590" t="s">
        <v>820</v>
      </c>
      <c r="D204" s="591"/>
      <c r="E204" s="591"/>
      <c r="F204" s="272">
        <f>F205+F206+F207+F208+F209+F210+F211+F212+F213+F214+F215</f>
        <v>0</v>
      </c>
      <c r="G204" s="165">
        <f t="shared" ref="G204:W204" si="98">G205+G206+G207+G208+G209+G210+G211+G212+G213+G214+G215</f>
        <v>0</v>
      </c>
      <c r="H204" s="168">
        <f t="shared" si="97"/>
        <v>0</v>
      </c>
      <c r="I204" s="95">
        <f t="shared" ref="I204:K204" si="99">I205+I206+I207+I208+I209+I210+I211+I212+I213+I214+I215</f>
        <v>0</v>
      </c>
      <c r="J204" s="96">
        <f t="shared" si="99"/>
        <v>0</v>
      </c>
      <c r="K204" s="96">
        <f t="shared" si="99"/>
        <v>0</v>
      </c>
      <c r="L204" s="95">
        <f t="shared" si="98"/>
        <v>0</v>
      </c>
      <c r="M204" s="96">
        <f t="shared" si="98"/>
        <v>0</v>
      </c>
      <c r="N204" s="96">
        <f t="shared" si="98"/>
        <v>0</v>
      </c>
      <c r="O204" s="96">
        <f t="shared" si="98"/>
        <v>0</v>
      </c>
      <c r="P204" s="96">
        <f t="shared" si="98"/>
        <v>0</v>
      </c>
      <c r="Q204" s="99">
        <f t="shared" si="98"/>
        <v>0</v>
      </c>
      <c r="R204" s="96">
        <f t="shared" si="98"/>
        <v>0</v>
      </c>
      <c r="S204" s="98">
        <f t="shared" si="98"/>
        <v>0</v>
      </c>
      <c r="T204" s="99">
        <f t="shared" si="98"/>
        <v>0</v>
      </c>
      <c r="U204" s="96">
        <f t="shared" si="98"/>
        <v>0</v>
      </c>
      <c r="V204" s="98">
        <f t="shared" si="98"/>
        <v>0</v>
      </c>
      <c r="W204" s="100">
        <f t="shared" si="98"/>
        <v>0</v>
      </c>
    </row>
    <row r="205" spans="1:23" hidden="1" x14ac:dyDescent="0.25">
      <c r="B205" s="55"/>
      <c r="C205" s="2"/>
      <c r="D205" s="524" t="s">
        <v>372</v>
      </c>
      <c r="E205" s="524"/>
      <c r="F205" s="258">
        <f t="shared" ref="F205:F217" si="100">SUM(L205:W205)</f>
        <v>0</v>
      </c>
      <c r="G205" s="151"/>
      <c r="H205" s="169">
        <f t="shared" si="97"/>
        <v>0</v>
      </c>
      <c r="I205" s="76"/>
      <c r="J205" s="1"/>
      <c r="K205" s="1"/>
      <c r="L205" s="76"/>
      <c r="M205" s="1"/>
      <c r="N205" s="1"/>
      <c r="O205" s="1"/>
      <c r="P205" s="1"/>
      <c r="Q205" s="82"/>
      <c r="R205" s="1"/>
      <c r="S205" s="42"/>
      <c r="T205" s="82"/>
      <c r="U205" s="1"/>
      <c r="V205" s="42"/>
      <c r="W205" s="44"/>
    </row>
    <row r="206" spans="1:23" hidden="1" x14ac:dyDescent="0.25">
      <c r="B206" s="55"/>
      <c r="C206" s="2"/>
      <c r="D206" s="524" t="s">
        <v>821</v>
      </c>
      <c r="E206" s="524"/>
      <c r="F206" s="258">
        <f t="shared" si="100"/>
        <v>0</v>
      </c>
      <c r="G206" s="151"/>
      <c r="H206" s="169">
        <f t="shared" si="97"/>
        <v>0</v>
      </c>
      <c r="I206" s="76"/>
      <c r="J206" s="1"/>
      <c r="K206" s="1"/>
      <c r="L206" s="76"/>
      <c r="M206" s="1"/>
      <c r="N206" s="1"/>
      <c r="O206" s="1"/>
      <c r="P206" s="1"/>
      <c r="Q206" s="82"/>
      <c r="R206" s="1"/>
      <c r="S206" s="42"/>
      <c r="T206" s="82"/>
      <c r="U206" s="1"/>
      <c r="V206" s="42"/>
      <c r="W206" s="44"/>
    </row>
    <row r="207" spans="1:23" hidden="1" x14ac:dyDescent="0.25">
      <c r="B207" s="55"/>
      <c r="C207" s="2"/>
      <c r="D207" s="524" t="s">
        <v>375</v>
      </c>
      <c r="E207" s="524"/>
      <c r="F207" s="258">
        <f t="shared" si="100"/>
        <v>0</v>
      </c>
      <c r="G207" s="151"/>
      <c r="H207" s="169">
        <f t="shared" si="97"/>
        <v>0</v>
      </c>
      <c r="I207" s="76"/>
      <c r="J207" s="1"/>
      <c r="K207" s="1"/>
      <c r="L207" s="76"/>
      <c r="M207" s="1"/>
      <c r="N207" s="1"/>
      <c r="O207" s="1"/>
      <c r="P207" s="1"/>
      <c r="Q207" s="82"/>
      <c r="R207" s="1"/>
      <c r="S207" s="42"/>
      <c r="T207" s="82"/>
      <c r="U207" s="1"/>
      <c r="V207" s="42"/>
      <c r="W207" s="44"/>
    </row>
    <row r="208" spans="1:23" hidden="1" x14ac:dyDescent="0.25">
      <c r="B208" s="55"/>
      <c r="C208" s="2"/>
      <c r="D208" s="524" t="s">
        <v>373</v>
      </c>
      <c r="E208" s="524"/>
      <c r="F208" s="258">
        <f t="shared" si="100"/>
        <v>0</v>
      </c>
      <c r="G208" s="151"/>
      <c r="H208" s="169">
        <f t="shared" si="97"/>
        <v>0</v>
      </c>
      <c r="I208" s="76"/>
      <c r="J208" s="1"/>
      <c r="K208" s="1"/>
      <c r="L208" s="76"/>
      <c r="M208" s="1"/>
      <c r="N208" s="1"/>
      <c r="O208" s="1"/>
      <c r="P208" s="1"/>
      <c r="Q208" s="82"/>
      <c r="R208" s="1"/>
      <c r="S208" s="42"/>
      <c r="T208" s="82"/>
      <c r="U208" s="1"/>
      <c r="V208" s="42"/>
      <c r="W208" s="44"/>
    </row>
    <row r="209" spans="1:23" hidden="1" x14ac:dyDescent="0.25">
      <c r="B209" s="55"/>
      <c r="C209" s="2"/>
      <c r="D209" s="524" t="s">
        <v>822</v>
      </c>
      <c r="E209" s="524"/>
      <c r="F209" s="258">
        <f t="shared" si="100"/>
        <v>0</v>
      </c>
      <c r="G209" s="151"/>
      <c r="H209" s="169">
        <f t="shared" si="97"/>
        <v>0</v>
      </c>
      <c r="I209" s="76"/>
      <c r="J209" s="1"/>
      <c r="K209" s="1"/>
      <c r="L209" s="76"/>
      <c r="M209" s="1"/>
      <c r="N209" s="1"/>
      <c r="O209" s="1"/>
      <c r="P209" s="1"/>
      <c r="Q209" s="82"/>
      <c r="R209" s="1"/>
      <c r="S209" s="42"/>
      <c r="T209" s="82"/>
      <c r="U209" s="1"/>
      <c r="V209" s="42"/>
      <c r="W209" s="44"/>
    </row>
    <row r="210" spans="1:23" ht="25.5" hidden="1" customHeight="1" x14ac:dyDescent="0.25">
      <c r="B210" s="55"/>
      <c r="C210" s="2"/>
      <c r="D210" s="523" t="s">
        <v>537</v>
      </c>
      <c r="E210" s="523"/>
      <c r="F210" s="268">
        <f t="shared" si="100"/>
        <v>0</v>
      </c>
      <c r="G210" s="161"/>
      <c r="H210" s="169">
        <f t="shared" si="97"/>
        <v>0</v>
      </c>
      <c r="I210" s="76"/>
      <c r="J210" s="1"/>
      <c r="K210" s="1"/>
      <c r="L210" s="76"/>
      <c r="M210" s="1"/>
      <c r="N210" s="1"/>
      <c r="O210" s="1"/>
      <c r="P210" s="1"/>
      <c r="Q210" s="82"/>
      <c r="R210" s="1"/>
      <c r="S210" s="42"/>
      <c r="T210" s="82"/>
      <c r="U210" s="1"/>
      <c r="V210" s="42"/>
      <c r="W210" s="44"/>
    </row>
    <row r="211" spans="1:23" ht="25.5" hidden="1" customHeight="1" x14ac:dyDescent="0.25">
      <c r="B211" s="55"/>
      <c r="C211" s="2"/>
      <c r="D211" s="523" t="s">
        <v>540</v>
      </c>
      <c r="E211" s="523"/>
      <c r="F211" s="268">
        <f t="shared" si="100"/>
        <v>0</v>
      </c>
      <c r="G211" s="161"/>
      <c r="H211" s="169">
        <f t="shared" si="97"/>
        <v>0</v>
      </c>
      <c r="I211" s="76"/>
      <c r="J211" s="1"/>
      <c r="K211" s="1"/>
      <c r="L211" s="76"/>
      <c r="M211" s="1"/>
      <c r="N211" s="1"/>
      <c r="O211" s="1"/>
      <c r="P211" s="1"/>
      <c r="Q211" s="82"/>
      <c r="R211" s="1"/>
      <c r="S211" s="42"/>
      <c r="T211" s="82"/>
      <c r="U211" s="1"/>
      <c r="V211" s="42"/>
      <c r="W211" s="44"/>
    </row>
    <row r="212" spans="1:23" hidden="1" x14ac:dyDescent="0.25">
      <c r="B212" s="55"/>
      <c r="C212" s="2"/>
      <c r="D212" s="524" t="s">
        <v>823</v>
      </c>
      <c r="E212" s="524"/>
      <c r="F212" s="258">
        <f t="shared" si="100"/>
        <v>0</v>
      </c>
      <c r="G212" s="151"/>
      <c r="H212" s="169">
        <f t="shared" si="97"/>
        <v>0</v>
      </c>
      <c r="I212" s="76"/>
      <c r="J212" s="1"/>
      <c r="K212" s="1"/>
      <c r="L212" s="76"/>
      <c r="M212" s="1"/>
      <c r="N212" s="1"/>
      <c r="O212" s="1"/>
      <c r="P212" s="1"/>
      <c r="Q212" s="82"/>
      <c r="R212" s="1"/>
      <c r="S212" s="42"/>
      <c r="T212" s="82"/>
      <c r="U212" s="1"/>
      <c r="V212" s="42"/>
      <c r="W212" s="44"/>
    </row>
    <row r="213" spans="1:23" hidden="1" x14ac:dyDescent="0.25">
      <c r="B213" s="55"/>
      <c r="C213" s="2"/>
      <c r="D213" s="524" t="s">
        <v>374</v>
      </c>
      <c r="E213" s="524"/>
      <c r="F213" s="258">
        <f t="shared" si="100"/>
        <v>0</v>
      </c>
      <c r="G213" s="151"/>
      <c r="H213" s="169">
        <f t="shared" si="97"/>
        <v>0</v>
      </c>
      <c r="I213" s="76"/>
      <c r="J213" s="1"/>
      <c r="K213" s="1"/>
      <c r="L213" s="76"/>
      <c r="M213" s="1"/>
      <c r="N213" s="1"/>
      <c r="O213" s="1"/>
      <c r="P213" s="1"/>
      <c r="Q213" s="82"/>
      <c r="R213" s="1"/>
      <c r="S213" s="42"/>
      <c r="T213" s="82"/>
      <c r="U213" s="1"/>
      <c r="V213" s="42"/>
      <c r="W213" s="44"/>
    </row>
    <row r="214" spans="1:23" hidden="1" x14ac:dyDescent="0.25">
      <c r="B214" s="55"/>
      <c r="C214" s="2"/>
      <c r="D214" s="524" t="s">
        <v>824</v>
      </c>
      <c r="E214" s="524"/>
      <c r="F214" s="258">
        <f t="shared" si="100"/>
        <v>0</v>
      </c>
      <c r="G214" s="151"/>
      <c r="H214" s="169">
        <f t="shared" si="97"/>
        <v>0</v>
      </c>
      <c r="I214" s="76"/>
      <c r="J214" s="1"/>
      <c r="K214" s="1"/>
      <c r="L214" s="76"/>
      <c r="M214" s="1"/>
      <c r="N214" s="1"/>
      <c r="O214" s="1"/>
      <c r="P214" s="1"/>
      <c r="Q214" s="82"/>
      <c r="R214" s="1"/>
      <c r="S214" s="42"/>
      <c r="T214" s="82"/>
      <c r="U214" s="1"/>
      <c r="V214" s="42"/>
      <c r="W214" s="44"/>
    </row>
    <row r="215" spans="1:23" hidden="1" x14ac:dyDescent="0.25">
      <c r="B215" s="55"/>
      <c r="C215" s="2"/>
      <c r="D215" s="524" t="s">
        <v>566</v>
      </c>
      <c r="E215" s="524"/>
      <c r="F215" s="258">
        <f t="shared" si="100"/>
        <v>0</v>
      </c>
      <c r="G215" s="151"/>
      <c r="H215" s="169">
        <f t="shared" si="97"/>
        <v>0</v>
      </c>
      <c r="I215" s="76"/>
      <c r="J215" s="1"/>
      <c r="K215" s="1"/>
      <c r="L215" s="76"/>
      <c r="M215" s="1"/>
      <c r="N215" s="1"/>
      <c r="O215" s="1"/>
      <c r="P215" s="1"/>
      <c r="Q215" s="82"/>
      <c r="R215" s="1"/>
      <c r="S215" s="42"/>
      <c r="T215" s="82"/>
      <c r="U215" s="1"/>
      <c r="V215" s="42"/>
      <c r="W215" s="44"/>
    </row>
    <row r="216" spans="1:23" s="18" customFormat="1" hidden="1" x14ac:dyDescent="0.25">
      <c r="A216" s="128" t="s">
        <v>278</v>
      </c>
      <c r="B216" s="93" t="s">
        <v>689</v>
      </c>
      <c r="C216" s="556" t="s">
        <v>279</v>
      </c>
      <c r="D216" s="557"/>
      <c r="E216" s="557"/>
      <c r="F216" s="259">
        <f t="shared" si="100"/>
        <v>0</v>
      </c>
      <c r="G216" s="152"/>
      <c r="H216" s="168">
        <f t="shared" si="97"/>
        <v>0</v>
      </c>
      <c r="I216" s="95"/>
      <c r="J216" s="96"/>
      <c r="K216" s="96"/>
      <c r="L216" s="95"/>
      <c r="M216" s="96"/>
      <c r="N216" s="96"/>
      <c r="O216" s="96"/>
      <c r="P216" s="96"/>
      <c r="Q216" s="99"/>
      <c r="R216" s="96"/>
      <c r="S216" s="98"/>
      <c r="T216" s="99"/>
      <c r="U216" s="96"/>
      <c r="V216" s="98"/>
      <c r="W216" s="100"/>
    </row>
    <row r="217" spans="1:23" s="18" customFormat="1" hidden="1" x14ac:dyDescent="0.25">
      <c r="A217" s="128" t="s">
        <v>280</v>
      </c>
      <c r="B217" s="93" t="s">
        <v>690</v>
      </c>
      <c r="C217" s="556" t="s">
        <v>281</v>
      </c>
      <c r="D217" s="557"/>
      <c r="E217" s="557"/>
      <c r="F217" s="259">
        <f t="shared" si="100"/>
        <v>0</v>
      </c>
      <c r="G217" s="152"/>
      <c r="H217" s="168">
        <f t="shared" si="97"/>
        <v>0</v>
      </c>
      <c r="I217" s="95"/>
      <c r="J217" s="96"/>
      <c r="K217" s="96"/>
      <c r="L217" s="95"/>
      <c r="M217" s="96"/>
      <c r="N217" s="96"/>
      <c r="O217" s="96"/>
      <c r="P217" s="96"/>
      <c r="Q217" s="99"/>
      <c r="R217" s="96"/>
      <c r="S217" s="98"/>
      <c r="T217" s="99"/>
      <c r="U217" s="96"/>
      <c r="V217" s="98"/>
      <c r="W217" s="100"/>
    </row>
    <row r="218" spans="1:23" s="18" customFormat="1" hidden="1" x14ac:dyDescent="0.25">
      <c r="A218" s="128" t="s">
        <v>282</v>
      </c>
      <c r="B218" s="93" t="s">
        <v>691</v>
      </c>
      <c r="C218" s="556" t="s">
        <v>283</v>
      </c>
      <c r="D218" s="557"/>
      <c r="E218" s="557"/>
      <c r="F218" s="259">
        <f>F219+F220+F221+F222+F223+F224+F225+F226+F227+F228</f>
        <v>0</v>
      </c>
      <c r="G218" s="152">
        <f t="shared" ref="G218:W218" si="101">G219+G220+G221+G222+G223+G224+G225+G226+G227+G228</f>
        <v>0</v>
      </c>
      <c r="H218" s="168">
        <f t="shared" si="97"/>
        <v>0</v>
      </c>
      <c r="I218" s="95">
        <f t="shared" ref="I218:K218" si="102">I219+I220+I221+I222+I223+I224+I225+I226+I227+I228</f>
        <v>0</v>
      </c>
      <c r="J218" s="96">
        <f t="shared" si="102"/>
        <v>0</v>
      </c>
      <c r="K218" s="96">
        <f t="shared" si="102"/>
        <v>0</v>
      </c>
      <c r="L218" s="95">
        <f t="shared" si="101"/>
        <v>0</v>
      </c>
      <c r="M218" s="96">
        <f t="shared" si="101"/>
        <v>0</v>
      </c>
      <c r="N218" s="96">
        <f t="shared" si="101"/>
        <v>0</v>
      </c>
      <c r="O218" s="96">
        <f t="shared" si="101"/>
        <v>0</v>
      </c>
      <c r="P218" s="96">
        <f t="shared" si="101"/>
        <v>0</v>
      </c>
      <c r="Q218" s="99">
        <f t="shared" si="101"/>
        <v>0</v>
      </c>
      <c r="R218" s="96">
        <f t="shared" si="101"/>
        <v>0</v>
      </c>
      <c r="S218" s="98">
        <f t="shared" si="101"/>
        <v>0</v>
      </c>
      <c r="T218" s="99">
        <f t="shared" si="101"/>
        <v>0</v>
      </c>
      <c r="U218" s="96">
        <f t="shared" si="101"/>
        <v>0</v>
      </c>
      <c r="V218" s="98">
        <f t="shared" si="101"/>
        <v>0</v>
      </c>
      <c r="W218" s="100">
        <f t="shared" si="101"/>
        <v>0</v>
      </c>
    </row>
    <row r="219" spans="1:23" hidden="1" x14ac:dyDescent="0.25">
      <c r="B219" s="55"/>
      <c r="C219" s="2"/>
      <c r="D219" s="524" t="s">
        <v>376</v>
      </c>
      <c r="E219" s="524"/>
      <c r="F219" s="258">
        <f t="shared" ref="F219:F228" si="103">SUM(L219:W219)</f>
        <v>0</v>
      </c>
      <c r="G219" s="151"/>
      <c r="H219" s="169">
        <f t="shared" si="97"/>
        <v>0</v>
      </c>
      <c r="I219" s="76"/>
      <c r="J219" s="1"/>
      <c r="K219" s="1"/>
      <c r="L219" s="76"/>
      <c r="M219" s="1"/>
      <c r="N219" s="1"/>
      <c r="O219" s="1"/>
      <c r="P219" s="1"/>
      <c r="Q219" s="82"/>
      <c r="R219" s="1"/>
      <c r="S219" s="42"/>
      <c r="T219" s="82"/>
      <c r="U219" s="1"/>
      <c r="V219" s="42"/>
      <c r="W219" s="44"/>
    </row>
    <row r="220" spans="1:23" hidden="1" x14ac:dyDescent="0.25">
      <c r="B220" s="55"/>
      <c r="C220" s="2"/>
      <c r="D220" s="524" t="s">
        <v>377</v>
      </c>
      <c r="E220" s="524"/>
      <c r="F220" s="258">
        <f t="shared" si="103"/>
        <v>0</v>
      </c>
      <c r="G220" s="151"/>
      <c r="H220" s="169">
        <f t="shared" si="97"/>
        <v>0</v>
      </c>
      <c r="I220" s="76"/>
      <c r="J220" s="1"/>
      <c r="K220" s="1"/>
      <c r="L220" s="76"/>
      <c r="M220" s="1"/>
      <c r="N220" s="1"/>
      <c r="O220" s="1"/>
      <c r="P220" s="1"/>
      <c r="Q220" s="82"/>
      <c r="R220" s="1"/>
      <c r="S220" s="42"/>
      <c r="T220" s="82"/>
      <c r="U220" s="1"/>
      <c r="V220" s="42"/>
      <c r="W220" s="44"/>
    </row>
    <row r="221" spans="1:23" hidden="1" x14ac:dyDescent="0.25">
      <c r="B221" s="55"/>
      <c r="C221" s="2"/>
      <c r="D221" s="524" t="s">
        <v>378</v>
      </c>
      <c r="E221" s="524"/>
      <c r="F221" s="258">
        <f t="shared" si="103"/>
        <v>0</v>
      </c>
      <c r="G221" s="151"/>
      <c r="H221" s="169">
        <f t="shared" si="97"/>
        <v>0</v>
      </c>
      <c r="I221" s="76"/>
      <c r="J221" s="1"/>
      <c r="K221" s="1"/>
      <c r="L221" s="76"/>
      <c r="M221" s="1"/>
      <c r="N221" s="1"/>
      <c r="O221" s="1"/>
      <c r="P221" s="1"/>
      <c r="Q221" s="82"/>
      <c r="R221" s="1"/>
      <c r="S221" s="42"/>
      <c r="T221" s="82"/>
      <c r="U221" s="1"/>
      <c r="V221" s="42"/>
      <c r="W221" s="44"/>
    </row>
    <row r="222" spans="1:23" hidden="1" x14ac:dyDescent="0.25">
      <c r="B222" s="55"/>
      <c r="C222" s="2"/>
      <c r="D222" s="524" t="s">
        <v>379</v>
      </c>
      <c r="E222" s="524"/>
      <c r="F222" s="258">
        <f t="shared" si="103"/>
        <v>0</v>
      </c>
      <c r="G222" s="151"/>
      <c r="H222" s="169">
        <f t="shared" si="97"/>
        <v>0</v>
      </c>
      <c r="I222" s="76"/>
      <c r="J222" s="1"/>
      <c r="K222" s="1"/>
      <c r="L222" s="76"/>
      <c r="M222" s="1"/>
      <c r="N222" s="1"/>
      <c r="O222" s="1"/>
      <c r="P222" s="1"/>
      <c r="Q222" s="82"/>
      <c r="R222" s="1"/>
      <c r="S222" s="42"/>
      <c r="T222" s="82"/>
      <c r="U222" s="1"/>
      <c r="V222" s="42"/>
      <c r="W222" s="44"/>
    </row>
    <row r="223" spans="1:23" hidden="1" x14ac:dyDescent="0.25">
      <c r="B223" s="55"/>
      <c r="C223" s="2"/>
      <c r="D223" s="524" t="s">
        <v>380</v>
      </c>
      <c r="E223" s="524"/>
      <c r="F223" s="258">
        <f t="shared" si="103"/>
        <v>0</v>
      </c>
      <c r="G223" s="151"/>
      <c r="H223" s="169">
        <f t="shared" si="97"/>
        <v>0</v>
      </c>
      <c r="I223" s="76"/>
      <c r="J223" s="1"/>
      <c r="K223" s="1"/>
      <c r="L223" s="76"/>
      <c r="M223" s="1"/>
      <c r="N223" s="1"/>
      <c r="O223" s="1"/>
      <c r="P223" s="1"/>
      <c r="Q223" s="82"/>
      <c r="R223" s="1"/>
      <c r="S223" s="42"/>
      <c r="T223" s="82"/>
      <c r="U223" s="1"/>
      <c r="V223" s="42"/>
      <c r="W223" s="44"/>
    </row>
    <row r="224" spans="1:23" ht="25.5" hidden="1" customHeight="1" x14ac:dyDescent="0.25">
      <c r="B224" s="55"/>
      <c r="C224" s="2"/>
      <c r="D224" s="523" t="s">
        <v>538</v>
      </c>
      <c r="E224" s="523"/>
      <c r="F224" s="268">
        <f t="shared" si="103"/>
        <v>0</v>
      </c>
      <c r="G224" s="161"/>
      <c r="H224" s="169">
        <f t="shared" si="97"/>
        <v>0</v>
      </c>
      <c r="I224" s="76"/>
      <c r="J224" s="1"/>
      <c r="K224" s="1"/>
      <c r="L224" s="76"/>
      <c r="M224" s="1"/>
      <c r="N224" s="1"/>
      <c r="O224" s="1"/>
      <c r="P224" s="1"/>
      <c r="Q224" s="82"/>
      <c r="R224" s="1"/>
      <c r="S224" s="42"/>
      <c r="T224" s="82"/>
      <c r="U224" s="1"/>
      <c r="V224" s="42"/>
      <c r="W224" s="44"/>
    </row>
    <row r="225" spans="1:23" ht="25.5" hidden="1" customHeight="1" x14ac:dyDescent="0.25">
      <c r="B225" s="55"/>
      <c r="C225" s="2"/>
      <c r="D225" s="523" t="s">
        <v>541</v>
      </c>
      <c r="E225" s="523"/>
      <c r="F225" s="268">
        <f t="shared" si="103"/>
        <v>0</v>
      </c>
      <c r="G225" s="161"/>
      <c r="H225" s="169">
        <f t="shared" si="97"/>
        <v>0</v>
      </c>
      <c r="I225" s="76"/>
      <c r="J225" s="1"/>
      <c r="K225" s="1"/>
      <c r="L225" s="76"/>
      <c r="M225" s="1"/>
      <c r="N225" s="1"/>
      <c r="O225" s="1"/>
      <c r="P225" s="1"/>
      <c r="Q225" s="82"/>
      <c r="R225" s="1"/>
      <c r="S225" s="42"/>
      <c r="T225" s="82"/>
      <c r="U225" s="1"/>
      <c r="V225" s="42"/>
      <c r="W225" s="44"/>
    </row>
    <row r="226" spans="1:23" hidden="1" x14ac:dyDescent="0.25">
      <c r="B226" s="55"/>
      <c r="C226" s="2"/>
      <c r="D226" s="524" t="s">
        <v>381</v>
      </c>
      <c r="E226" s="524"/>
      <c r="F226" s="258">
        <f t="shared" si="103"/>
        <v>0</v>
      </c>
      <c r="G226" s="151"/>
      <c r="H226" s="169">
        <f t="shared" si="97"/>
        <v>0</v>
      </c>
      <c r="I226" s="76"/>
      <c r="J226" s="1"/>
      <c r="K226" s="1"/>
      <c r="L226" s="76"/>
      <c r="M226" s="1"/>
      <c r="N226" s="1"/>
      <c r="O226" s="1"/>
      <c r="P226" s="1"/>
      <c r="Q226" s="82"/>
      <c r="R226" s="1"/>
      <c r="S226" s="42"/>
      <c r="T226" s="82"/>
      <c r="U226" s="1"/>
      <c r="V226" s="42"/>
      <c r="W226" s="44"/>
    </row>
    <row r="227" spans="1:23" hidden="1" x14ac:dyDescent="0.25">
      <c r="B227" s="55"/>
      <c r="C227" s="2"/>
      <c r="D227" s="524" t="s">
        <v>382</v>
      </c>
      <c r="E227" s="524"/>
      <c r="F227" s="258">
        <f t="shared" si="103"/>
        <v>0</v>
      </c>
      <c r="G227" s="151"/>
      <c r="H227" s="169">
        <f t="shared" si="97"/>
        <v>0</v>
      </c>
      <c r="I227" s="76"/>
      <c r="J227" s="1"/>
      <c r="K227" s="1"/>
      <c r="L227" s="76"/>
      <c r="M227" s="1"/>
      <c r="N227" s="1"/>
      <c r="O227" s="1"/>
      <c r="P227" s="1"/>
      <c r="Q227" s="82"/>
      <c r="R227" s="1"/>
      <c r="S227" s="42"/>
      <c r="T227" s="82"/>
      <c r="U227" s="1"/>
      <c r="V227" s="42"/>
      <c r="W227" s="44"/>
    </row>
    <row r="228" spans="1:23" ht="15.75" hidden="1" thickBot="1" x14ac:dyDescent="0.3">
      <c r="B228" s="57"/>
      <c r="C228" s="20"/>
      <c r="D228" s="559" t="s">
        <v>567</v>
      </c>
      <c r="E228" s="559"/>
      <c r="F228" s="260">
        <f t="shared" si="103"/>
        <v>0</v>
      </c>
      <c r="G228" s="153"/>
      <c r="H228" s="169">
        <f t="shared" si="97"/>
        <v>0</v>
      </c>
      <c r="I228" s="76"/>
      <c r="J228" s="1"/>
      <c r="K228" s="1"/>
      <c r="L228" s="76"/>
      <c r="M228" s="1"/>
      <c r="N228" s="1"/>
      <c r="O228" s="1"/>
      <c r="P228" s="1"/>
      <c r="Q228" s="82"/>
      <c r="R228" s="1"/>
      <c r="S228" s="42"/>
      <c r="T228" s="82"/>
      <c r="U228" s="1"/>
      <c r="V228" s="42"/>
      <c r="W228" s="44"/>
    </row>
    <row r="229" spans="1:23" ht="15.75" thickBot="1" x14ac:dyDescent="0.3">
      <c r="B229" s="101" t="s">
        <v>284</v>
      </c>
      <c r="C229" s="560" t="s">
        <v>285</v>
      </c>
      <c r="D229" s="561"/>
      <c r="E229" s="561"/>
      <c r="F229" s="261">
        <f>F230+F251+F257+F258</f>
        <v>0</v>
      </c>
      <c r="G229" s="154">
        <f t="shared" ref="G229:W229" si="104">G230+G251+G257+G258</f>
        <v>0</v>
      </c>
      <c r="H229" s="166">
        <f t="shared" si="97"/>
        <v>0</v>
      </c>
      <c r="I229" s="87">
        <f t="shared" ref="I229:K229" si="105">I230+I251+I257+I258</f>
        <v>0</v>
      </c>
      <c r="J229" s="88">
        <f t="shared" si="105"/>
        <v>0</v>
      </c>
      <c r="K229" s="88">
        <f t="shared" si="105"/>
        <v>0</v>
      </c>
      <c r="L229" s="87">
        <f t="shared" si="104"/>
        <v>0</v>
      </c>
      <c r="M229" s="88">
        <f t="shared" si="104"/>
        <v>0</v>
      </c>
      <c r="N229" s="88">
        <f t="shared" si="104"/>
        <v>0</v>
      </c>
      <c r="O229" s="88">
        <f t="shared" si="104"/>
        <v>0</v>
      </c>
      <c r="P229" s="88">
        <f t="shared" si="104"/>
        <v>0</v>
      </c>
      <c r="Q229" s="91">
        <f t="shared" si="104"/>
        <v>0</v>
      </c>
      <c r="R229" s="88">
        <f t="shared" si="104"/>
        <v>0</v>
      </c>
      <c r="S229" s="90">
        <f t="shared" si="104"/>
        <v>0</v>
      </c>
      <c r="T229" s="91">
        <f t="shared" si="104"/>
        <v>0</v>
      </c>
      <c r="U229" s="88">
        <f t="shared" si="104"/>
        <v>0</v>
      </c>
      <c r="V229" s="90">
        <f t="shared" si="104"/>
        <v>0</v>
      </c>
      <c r="W229" s="92">
        <f t="shared" si="104"/>
        <v>0</v>
      </c>
    </row>
    <row r="230" spans="1:23" hidden="1" x14ac:dyDescent="0.25">
      <c r="B230" s="117" t="s">
        <v>692</v>
      </c>
      <c r="C230" s="574" t="s">
        <v>286</v>
      </c>
      <c r="D230" s="575"/>
      <c r="E230" s="575"/>
      <c r="F230" s="257">
        <f>F231+F235+F242+F243+F244+F245+F246+F247+F248</f>
        <v>0</v>
      </c>
      <c r="G230" s="150">
        <f t="shared" ref="G230:W230" si="106">G231+G235+G242+G243+G244+G245+G246+G247+G248</f>
        <v>0</v>
      </c>
      <c r="H230" s="167">
        <f t="shared" si="97"/>
        <v>0</v>
      </c>
      <c r="I230" s="119">
        <f t="shared" ref="I230:K230" si="107">I231+I235+I242+I243+I244+I245+I246+I247+I248</f>
        <v>0</v>
      </c>
      <c r="J230" s="120">
        <f t="shared" si="107"/>
        <v>0</v>
      </c>
      <c r="K230" s="120">
        <f t="shared" si="107"/>
        <v>0</v>
      </c>
      <c r="L230" s="119">
        <f t="shared" si="106"/>
        <v>0</v>
      </c>
      <c r="M230" s="120">
        <f t="shared" si="106"/>
        <v>0</v>
      </c>
      <c r="N230" s="120">
        <f t="shared" si="106"/>
        <v>0</v>
      </c>
      <c r="O230" s="120">
        <f t="shared" si="106"/>
        <v>0</v>
      </c>
      <c r="P230" s="120">
        <f t="shared" si="106"/>
        <v>0</v>
      </c>
      <c r="Q230" s="123">
        <f t="shared" si="106"/>
        <v>0</v>
      </c>
      <c r="R230" s="120">
        <f t="shared" si="106"/>
        <v>0</v>
      </c>
      <c r="S230" s="122">
        <f t="shared" si="106"/>
        <v>0</v>
      </c>
      <c r="T230" s="123">
        <f t="shared" si="106"/>
        <v>0</v>
      </c>
      <c r="U230" s="120">
        <f t="shared" si="106"/>
        <v>0</v>
      </c>
      <c r="V230" s="122">
        <f t="shared" si="106"/>
        <v>0</v>
      </c>
      <c r="W230" s="124">
        <f t="shared" si="106"/>
        <v>0</v>
      </c>
    </row>
    <row r="231" spans="1:23" s="18" customFormat="1" hidden="1" x14ac:dyDescent="0.25">
      <c r="A231" s="128"/>
      <c r="B231" s="53" t="s">
        <v>693</v>
      </c>
      <c r="C231" s="576" t="s">
        <v>287</v>
      </c>
      <c r="D231" s="577"/>
      <c r="E231" s="577"/>
      <c r="F231" s="265">
        <f>F232+F233+F234</f>
        <v>0</v>
      </c>
      <c r="G231" s="158">
        <f t="shared" ref="G231:W231" si="108">G232+G233+G234</f>
        <v>0</v>
      </c>
      <c r="H231" s="170">
        <f t="shared" si="97"/>
        <v>0</v>
      </c>
      <c r="I231" s="78">
        <f t="shared" ref="I231:K231" si="109">I232+I233+I234</f>
        <v>0</v>
      </c>
      <c r="J231" s="13">
        <f t="shared" si="109"/>
        <v>0</v>
      </c>
      <c r="K231" s="13">
        <f t="shared" si="109"/>
        <v>0</v>
      </c>
      <c r="L231" s="78">
        <f t="shared" si="108"/>
        <v>0</v>
      </c>
      <c r="M231" s="13">
        <f t="shared" si="108"/>
        <v>0</v>
      </c>
      <c r="N231" s="13">
        <f t="shared" si="108"/>
        <v>0</v>
      </c>
      <c r="O231" s="13">
        <f t="shared" si="108"/>
        <v>0</v>
      </c>
      <c r="P231" s="13">
        <f t="shared" si="108"/>
        <v>0</v>
      </c>
      <c r="Q231" s="83">
        <f t="shared" si="108"/>
        <v>0</v>
      </c>
      <c r="R231" s="13">
        <f t="shared" si="108"/>
        <v>0</v>
      </c>
      <c r="S231" s="43">
        <f t="shared" si="108"/>
        <v>0</v>
      </c>
      <c r="T231" s="83">
        <f t="shared" si="108"/>
        <v>0</v>
      </c>
      <c r="U231" s="13">
        <f t="shared" si="108"/>
        <v>0</v>
      </c>
      <c r="V231" s="43">
        <f t="shared" si="108"/>
        <v>0</v>
      </c>
      <c r="W231" s="45">
        <f t="shared" si="108"/>
        <v>0</v>
      </c>
    </row>
    <row r="232" spans="1:23" s="211" customFormat="1" hidden="1" x14ac:dyDescent="0.25">
      <c r="A232" s="128" t="s">
        <v>288</v>
      </c>
      <c r="B232" s="191" t="s">
        <v>694</v>
      </c>
      <c r="C232" s="252"/>
      <c r="D232" s="585" t="s">
        <v>706</v>
      </c>
      <c r="E232" s="585"/>
      <c r="F232" s="298">
        <f t="shared" ref="F232:F234" si="110">SUM(L232:W232)</f>
        <v>0</v>
      </c>
      <c r="G232" s="299"/>
      <c r="H232" s="193">
        <f t="shared" si="97"/>
        <v>0</v>
      </c>
      <c r="I232" s="201"/>
      <c r="J232" s="195"/>
      <c r="K232" s="195"/>
      <c r="L232" s="201"/>
      <c r="M232" s="195"/>
      <c r="N232" s="195"/>
      <c r="O232" s="195"/>
      <c r="P232" s="195"/>
      <c r="Q232" s="196"/>
      <c r="R232" s="195"/>
      <c r="S232" s="194"/>
      <c r="T232" s="196"/>
      <c r="U232" s="195"/>
      <c r="V232" s="194"/>
      <c r="W232" s="197"/>
    </row>
    <row r="233" spans="1:23" s="211" customFormat="1" hidden="1" x14ac:dyDescent="0.25">
      <c r="A233" s="128" t="s">
        <v>289</v>
      </c>
      <c r="B233" s="191" t="s">
        <v>695</v>
      </c>
      <c r="C233" s="200"/>
      <c r="D233" s="567" t="s">
        <v>707</v>
      </c>
      <c r="E233" s="567"/>
      <c r="F233" s="281">
        <f t="shared" si="110"/>
        <v>0</v>
      </c>
      <c r="G233" s="192"/>
      <c r="H233" s="193">
        <f t="shared" si="97"/>
        <v>0</v>
      </c>
      <c r="I233" s="201"/>
      <c r="J233" s="195"/>
      <c r="K233" s="195"/>
      <c r="L233" s="201"/>
      <c r="M233" s="195"/>
      <c r="N233" s="195"/>
      <c r="O233" s="195"/>
      <c r="P233" s="195"/>
      <c r="Q233" s="196"/>
      <c r="R233" s="195"/>
      <c r="S233" s="194"/>
      <c r="T233" s="196"/>
      <c r="U233" s="195"/>
      <c r="V233" s="194"/>
      <c r="W233" s="197"/>
    </row>
    <row r="234" spans="1:23" s="211" customFormat="1" hidden="1" x14ac:dyDescent="0.25">
      <c r="A234" s="128" t="s">
        <v>290</v>
      </c>
      <c r="B234" s="191" t="s">
        <v>696</v>
      </c>
      <c r="C234" s="200"/>
      <c r="D234" s="567" t="s">
        <v>708</v>
      </c>
      <c r="E234" s="567"/>
      <c r="F234" s="281">
        <f t="shared" si="110"/>
        <v>0</v>
      </c>
      <c r="G234" s="192"/>
      <c r="H234" s="193">
        <f t="shared" si="97"/>
        <v>0</v>
      </c>
      <c r="I234" s="201"/>
      <c r="J234" s="195"/>
      <c r="K234" s="195"/>
      <c r="L234" s="201"/>
      <c r="M234" s="195"/>
      <c r="N234" s="195"/>
      <c r="O234" s="195"/>
      <c r="P234" s="195"/>
      <c r="Q234" s="196"/>
      <c r="R234" s="195"/>
      <c r="S234" s="194"/>
      <c r="T234" s="196"/>
      <c r="U234" s="195"/>
      <c r="V234" s="194"/>
      <c r="W234" s="197"/>
    </row>
    <row r="235" spans="1:23" s="18" customFormat="1" hidden="1" x14ac:dyDescent="0.25">
      <c r="A235" s="128"/>
      <c r="B235" s="53" t="s">
        <v>697</v>
      </c>
      <c r="C235" s="576" t="s">
        <v>291</v>
      </c>
      <c r="D235" s="577"/>
      <c r="E235" s="577"/>
      <c r="F235" s="265">
        <f>F236+F237+F238+F239+F240+F241</f>
        <v>0</v>
      </c>
      <c r="G235" s="158">
        <f t="shared" ref="G235:W235" si="111">G236+G237+G238+G239+G240+G241</f>
        <v>0</v>
      </c>
      <c r="H235" s="170">
        <f t="shared" si="97"/>
        <v>0</v>
      </c>
      <c r="I235" s="78">
        <f t="shared" ref="I235:K235" si="112">I236+I237+I238+I239+I240+I241</f>
        <v>0</v>
      </c>
      <c r="J235" s="13">
        <f t="shared" si="112"/>
        <v>0</v>
      </c>
      <c r="K235" s="13">
        <f t="shared" si="112"/>
        <v>0</v>
      </c>
      <c r="L235" s="78">
        <f t="shared" si="111"/>
        <v>0</v>
      </c>
      <c r="M235" s="13">
        <f t="shared" si="111"/>
        <v>0</v>
      </c>
      <c r="N235" s="13">
        <f t="shared" si="111"/>
        <v>0</v>
      </c>
      <c r="O235" s="13">
        <f t="shared" si="111"/>
        <v>0</v>
      </c>
      <c r="P235" s="13">
        <f t="shared" si="111"/>
        <v>0</v>
      </c>
      <c r="Q235" s="83">
        <f t="shared" si="111"/>
        <v>0</v>
      </c>
      <c r="R235" s="13">
        <f t="shared" si="111"/>
        <v>0</v>
      </c>
      <c r="S235" s="43">
        <f t="shared" si="111"/>
        <v>0</v>
      </c>
      <c r="T235" s="83">
        <f t="shared" si="111"/>
        <v>0</v>
      </c>
      <c r="U235" s="13">
        <f t="shared" si="111"/>
        <v>0</v>
      </c>
      <c r="V235" s="43">
        <f t="shared" si="111"/>
        <v>0</v>
      </c>
      <c r="W235" s="45">
        <f t="shared" si="111"/>
        <v>0</v>
      </c>
    </row>
    <row r="236" spans="1:23" s="211" customFormat="1" hidden="1" x14ac:dyDescent="0.25">
      <c r="A236" s="128" t="s">
        <v>292</v>
      </c>
      <c r="B236" s="191" t="s">
        <v>698</v>
      </c>
      <c r="C236" s="200"/>
      <c r="D236" s="567" t="s">
        <v>383</v>
      </c>
      <c r="E236" s="567"/>
      <c r="F236" s="281">
        <f t="shared" ref="F236:F247" si="113">SUM(L236:W236)</f>
        <v>0</v>
      </c>
      <c r="G236" s="192"/>
      <c r="H236" s="193">
        <f t="shared" si="97"/>
        <v>0</v>
      </c>
      <c r="I236" s="201"/>
      <c r="J236" s="195"/>
      <c r="K236" s="195"/>
      <c r="L236" s="201"/>
      <c r="M236" s="195"/>
      <c r="N236" s="195"/>
      <c r="O236" s="195"/>
      <c r="P236" s="195"/>
      <c r="Q236" s="196"/>
      <c r="R236" s="195"/>
      <c r="S236" s="194"/>
      <c r="T236" s="196"/>
      <c r="U236" s="195"/>
      <c r="V236" s="194"/>
      <c r="W236" s="197"/>
    </row>
    <row r="237" spans="1:23" s="211" customFormat="1" hidden="1" x14ac:dyDescent="0.25">
      <c r="A237" s="128" t="s">
        <v>293</v>
      </c>
      <c r="B237" s="191" t="s">
        <v>699</v>
      </c>
      <c r="C237" s="200"/>
      <c r="D237" s="567" t="s">
        <v>384</v>
      </c>
      <c r="E237" s="567"/>
      <c r="F237" s="281">
        <f t="shared" si="113"/>
        <v>0</v>
      </c>
      <c r="G237" s="192"/>
      <c r="H237" s="193">
        <f t="shared" si="97"/>
        <v>0</v>
      </c>
      <c r="I237" s="201"/>
      <c r="J237" s="195"/>
      <c r="K237" s="195"/>
      <c r="L237" s="201"/>
      <c r="M237" s="195"/>
      <c r="N237" s="195"/>
      <c r="O237" s="195"/>
      <c r="P237" s="195"/>
      <c r="Q237" s="196"/>
      <c r="R237" s="195"/>
      <c r="S237" s="194"/>
      <c r="T237" s="196"/>
      <c r="U237" s="195"/>
      <c r="V237" s="194"/>
      <c r="W237" s="197"/>
    </row>
    <row r="238" spans="1:23" s="211" customFormat="1" hidden="1" x14ac:dyDescent="0.25">
      <c r="A238" s="128" t="s">
        <v>888</v>
      </c>
      <c r="B238" s="191" t="s">
        <v>889</v>
      </c>
      <c r="C238" s="200"/>
      <c r="D238" s="567" t="s">
        <v>890</v>
      </c>
      <c r="E238" s="567"/>
      <c r="F238" s="281">
        <f t="shared" si="113"/>
        <v>0</v>
      </c>
      <c r="G238" s="192"/>
      <c r="H238" s="193">
        <f t="shared" si="97"/>
        <v>0</v>
      </c>
      <c r="I238" s="201"/>
      <c r="J238" s="195"/>
      <c r="K238" s="195"/>
      <c r="L238" s="201"/>
      <c r="M238" s="195"/>
      <c r="N238" s="195"/>
      <c r="O238" s="195"/>
      <c r="P238" s="195"/>
      <c r="Q238" s="196"/>
      <c r="R238" s="195"/>
      <c r="S238" s="194"/>
      <c r="T238" s="196"/>
      <c r="U238" s="195"/>
      <c r="V238" s="194"/>
      <c r="W238" s="197"/>
    </row>
    <row r="239" spans="1:23" s="211" customFormat="1" hidden="1" x14ac:dyDescent="0.25">
      <c r="A239" s="128" t="s">
        <v>294</v>
      </c>
      <c r="B239" s="191" t="s">
        <v>700</v>
      </c>
      <c r="C239" s="200"/>
      <c r="D239" s="567" t="s">
        <v>295</v>
      </c>
      <c r="E239" s="567"/>
      <c r="F239" s="281">
        <f t="shared" si="113"/>
        <v>0</v>
      </c>
      <c r="G239" s="192"/>
      <c r="H239" s="193">
        <f t="shared" si="97"/>
        <v>0</v>
      </c>
      <c r="I239" s="201"/>
      <c r="J239" s="195"/>
      <c r="K239" s="195"/>
      <c r="L239" s="201"/>
      <c r="M239" s="195"/>
      <c r="N239" s="195"/>
      <c r="O239" s="195"/>
      <c r="P239" s="195"/>
      <c r="Q239" s="196"/>
      <c r="R239" s="195"/>
      <c r="S239" s="194"/>
      <c r="T239" s="196"/>
      <c r="U239" s="195"/>
      <c r="V239" s="194"/>
      <c r="W239" s="197"/>
    </row>
    <row r="240" spans="1:23" s="211" customFormat="1" hidden="1" x14ac:dyDescent="0.25">
      <c r="A240" s="128" t="s">
        <v>296</v>
      </c>
      <c r="B240" s="191" t="s">
        <v>701</v>
      </c>
      <c r="C240" s="200"/>
      <c r="D240" s="567" t="s">
        <v>297</v>
      </c>
      <c r="E240" s="567"/>
      <c r="F240" s="281">
        <f t="shared" si="113"/>
        <v>0</v>
      </c>
      <c r="G240" s="192"/>
      <c r="H240" s="193">
        <f t="shared" si="97"/>
        <v>0</v>
      </c>
      <c r="I240" s="201"/>
      <c r="J240" s="195"/>
      <c r="K240" s="195"/>
      <c r="L240" s="201"/>
      <c r="M240" s="195"/>
      <c r="N240" s="195"/>
      <c r="O240" s="195"/>
      <c r="P240" s="195"/>
      <c r="Q240" s="196"/>
      <c r="R240" s="195"/>
      <c r="S240" s="194"/>
      <c r="T240" s="196"/>
      <c r="U240" s="195"/>
      <c r="V240" s="194"/>
      <c r="W240" s="197"/>
    </row>
    <row r="241" spans="1:23" s="211" customFormat="1" hidden="1" x14ac:dyDescent="0.25">
      <c r="A241" s="128" t="s">
        <v>891</v>
      </c>
      <c r="B241" s="191" t="s">
        <v>892</v>
      </c>
      <c r="C241" s="200"/>
      <c r="D241" s="567" t="s">
        <v>893</v>
      </c>
      <c r="E241" s="567"/>
      <c r="F241" s="281">
        <f t="shared" si="113"/>
        <v>0</v>
      </c>
      <c r="G241" s="192"/>
      <c r="H241" s="193">
        <f t="shared" si="97"/>
        <v>0</v>
      </c>
      <c r="I241" s="201"/>
      <c r="J241" s="195"/>
      <c r="K241" s="195"/>
      <c r="L241" s="201"/>
      <c r="M241" s="195"/>
      <c r="N241" s="195"/>
      <c r="O241" s="195"/>
      <c r="P241" s="195"/>
      <c r="Q241" s="196"/>
      <c r="R241" s="195"/>
      <c r="S241" s="194"/>
      <c r="T241" s="196"/>
      <c r="U241" s="195"/>
      <c r="V241" s="194"/>
      <c r="W241" s="197"/>
    </row>
    <row r="242" spans="1:23" s="41" customFormat="1" hidden="1" x14ac:dyDescent="0.25">
      <c r="A242" s="128" t="s">
        <v>894</v>
      </c>
      <c r="B242" s="53" t="s">
        <v>895</v>
      </c>
      <c r="C242" s="576" t="s">
        <v>896</v>
      </c>
      <c r="D242" s="577"/>
      <c r="E242" s="577"/>
      <c r="F242" s="265">
        <f t="shared" si="113"/>
        <v>0</v>
      </c>
      <c r="G242" s="158"/>
      <c r="H242" s="170">
        <f t="shared" si="97"/>
        <v>0</v>
      </c>
      <c r="I242" s="78"/>
      <c r="J242" s="13"/>
      <c r="K242" s="13"/>
      <c r="L242" s="78"/>
      <c r="M242" s="13"/>
      <c r="N242" s="13"/>
      <c r="O242" s="13"/>
      <c r="P242" s="13"/>
      <c r="Q242" s="83"/>
      <c r="R242" s="13"/>
      <c r="S242" s="43"/>
      <c r="T242" s="83"/>
      <c r="U242" s="13"/>
      <c r="V242" s="43"/>
      <c r="W242" s="45"/>
    </row>
    <row r="243" spans="1:23" s="41" customFormat="1" hidden="1" x14ac:dyDescent="0.25">
      <c r="A243" s="128" t="s">
        <v>298</v>
      </c>
      <c r="B243" s="53" t="s">
        <v>702</v>
      </c>
      <c r="C243" s="576" t="s">
        <v>299</v>
      </c>
      <c r="D243" s="577"/>
      <c r="E243" s="577"/>
      <c r="F243" s="265">
        <f t="shared" si="113"/>
        <v>0</v>
      </c>
      <c r="G243" s="158"/>
      <c r="H243" s="170">
        <f t="shared" si="97"/>
        <v>0</v>
      </c>
      <c r="I243" s="78"/>
      <c r="J243" s="13"/>
      <c r="K243" s="13"/>
      <c r="L243" s="78"/>
      <c r="M243" s="13"/>
      <c r="N243" s="13"/>
      <c r="O243" s="13"/>
      <c r="P243" s="13"/>
      <c r="Q243" s="83"/>
      <c r="R243" s="13"/>
      <c r="S243" s="43"/>
      <c r="T243" s="83"/>
      <c r="U243" s="13"/>
      <c r="V243" s="43"/>
      <c r="W243" s="45"/>
    </row>
    <row r="244" spans="1:23" s="41" customFormat="1" hidden="1" x14ac:dyDescent="0.25">
      <c r="A244" s="128" t="s">
        <v>300</v>
      </c>
      <c r="B244" s="53" t="s">
        <v>703</v>
      </c>
      <c r="C244" s="576" t="s">
        <v>897</v>
      </c>
      <c r="D244" s="577"/>
      <c r="E244" s="577"/>
      <c r="F244" s="265">
        <f t="shared" si="113"/>
        <v>0</v>
      </c>
      <c r="G244" s="158"/>
      <c r="H244" s="170">
        <f t="shared" si="97"/>
        <v>0</v>
      </c>
      <c r="I244" s="78"/>
      <c r="J244" s="13"/>
      <c r="K244" s="13"/>
      <c r="L244" s="78"/>
      <c r="M244" s="13"/>
      <c r="N244" s="13"/>
      <c r="O244" s="13"/>
      <c r="P244" s="13"/>
      <c r="Q244" s="83"/>
      <c r="R244" s="13"/>
      <c r="S244" s="43"/>
      <c r="T244" s="83"/>
      <c r="U244" s="13"/>
      <c r="V244" s="43"/>
      <c r="W244" s="45"/>
    </row>
    <row r="245" spans="1:23" s="41" customFormat="1" hidden="1" x14ac:dyDescent="0.25">
      <c r="A245" s="128" t="s">
        <v>301</v>
      </c>
      <c r="B245" s="53" t="s">
        <v>704</v>
      </c>
      <c r="C245" s="576" t="s">
        <v>898</v>
      </c>
      <c r="D245" s="577"/>
      <c r="E245" s="577"/>
      <c r="F245" s="265">
        <f t="shared" si="113"/>
        <v>0</v>
      </c>
      <c r="G245" s="158"/>
      <c r="H245" s="170">
        <f t="shared" si="97"/>
        <v>0</v>
      </c>
      <c r="I245" s="78"/>
      <c r="J245" s="13"/>
      <c r="K245" s="13"/>
      <c r="L245" s="78"/>
      <c r="M245" s="13"/>
      <c r="N245" s="13"/>
      <c r="O245" s="13"/>
      <c r="P245" s="13"/>
      <c r="Q245" s="83"/>
      <c r="R245" s="13"/>
      <c r="S245" s="43"/>
      <c r="T245" s="83"/>
      <c r="U245" s="13"/>
      <c r="V245" s="43"/>
      <c r="W245" s="45"/>
    </row>
    <row r="246" spans="1:23" s="41" customFormat="1" hidden="1" x14ac:dyDescent="0.25">
      <c r="A246" s="128" t="s">
        <v>302</v>
      </c>
      <c r="B246" s="53" t="s">
        <v>705</v>
      </c>
      <c r="C246" s="576" t="s">
        <v>303</v>
      </c>
      <c r="D246" s="577"/>
      <c r="E246" s="577"/>
      <c r="F246" s="265">
        <f t="shared" si="113"/>
        <v>0</v>
      </c>
      <c r="G246" s="158"/>
      <c r="H246" s="170">
        <f t="shared" si="97"/>
        <v>0</v>
      </c>
      <c r="I246" s="78"/>
      <c r="J246" s="13"/>
      <c r="K246" s="13"/>
      <c r="L246" s="78"/>
      <c r="M246" s="13"/>
      <c r="N246" s="13"/>
      <c r="O246" s="13"/>
      <c r="P246" s="13"/>
      <c r="Q246" s="83"/>
      <c r="R246" s="13"/>
      <c r="S246" s="43"/>
      <c r="T246" s="83"/>
      <c r="U246" s="13"/>
      <c r="V246" s="43"/>
      <c r="W246" s="45"/>
    </row>
    <row r="247" spans="1:23" s="41" customFormat="1" hidden="1" x14ac:dyDescent="0.25">
      <c r="A247" s="128" t="s">
        <v>899</v>
      </c>
      <c r="B247" s="53" t="s">
        <v>900</v>
      </c>
      <c r="C247" s="576" t="s">
        <v>902</v>
      </c>
      <c r="D247" s="577"/>
      <c r="E247" s="577"/>
      <c r="F247" s="265">
        <f t="shared" si="113"/>
        <v>0</v>
      </c>
      <c r="G247" s="158"/>
      <c r="H247" s="170">
        <f t="shared" si="97"/>
        <v>0</v>
      </c>
      <c r="I247" s="78"/>
      <c r="J247" s="13"/>
      <c r="K247" s="13"/>
      <c r="L247" s="78"/>
      <c r="M247" s="13"/>
      <c r="N247" s="13"/>
      <c r="O247" s="13"/>
      <c r="P247" s="13"/>
      <c r="Q247" s="83"/>
      <c r="R247" s="13"/>
      <c r="S247" s="43"/>
      <c r="T247" s="83"/>
      <c r="U247" s="13"/>
      <c r="V247" s="43"/>
      <c r="W247" s="45"/>
    </row>
    <row r="248" spans="1:23" s="41" customFormat="1" hidden="1" x14ac:dyDescent="0.25">
      <c r="A248" s="128"/>
      <c r="B248" s="53" t="s">
        <v>901</v>
      </c>
      <c r="C248" s="576" t="s">
        <v>903</v>
      </c>
      <c r="D248" s="577"/>
      <c r="E248" s="577"/>
      <c r="F248" s="265">
        <f>F249+F250</f>
        <v>0</v>
      </c>
      <c r="G248" s="158">
        <f t="shared" ref="G248:W248" si="114">G249+G250</f>
        <v>0</v>
      </c>
      <c r="H248" s="170">
        <f t="shared" si="97"/>
        <v>0</v>
      </c>
      <c r="I248" s="78">
        <f t="shared" ref="I248:K248" si="115">I249+I250</f>
        <v>0</v>
      </c>
      <c r="J248" s="13">
        <f t="shared" si="115"/>
        <v>0</v>
      </c>
      <c r="K248" s="13">
        <f t="shared" si="115"/>
        <v>0</v>
      </c>
      <c r="L248" s="78">
        <f t="shared" si="114"/>
        <v>0</v>
      </c>
      <c r="M248" s="13">
        <f t="shared" si="114"/>
        <v>0</v>
      </c>
      <c r="N248" s="13">
        <f t="shared" si="114"/>
        <v>0</v>
      </c>
      <c r="O248" s="13">
        <f t="shared" si="114"/>
        <v>0</v>
      </c>
      <c r="P248" s="13">
        <f t="shared" si="114"/>
        <v>0</v>
      </c>
      <c r="Q248" s="83">
        <f t="shared" si="114"/>
        <v>0</v>
      </c>
      <c r="R248" s="13">
        <f t="shared" si="114"/>
        <v>0</v>
      </c>
      <c r="S248" s="43">
        <f t="shared" si="114"/>
        <v>0</v>
      </c>
      <c r="T248" s="83">
        <f t="shared" si="114"/>
        <v>0</v>
      </c>
      <c r="U248" s="13">
        <f t="shared" si="114"/>
        <v>0</v>
      </c>
      <c r="V248" s="43">
        <f t="shared" si="114"/>
        <v>0</v>
      </c>
      <c r="W248" s="45">
        <f t="shared" si="114"/>
        <v>0</v>
      </c>
    </row>
    <row r="249" spans="1:23" s="211" customFormat="1" hidden="1" x14ac:dyDescent="0.25">
      <c r="A249" s="128" t="s">
        <v>905</v>
      </c>
      <c r="B249" s="191" t="s">
        <v>904</v>
      </c>
      <c r="C249" s="200"/>
      <c r="D249" s="567" t="s">
        <v>908</v>
      </c>
      <c r="E249" s="567"/>
      <c r="F249" s="281">
        <f t="shared" ref="F249:F250" si="116">SUM(L249:W249)</f>
        <v>0</v>
      </c>
      <c r="G249" s="192"/>
      <c r="H249" s="193">
        <f t="shared" si="97"/>
        <v>0</v>
      </c>
      <c r="I249" s="201"/>
      <c r="J249" s="195"/>
      <c r="K249" s="195"/>
      <c r="L249" s="201"/>
      <c r="M249" s="195"/>
      <c r="N249" s="195"/>
      <c r="O249" s="195"/>
      <c r="P249" s="195"/>
      <c r="Q249" s="196"/>
      <c r="R249" s="195"/>
      <c r="S249" s="194"/>
      <c r="T249" s="196"/>
      <c r="U249" s="195"/>
      <c r="V249" s="194"/>
      <c r="W249" s="197"/>
    </row>
    <row r="250" spans="1:23" s="211" customFormat="1" hidden="1" x14ac:dyDescent="0.25">
      <c r="A250" s="128" t="s">
        <v>906</v>
      </c>
      <c r="B250" s="191" t="s">
        <v>907</v>
      </c>
      <c r="C250" s="200"/>
      <c r="D250" s="567" t="s">
        <v>909</v>
      </c>
      <c r="E250" s="567"/>
      <c r="F250" s="281">
        <f t="shared" si="116"/>
        <v>0</v>
      </c>
      <c r="G250" s="192"/>
      <c r="H250" s="193">
        <f t="shared" si="97"/>
        <v>0</v>
      </c>
      <c r="I250" s="201"/>
      <c r="J250" s="195"/>
      <c r="K250" s="195"/>
      <c r="L250" s="201"/>
      <c r="M250" s="195"/>
      <c r="N250" s="195"/>
      <c r="O250" s="195"/>
      <c r="P250" s="195"/>
      <c r="Q250" s="196"/>
      <c r="R250" s="195"/>
      <c r="S250" s="194"/>
      <c r="T250" s="196"/>
      <c r="U250" s="195"/>
      <c r="V250" s="194"/>
      <c r="W250" s="197"/>
    </row>
    <row r="251" spans="1:23" hidden="1" x14ac:dyDescent="0.25">
      <c r="B251" s="93" t="s">
        <v>709</v>
      </c>
      <c r="C251" s="556" t="s">
        <v>304</v>
      </c>
      <c r="D251" s="557"/>
      <c r="E251" s="557"/>
      <c r="F251" s="259">
        <f>F252+F253+F254+F255+F256</f>
        <v>0</v>
      </c>
      <c r="G251" s="152">
        <f t="shared" ref="G251:W251" si="117">G252+G253+G254+G255+G256</f>
        <v>0</v>
      </c>
      <c r="H251" s="168">
        <f t="shared" si="97"/>
        <v>0</v>
      </c>
      <c r="I251" s="95">
        <f t="shared" ref="I251:K251" si="118">I252+I253+I254+I255+I256</f>
        <v>0</v>
      </c>
      <c r="J251" s="96">
        <f t="shared" si="118"/>
        <v>0</v>
      </c>
      <c r="K251" s="96">
        <f t="shared" si="118"/>
        <v>0</v>
      </c>
      <c r="L251" s="95">
        <f t="shared" si="117"/>
        <v>0</v>
      </c>
      <c r="M251" s="96">
        <f t="shared" si="117"/>
        <v>0</v>
      </c>
      <c r="N251" s="96">
        <f t="shared" si="117"/>
        <v>0</v>
      </c>
      <c r="O251" s="96">
        <f t="shared" si="117"/>
        <v>0</v>
      </c>
      <c r="P251" s="96">
        <f t="shared" si="117"/>
        <v>0</v>
      </c>
      <c r="Q251" s="99">
        <f t="shared" si="117"/>
        <v>0</v>
      </c>
      <c r="R251" s="96">
        <f t="shared" si="117"/>
        <v>0</v>
      </c>
      <c r="S251" s="98">
        <f t="shared" si="117"/>
        <v>0</v>
      </c>
      <c r="T251" s="99">
        <f t="shared" si="117"/>
        <v>0</v>
      </c>
      <c r="U251" s="96">
        <f t="shared" si="117"/>
        <v>0</v>
      </c>
      <c r="V251" s="98">
        <f t="shared" si="117"/>
        <v>0</v>
      </c>
      <c r="W251" s="100">
        <f t="shared" si="117"/>
        <v>0</v>
      </c>
    </row>
    <row r="252" spans="1:23" s="41" customFormat="1" hidden="1" x14ac:dyDescent="0.25">
      <c r="A252" s="128" t="s">
        <v>305</v>
      </c>
      <c r="B252" s="198" t="s">
        <v>710</v>
      </c>
      <c r="C252" s="586" t="s">
        <v>385</v>
      </c>
      <c r="D252" s="587"/>
      <c r="E252" s="587"/>
      <c r="F252" s="282">
        <f t="shared" ref="F252:F258" si="119">SUM(L252:W252)</f>
        <v>0</v>
      </c>
      <c r="G252" s="199"/>
      <c r="H252" s="213">
        <f t="shared" si="97"/>
        <v>0</v>
      </c>
      <c r="I252" s="214"/>
      <c r="J252" s="215"/>
      <c r="K252" s="215"/>
      <c r="L252" s="214"/>
      <c r="M252" s="215"/>
      <c r="N252" s="215"/>
      <c r="O252" s="215"/>
      <c r="P252" s="215"/>
      <c r="Q252" s="219"/>
      <c r="R252" s="215"/>
      <c r="S252" s="217"/>
      <c r="T252" s="219"/>
      <c r="U252" s="215"/>
      <c r="V252" s="217"/>
      <c r="W252" s="216"/>
    </row>
    <row r="253" spans="1:23" s="41" customFormat="1" hidden="1" x14ac:dyDescent="0.25">
      <c r="A253" s="128" t="s">
        <v>306</v>
      </c>
      <c r="B253" s="198" t="s">
        <v>711</v>
      </c>
      <c r="C253" s="586" t="s">
        <v>386</v>
      </c>
      <c r="D253" s="587"/>
      <c r="E253" s="587"/>
      <c r="F253" s="282">
        <f t="shared" si="119"/>
        <v>0</v>
      </c>
      <c r="G253" s="199"/>
      <c r="H253" s="213">
        <f t="shared" si="97"/>
        <v>0</v>
      </c>
      <c r="I253" s="214"/>
      <c r="J253" s="215"/>
      <c r="K253" s="215"/>
      <c r="L253" s="214"/>
      <c r="M253" s="215"/>
      <c r="N253" s="215"/>
      <c r="O253" s="215"/>
      <c r="P253" s="215"/>
      <c r="Q253" s="219"/>
      <c r="R253" s="215"/>
      <c r="S253" s="217"/>
      <c r="T253" s="219"/>
      <c r="U253" s="215"/>
      <c r="V253" s="217"/>
      <c r="W253" s="216"/>
    </row>
    <row r="254" spans="1:23" s="41" customFormat="1" hidden="1" x14ac:dyDescent="0.25">
      <c r="A254" s="128" t="s">
        <v>307</v>
      </c>
      <c r="B254" s="198" t="s">
        <v>712</v>
      </c>
      <c r="C254" s="586" t="s">
        <v>308</v>
      </c>
      <c r="D254" s="587"/>
      <c r="E254" s="587"/>
      <c r="F254" s="282">
        <f t="shared" si="119"/>
        <v>0</v>
      </c>
      <c r="G254" s="199"/>
      <c r="H254" s="213">
        <f t="shared" si="97"/>
        <v>0</v>
      </c>
      <c r="I254" s="214"/>
      <c r="J254" s="215"/>
      <c r="K254" s="215"/>
      <c r="L254" s="214"/>
      <c r="M254" s="215"/>
      <c r="N254" s="215"/>
      <c r="O254" s="215"/>
      <c r="P254" s="215"/>
      <c r="Q254" s="219"/>
      <c r="R254" s="215"/>
      <c r="S254" s="217"/>
      <c r="T254" s="219"/>
      <c r="U254" s="215"/>
      <c r="V254" s="217"/>
      <c r="W254" s="216"/>
    </row>
    <row r="255" spans="1:23" s="41" customFormat="1" hidden="1" x14ac:dyDescent="0.25">
      <c r="A255" s="128" t="s">
        <v>309</v>
      </c>
      <c r="B255" s="198" t="s">
        <v>713</v>
      </c>
      <c r="C255" s="586" t="s">
        <v>310</v>
      </c>
      <c r="D255" s="587"/>
      <c r="E255" s="587"/>
      <c r="F255" s="282">
        <f t="shared" si="119"/>
        <v>0</v>
      </c>
      <c r="G255" s="199"/>
      <c r="H255" s="213">
        <f t="shared" si="97"/>
        <v>0</v>
      </c>
      <c r="I255" s="214"/>
      <c r="J255" s="215"/>
      <c r="K255" s="215"/>
      <c r="L255" s="214"/>
      <c r="M255" s="215"/>
      <c r="N255" s="215"/>
      <c r="O255" s="215"/>
      <c r="P255" s="215"/>
      <c r="Q255" s="219"/>
      <c r="R255" s="215"/>
      <c r="S255" s="217"/>
      <c r="T255" s="219"/>
      <c r="U255" s="215"/>
      <c r="V255" s="217"/>
      <c r="W255" s="216"/>
    </row>
    <row r="256" spans="1:23" s="41" customFormat="1" hidden="1" x14ac:dyDescent="0.25">
      <c r="A256" s="128" t="s">
        <v>311</v>
      </c>
      <c r="B256" s="198" t="s">
        <v>714</v>
      </c>
      <c r="C256" s="586" t="s">
        <v>387</v>
      </c>
      <c r="D256" s="587"/>
      <c r="E256" s="587"/>
      <c r="F256" s="282">
        <f t="shared" si="119"/>
        <v>0</v>
      </c>
      <c r="G256" s="199"/>
      <c r="H256" s="213">
        <f t="shared" si="97"/>
        <v>0</v>
      </c>
      <c r="I256" s="214"/>
      <c r="J256" s="215"/>
      <c r="K256" s="215"/>
      <c r="L256" s="214"/>
      <c r="M256" s="215"/>
      <c r="N256" s="215"/>
      <c r="O256" s="215"/>
      <c r="P256" s="215"/>
      <c r="Q256" s="219"/>
      <c r="R256" s="215"/>
      <c r="S256" s="217"/>
      <c r="T256" s="219"/>
      <c r="U256" s="215"/>
      <c r="V256" s="217"/>
      <c r="W256" s="216"/>
    </row>
    <row r="257" spans="1:23" hidden="1" x14ac:dyDescent="0.25">
      <c r="A257" s="128" t="s">
        <v>313</v>
      </c>
      <c r="B257" s="93" t="s">
        <v>715</v>
      </c>
      <c r="C257" s="556" t="s">
        <v>312</v>
      </c>
      <c r="D257" s="557"/>
      <c r="E257" s="557"/>
      <c r="F257" s="259">
        <f t="shared" si="119"/>
        <v>0</v>
      </c>
      <c r="G257" s="152"/>
      <c r="H257" s="168">
        <f t="shared" si="97"/>
        <v>0</v>
      </c>
      <c r="I257" s="95"/>
      <c r="J257" s="96"/>
      <c r="K257" s="96"/>
      <c r="L257" s="95"/>
      <c r="M257" s="96"/>
      <c r="N257" s="96"/>
      <c r="O257" s="96"/>
      <c r="P257" s="96"/>
      <c r="Q257" s="99"/>
      <c r="R257" s="96"/>
      <c r="S257" s="98"/>
      <c r="T257" s="99"/>
      <c r="U257" s="96"/>
      <c r="V257" s="98"/>
      <c r="W257" s="100"/>
    </row>
    <row r="258" spans="1:23" ht="15.75" hidden="1" thickBot="1" x14ac:dyDescent="0.3">
      <c r="A258" s="128" t="s">
        <v>910</v>
      </c>
      <c r="B258" s="93" t="s">
        <v>911</v>
      </c>
      <c r="C258" s="556" t="s">
        <v>912</v>
      </c>
      <c r="D258" s="557"/>
      <c r="E258" s="557"/>
      <c r="F258" s="259">
        <f t="shared" si="119"/>
        <v>0</v>
      </c>
      <c r="G258" s="152"/>
      <c r="H258" s="168">
        <f t="shared" si="97"/>
        <v>0</v>
      </c>
      <c r="I258" s="95"/>
      <c r="J258" s="96"/>
      <c r="K258" s="96"/>
      <c r="L258" s="95"/>
      <c r="M258" s="96"/>
      <c r="N258" s="96"/>
      <c r="O258" s="96"/>
      <c r="P258" s="96"/>
      <c r="Q258" s="99"/>
      <c r="R258" s="96"/>
      <c r="S258" s="98"/>
      <c r="T258" s="99"/>
      <c r="U258" s="96"/>
      <c r="V258" s="98"/>
      <c r="W258" s="100"/>
    </row>
    <row r="259" spans="1:23" ht="15.75" thickBot="1" x14ac:dyDescent="0.3">
      <c r="B259" s="588" t="s">
        <v>314</v>
      </c>
      <c r="C259" s="589"/>
      <c r="D259" s="589"/>
      <c r="E259" s="589"/>
      <c r="F259" s="256">
        <f>F5+F24+F32+F61+F77+F151+F161+F166+F229</f>
        <v>16058419</v>
      </c>
      <c r="G259" s="149">
        <f>G5+G24+G32+G61+G77+G151+G161+G166+G229</f>
        <v>0</v>
      </c>
      <c r="H259" s="166">
        <f t="shared" si="97"/>
        <v>16058419</v>
      </c>
      <c r="I259" s="87">
        <f t="shared" ref="I259:W259" si="120">I5+I24+I32+I61+I77+I151+I161+I166+I229</f>
        <v>63500</v>
      </c>
      <c r="J259" s="88">
        <f t="shared" si="120"/>
        <v>15033954</v>
      </c>
      <c r="K259" s="88">
        <f t="shared" si="120"/>
        <v>960965</v>
      </c>
      <c r="L259" s="87">
        <f t="shared" si="120"/>
        <v>9708419</v>
      </c>
      <c r="M259" s="88">
        <f t="shared" si="120"/>
        <v>31750</v>
      </c>
      <c r="N259" s="88">
        <f t="shared" si="120"/>
        <v>0</v>
      </c>
      <c r="O259" s="88">
        <f t="shared" si="120"/>
        <v>0</v>
      </c>
      <c r="P259" s="88">
        <f t="shared" si="120"/>
        <v>0</v>
      </c>
      <c r="Q259" s="91">
        <f t="shared" si="120"/>
        <v>31750</v>
      </c>
      <c r="R259" s="88">
        <f t="shared" si="120"/>
        <v>3143250</v>
      </c>
      <c r="S259" s="90">
        <f t="shared" si="120"/>
        <v>0</v>
      </c>
      <c r="T259" s="91">
        <f t="shared" si="120"/>
        <v>0</v>
      </c>
      <c r="U259" s="88">
        <f t="shared" si="120"/>
        <v>0</v>
      </c>
      <c r="V259" s="90">
        <f t="shared" si="120"/>
        <v>0</v>
      </c>
      <c r="W259" s="92">
        <f t="shared" si="120"/>
        <v>3143250</v>
      </c>
    </row>
    <row r="260" spans="1:23" x14ac:dyDescent="0.25">
      <c r="B260" s="22"/>
      <c r="C260" s="23"/>
      <c r="D260" s="23"/>
      <c r="E260" s="24"/>
      <c r="F260" s="24"/>
      <c r="G260" s="24"/>
      <c r="H260" s="60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</row>
    <row r="261" spans="1:23" x14ac:dyDescent="0.25">
      <c r="B261" s="25"/>
      <c r="C261" s="26"/>
      <c r="D261" s="26"/>
      <c r="E261" s="24"/>
      <c r="F261" s="24"/>
      <c r="G261" s="24"/>
      <c r="H261" s="60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</row>
    <row r="262" spans="1:23" x14ac:dyDescent="0.25">
      <c r="B262" s="27"/>
      <c r="C262" s="24"/>
      <c r="D262" s="24"/>
      <c r="E262" s="28"/>
      <c r="F262" s="28"/>
      <c r="G262" s="28"/>
      <c r="H262" s="60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</row>
    <row r="263" spans="1:23" x14ac:dyDescent="0.25">
      <c r="B263" s="27"/>
      <c r="C263" s="24"/>
      <c r="D263" s="24"/>
      <c r="E263" s="28"/>
      <c r="F263" s="28"/>
      <c r="G263" s="28"/>
      <c r="H263" s="60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</row>
    <row r="264" spans="1:23" x14ac:dyDescent="0.25">
      <c r="B264" s="27"/>
      <c r="C264" s="24"/>
      <c r="D264" s="24"/>
      <c r="E264" s="28"/>
      <c r="F264" s="28"/>
      <c r="G264" s="28"/>
      <c r="H264" s="60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</row>
    <row r="265" spans="1:23" x14ac:dyDescent="0.25">
      <c r="B265" s="27"/>
      <c r="C265" s="24"/>
      <c r="D265" s="24"/>
      <c r="E265" s="28"/>
      <c r="F265" s="28"/>
      <c r="G265" s="28"/>
      <c r="H265" s="60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</row>
    <row r="266" spans="1:23" x14ac:dyDescent="0.25">
      <c r="B266" s="27"/>
      <c r="C266" s="24"/>
      <c r="D266" s="24"/>
      <c r="E266" s="28"/>
      <c r="F266" s="28"/>
      <c r="G266" s="28"/>
      <c r="H266" s="60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</row>
    <row r="267" spans="1:23" x14ac:dyDescent="0.25">
      <c r="B267" s="27"/>
      <c r="C267" s="24"/>
      <c r="D267" s="24"/>
      <c r="E267" s="28"/>
      <c r="F267" s="28"/>
      <c r="G267" s="28"/>
      <c r="H267" s="60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</row>
    <row r="268" spans="1:23" x14ac:dyDescent="0.25">
      <c r="B268" s="27"/>
      <c r="C268" s="28"/>
      <c r="D268" s="28"/>
      <c r="E268" s="24"/>
      <c r="F268" s="24"/>
      <c r="G268" s="24"/>
      <c r="H268" s="60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</row>
    <row r="269" spans="1:23" x14ac:dyDescent="0.25">
      <c r="B269" s="27"/>
      <c r="C269" s="28"/>
      <c r="D269" s="28"/>
      <c r="E269" s="24"/>
      <c r="F269" s="24"/>
      <c r="G269" s="24"/>
      <c r="H269" s="60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</row>
    <row r="270" spans="1:23" x14ac:dyDescent="0.25">
      <c r="B270" s="27"/>
      <c r="C270" s="28"/>
      <c r="D270" s="28"/>
      <c r="E270" s="24"/>
      <c r="F270" s="24"/>
      <c r="G270" s="24"/>
      <c r="H270" s="60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</row>
    <row r="271" spans="1:23" x14ac:dyDescent="0.25">
      <c r="B271" s="27"/>
      <c r="C271" s="24"/>
      <c r="D271" s="24"/>
      <c r="E271" s="28"/>
      <c r="F271" s="28"/>
      <c r="G271" s="28"/>
      <c r="H271" s="60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</row>
    <row r="272" spans="1:23" x14ac:dyDescent="0.25">
      <c r="B272" s="27"/>
      <c r="C272" s="24"/>
      <c r="D272" s="24"/>
      <c r="E272" s="28"/>
      <c r="F272" s="28"/>
      <c r="G272" s="28"/>
      <c r="H272" s="60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</row>
    <row r="273" spans="1:23" x14ac:dyDescent="0.25">
      <c r="B273" s="27"/>
      <c r="C273" s="24"/>
      <c r="D273" s="24"/>
      <c r="E273" s="28"/>
      <c r="F273" s="28"/>
      <c r="G273" s="28"/>
      <c r="H273" s="60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</row>
    <row r="274" spans="1:23" x14ac:dyDescent="0.25">
      <c r="A274" s="130"/>
      <c r="B274" s="27"/>
      <c r="C274" s="24"/>
      <c r="D274" s="24"/>
      <c r="E274" s="28"/>
      <c r="F274" s="28"/>
      <c r="G274" s="28"/>
      <c r="H274" s="60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</row>
    <row r="275" spans="1:23" x14ac:dyDescent="0.25">
      <c r="A275" s="130"/>
      <c r="B275" s="27"/>
      <c r="C275" s="24"/>
      <c r="D275" s="24"/>
      <c r="E275" s="28"/>
      <c r="F275" s="28"/>
      <c r="G275" s="28"/>
      <c r="H275" s="60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</row>
    <row r="276" spans="1:23" x14ac:dyDescent="0.25">
      <c r="A276" s="130"/>
      <c r="B276" s="27"/>
      <c r="C276" s="24"/>
      <c r="D276" s="24"/>
      <c r="E276" s="28"/>
      <c r="F276" s="28"/>
      <c r="G276" s="28"/>
      <c r="H276" s="60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</row>
    <row r="277" spans="1:23" x14ac:dyDescent="0.25">
      <c r="A277" s="130"/>
      <c r="B277" s="27"/>
      <c r="C277" s="24"/>
      <c r="D277" s="24"/>
      <c r="E277" s="28"/>
      <c r="F277" s="28"/>
      <c r="G277" s="28"/>
      <c r="H277" s="60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</row>
    <row r="278" spans="1:23" x14ac:dyDescent="0.25">
      <c r="A278" s="130"/>
      <c r="B278" s="27"/>
      <c r="C278" s="24"/>
      <c r="D278" s="24"/>
      <c r="E278" s="28"/>
      <c r="F278" s="28"/>
      <c r="G278" s="28"/>
      <c r="H278" s="60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</row>
    <row r="279" spans="1:23" x14ac:dyDescent="0.25">
      <c r="A279" s="130"/>
      <c r="B279" s="27"/>
      <c r="C279" s="24"/>
      <c r="D279" s="24"/>
      <c r="E279" s="28"/>
      <c r="F279" s="28"/>
      <c r="G279" s="28"/>
      <c r="H279" s="60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</row>
    <row r="280" spans="1:23" x14ac:dyDescent="0.25">
      <c r="A280" s="130"/>
      <c r="B280" s="27"/>
      <c r="C280" s="24"/>
      <c r="D280" s="24"/>
      <c r="E280" s="28"/>
      <c r="F280" s="28"/>
      <c r="G280" s="28"/>
      <c r="H280" s="60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</row>
    <row r="281" spans="1:23" x14ac:dyDescent="0.25">
      <c r="A281" s="130"/>
      <c r="B281" s="27"/>
      <c r="C281" s="28"/>
      <c r="D281" s="28"/>
      <c r="E281" s="24"/>
      <c r="F281" s="24"/>
      <c r="G281" s="24"/>
      <c r="H281" s="60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</row>
    <row r="282" spans="1:23" x14ac:dyDescent="0.25">
      <c r="A282" s="130"/>
      <c r="B282" s="27"/>
      <c r="C282" s="24"/>
      <c r="D282" s="24"/>
      <c r="E282" s="28"/>
      <c r="F282" s="28"/>
      <c r="G282" s="28"/>
      <c r="H282" s="60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</row>
    <row r="283" spans="1:23" x14ac:dyDescent="0.25">
      <c r="A283" s="130"/>
      <c r="B283" s="27"/>
      <c r="C283" s="24"/>
      <c r="D283" s="24"/>
      <c r="E283" s="28"/>
      <c r="F283" s="28"/>
      <c r="G283" s="28"/>
      <c r="H283" s="60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</row>
    <row r="284" spans="1:23" x14ac:dyDescent="0.25">
      <c r="A284" s="130"/>
      <c r="B284" s="27"/>
      <c r="C284" s="24"/>
      <c r="D284" s="24"/>
      <c r="E284" s="28"/>
      <c r="F284" s="28"/>
      <c r="G284" s="28"/>
      <c r="H284" s="60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</row>
    <row r="285" spans="1:23" x14ac:dyDescent="0.25">
      <c r="A285" s="130"/>
      <c r="B285" s="27"/>
      <c r="C285" s="24"/>
      <c r="D285" s="24"/>
      <c r="E285" s="28"/>
      <c r="F285" s="28"/>
      <c r="G285" s="28"/>
      <c r="H285" s="60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</row>
    <row r="286" spans="1:23" x14ac:dyDescent="0.25">
      <c r="A286" s="130"/>
      <c r="B286" s="27"/>
      <c r="C286" s="24"/>
      <c r="D286" s="24"/>
      <c r="E286" s="28"/>
      <c r="F286" s="28"/>
      <c r="G286" s="28"/>
      <c r="H286" s="60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</row>
    <row r="287" spans="1:23" x14ac:dyDescent="0.25">
      <c r="A287" s="130"/>
      <c r="B287" s="27"/>
      <c r="C287" s="24"/>
      <c r="D287" s="24"/>
      <c r="E287" s="28"/>
      <c r="F287" s="28"/>
      <c r="G287" s="28"/>
      <c r="H287" s="60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</row>
    <row r="288" spans="1:23" x14ac:dyDescent="0.25">
      <c r="A288" s="130"/>
      <c r="B288" s="27"/>
      <c r="C288" s="24"/>
      <c r="D288" s="24"/>
      <c r="E288" s="28"/>
      <c r="F288" s="28"/>
      <c r="G288" s="28"/>
      <c r="H288" s="60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</row>
    <row r="289" spans="1:23" x14ac:dyDescent="0.25">
      <c r="A289" s="130"/>
      <c r="B289" s="27"/>
      <c r="C289" s="24"/>
      <c r="D289" s="24"/>
      <c r="E289" s="28"/>
      <c r="F289" s="28"/>
      <c r="G289" s="28"/>
      <c r="H289" s="60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</row>
    <row r="290" spans="1:23" x14ac:dyDescent="0.25">
      <c r="A290" s="130"/>
      <c r="B290" s="27"/>
      <c r="C290" s="24"/>
      <c r="D290" s="24"/>
      <c r="E290" s="28"/>
      <c r="F290" s="28"/>
      <c r="G290" s="28"/>
      <c r="H290" s="60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</row>
    <row r="291" spans="1:23" x14ac:dyDescent="0.25">
      <c r="A291" s="130"/>
      <c r="B291" s="27"/>
      <c r="C291" s="24"/>
      <c r="D291" s="24"/>
      <c r="E291" s="28"/>
      <c r="F291" s="28"/>
      <c r="G291" s="28"/>
      <c r="H291" s="60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</row>
    <row r="292" spans="1:23" x14ac:dyDescent="0.25">
      <c r="A292" s="130"/>
      <c r="B292" s="27"/>
      <c r="C292" s="28"/>
      <c r="D292" s="28"/>
      <c r="E292" s="24"/>
      <c r="F292" s="24"/>
      <c r="G292" s="24"/>
      <c r="H292" s="60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</row>
    <row r="293" spans="1:23" x14ac:dyDescent="0.25">
      <c r="A293" s="130"/>
      <c r="B293" s="27"/>
      <c r="C293" s="24"/>
      <c r="D293" s="24"/>
      <c r="E293" s="28"/>
      <c r="F293" s="28"/>
      <c r="G293" s="28"/>
      <c r="H293" s="60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</row>
    <row r="294" spans="1:23" x14ac:dyDescent="0.25">
      <c r="A294" s="130"/>
      <c r="B294" s="27"/>
      <c r="C294" s="24"/>
      <c r="D294" s="24"/>
      <c r="E294" s="28"/>
      <c r="F294" s="28"/>
      <c r="G294" s="28"/>
      <c r="H294" s="60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</row>
    <row r="295" spans="1:23" x14ac:dyDescent="0.25">
      <c r="A295" s="130"/>
      <c r="B295" s="27"/>
      <c r="C295" s="24"/>
      <c r="D295" s="24"/>
      <c r="E295" s="28"/>
      <c r="F295" s="28"/>
      <c r="G295" s="28"/>
      <c r="H295" s="60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</row>
    <row r="296" spans="1:23" x14ac:dyDescent="0.25">
      <c r="A296" s="130"/>
      <c r="B296" s="27"/>
      <c r="C296" s="24"/>
      <c r="D296" s="24"/>
      <c r="E296" s="28"/>
      <c r="F296" s="28"/>
      <c r="G296" s="28"/>
      <c r="H296" s="60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</row>
    <row r="297" spans="1:23" x14ac:dyDescent="0.25">
      <c r="A297" s="130"/>
      <c r="B297" s="27"/>
      <c r="C297" s="24"/>
      <c r="D297" s="24"/>
      <c r="E297" s="28"/>
      <c r="F297" s="28"/>
      <c r="G297" s="28"/>
      <c r="H297" s="60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</row>
    <row r="298" spans="1:23" x14ac:dyDescent="0.25">
      <c r="A298" s="130"/>
      <c r="B298" s="27"/>
      <c r="C298" s="24"/>
      <c r="D298" s="24"/>
      <c r="E298" s="28"/>
      <c r="F298" s="28"/>
      <c r="G298" s="28"/>
      <c r="H298" s="60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</row>
    <row r="299" spans="1:23" x14ac:dyDescent="0.25">
      <c r="A299" s="130"/>
      <c r="B299" s="27"/>
      <c r="C299" s="24"/>
      <c r="D299" s="24"/>
      <c r="E299" s="28"/>
      <c r="F299" s="28"/>
      <c r="G299" s="28"/>
      <c r="H299" s="60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</row>
    <row r="300" spans="1:23" x14ac:dyDescent="0.25">
      <c r="A300" s="130"/>
      <c r="B300" s="27"/>
      <c r="C300" s="24"/>
      <c r="D300" s="24"/>
      <c r="E300" s="28"/>
      <c r="F300" s="28"/>
      <c r="G300" s="28"/>
      <c r="H300" s="60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</row>
    <row r="301" spans="1:23" x14ac:dyDescent="0.25">
      <c r="A301" s="130"/>
      <c r="B301" s="27"/>
      <c r="C301" s="24"/>
      <c r="D301" s="24"/>
      <c r="E301" s="28"/>
      <c r="F301" s="28"/>
      <c r="G301" s="28"/>
      <c r="H301" s="60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</row>
    <row r="302" spans="1:23" x14ac:dyDescent="0.25">
      <c r="A302" s="130"/>
      <c r="B302" s="27"/>
      <c r="C302" s="24"/>
      <c r="D302" s="24"/>
      <c r="E302" s="28"/>
      <c r="F302" s="28"/>
      <c r="G302" s="28"/>
      <c r="H302" s="60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</row>
    <row r="303" spans="1:23" x14ac:dyDescent="0.25">
      <c r="A303" s="130"/>
      <c r="B303" s="29"/>
      <c r="C303" s="23"/>
      <c r="D303" s="23"/>
      <c r="E303" s="24"/>
      <c r="F303" s="24"/>
      <c r="G303" s="24"/>
      <c r="H303" s="60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</row>
    <row r="304" spans="1:23" x14ac:dyDescent="0.25">
      <c r="A304" s="130"/>
      <c r="B304" s="27"/>
      <c r="C304" s="28"/>
      <c r="D304" s="28"/>
      <c r="E304" s="24"/>
      <c r="F304" s="24"/>
      <c r="G304" s="24"/>
      <c r="H304" s="60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</row>
    <row r="305" spans="1:23" x14ac:dyDescent="0.25">
      <c r="A305" s="130"/>
      <c r="B305" s="27"/>
      <c r="C305" s="28"/>
      <c r="D305" s="28"/>
      <c r="E305" s="24"/>
      <c r="F305" s="24"/>
      <c r="G305" s="24"/>
      <c r="H305" s="60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</row>
    <row r="306" spans="1:23" x14ac:dyDescent="0.25">
      <c r="A306" s="130"/>
      <c r="B306" s="27"/>
      <c r="C306" s="28"/>
      <c r="D306" s="28"/>
      <c r="E306" s="24"/>
      <c r="F306" s="24"/>
      <c r="G306" s="24"/>
      <c r="H306" s="60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</row>
    <row r="307" spans="1:23" x14ac:dyDescent="0.25">
      <c r="A307" s="130"/>
      <c r="B307" s="27"/>
      <c r="C307" s="24"/>
      <c r="D307" s="24"/>
      <c r="E307" s="28"/>
      <c r="F307" s="28"/>
      <c r="G307" s="28"/>
      <c r="H307" s="60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</row>
    <row r="308" spans="1:23" x14ac:dyDescent="0.25">
      <c r="A308" s="130"/>
      <c r="B308" s="27"/>
      <c r="C308" s="24"/>
      <c r="D308" s="24"/>
      <c r="E308" s="28"/>
      <c r="F308" s="28"/>
      <c r="G308" s="28"/>
      <c r="H308" s="60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</row>
    <row r="309" spans="1:23" x14ac:dyDescent="0.25">
      <c r="A309" s="130"/>
      <c r="B309" s="27"/>
      <c r="C309" s="24"/>
      <c r="D309" s="24"/>
      <c r="E309" s="28"/>
      <c r="F309" s="28"/>
      <c r="G309" s="28"/>
      <c r="H309" s="60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</row>
    <row r="310" spans="1:23" x14ac:dyDescent="0.25">
      <c r="A310" s="130"/>
      <c r="B310" s="27"/>
      <c r="C310" s="24"/>
      <c r="D310" s="24"/>
      <c r="E310" s="28"/>
      <c r="F310" s="28"/>
      <c r="G310" s="28"/>
      <c r="H310" s="60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</row>
    <row r="311" spans="1:23" x14ac:dyDescent="0.25">
      <c r="A311" s="130"/>
      <c r="B311" s="27"/>
      <c r="C311" s="24"/>
      <c r="D311" s="24"/>
      <c r="E311" s="28"/>
      <c r="F311" s="28"/>
      <c r="G311" s="28"/>
      <c r="H311" s="60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</row>
    <row r="312" spans="1:23" x14ac:dyDescent="0.25">
      <c r="A312" s="130"/>
      <c r="B312" s="27"/>
      <c r="C312" s="24"/>
      <c r="D312" s="24"/>
      <c r="E312" s="28"/>
      <c r="F312" s="28"/>
      <c r="G312" s="28"/>
      <c r="H312" s="60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</row>
    <row r="313" spans="1:23" x14ac:dyDescent="0.25">
      <c r="A313" s="130"/>
      <c r="B313" s="27"/>
      <c r="C313" s="24"/>
      <c r="D313" s="24"/>
      <c r="E313" s="28"/>
      <c r="F313" s="28"/>
      <c r="G313" s="28"/>
      <c r="H313" s="60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</row>
    <row r="314" spans="1:23" x14ac:dyDescent="0.25">
      <c r="A314" s="130"/>
      <c r="B314" s="27"/>
      <c r="C314" s="24"/>
      <c r="D314" s="24"/>
      <c r="E314" s="28"/>
      <c r="F314" s="28"/>
      <c r="G314" s="28"/>
      <c r="H314" s="60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</row>
    <row r="315" spans="1:23" x14ac:dyDescent="0.25">
      <c r="A315" s="130"/>
      <c r="B315" s="27"/>
      <c r="C315" s="24"/>
      <c r="D315" s="24"/>
      <c r="E315" s="28"/>
      <c r="F315" s="28"/>
      <c r="G315" s="28"/>
      <c r="H315" s="60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</row>
    <row r="316" spans="1:23" x14ac:dyDescent="0.25">
      <c r="A316" s="130"/>
      <c r="B316" s="27"/>
      <c r="C316" s="24"/>
      <c r="D316" s="24"/>
      <c r="E316" s="28"/>
      <c r="F316" s="28"/>
      <c r="G316" s="28"/>
      <c r="H316" s="60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</row>
    <row r="317" spans="1:23" x14ac:dyDescent="0.25">
      <c r="A317" s="130"/>
      <c r="B317" s="27"/>
      <c r="C317" s="28"/>
      <c r="D317" s="28"/>
      <c r="E317" s="24"/>
      <c r="F317" s="24"/>
      <c r="G317" s="24"/>
      <c r="H317" s="60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</row>
    <row r="318" spans="1:23" x14ac:dyDescent="0.25">
      <c r="A318" s="130"/>
      <c r="B318" s="27"/>
      <c r="C318" s="24"/>
      <c r="D318" s="24"/>
      <c r="E318" s="28"/>
      <c r="F318" s="28"/>
      <c r="G318" s="28"/>
      <c r="H318" s="60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</row>
    <row r="319" spans="1:23" x14ac:dyDescent="0.25">
      <c r="A319" s="130"/>
      <c r="B319" s="27"/>
      <c r="C319" s="24"/>
      <c r="D319" s="24"/>
      <c r="E319" s="28"/>
      <c r="F319" s="28"/>
      <c r="G319" s="28"/>
      <c r="H319" s="60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</row>
    <row r="320" spans="1:23" x14ac:dyDescent="0.25">
      <c r="A320" s="130"/>
      <c r="B320" s="27"/>
      <c r="C320" s="24"/>
      <c r="D320" s="24"/>
      <c r="E320" s="28"/>
      <c r="F320" s="28"/>
      <c r="G320" s="28"/>
      <c r="H320" s="60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</row>
    <row r="321" spans="1:23" x14ac:dyDescent="0.25">
      <c r="A321" s="130"/>
      <c r="B321" s="27"/>
      <c r="C321" s="24"/>
      <c r="D321" s="24"/>
      <c r="E321" s="28"/>
      <c r="F321" s="28"/>
      <c r="G321" s="28"/>
    </row>
    <row r="322" spans="1:23" x14ac:dyDescent="0.25">
      <c r="B322" s="27"/>
      <c r="C322" s="24"/>
      <c r="D322" s="24"/>
      <c r="E322" s="28"/>
      <c r="F322" s="28"/>
      <c r="G322" s="28"/>
      <c r="H322" s="18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</row>
    <row r="323" spans="1:23" s="12" customFormat="1" x14ac:dyDescent="0.25">
      <c r="A323" s="131"/>
      <c r="B323" s="27"/>
      <c r="C323" s="24"/>
      <c r="D323" s="24"/>
      <c r="E323" s="28"/>
      <c r="F323" s="28"/>
      <c r="G323" s="28"/>
      <c r="H323" s="49"/>
    </row>
    <row r="324" spans="1:23" s="12" customFormat="1" x14ac:dyDescent="0.25">
      <c r="A324" s="131"/>
      <c r="B324" s="27"/>
      <c r="C324" s="24"/>
      <c r="D324" s="24"/>
      <c r="E324" s="28"/>
      <c r="F324" s="28"/>
      <c r="G324" s="28"/>
      <c r="H324" s="49"/>
    </row>
    <row r="325" spans="1:23" s="12" customFormat="1" x14ac:dyDescent="0.25">
      <c r="A325" s="131"/>
      <c r="B325" s="27"/>
      <c r="C325" s="24"/>
      <c r="D325" s="24"/>
      <c r="E325" s="28"/>
      <c r="F325" s="28"/>
      <c r="G325" s="28"/>
      <c r="H325" s="49"/>
    </row>
    <row r="326" spans="1:23" s="12" customFormat="1" x14ac:dyDescent="0.25">
      <c r="A326" s="131"/>
      <c r="B326" s="27"/>
      <c r="C326" s="24"/>
      <c r="D326" s="24"/>
      <c r="E326" s="28"/>
      <c r="F326" s="28"/>
      <c r="G326" s="28"/>
      <c r="H326" s="49"/>
    </row>
    <row r="327" spans="1:23" s="12" customFormat="1" x14ac:dyDescent="0.25">
      <c r="A327" s="131"/>
      <c r="B327" s="27"/>
      <c r="C327" s="24"/>
      <c r="D327" s="24"/>
      <c r="E327" s="28"/>
      <c r="F327" s="28"/>
      <c r="G327" s="28"/>
      <c r="H327" s="49"/>
    </row>
    <row r="328" spans="1:23" s="12" customFormat="1" x14ac:dyDescent="0.25">
      <c r="A328" s="131"/>
      <c r="B328" s="27"/>
      <c r="C328" s="28"/>
      <c r="D328" s="28"/>
      <c r="E328" s="24"/>
      <c r="F328" s="24"/>
      <c r="G328" s="24"/>
      <c r="H328" s="49"/>
    </row>
    <row r="329" spans="1:23" s="12" customFormat="1" x14ac:dyDescent="0.25">
      <c r="A329" s="131"/>
      <c r="B329" s="27"/>
      <c r="C329" s="24"/>
      <c r="D329" s="24"/>
      <c r="E329" s="28"/>
      <c r="F329" s="28"/>
      <c r="G329" s="28"/>
      <c r="H329" s="49"/>
    </row>
    <row r="330" spans="1:23" s="12" customFormat="1" x14ac:dyDescent="0.25">
      <c r="A330" s="131"/>
      <c r="B330" s="27"/>
      <c r="C330" s="24"/>
      <c r="D330" s="24"/>
      <c r="E330" s="28"/>
      <c r="F330" s="28"/>
      <c r="G330" s="28"/>
      <c r="H330" s="49"/>
    </row>
    <row r="331" spans="1:23" s="12" customFormat="1" x14ac:dyDescent="0.25">
      <c r="A331" s="131"/>
      <c r="B331" s="27"/>
      <c r="C331" s="24"/>
      <c r="D331" s="24"/>
      <c r="E331" s="28"/>
      <c r="F331" s="28"/>
      <c r="G331" s="28"/>
      <c r="H331" s="49"/>
    </row>
    <row r="332" spans="1:23" s="12" customFormat="1" x14ac:dyDescent="0.25">
      <c r="A332" s="131"/>
      <c r="B332" s="27"/>
      <c r="C332" s="24"/>
      <c r="D332" s="24"/>
      <c r="E332" s="28"/>
      <c r="F332" s="28"/>
      <c r="G332" s="28"/>
      <c r="H332" s="49"/>
    </row>
    <row r="333" spans="1:23" s="12" customFormat="1" x14ac:dyDescent="0.25">
      <c r="A333" s="131"/>
      <c r="B333" s="27"/>
      <c r="C333" s="24"/>
      <c r="D333" s="24"/>
      <c r="E333" s="28"/>
      <c r="F333" s="28"/>
      <c r="G333" s="28"/>
      <c r="H333" s="49"/>
    </row>
    <row r="334" spans="1:23" s="12" customFormat="1" x14ac:dyDescent="0.25">
      <c r="A334" s="131"/>
      <c r="B334" s="27"/>
      <c r="C334" s="24"/>
      <c r="D334" s="24"/>
      <c r="E334" s="28"/>
      <c r="F334" s="28"/>
      <c r="G334" s="28"/>
      <c r="H334" s="49"/>
    </row>
    <row r="335" spans="1:23" s="12" customFormat="1" x14ac:dyDescent="0.25">
      <c r="A335" s="131"/>
      <c r="B335" s="27"/>
      <c r="C335" s="24"/>
      <c r="D335" s="24"/>
      <c r="E335" s="28"/>
      <c r="F335" s="28"/>
      <c r="G335" s="28"/>
      <c r="H335" s="49"/>
    </row>
    <row r="336" spans="1:23" s="12" customFormat="1" x14ac:dyDescent="0.25">
      <c r="A336" s="131"/>
      <c r="B336" s="27"/>
      <c r="C336" s="24"/>
      <c r="D336" s="24"/>
      <c r="E336" s="28"/>
      <c r="F336" s="28"/>
      <c r="G336" s="28"/>
      <c r="H336" s="49"/>
    </row>
    <row r="337" spans="1:23" s="12" customFormat="1" x14ac:dyDescent="0.25">
      <c r="A337" s="131"/>
      <c r="B337" s="27"/>
      <c r="C337" s="24"/>
      <c r="D337" s="24"/>
      <c r="E337" s="28"/>
      <c r="F337" s="28"/>
      <c r="G337" s="28"/>
      <c r="H337" s="49"/>
    </row>
    <row r="338" spans="1:23" s="12" customFormat="1" x14ac:dyDescent="0.25">
      <c r="A338" s="131"/>
      <c r="B338" s="27"/>
      <c r="C338" s="24"/>
      <c r="D338" s="24"/>
      <c r="E338" s="28"/>
      <c r="F338" s="28"/>
      <c r="G338" s="28"/>
      <c r="H338" s="49"/>
    </row>
    <row r="339" spans="1:23" x14ac:dyDescent="0.25">
      <c r="B339" s="29"/>
      <c r="C339" s="23"/>
      <c r="D339" s="23"/>
      <c r="E339" s="28"/>
      <c r="F339" s="28"/>
      <c r="G339" s="28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</row>
    <row r="340" spans="1:23" x14ac:dyDescent="0.25">
      <c r="B340" s="30"/>
      <c r="C340" s="26"/>
      <c r="D340" s="26"/>
      <c r="E340" s="24"/>
      <c r="F340" s="24"/>
      <c r="G340" s="24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</row>
    <row r="341" spans="1:23" x14ac:dyDescent="0.25">
      <c r="B341" s="27"/>
      <c r="C341" s="24"/>
      <c r="D341" s="24"/>
      <c r="E341" s="28"/>
      <c r="F341" s="28"/>
      <c r="G341" s="28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</row>
    <row r="342" spans="1:23" x14ac:dyDescent="0.25">
      <c r="B342" s="27"/>
      <c r="C342" s="28"/>
      <c r="D342" s="28"/>
      <c r="E342" s="24"/>
      <c r="F342" s="24"/>
      <c r="G342" s="24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</row>
    <row r="343" spans="1:23" x14ac:dyDescent="0.25">
      <c r="B343" s="27"/>
      <c r="C343" s="24"/>
      <c r="D343" s="24"/>
      <c r="E343" s="28"/>
      <c r="F343" s="28"/>
      <c r="G343" s="28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</row>
    <row r="344" spans="1:23" x14ac:dyDescent="0.25">
      <c r="B344" s="27"/>
      <c r="C344" s="24"/>
      <c r="D344" s="24"/>
      <c r="E344" s="28"/>
      <c r="F344" s="28"/>
      <c r="G344" s="28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</row>
    <row r="345" spans="1:23" x14ac:dyDescent="0.25">
      <c r="B345" s="27"/>
      <c r="C345" s="24"/>
      <c r="D345" s="24"/>
      <c r="E345" s="28"/>
      <c r="F345" s="28"/>
      <c r="G345" s="28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</row>
    <row r="346" spans="1:23" x14ac:dyDescent="0.25">
      <c r="B346" s="27"/>
      <c r="C346" s="24"/>
      <c r="D346" s="24"/>
      <c r="E346" s="28"/>
      <c r="F346" s="28"/>
      <c r="G346" s="28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</row>
    <row r="347" spans="1:23" x14ac:dyDescent="0.25">
      <c r="B347" s="27"/>
      <c r="C347" s="28"/>
      <c r="D347" s="28"/>
      <c r="E347" s="24"/>
      <c r="F347" s="24"/>
      <c r="G347" s="24"/>
      <c r="H347" s="60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</row>
    <row r="348" spans="1:23" x14ac:dyDescent="0.25">
      <c r="B348" s="27"/>
      <c r="C348" s="24"/>
      <c r="D348" s="24"/>
      <c r="E348" s="28"/>
      <c r="F348" s="28"/>
      <c r="G348" s="28"/>
      <c r="H348" s="60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</row>
    <row r="349" spans="1:23" x14ac:dyDescent="0.25">
      <c r="B349" s="27"/>
      <c r="C349" s="24"/>
      <c r="D349" s="24"/>
      <c r="E349" s="28"/>
      <c r="F349" s="28"/>
      <c r="G349" s="28"/>
      <c r="H349" s="60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</row>
    <row r="350" spans="1:23" x14ac:dyDescent="0.25">
      <c r="B350" s="27"/>
      <c r="C350" s="28"/>
      <c r="D350" s="28"/>
      <c r="E350" s="24"/>
      <c r="F350" s="24"/>
      <c r="G350" s="24"/>
      <c r="H350" s="60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</row>
    <row r="351" spans="1:23" x14ac:dyDescent="0.25">
      <c r="B351" s="27"/>
      <c r="C351" s="28"/>
      <c r="D351" s="28"/>
      <c r="E351" s="24"/>
      <c r="F351" s="24"/>
      <c r="G351" s="24"/>
      <c r="H351" s="60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</row>
    <row r="352" spans="1:23" x14ac:dyDescent="0.25">
      <c r="B352" s="27"/>
      <c r="C352" s="24"/>
      <c r="D352" s="24"/>
      <c r="E352" s="28"/>
      <c r="F352" s="28"/>
      <c r="G352" s="28"/>
      <c r="H352" s="60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</row>
    <row r="353" spans="1:23" x14ac:dyDescent="0.25">
      <c r="B353" s="27"/>
      <c r="C353" s="24"/>
      <c r="D353" s="24"/>
      <c r="E353" s="28"/>
      <c r="F353" s="28"/>
      <c r="G353" s="28"/>
      <c r="H353" s="60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</row>
    <row r="354" spans="1:23" x14ac:dyDescent="0.25">
      <c r="A354" s="130"/>
      <c r="B354" s="27"/>
      <c r="C354" s="24"/>
      <c r="D354" s="24"/>
      <c r="E354" s="28"/>
      <c r="F354" s="28"/>
      <c r="G354" s="28"/>
      <c r="H354" s="60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</row>
    <row r="355" spans="1:23" x14ac:dyDescent="0.25">
      <c r="A355" s="130"/>
      <c r="B355" s="27"/>
      <c r="C355" s="28"/>
      <c r="D355" s="28"/>
      <c r="E355" s="24"/>
      <c r="F355" s="24"/>
      <c r="G355" s="24"/>
      <c r="H355" s="60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</row>
    <row r="356" spans="1:23" x14ac:dyDescent="0.25">
      <c r="A356" s="130"/>
      <c r="B356" s="27"/>
      <c r="C356" s="24"/>
      <c r="D356" s="24"/>
      <c r="E356" s="28"/>
      <c r="F356" s="28"/>
      <c r="G356" s="28"/>
      <c r="H356" s="60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</row>
    <row r="357" spans="1:23" x14ac:dyDescent="0.25">
      <c r="A357" s="130"/>
      <c r="B357" s="27"/>
      <c r="C357" s="24"/>
      <c r="D357" s="24"/>
      <c r="E357" s="28"/>
      <c r="F357" s="28"/>
      <c r="G357" s="28"/>
      <c r="H357" s="60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</row>
    <row r="358" spans="1:23" x14ac:dyDescent="0.25">
      <c r="A358" s="130"/>
      <c r="B358" s="27"/>
      <c r="C358" s="24"/>
      <c r="D358" s="24"/>
      <c r="E358" s="28"/>
      <c r="F358" s="28"/>
      <c r="G358" s="28"/>
      <c r="H358" s="60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</row>
    <row r="359" spans="1:23" x14ac:dyDescent="0.25">
      <c r="A359" s="130"/>
      <c r="B359" s="27"/>
      <c r="C359" s="24"/>
      <c r="D359" s="24"/>
      <c r="E359" s="28"/>
      <c r="F359" s="28"/>
      <c r="G359" s="28"/>
      <c r="H359" s="60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</row>
    <row r="360" spans="1:23" x14ac:dyDescent="0.25">
      <c r="A360" s="130"/>
      <c r="B360" s="27"/>
      <c r="C360" s="24"/>
      <c r="D360" s="24"/>
      <c r="E360" s="28"/>
      <c r="F360" s="28"/>
      <c r="G360" s="28"/>
      <c r="H360" s="60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</row>
    <row r="361" spans="1:23" x14ac:dyDescent="0.25">
      <c r="A361" s="130"/>
      <c r="B361" s="27"/>
      <c r="C361" s="24"/>
      <c r="D361" s="24"/>
      <c r="E361" s="28"/>
      <c r="F361" s="28"/>
      <c r="G361" s="28"/>
      <c r="H361" s="60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</row>
    <row r="362" spans="1:23" x14ac:dyDescent="0.25">
      <c r="A362" s="130"/>
      <c r="B362" s="27"/>
      <c r="C362" s="24"/>
      <c r="D362" s="24"/>
      <c r="E362" s="28"/>
      <c r="F362" s="28"/>
      <c r="G362" s="28"/>
      <c r="H362" s="60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</row>
    <row r="363" spans="1:23" x14ac:dyDescent="0.25">
      <c r="A363" s="130"/>
      <c r="B363" s="27"/>
      <c r="C363" s="24"/>
      <c r="D363" s="24"/>
      <c r="E363" s="28"/>
      <c r="F363" s="28"/>
      <c r="G363" s="28"/>
      <c r="H363" s="60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</row>
    <row r="364" spans="1:23" x14ac:dyDescent="0.25">
      <c r="A364" s="130"/>
      <c r="B364" s="27"/>
      <c r="C364" s="24"/>
      <c r="D364" s="24"/>
      <c r="E364" s="28"/>
      <c r="F364" s="28"/>
      <c r="G364" s="28"/>
      <c r="H364" s="60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</row>
    <row r="365" spans="1:23" x14ac:dyDescent="0.25">
      <c r="A365" s="130"/>
      <c r="B365" s="27"/>
      <c r="C365" s="24"/>
      <c r="D365" s="24"/>
      <c r="E365" s="28"/>
      <c r="F365" s="28"/>
      <c r="G365" s="28"/>
      <c r="H365" s="60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</row>
    <row r="366" spans="1:23" x14ac:dyDescent="0.25">
      <c r="A366" s="130"/>
      <c r="B366" s="29"/>
      <c r="C366" s="23"/>
      <c r="D366" s="23"/>
      <c r="E366" s="24"/>
      <c r="F366" s="24"/>
      <c r="G366" s="24"/>
      <c r="H366" s="60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</row>
    <row r="367" spans="1:23" x14ac:dyDescent="0.25">
      <c r="A367" s="130"/>
      <c r="B367" s="27"/>
      <c r="C367" s="28"/>
      <c r="D367" s="28"/>
      <c r="E367" s="24"/>
      <c r="F367" s="24"/>
      <c r="G367" s="24"/>
      <c r="H367" s="60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</row>
    <row r="368" spans="1:23" x14ac:dyDescent="0.25">
      <c r="A368" s="130"/>
      <c r="B368" s="27"/>
      <c r="C368" s="28"/>
      <c r="D368" s="28"/>
      <c r="E368" s="24"/>
      <c r="F368" s="24"/>
      <c r="G368" s="24"/>
      <c r="H368" s="60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</row>
    <row r="369" spans="1:23" x14ac:dyDescent="0.25">
      <c r="A369" s="130"/>
      <c r="B369" s="27"/>
      <c r="C369" s="24"/>
      <c r="D369" s="24"/>
      <c r="E369" s="28"/>
      <c r="F369" s="28"/>
      <c r="G369" s="28"/>
      <c r="H369" s="60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</row>
    <row r="370" spans="1:23" x14ac:dyDescent="0.25">
      <c r="A370" s="130"/>
      <c r="B370" s="27"/>
      <c r="C370" s="24"/>
      <c r="D370" s="24"/>
      <c r="E370" s="28"/>
      <c r="F370" s="28"/>
      <c r="G370" s="28"/>
      <c r="H370" s="60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</row>
    <row r="371" spans="1:23" x14ac:dyDescent="0.25">
      <c r="A371" s="130"/>
      <c r="B371" s="27"/>
      <c r="C371" s="24"/>
      <c r="D371" s="24"/>
      <c r="E371" s="28"/>
      <c r="F371" s="28"/>
      <c r="G371" s="28"/>
      <c r="H371" s="60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</row>
    <row r="372" spans="1:23" x14ac:dyDescent="0.25">
      <c r="A372" s="130"/>
      <c r="B372" s="27"/>
      <c r="C372" s="28"/>
      <c r="D372" s="28"/>
      <c r="E372" s="24"/>
      <c r="F372" s="24"/>
      <c r="G372" s="24"/>
      <c r="H372" s="60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</row>
    <row r="373" spans="1:23" x14ac:dyDescent="0.25">
      <c r="A373" s="130"/>
      <c r="B373" s="27"/>
      <c r="C373" s="24"/>
      <c r="D373" s="24"/>
      <c r="E373" s="28"/>
      <c r="F373" s="28"/>
      <c r="G373" s="28"/>
      <c r="H373" s="60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</row>
    <row r="374" spans="1:23" x14ac:dyDescent="0.25">
      <c r="A374" s="130"/>
      <c r="B374" s="27"/>
      <c r="C374" s="24"/>
      <c r="D374" s="24"/>
      <c r="E374" s="28"/>
      <c r="F374" s="28"/>
      <c r="G374" s="28"/>
      <c r="H374" s="60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</row>
    <row r="375" spans="1:23" x14ac:dyDescent="0.25">
      <c r="A375" s="130"/>
      <c r="B375" s="27"/>
      <c r="C375" s="28"/>
      <c r="D375" s="28"/>
      <c r="E375" s="24"/>
      <c r="F375" s="24"/>
      <c r="G375" s="24"/>
      <c r="H375" s="60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</row>
    <row r="376" spans="1:23" x14ac:dyDescent="0.25">
      <c r="A376" s="130"/>
      <c r="B376" s="27"/>
      <c r="C376" s="24"/>
      <c r="D376" s="24"/>
      <c r="E376" s="28"/>
      <c r="F376" s="28"/>
      <c r="G376" s="28"/>
      <c r="H376" s="60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</row>
    <row r="377" spans="1:23" x14ac:dyDescent="0.25">
      <c r="A377" s="130"/>
      <c r="B377" s="27"/>
      <c r="C377" s="24"/>
      <c r="D377" s="24"/>
      <c r="E377" s="28"/>
      <c r="F377" s="28"/>
      <c r="G377" s="28"/>
      <c r="H377" s="60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</row>
    <row r="378" spans="1:23" x14ac:dyDescent="0.25">
      <c r="A378" s="130"/>
      <c r="B378" s="27"/>
      <c r="C378" s="24"/>
      <c r="D378" s="24"/>
      <c r="E378" s="28"/>
      <c r="F378" s="28"/>
      <c r="G378" s="28"/>
      <c r="H378" s="60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</row>
    <row r="379" spans="1:23" x14ac:dyDescent="0.25">
      <c r="A379" s="130"/>
      <c r="B379" s="27"/>
      <c r="C379" s="24"/>
      <c r="D379" s="24"/>
      <c r="E379" s="28"/>
      <c r="F379" s="28"/>
      <c r="G379" s="28"/>
      <c r="H379" s="60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</row>
    <row r="380" spans="1:23" x14ac:dyDescent="0.25">
      <c r="A380" s="130"/>
      <c r="B380" s="27"/>
      <c r="C380" s="24"/>
      <c r="D380" s="24"/>
      <c r="E380" s="28"/>
      <c r="F380" s="28"/>
      <c r="G380" s="28"/>
      <c r="H380" s="60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</row>
    <row r="381" spans="1:23" x14ac:dyDescent="0.25">
      <c r="A381" s="130"/>
      <c r="B381" s="27"/>
      <c r="C381" s="24"/>
      <c r="D381" s="24"/>
      <c r="E381" s="28"/>
      <c r="F381" s="28"/>
      <c r="G381" s="28"/>
      <c r="H381" s="60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</row>
    <row r="382" spans="1:23" x14ac:dyDescent="0.25">
      <c r="A382" s="130"/>
      <c r="B382" s="27"/>
      <c r="C382" s="24"/>
      <c r="D382" s="24"/>
      <c r="E382" s="28"/>
      <c r="F382" s="28"/>
      <c r="G382" s="28"/>
      <c r="H382" s="60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</row>
    <row r="383" spans="1:23" x14ac:dyDescent="0.25">
      <c r="A383" s="130"/>
      <c r="B383" s="27"/>
      <c r="C383" s="28"/>
      <c r="D383" s="28"/>
      <c r="E383" s="24"/>
      <c r="F383" s="24"/>
      <c r="G383" s="24"/>
      <c r="H383" s="60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</row>
    <row r="384" spans="1:23" x14ac:dyDescent="0.25">
      <c r="A384" s="130"/>
      <c r="B384" s="27"/>
      <c r="C384" s="28"/>
      <c r="D384" s="28"/>
      <c r="E384" s="24"/>
      <c r="F384" s="24"/>
      <c r="G384" s="24"/>
      <c r="H384" s="60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</row>
    <row r="385" spans="1:23" x14ac:dyDescent="0.25">
      <c r="A385" s="130"/>
      <c r="B385" s="27"/>
      <c r="C385" s="28"/>
      <c r="D385" s="28"/>
      <c r="E385" s="24"/>
      <c r="F385" s="24"/>
      <c r="G385" s="24"/>
      <c r="H385" s="60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 x14ac:dyDescent="0.25">
      <c r="A386" s="130"/>
      <c r="B386" s="27"/>
      <c r="C386" s="28"/>
      <c r="D386" s="28"/>
      <c r="E386" s="24"/>
      <c r="F386" s="24"/>
      <c r="G386" s="24"/>
      <c r="H386" s="60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 x14ac:dyDescent="0.25">
      <c r="A387" s="130"/>
      <c r="B387" s="27"/>
      <c r="C387" s="24"/>
      <c r="D387" s="24"/>
      <c r="E387" s="28"/>
      <c r="F387" s="28"/>
      <c r="G387" s="28"/>
      <c r="H387" s="60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 x14ac:dyDescent="0.25">
      <c r="A388" s="130"/>
      <c r="B388" s="27"/>
      <c r="C388" s="24"/>
      <c r="D388" s="24"/>
      <c r="E388" s="28"/>
      <c r="F388" s="28"/>
      <c r="G388" s="28"/>
      <c r="H388" s="60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 x14ac:dyDescent="0.25">
      <c r="A389" s="130"/>
      <c r="B389" s="27"/>
      <c r="C389" s="24"/>
      <c r="D389" s="24"/>
      <c r="E389" s="28"/>
      <c r="F389" s="28"/>
      <c r="G389" s="28"/>
      <c r="H389" s="60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 x14ac:dyDescent="0.25">
      <c r="A390" s="130"/>
      <c r="B390" s="27"/>
      <c r="C390" s="24"/>
      <c r="D390" s="24"/>
      <c r="E390" s="28"/>
      <c r="F390" s="28"/>
      <c r="G390" s="28"/>
      <c r="H390" s="60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 x14ac:dyDescent="0.25">
      <c r="A391" s="130"/>
      <c r="B391" s="27"/>
      <c r="C391" s="28"/>
      <c r="D391" s="28"/>
      <c r="E391" s="24"/>
      <c r="F391" s="24"/>
      <c r="G391" s="24"/>
      <c r="H391" s="60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 x14ac:dyDescent="0.25">
      <c r="A392" s="130"/>
      <c r="B392" s="27"/>
      <c r="C392" s="24"/>
      <c r="D392" s="24"/>
      <c r="E392" s="28"/>
      <c r="F392" s="28"/>
      <c r="G392" s="28"/>
      <c r="H392" s="60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 x14ac:dyDescent="0.25">
      <c r="A393" s="130"/>
      <c r="B393" s="27"/>
      <c r="C393" s="24"/>
      <c r="D393" s="24"/>
      <c r="E393" s="28"/>
      <c r="F393" s="28"/>
      <c r="G393" s="28"/>
      <c r="H393" s="60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 x14ac:dyDescent="0.25">
      <c r="A394" s="130"/>
      <c r="B394" s="27"/>
      <c r="C394" s="24"/>
      <c r="D394" s="24"/>
      <c r="E394" s="28"/>
      <c r="F394" s="28"/>
      <c r="G394" s="28"/>
      <c r="H394" s="60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 x14ac:dyDescent="0.25">
      <c r="A395" s="130"/>
      <c r="B395" s="27"/>
      <c r="C395" s="24"/>
      <c r="D395" s="24"/>
      <c r="E395" s="28"/>
      <c r="F395" s="28"/>
      <c r="G395" s="28"/>
      <c r="H395" s="60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 x14ac:dyDescent="0.25">
      <c r="A396" s="130"/>
      <c r="B396" s="27"/>
      <c r="C396" s="24"/>
      <c r="D396" s="24"/>
      <c r="E396" s="28"/>
      <c r="F396" s="28"/>
      <c r="G396" s="28"/>
      <c r="H396" s="60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 x14ac:dyDescent="0.25">
      <c r="A397" s="130"/>
      <c r="B397" s="27"/>
      <c r="C397" s="28"/>
      <c r="D397" s="28"/>
      <c r="E397" s="24"/>
      <c r="F397" s="24"/>
      <c r="G397" s="24"/>
      <c r="H397" s="60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 x14ac:dyDescent="0.25">
      <c r="A398" s="130"/>
      <c r="B398" s="27"/>
      <c r="C398" s="28"/>
      <c r="D398" s="28"/>
      <c r="E398" s="24"/>
      <c r="F398" s="24"/>
      <c r="G398" s="24"/>
      <c r="H398" s="60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 x14ac:dyDescent="0.25">
      <c r="A399" s="130"/>
      <c r="B399" s="27"/>
      <c r="C399" s="24"/>
      <c r="D399" s="24"/>
      <c r="E399" s="28"/>
      <c r="F399" s="28"/>
      <c r="G399" s="28"/>
      <c r="H399" s="60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 x14ac:dyDescent="0.25">
      <c r="A400" s="130"/>
      <c r="B400" s="27"/>
      <c r="C400" s="24"/>
      <c r="D400" s="24"/>
      <c r="E400" s="28"/>
      <c r="F400" s="28"/>
      <c r="G400" s="28"/>
      <c r="H400" s="60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 x14ac:dyDescent="0.25">
      <c r="A401" s="130"/>
      <c r="B401" s="27"/>
      <c r="C401" s="24"/>
      <c r="D401" s="24"/>
      <c r="E401" s="28"/>
      <c r="F401" s="28"/>
      <c r="G401" s="28"/>
      <c r="H401" s="60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 x14ac:dyDescent="0.25">
      <c r="A402" s="130"/>
      <c r="B402" s="29"/>
      <c r="C402" s="23"/>
      <c r="D402" s="23"/>
      <c r="E402" s="24"/>
      <c r="F402" s="24"/>
      <c r="G402" s="24"/>
      <c r="H402" s="60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 x14ac:dyDescent="0.25">
      <c r="A403" s="130"/>
      <c r="B403" s="27"/>
      <c r="C403" s="28"/>
      <c r="D403" s="28"/>
      <c r="E403" s="24"/>
      <c r="F403" s="24"/>
      <c r="G403" s="24"/>
      <c r="H403" s="60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 x14ac:dyDescent="0.25">
      <c r="A404" s="130"/>
      <c r="B404" s="27"/>
      <c r="C404" s="28"/>
      <c r="D404" s="28"/>
      <c r="E404" s="24"/>
      <c r="F404" s="24"/>
      <c r="G404" s="24"/>
      <c r="H404" s="60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 x14ac:dyDescent="0.25">
      <c r="A405" s="130"/>
      <c r="B405" s="27"/>
      <c r="C405" s="24"/>
      <c r="D405" s="24"/>
      <c r="E405" s="28"/>
      <c r="F405" s="28"/>
      <c r="G405" s="28"/>
      <c r="H405" s="60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 x14ac:dyDescent="0.25">
      <c r="A406" s="130"/>
      <c r="B406" s="27"/>
      <c r="C406" s="24"/>
      <c r="D406" s="24"/>
      <c r="E406" s="28"/>
      <c r="F406" s="28"/>
      <c r="G406" s="28"/>
      <c r="H406" s="60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 x14ac:dyDescent="0.25">
      <c r="A407" s="130"/>
      <c r="B407" s="27"/>
      <c r="C407" s="28"/>
      <c r="D407" s="28"/>
      <c r="E407" s="24"/>
      <c r="F407" s="24"/>
      <c r="G407" s="24"/>
      <c r="H407" s="60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 x14ac:dyDescent="0.25">
      <c r="A408" s="130"/>
      <c r="B408" s="27"/>
      <c r="C408" s="28"/>
      <c r="D408" s="28"/>
      <c r="E408" s="24"/>
      <c r="F408" s="24"/>
      <c r="G408" s="24"/>
      <c r="H408" s="60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 x14ac:dyDescent="0.25">
      <c r="A409" s="130"/>
      <c r="B409" s="27"/>
      <c r="C409" s="24"/>
      <c r="D409" s="24"/>
      <c r="E409" s="28"/>
      <c r="F409" s="28"/>
      <c r="G409" s="28"/>
      <c r="H409" s="60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 x14ac:dyDescent="0.25">
      <c r="A410" s="130"/>
      <c r="B410" s="27"/>
      <c r="C410" s="24"/>
      <c r="D410" s="24"/>
      <c r="E410" s="28"/>
      <c r="F410" s="28"/>
      <c r="G410" s="28"/>
      <c r="H410" s="60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 x14ac:dyDescent="0.25">
      <c r="A411" s="130"/>
      <c r="B411" s="27"/>
      <c r="C411" s="28"/>
      <c r="D411" s="28"/>
      <c r="E411" s="24"/>
      <c r="F411" s="24"/>
      <c r="G411" s="24"/>
      <c r="H411" s="60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 x14ac:dyDescent="0.25">
      <c r="A412" s="130"/>
      <c r="B412" s="29"/>
      <c r="C412" s="23"/>
      <c r="D412" s="23"/>
      <c r="E412" s="24"/>
      <c r="F412" s="24"/>
      <c r="G412" s="24"/>
      <c r="H412" s="60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 x14ac:dyDescent="0.25">
      <c r="A413" s="130"/>
      <c r="B413" s="27"/>
      <c r="C413" s="28"/>
      <c r="D413" s="28"/>
      <c r="E413" s="24"/>
      <c r="F413" s="24"/>
      <c r="G413" s="24"/>
      <c r="H413" s="60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 x14ac:dyDescent="0.25">
      <c r="A414" s="130"/>
      <c r="B414" s="27"/>
      <c r="C414" s="28"/>
      <c r="D414" s="28"/>
      <c r="E414" s="24"/>
      <c r="F414" s="24"/>
      <c r="G414" s="24"/>
      <c r="H414" s="60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 x14ac:dyDescent="0.25">
      <c r="A415" s="130"/>
      <c r="B415" s="27"/>
      <c r="C415" s="28"/>
      <c r="D415" s="28"/>
      <c r="E415" s="24"/>
      <c r="F415" s="24"/>
      <c r="G415" s="24"/>
      <c r="H415" s="60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 x14ac:dyDescent="0.25">
      <c r="A416" s="130"/>
      <c r="B416" s="27"/>
      <c r="C416" s="28"/>
      <c r="D416" s="28"/>
      <c r="E416" s="24"/>
      <c r="F416" s="24"/>
      <c r="G416" s="24"/>
      <c r="H416" s="60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 x14ac:dyDescent="0.25">
      <c r="A417" s="130"/>
      <c r="B417" s="27"/>
      <c r="C417" s="24"/>
      <c r="D417" s="24"/>
      <c r="E417" s="28"/>
      <c r="F417" s="28"/>
      <c r="G417" s="28"/>
      <c r="H417" s="60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 x14ac:dyDescent="0.25">
      <c r="A418" s="130"/>
      <c r="B418" s="27"/>
      <c r="C418" s="24"/>
      <c r="D418" s="24"/>
      <c r="E418" s="28"/>
      <c r="F418" s="28"/>
      <c r="G418" s="28"/>
      <c r="H418" s="60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 x14ac:dyDescent="0.25">
      <c r="A419" s="130"/>
      <c r="B419" s="27"/>
      <c r="C419" s="24"/>
      <c r="D419" s="24"/>
      <c r="E419" s="28"/>
      <c r="F419" s="28"/>
      <c r="G419" s="28"/>
      <c r="H419" s="60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 x14ac:dyDescent="0.25">
      <c r="A420" s="130"/>
      <c r="B420" s="27"/>
      <c r="C420" s="24"/>
      <c r="D420" s="24"/>
      <c r="E420" s="28"/>
      <c r="F420" s="28"/>
      <c r="G420" s="28"/>
      <c r="H420" s="60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 x14ac:dyDescent="0.25">
      <c r="A421" s="130"/>
      <c r="B421" s="27"/>
      <c r="C421" s="24"/>
      <c r="D421" s="24"/>
      <c r="E421" s="28"/>
      <c r="F421" s="28"/>
      <c r="G421" s="28"/>
      <c r="H421" s="60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 x14ac:dyDescent="0.25">
      <c r="A422" s="130"/>
      <c r="B422" s="27"/>
      <c r="C422" s="24"/>
      <c r="D422" s="24"/>
      <c r="E422" s="28"/>
      <c r="F422" s="28"/>
      <c r="G422" s="28"/>
      <c r="H422" s="60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 x14ac:dyDescent="0.25">
      <c r="A423" s="130"/>
      <c r="B423" s="27"/>
      <c r="C423" s="24"/>
      <c r="D423" s="24"/>
      <c r="E423" s="28"/>
      <c r="F423" s="28"/>
      <c r="G423" s="28"/>
      <c r="H423" s="60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 x14ac:dyDescent="0.25">
      <c r="A424" s="130"/>
      <c r="B424" s="27"/>
      <c r="C424" s="24"/>
      <c r="D424" s="24"/>
      <c r="E424" s="28"/>
      <c r="F424" s="28"/>
      <c r="G424" s="28"/>
      <c r="H424" s="60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 x14ac:dyDescent="0.25">
      <c r="A425" s="130"/>
      <c r="B425" s="27"/>
      <c r="C425" s="24"/>
      <c r="D425" s="24"/>
      <c r="E425" s="28"/>
      <c r="F425" s="28"/>
      <c r="G425" s="28"/>
      <c r="H425" s="60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 x14ac:dyDescent="0.25">
      <c r="A426" s="130"/>
      <c r="B426" s="27"/>
      <c r="C426" s="28"/>
      <c r="D426" s="28"/>
      <c r="E426" s="24"/>
      <c r="F426" s="24"/>
      <c r="G426" s="24"/>
      <c r="H426" s="60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 x14ac:dyDescent="0.25">
      <c r="A427" s="130"/>
      <c r="B427" s="27"/>
      <c r="C427" s="24"/>
      <c r="D427" s="24"/>
      <c r="E427" s="28"/>
      <c r="F427" s="28"/>
      <c r="G427" s="28"/>
      <c r="H427" s="60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 x14ac:dyDescent="0.25">
      <c r="A428" s="130"/>
      <c r="B428" s="27"/>
      <c r="C428" s="24"/>
      <c r="D428" s="24"/>
      <c r="E428" s="28"/>
      <c r="F428" s="28"/>
      <c r="G428" s="28"/>
      <c r="H428" s="60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 x14ac:dyDescent="0.25">
      <c r="A429" s="130"/>
      <c r="B429" s="27"/>
      <c r="C429" s="24"/>
      <c r="D429" s="24"/>
      <c r="E429" s="28"/>
      <c r="F429" s="28"/>
      <c r="G429" s="28"/>
      <c r="H429" s="60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 x14ac:dyDescent="0.25">
      <c r="A430" s="130"/>
      <c r="B430" s="27"/>
      <c r="C430" s="24"/>
      <c r="D430" s="24"/>
      <c r="E430" s="28"/>
      <c r="F430" s="28"/>
      <c r="G430" s="28"/>
      <c r="H430" s="60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 x14ac:dyDescent="0.25">
      <c r="A431" s="130"/>
      <c r="B431" s="27"/>
      <c r="C431" s="24"/>
      <c r="D431" s="24"/>
      <c r="E431" s="28"/>
      <c r="F431" s="28"/>
      <c r="G431" s="28"/>
      <c r="H431" s="60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 x14ac:dyDescent="0.25">
      <c r="A432" s="130"/>
      <c r="B432" s="27"/>
      <c r="C432" s="24"/>
      <c r="D432" s="24"/>
      <c r="E432" s="28"/>
      <c r="F432" s="28"/>
      <c r="G432" s="28"/>
      <c r="H432" s="60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 x14ac:dyDescent="0.25">
      <c r="A433" s="130"/>
      <c r="B433" s="27"/>
      <c r="C433" s="24"/>
      <c r="D433" s="24"/>
      <c r="E433" s="28"/>
      <c r="F433" s="28"/>
      <c r="G433" s="28"/>
      <c r="H433" s="60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 x14ac:dyDescent="0.25">
      <c r="A434" s="130"/>
      <c r="B434" s="27"/>
      <c r="C434" s="24"/>
      <c r="D434" s="24"/>
      <c r="E434" s="28"/>
      <c r="F434" s="28"/>
      <c r="G434" s="28"/>
      <c r="H434" s="60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 x14ac:dyDescent="0.25">
      <c r="A435" s="130"/>
      <c r="B435" s="27"/>
      <c r="C435" s="24"/>
      <c r="D435" s="24"/>
      <c r="E435" s="28"/>
      <c r="F435" s="28"/>
      <c r="G435" s="28"/>
      <c r="H435" s="60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 x14ac:dyDescent="0.25">
      <c r="A436" s="130"/>
      <c r="B436" s="27"/>
      <c r="C436" s="24"/>
      <c r="D436" s="24"/>
      <c r="E436" s="28"/>
      <c r="F436" s="28"/>
      <c r="G436" s="28"/>
      <c r="H436" s="60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 x14ac:dyDescent="0.25">
      <c r="A437" s="130"/>
      <c r="B437" s="27"/>
      <c r="C437" s="24"/>
      <c r="D437" s="24"/>
      <c r="E437" s="28"/>
      <c r="F437" s="28"/>
      <c r="G437" s="28"/>
      <c r="H437" s="60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 x14ac:dyDescent="0.25">
      <c r="A438" s="130"/>
      <c r="B438" s="29"/>
      <c r="C438" s="23"/>
      <c r="D438" s="23"/>
      <c r="E438" s="24"/>
      <c r="F438" s="24"/>
      <c r="G438" s="24"/>
      <c r="H438" s="60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 x14ac:dyDescent="0.25">
      <c r="A439" s="130"/>
      <c r="B439" s="27"/>
      <c r="C439" s="28"/>
      <c r="D439" s="28"/>
      <c r="E439" s="24"/>
      <c r="F439" s="24"/>
      <c r="G439" s="24"/>
      <c r="H439" s="60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 x14ac:dyDescent="0.25">
      <c r="A440" s="130"/>
      <c r="B440" s="27"/>
      <c r="C440" s="28"/>
      <c r="D440" s="28"/>
      <c r="E440" s="24"/>
      <c r="F440" s="24"/>
      <c r="G440" s="24"/>
      <c r="H440" s="60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 x14ac:dyDescent="0.25">
      <c r="A441" s="130"/>
      <c r="B441" s="27"/>
      <c r="C441" s="28"/>
      <c r="D441" s="28"/>
      <c r="E441" s="24"/>
      <c r="F441" s="24"/>
      <c r="G441" s="24"/>
      <c r="H441" s="60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 x14ac:dyDescent="0.25">
      <c r="A442" s="130"/>
      <c r="B442" s="27"/>
      <c r="C442" s="28"/>
      <c r="D442" s="28"/>
      <c r="E442" s="24"/>
      <c r="F442" s="24"/>
      <c r="G442" s="24"/>
      <c r="H442" s="60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 x14ac:dyDescent="0.25">
      <c r="A443" s="130"/>
      <c r="B443" s="27"/>
      <c r="C443" s="24"/>
      <c r="D443" s="24"/>
      <c r="E443" s="28"/>
      <c r="F443" s="28"/>
      <c r="G443" s="28"/>
      <c r="H443" s="60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 x14ac:dyDescent="0.25">
      <c r="A444" s="130"/>
      <c r="B444" s="27"/>
      <c r="C444" s="24"/>
      <c r="D444" s="24"/>
      <c r="E444" s="28"/>
      <c r="F444" s="28"/>
      <c r="G444" s="28"/>
      <c r="H444" s="60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 x14ac:dyDescent="0.25">
      <c r="A445" s="130"/>
      <c r="B445" s="27"/>
      <c r="C445" s="24"/>
      <c r="D445" s="24"/>
      <c r="E445" s="28"/>
      <c r="F445" s="28"/>
      <c r="G445" s="28"/>
      <c r="H445" s="60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 x14ac:dyDescent="0.25">
      <c r="A446" s="130"/>
      <c r="B446" s="27"/>
      <c r="C446" s="24"/>
      <c r="D446" s="24"/>
      <c r="E446" s="28"/>
      <c r="F446" s="28"/>
      <c r="G446" s="28"/>
      <c r="H446" s="60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 x14ac:dyDescent="0.25">
      <c r="A447" s="130"/>
      <c r="B447" s="27"/>
      <c r="C447" s="24"/>
      <c r="D447" s="24"/>
      <c r="E447" s="28"/>
      <c r="F447" s="28"/>
      <c r="G447" s="28"/>
      <c r="H447" s="60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 x14ac:dyDescent="0.25">
      <c r="A448" s="130"/>
      <c r="B448" s="27"/>
      <c r="C448" s="24"/>
      <c r="D448" s="24"/>
      <c r="E448" s="28"/>
      <c r="F448" s="28"/>
      <c r="G448" s="28"/>
      <c r="H448" s="60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 x14ac:dyDescent="0.25">
      <c r="A449" s="130"/>
      <c r="B449" s="27"/>
      <c r="C449" s="24"/>
      <c r="D449" s="24"/>
      <c r="E449" s="28"/>
      <c r="F449" s="28"/>
      <c r="G449" s="28"/>
      <c r="H449" s="60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 x14ac:dyDescent="0.25">
      <c r="A450" s="130"/>
      <c r="B450" s="27"/>
      <c r="C450" s="24"/>
      <c r="D450" s="24"/>
      <c r="E450" s="28"/>
      <c r="F450" s="28"/>
      <c r="G450" s="28"/>
      <c r="H450" s="60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 x14ac:dyDescent="0.25">
      <c r="A451" s="130"/>
      <c r="B451" s="27"/>
      <c r="C451" s="24"/>
      <c r="D451" s="24"/>
      <c r="E451" s="28"/>
      <c r="F451" s="28"/>
      <c r="G451" s="28"/>
      <c r="H451" s="60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 x14ac:dyDescent="0.25">
      <c r="A452" s="130"/>
      <c r="B452" s="27"/>
      <c r="C452" s="28"/>
      <c r="D452" s="28"/>
      <c r="E452" s="24"/>
      <c r="F452" s="24"/>
      <c r="G452" s="24"/>
      <c r="H452" s="60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 x14ac:dyDescent="0.25">
      <c r="A453" s="130"/>
      <c r="B453" s="27"/>
      <c r="C453" s="24"/>
      <c r="D453" s="24"/>
      <c r="E453" s="28"/>
      <c r="F453" s="28"/>
      <c r="G453" s="28"/>
      <c r="H453" s="60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 x14ac:dyDescent="0.25">
      <c r="A454" s="130"/>
      <c r="B454" s="27"/>
      <c r="C454" s="24"/>
      <c r="D454" s="24"/>
      <c r="E454" s="28"/>
      <c r="F454" s="28"/>
      <c r="G454" s="28"/>
      <c r="H454" s="60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 x14ac:dyDescent="0.25">
      <c r="A455" s="130"/>
      <c r="B455" s="27"/>
      <c r="C455" s="24"/>
      <c r="D455" s="24"/>
      <c r="E455" s="28"/>
      <c r="F455" s="28"/>
      <c r="G455" s="28"/>
      <c r="H455" s="60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 x14ac:dyDescent="0.25">
      <c r="A456" s="130"/>
      <c r="B456" s="27"/>
      <c r="C456" s="24"/>
      <c r="D456" s="24"/>
      <c r="E456" s="28"/>
      <c r="F456" s="28"/>
      <c r="G456" s="28"/>
      <c r="H456" s="60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 x14ac:dyDescent="0.25">
      <c r="A457" s="130"/>
      <c r="B457" s="27"/>
      <c r="C457" s="24"/>
      <c r="D457" s="24"/>
      <c r="E457" s="28"/>
      <c r="F457" s="28"/>
      <c r="G457" s="28"/>
      <c r="H457" s="60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 x14ac:dyDescent="0.25">
      <c r="A458" s="130"/>
      <c r="B458" s="27"/>
      <c r="C458" s="24"/>
      <c r="D458" s="24"/>
      <c r="E458" s="28"/>
      <c r="F458" s="28"/>
      <c r="G458" s="28"/>
      <c r="H458" s="60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 x14ac:dyDescent="0.25">
      <c r="A459" s="130"/>
      <c r="B459" s="27"/>
      <c r="C459" s="24"/>
      <c r="D459" s="24"/>
      <c r="E459" s="28"/>
      <c r="F459" s="28"/>
      <c r="G459" s="28"/>
      <c r="H459" s="60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</row>
    <row r="460" spans="1:23" x14ac:dyDescent="0.25">
      <c r="A460" s="130"/>
      <c r="B460" s="27"/>
      <c r="C460" s="24"/>
      <c r="D460" s="24"/>
      <c r="E460" s="28"/>
      <c r="F460" s="28"/>
      <c r="G460" s="28"/>
      <c r="H460" s="60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</row>
    <row r="461" spans="1:23" x14ac:dyDescent="0.25">
      <c r="A461" s="130"/>
      <c r="B461" s="27"/>
      <c r="C461" s="24"/>
      <c r="D461" s="24"/>
      <c r="E461" s="28"/>
      <c r="F461" s="28"/>
      <c r="G461" s="28"/>
      <c r="H461" s="60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</row>
    <row r="462" spans="1:23" x14ac:dyDescent="0.25">
      <c r="A462" s="130"/>
      <c r="B462" s="27"/>
      <c r="C462" s="24"/>
      <c r="D462" s="24"/>
      <c r="E462" s="28"/>
      <c r="F462" s="28"/>
      <c r="G462" s="28"/>
      <c r="H462" s="60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</row>
    <row r="463" spans="1:23" x14ac:dyDescent="0.25">
      <c r="A463" s="130"/>
      <c r="B463" s="27"/>
      <c r="C463" s="24"/>
      <c r="D463" s="24"/>
      <c r="E463" s="28"/>
      <c r="F463" s="28"/>
      <c r="G463" s="28"/>
      <c r="H463" s="60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</row>
    <row r="464" spans="1:23" x14ac:dyDescent="0.25">
      <c r="A464" s="130"/>
      <c r="B464" s="29"/>
      <c r="C464" s="23"/>
      <c r="D464" s="23"/>
      <c r="E464" s="24"/>
      <c r="F464" s="24"/>
      <c r="G464" s="24"/>
      <c r="H464" s="60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</row>
    <row r="465" spans="1:23" x14ac:dyDescent="0.25">
      <c r="A465" s="130"/>
      <c r="B465" s="32"/>
      <c r="C465" s="33"/>
      <c r="D465" s="33"/>
      <c r="E465" s="24"/>
      <c r="F465" s="24"/>
      <c r="G465" s="24"/>
      <c r="H465" s="60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</row>
    <row r="466" spans="1:23" x14ac:dyDescent="0.25">
      <c r="A466" s="130"/>
      <c r="B466" s="34"/>
      <c r="C466" s="35"/>
      <c r="D466" s="35"/>
      <c r="E466" s="36"/>
      <c r="F466" s="36"/>
      <c r="G466" s="36"/>
      <c r="H466" s="60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</row>
    <row r="467" spans="1:23" x14ac:dyDescent="0.25">
      <c r="A467" s="130"/>
      <c r="B467" s="19"/>
      <c r="C467" s="37"/>
      <c r="D467" s="37"/>
      <c r="E467" s="24"/>
      <c r="F467" s="24"/>
      <c r="G467" s="24"/>
      <c r="H467" s="60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</row>
    <row r="468" spans="1:23" x14ac:dyDescent="0.25">
      <c r="A468" s="130"/>
      <c r="B468" s="19"/>
      <c r="C468" s="37"/>
      <c r="D468" s="37"/>
      <c r="E468" s="24"/>
      <c r="F468" s="24"/>
      <c r="G468" s="24"/>
      <c r="H468" s="60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</row>
    <row r="469" spans="1:23" x14ac:dyDescent="0.25">
      <c r="A469" s="130"/>
      <c r="B469" s="19"/>
      <c r="C469" s="37"/>
      <c r="D469" s="37"/>
      <c r="E469" s="24"/>
      <c r="F469" s="24"/>
      <c r="G469" s="24"/>
      <c r="H469" s="60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</row>
    <row r="470" spans="1:23" x14ac:dyDescent="0.25">
      <c r="A470" s="130"/>
      <c r="B470" s="34"/>
      <c r="C470" s="35"/>
      <c r="D470" s="35"/>
      <c r="E470" s="36"/>
      <c r="F470" s="36"/>
      <c r="G470" s="36"/>
      <c r="H470" s="60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</row>
    <row r="471" spans="1:23" x14ac:dyDescent="0.25">
      <c r="A471" s="130"/>
      <c r="B471" s="19"/>
      <c r="C471" s="37"/>
      <c r="D471" s="37"/>
      <c r="E471" s="24"/>
      <c r="F471" s="24"/>
      <c r="G471" s="24"/>
      <c r="H471" s="60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</row>
    <row r="472" spans="1:23" x14ac:dyDescent="0.25">
      <c r="A472" s="130"/>
      <c r="B472" s="19"/>
      <c r="C472" s="24"/>
      <c r="D472" s="24"/>
      <c r="E472" s="37"/>
      <c r="F472" s="37"/>
      <c r="G472" s="37"/>
    </row>
    <row r="473" spans="1:23" x14ac:dyDescent="0.25">
      <c r="A473" s="130"/>
      <c r="B473" s="19"/>
      <c r="C473" s="24"/>
      <c r="D473" s="24"/>
      <c r="E473" s="37"/>
      <c r="F473" s="37"/>
      <c r="G473" s="37"/>
    </row>
    <row r="474" spans="1:23" x14ac:dyDescent="0.25">
      <c r="A474" s="130"/>
      <c r="B474" s="19"/>
      <c r="C474" s="24"/>
      <c r="D474" s="24"/>
      <c r="E474" s="37"/>
      <c r="F474" s="37"/>
      <c r="G474" s="37"/>
    </row>
    <row r="475" spans="1:23" x14ac:dyDescent="0.25">
      <c r="A475" s="130"/>
      <c r="B475" s="19"/>
      <c r="C475" s="24"/>
      <c r="D475" s="24"/>
      <c r="E475" s="37"/>
      <c r="F475" s="37"/>
      <c r="G475" s="37"/>
    </row>
    <row r="476" spans="1:23" x14ac:dyDescent="0.25">
      <c r="A476" s="130"/>
      <c r="B476" s="19"/>
      <c r="C476" s="24"/>
      <c r="D476" s="24"/>
      <c r="E476" s="37"/>
      <c r="F476" s="37"/>
      <c r="G476" s="37"/>
    </row>
    <row r="477" spans="1:23" x14ac:dyDescent="0.25">
      <c r="A477" s="130"/>
      <c r="B477" s="19"/>
      <c r="C477" s="24"/>
      <c r="D477" s="24"/>
      <c r="E477" s="37"/>
      <c r="F477" s="37"/>
      <c r="G477" s="37"/>
    </row>
    <row r="478" spans="1:23" x14ac:dyDescent="0.25">
      <c r="A478" s="130"/>
      <c r="B478" s="34"/>
      <c r="C478" s="35"/>
      <c r="D478" s="35"/>
      <c r="E478" s="36"/>
      <c r="F478" s="36"/>
      <c r="G478" s="36"/>
    </row>
    <row r="479" spans="1:23" x14ac:dyDescent="0.25">
      <c r="A479" s="130"/>
      <c r="B479" s="19"/>
      <c r="C479" s="37"/>
      <c r="D479" s="37"/>
      <c r="E479" s="24"/>
      <c r="F479" s="24"/>
      <c r="G479" s="24"/>
    </row>
    <row r="480" spans="1:23" x14ac:dyDescent="0.25">
      <c r="A480" s="130"/>
      <c r="B480" s="19"/>
      <c r="C480" s="37"/>
      <c r="D480" s="37"/>
      <c r="E480" s="24"/>
      <c r="F480" s="24"/>
      <c r="G480" s="24"/>
    </row>
    <row r="481" spans="1:23" x14ac:dyDescent="0.25">
      <c r="A481" s="130"/>
      <c r="B481" s="19"/>
      <c r="C481" s="37"/>
      <c r="D481" s="37"/>
      <c r="E481" s="24"/>
      <c r="F481" s="24"/>
      <c r="G481" s="24"/>
    </row>
    <row r="482" spans="1:23" x14ac:dyDescent="0.25">
      <c r="B482" s="19"/>
      <c r="C482" s="37"/>
      <c r="D482" s="37"/>
      <c r="E482" s="24"/>
      <c r="F482" s="24"/>
      <c r="G482" s="24"/>
      <c r="H482" s="18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</row>
    <row r="483" spans="1:23" s="12" customFormat="1" x14ac:dyDescent="0.25">
      <c r="A483" s="131"/>
      <c r="B483" s="19"/>
      <c r="C483" s="37"/>
      <c r="D483" s="37"/>
      <c r="E483" s="24"/>
      <c r="F483" s="24"/>
      <c r="G483" s="24"/>
      <c r="H483" s="49"/>
    </row>
    <row r="484" spans="1:23" s="12" customFormat="1" x14ac:dyDescent="0.25">
      <c r="A484" s="131"/>
      <c r="B484" s="32"/>
      <c r="C484" s="33"/>
      <c r="D484" s="33"/>
      <c r="E484" s="24"/>
      <c r="F484" s="24"/>
      <c r="G484" s="24"/>
      <c r="H484" s="49"/>
    </row>
    <row r="485" spans="1:23" s="12" customFormat="1" x14ac:dyDescent="0.25">
      <c r="A485" s="131"/>
      <c r="B485" s="19"/>
      <c r="C485" s="37"/>
      <c r="D485" s="37"/>
      <c r="E485" s="24"/>
      <c r="F485" s="24"/>
      <c r="G485" s="24"/>
      <c r="H485" s="49"/>
    </row>
    <row r="486" spans="1:23" s="12" customFormat="1" x14ac:dyDescent="0.25">
      <c r="A486" s="131"/>
      <c r="B486" s="19"/>
      <c r="C486" s="37"/>
      <c r="D486" s="37"/>
      <c r="E486" s="24"/>
      <c r="F486" s="24"/>
      <c r="G486" s="24"/>
      <c r="H486" s="49"/>
    </row>
    <row r="487" spans="1:23" s="12" customFormat="1" x14ac:dyDescent="0.25">
      <c r="A487" s="131"/>
      <c r="B487" s="19"/>
      <c r="C487" s="37"/>
      <c r="D487" s="37"/>
      <c r="E487" s="24"/>
      <c r="F487" s="24"/>
      <c r="G487" s="24"/>
      <c r="H487" s="49"/>
    </row>
    <row r="488" spans="1:23" s="12" customFormat="1" x14ac:dyDescent="0.25">
      <c r="A488" s="131"/>
      <c r="B488" s="19"/>
      <c r="C488" s="37"/>
      <c r="D488" s="37"/>
      <c r="E488" s="24"/>
      <c r="F488" s="24"/>
      <c r="G488" s="24"/>
      <c r="H488" s="49"/>
    </row>
    <row r="489" spans="1:23" s="12" customFormat="1" x14ac:dyDescent="0.25">
      <c r="A489" s="131"/>
      <c r="B489" s="19"/>
      <c r="C489" s="37"/>
      <c r="D489" s="37"/>
      <c r="E489" s="24"/>
      <c r="F489" s="24"/>
      <c r="G489" s="24"/>
      <c r="H489" s="49"/>
    </row>
    <row r="490" spans="1:23" s="12" customFormat="1" x14ac:dyDescent="0.25">
      <c r="A490" s="131"/>
      <c r="B490" s="19"/>
      <c r="C490" s="37"/>
      <c r="D490" s="37"/>
      <c r="E490" s="24"/>
      <c r="F490" s="24"/>
      <c r="G490" s="24"/>
      <c r="H490" s="49"/>
    </row>
    <row r="491" spans="1:23" x14ac:dyDescent="0.25">
      <c r="A491" s="130"/>
      <c r="B491" s="17"/>
      <c r="C491" s="17"/>
      <c r="D491" s="17"/>
      <c r="E491" s="17"/>
      <c r="F491" s="17"/>
      <c r="G491" s="17"/>
      <c r="H491" s="18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</row>
    <row r="492" spans="1:23" x14ac:dyDescent="0.25">
      <c r="A492" s="130"/>
      <c r="B492" s="17"/>
      <c r="C492" s="17"/>
      <c r="D492" s="17"/>
      <c r="E492" s="17"/>
      <c r="F492" s="17"/>
      <c r="G492" s="17"/>
      <c r="H492" s="18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</row>
    <row r="493" spans="1:23" x14ac:dyDescent="0.25">
      <c r="A493" s="130"/>
      <c r="B493" s="17"/>
      <c r="C493" s="17"/>
      <c r="D493" s="17"/>
      <c r="E493" s="17"/>
      <c r="F493" s="17"/>
      <c r="G493" s="17"/>
      <c r="H493" s="18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</row>
    <row r="494" spans="1:23" x14ac:dyDescent="0.25">
      <c r="A494" s="130"/>
      <c r="B494" s="17"/>
      <c r="C494" s="17"/>
      <c r="D494" s="17"/>
      <c r="E494" s="17"/>
      <c r="F494" s="17"/>
      <c r="G494" s="17"/>
      <c r="H494" s="18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</row>
    <row r="495" spans="1:23" x14ac:dyDescent="0.25">
      <c r="A495" s="130"/>
      <c r="B495" s="17"/>
      <c r="C495" s="17"/>
      <c r="D495" s="17"/>
      <c r="E495" s="17"/>
      <c r="F495" s="17"/>
      <c r="G495" s="17"/>
      <c r="H495" s="18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</row>
    <row r="496" spans="1:23" x14ac:dyDescent="0.25">
      <c r="A496" s="130"/>
      <c r="B496" s="17"/>
      <c r="C496" s="17"/>
      <c r="D496" s="17"/>
      <c r="E496" s="17"/>
      <c r="F496" s="17"/>
      <c r="G496" s="17"/>
      <c r="H496" s="18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</row>
    <row r="497" spans="1:23" x14ac:dyDescent="0.25">
      <c r="A497" s="130"/>
      <c r="B497" s="17"/>
      <c r="C497" s="17"/>
      <c r="D497" s="17"/>
      <c r="E497" s="17"/>
      <c r="F497" s="17"/>
      <c r="G497" s="17"/>
      <c r="H497" s="18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</row>
    <row r="498" spans="1:23" x14ac:dyDescent="0.25">
      <c r="A498" s="130"/>
      <c r="B498" s="17"/>
      <c r="C498" s="17"/>
      <c r="D498" s="17"/>
      <c r="E498" s="17"/>
      <c r="F498" s="17"/>
      <c r="G498" s="17"/>
      <c r="H498" s="18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</row>
    <row r="499" spans="1:23" x14ac:dyDescent="0.25">
      <c r="A499" s="130"/>
      <c r="B499" s="17"/>
      <c r="C499" s="17"/>
      <c r="D499" s="17"/>
      <c r="E499" s="17"/>
      <c r="F499" s="17"/>
      <c r="G499" s="17"/>
      <c r="H499" s="18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</row>
    <row r="500" spans="1:23" x14ac:dyDescent="0.25">
      <c r="A500" s="130"/>
      <c r="B500" s="17"/>
      <c r="C500" s="17"/>
      <c r="D500" s="17"/>
      <c r="E500" s="17"/>
      <c r="F500" s="17"/>
      <c r="G500" s="17"/>
      <c r="H500" s="18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</row>
    <row r="501" spans="1:23" x14ac:dyDescent="0.25">
      <c r="A501" s="130"/>
      <c r="B501" s="17"/>
      <c r="C501" s="17"/>
      <c r="D501" s="17"/>
      <c r="E501" s="17"/>
      <c r="F501" s="17"/>
      <c r="G501" s="17"/>
      <c r="H501" s="18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</row>
    <row r="502" spans="1:23" x14ac:dyDescent="0.25">
      <c r="A502" s="130"/>
      <c r="B502" s="17"/>
      <c r="C502" s="17"/>
      <c r="D502" s="17"/>
      <c r="E502" s="17"/>
      <c r="F502" s="17"/>
      <c r="G502" s="17"/>
      <c r="H502" s="18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</row>
    <row r="503" spans="1:23" x14ac:dyDescent="0.25">
      <c r="A503" s="130"/>
      <c r="B503" s="17"/>
      <c r="C503" s="17"/>
      <c r="D503" s="17"/>
      <c r="E503" s="17"/>
      <c r="F503" s="17"/>
      <c r="G503" s="17"/>
      <c r="H503" s="18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</row>
    <row r="504" spans="1:23" x14ac:dyDescent="0.25">
      <c r="A504" s="130"/>
      <c r="B504" s="17"/>
      <c r="C504" s="17"/>
      <c r="D504" s="17"/>
      <c r="E504" s="17"/>
      <c r="F504" s="17"/>
      <c r="G504" s="17"/>
      <c r="H504" s="18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</row>
    <row r="505" spans="1:23" x14ac:dyDescent="0.25">
      <c r="A505" s="130"/>
      <c r="B505" s="17"/>
      <c r="C505" s="17"/>
      <c r="D505" s="17"/>
      <c r="E505" s="17"/>
      <c r="F505" s="17"/>
      <c r="G505" s="17"/>
      <c r="H505" s="18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</row>
    <row r="506" spans="1:23" x14ac:dyDescent="0.25">
      <c r="A506" s="130"/>
      <c r="B506" s="17"/>
      <c r="C506" s="17"/>
      <c r="D506" s="17"/>
      <c r="E506" s="17"/>
      <c r="F506" s="17"/>
      <c r="G506" s="17"/>
      <c r="H506" s="18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</row>
    <row r="507" spans="1:23" x14ac:dyDescent="0.25">
      <c r="A507" s="130"/>
      <c r="B507" s="17"/>
      <c r="C507" s="17"/>
      <c r="D507" s="17"/>
      <c r="E507" s="17"/>
      <c r="F507" s="17"/>
      <c r="G507" s="17"/>
      <c r="H507" s="18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</row>
    <row r="508" spans="1:23" x14ac:dyDescent="0.25">
      <c r="A508" s="130"/>
      <c r="B508" s="17"/>
      <c r="C508" s="17"/>
      <c r="D508" s="17"/>
      <c r="E508" s="17"/>
      <c r="F508" s="17"/>
      <c r="G508" s="17"/>
      <c r="H508" s="18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</row>
    <row r="509" spans="1:23" x14ac:dyDescent="0.25">
      <c r="A509" s="130"/>
      <c r="B509" s="17"/>
      <c r="C509" s="17"/>
      <c r="D509" s="17"/>
      <c r="E509" s="17"/>
      <c r="F509" s="17"/>
      <c r="G509" s="17"/>
      <c r="H509" s="18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</row>
    <row r="510" spans="1:23" x14ac:dyDescent="0.25">
      <c r="A510" s="130"/>
      <c r="B510" s="17"/>
      <c r="C510" s="17"/>
      <c r="D510" s="17"/>
      <c r="E510" s="17"/>
      <c r="F510" s="17"/>
      <c r="G510" s="17"/>
      <c r="H510" s="18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</row>
    <row r="511" spans="1:23" x14ac:dyDescent="0.25">
      <c r="A511" s="130"/>
      <c r="B511" s="17"/>
      <c r="C511" s="17"/>
      <c r="D511" s="17"/>
      <c r="E511" s="17"/>
      <c r="F511" s="17"/>
      <c r="G511" s="17"/>
      <c r="H511" s="18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</row>
    <row r="512" spans="1:23" x14ac:dyDescent="0.25">
      <c r="A512" s="130"/>
      <c r="B512" s="17"/>
      <c r="C512" s="17"/>
      <c r="D512" s="17"/>
      <c r="E512" s="17"/>
      <c r="F512" s="17"/>
      <c r="G512" s="17"/>
      <c r="H512" s="18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</row>
    <row r="513" spans="1:23" x14ac:dyDescent="0.25">
      <c r="A513" s="130"/>
      <c r="B513" s="17"/>
      <c r="C513" s="17"/>
      <c r="D513" s="17"/>
      <c r="E513" s="17"/>
      <c r="F513" s="17"/>
      <c r="G513" s="17"/>
      <c r="H513" s="18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</row>
    <row r="514" spans="1:23" x14ac:dyDescent="0.25">
      <c r="A514" s="130"/>
      <c r="B514" s="17"/>
      <c r="C514" s="17"/>
      <c r="D514" s="17"/>
      <c r="E514" s="17"/>
      <c r="F514" s="17"/>
      <c r="G514" s="17"/>
      <c r="H514" s="18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</row>
    <row r="515" spans="1:23" x14ac:dyDescent="0.25">
      <c r="A515" s="130"/>
      <c r="B515" s="17"/>
      <c r="C515" s="17"/>
      <c r="D515" s="17"/>
      <c r="E515" s="17"/>
      <c r="F515" s="17"/>
      <c r="G515" s="17"/>
      <c r="H515" s="18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</row>
    <row r="516" spans="1:23" x14ac:dyDescent="0.25">
      <c r="A516" s="130"/>
      <c r="B516" s="17"/>
      <c r="C516" s="17"/>
      <c r="D516" s="17"/>
      <c r="E516" s="17"/>
      <c r="F516" s="17"/>
      <c r="G516" s="17"/>
      <c r="H516" s="18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</row>
    <row r="517" spans="1:23" x14ac:dyDescent="0.25">
      <c r="A517" s="130"/>
      <c r="B517" s="17"/>
      <c r="C517" s="17"/>
      <c r="D517" s="17"/>
      <c r="E517" s="17"/>
      <c r="F517" s="17"/>
      <c r="G517" s="17"/>
      <c r="H517" s="18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</row>
    <row r="518" spans="1:23" x14ac:dyDescent="0.25">
      <c r="A518" s="130"/>
      <c r="B518" s="17"/>
      <c r="C518" s="17"/>
      <c r="D518" s="17"/>
      <c r="E518" s="17"/>
      <c r="F518" s="17"/>
      <c r="G518" s="17"/>
      <c r="H518" s="18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</row>
    <row r="519" spans="1:23" x14ac:dyDescent="0.25">
      <c r="A519" s="130"/>
      <c r="B519" s="17"/>
      <c r="C519" s="17"/>
      <c r="D519" s="17"/>
      <c r="E519" s="17"/>
      <c r="F519" s="17"/>
      <c r="G519" s="17"/>
      <c r="H519" s="18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</row>
    <row r="520" spans="1:23" x14ac:dyDescent="0.25">
      <c r="A520" s="130"/>
      <c r="B520" s="17"/>
      <c r="C520" s="17"/>
      <c r="D520" s="17"/>
      <c r="E520" s="17"/>
      <c r="F520" s="17"/>
      <c r="G520" s="17"/>
      <c r="H520" s="18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</row>
    <row r="521" spans="1:23" x14ac:dyDescent="0.25">
      <c r="A521" s="130"/>
      <c r="B521" s="17"/>
      <c r="C521" s="17"/>
      <c r="D521" s="17"/>
      <c r="E521" s="17"/>
      <c r="F521" s="17"/>
      <c r="G521" s="17"/>
      <c r="H521" s="18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</row>
    <row r="522" spans="1:23" x14ac:dyDescent="0.25">
      <c r="A522" s="130"/>
      <c r="B522" s="17"/>
      <c r="C522" s="17"/>
      <c r="D522" s="17"/>
      <c r="E522" s="17"/>
      <c r="F522" s="17"/>
      <c r="G522" s="17"/>
      <c r="H522" s="18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</row>
    <row r="523" spans="1:23" x14ac:dyDescent="0.25">
      <c r="A523" s="130"/>
      <c r="B523" s="17"/>
      <c r="C523" s="17"/>
      <c r="D523" s="17"/>
      <c r="E523" s="17"/>
      <c r="F523" s="17"/>
      <c r="G523" s="17"/>
      <c r="H523" s="18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</row>
    <row r="524" spans="1:23" x14ac:dyDescent="0.25">
      <c r="A524" s="130"/>
      <c r="B524" s="17"/>
      <c r="C524" s="17"/>
      <c r="D524" s="17"/>
      <c r="E524" s="17"/>
      <c r="F524" s="17"/>
      <c r="G524" s="17"/>
      <c r="H524" s="18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</row>
    <row r="525" spans="1:23" x14ac:dyDescent="0.25">
      <c r="A525" s="130"/>
      <c r="B525" s="17"/>
      <c r="C525" s="17"/>
      <c r="D525" s="17"/>
      <c r="E525" s="17"/>
      <c r="F525" s="17"/>
      <c r="G525" s="17"/>
      <c r="H525" s="18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</row>
    <row r="526" spans="1:23" x14ac:dyDescent="0.25">
      <c r="A526" s="130"/>
      <c r="B526" s="17"/>
      <c r="C526" s="17"/>
      <c r="D526" s="17"/>
      <c r="E526" s="17"/>
      <c r="F526" s="17"/>
      <c r="G526" s="17"/>
      <c r="H526" s="18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</row>
    <row r="527" spans="1:23" x14ac:dyDescent="0.25">
      <c r="A527" s="130"/>
      <c r="B527" s="17"/>
      <c r="C527" s="17"/>
      <c r="D527" s="17"/>
      <c r="E527" s="17"/>
      <c r="F527" s="17"/>
      <c r="G527" s="17"/>
      <c r="H527" s="18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</row>
    <row r="528" spans="1:23" x14ac:dyDescent="0.25">
      <c r="A528" s="130"/>
      <c r="B528" s="17"/>
      <c r="C528" s="17"/>
      <c r="D528" s="17"/>
      <c r="E528" s="17"/>
      <c r="F528" s="17"/>
      <c r="G528" s="17"/>
      <c r="H528" s="18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</row>
    <row r="529" spans="1:23" x14ac:dyDescent="0.25">
      <c r="A529" s="130"/>
      <c r="B529" s="17"/>
      <c r="C529" s="17"/>
      <c r="D529" s="17"/>
      <c r="E529" s="17"/>
      <c r="F529" s="17"/>
      <c r="G529" s="17"/>
      <c r="H529" s="18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</row>
    <row r="530" spans="1:23" x14ac:dyDescent="0.25">
      <c r="A530" s="130"/>
      <c r="B530" s="17"/>
      <c r="C530" s="17"/>
      <c r="D530" s="17"/>
      <c r="E530" s="17"/>
      <c r="F530" s="17"/>
      <c r="G530" s="17"/>
      <c r="H530" s="18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</row>
    <row r="531" spans="1:23" x14ac:dyDescent="0.25">
      <c r="A531" s="130"/>
      <c r="B531" s="17"/>
      <c r="C531" s="17"/>
      <c r="D531" s="17"/>
      <c r="E531" s="17"/>
      <c r="F531" s="17"/>
      <c r="G531" s="17"/>
      <c r="H531" s="18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</row>
    <row r="532" spans="1:23" x14ac:dyDescent="0.25">
      <c r="A532" s="130"/>
      <c r="B532" s="17"/>
      <c r="C532" s="17"/>
      <c r="D532" s="17"/>
      <c r="E532" s="17"/>
      <c r="F532" s="17"/>
      <c r="G532" s="17"/>
      <c r="H532" s="18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</row>
    <row r="533" spans="1:23" x14ac:dyDescent="0.25">
      <c r="A533" s="130"/>
      <c r="B533" s="17"/>
      <c r="C533" s="17"/>
      <c r="D533" s="17"/>
      <c r="E533" s="17"/>
      <c r="F533" s="17"/>
      <c r="G533" s="17"/>
      <c r="H533" s="18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</row>
    <row r="534" spans="1:23" x14ac:dyDescent="0.25">
      <c r="A534" s="130"/>
      <c r="B534" s="17"/>
      <c r="C534" s="17"/>
      <c r="D534" s="17"/>
      <c r="E534" s="17"/>
      <c r="F534" s="17"/>
      <c r="G534" s="17"/>
      <c r="H534" s="18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</row>
    <row r="535" spans="1:23" x14ac:dyDescent="0.25">
      <c r="A535" s="130"/>
      <c r="B535" s="17"/>
      <c r="C535" s="17"/>
      <c r="D535" s="17"/>
      <c r="E535" s="17"/>
      <c r="F535" s="17"/>
      <c r="G535" s="17"/>
      <c r="H535" s="18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</row>
    <row r="536" spans="1:23" x14ac:dyDescent="0.25">
      <c r="A536" s="130"/>
      <c r="B536" s="17"/>
      <c r="C536" s="17"/>
      <c r="D536" s="17"/>
      <c r="E536" s="17"/>
      <c r="F536" s="17"/>
      <c r="G536" s="17"/>
      <c r="H536" s="18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</row>
    <row r="537" spans="1:23" x14ac:dyDescent="0.25">
      <c r="A537" s="130"/>
      <c r="B537" s="17"/>
      <c r="C537" s="17"/>
      <c r="D537" s="17"/>
      <c r="E537" s="17"/>
      <c r="F537" s="17"/>
      <c r="G537" s="17"/>
      <c r="H537" s="18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</row>
    <row r="538" spans="1:23" x14ac:dyDescent="0.25">
      <c r="A538" s="130"/>
      <c r="B538" s="17"/>
      <c r="C538" s="17"/>
      <c r="D538" s="17"/>
      <c r="E538" s="17"/>
      <c r="F538" s="17"/>
      <c r="G538" s="17"/>
      <c r="H538" s="18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</row>
    <row r="539" spans="1:23" x14ac:dyDescent="0.25">
      <c r="A539" s="130"/>
      <c r="B539" s="17"/>
      <c r="C539" s="17"/>
      <c r="D539" s="17"/>
      <c r="E539" s="17"/>
      <c r="F539" s="17"/>
      <c r="G539" s="17"/>
      <c r="H539" s="18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</row>
    <row r="540" spans="1:23" x14ac:dyDescent="0.25">
      <c r="A540" s="130"/>
      <c r="B540" s="17"/>
      <c r="C540" s="17"/>
      <c r="D540" s="17"/>
      <c r="E540" s="17"/>
      <c r="F540" s="17"/>
      <c r="G540" s="17"/>
      <c r="H540" s="18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</row>
    <row r="541" spans="1:23" x14ac:dyDescent="0.25">
      <c r="A541" s="130"/>
      <c r="B541" s="17"/>
      <c r="C541" s="17"/>
      <c r="D541" s="17"/>
      <c r="E541" s="17"/>
      <c r="F541" s="17"/>
      <c r="G541" s="17"/>
      <c r="H541" s="18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</row>
    <row r="542" spans="1:23" x14ac:dyDescent="0.25">
      <c r="A542" s="130"/>
      <c r="B542" s="17"/>
      <c r="C542" s="17"/>
      <c r="D542" s="17"/>
      <c r="E542" s="17"/>
      <c r="F542" s="17"/>
      <c r="G542" s="17"/>
      <c r="H542" s="18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</row>
    <row r="543" spans="1:23" x14ac:dyDescent="0.25">
      <c r="A543" s="130"/>
      <c r="B543" s="17"/>
      <c r="C543" s="17"/>
      <c r="D543" s="17"/>
      <c r="E543" s="17"/>
      <c r="F543" s="17"/>
      <c r="G543" s="17"/>
      <c r="H543" s="18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</row>
    <row r="544" spans="1:23" x14ac:dyDescent="0.25">
      <c r="A544" s="130"/>
      <c r="B544" s="17"/>
      <c r="C544" s="17"/>
      <c r="D544" s="17"/>
      <c r="E544" s="17"/>
      <c r="F544" s="17"/>
      <c r="G544" s="17"/>
      <c r="H544" s="18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</row>
    <row r="545" spans="1:23" x14ac:dyDescent="0.25">
      <c r="A545" s="130"/>
      <c r="B545" s="17"/>
      <c r="C545" s="17"/>
      <c r="D545" s="17"/>
      <c r="E545" s="17"/>
      <c r="F545" s="17"/>
      <c r="G545" s="17"/>
      <c r="H545" s="18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</row>
    <row r="546" spans="1:23" x14ac:dyDescent="0.25">
      <c r="A546" s="130"/>
      <c r="B546" s="17"/>
      <c r="C546" s="17"/>
      <c r="D546" s="17"/>
      <c r="E546" s="17"/>
      <c r="F546" s="17"/>
      <c r="G546" s="17"/>
      <c r="H546" s="18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</row>
    <row r="547" spans="1:23" x14ac:dyDescent="0.25">
      <c r="A547" s="130"/>
      <c r="B547" s="17"/>
      <c r="C547" s="17"/>
      <c r="D547" s="17"/>
      <c r="E547" s="17"/>
      <c r="F547" s="17"/>
      <c r="G547" s="17"/>
      <c r="H547" s="18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</row>
    <row r="548" spans="1:23" x14ac:dyDescent="0.25">
      <c r="A548" s="130"/>
      <c r="B548" s="17"/>
      <c r="C548" s="17"/>
      <c r="D548" s="17"/>
      <c r="E548" s="17"/>
      <c r="F548" s="17"/>
      <c r="G548" s="17"/>
      <c r="H548" s="18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</row>
    <row r="549" spans="1:23" x14ac:dyDescent="0.25">
      <c r="A549" s="130"/>
      <c r="B549" s="17"/>
      <c r="C549" s="17"/>
      <c r="D549" s="17"/>
      <c r="E549" s="17"/>
      <c r="F549" s="17"/>
      <c r="G549" s="17"/>
      <c r="H549" s="18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</row>
    <row r="550" spans="1:23" x14ac:dyDescent="0.25">
      <c r="A550" s="130"/>
      <c r="B550" s="17"/>
      <c r="C550" s="17"/>
      <c r="D550" s="17"/>
      <c r="E550" s="17"/>
      <c r="F550" s="17"/>
      <c r="G550" s="17"/>
      <c r="H550" s="18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</row>
    <row r="551" spans="1:23" x14ac:dyDescent="0.25">
      <c r="A551" s="130"/>
      <c r="B551" s="17"/>
      <c r="C551" s="17"/>
      <c r="D551" s="17"/>
      <c r="E551" s="17"/>
      <c r="F551" s="17"/>
      <c r="G551" s="17"/>
      <c r="H551" s="18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</row>
    <row r="552" spans="1:23" x14ac:dyDescent="0.25">
      <c r="A552" s="130"/>
      <c r="B552" s="17"/>
      <c r="C552" s="17"/>
      <c r="D552" s="17"/>
      <c r="E552" s="17"/>
      <c r="F552" s="17"/>
      <c r="G552" s="17"/>
      <c r="H552" s="18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</row>
    <row r="553" spans="1:23" x14ac:dyDescent="0.25">
      <c r="A553" s="130"/>
      <c r="B553" s="17"/>
      <c r="C553" s="17"/>
      <c r="D553" s="17"/>
      <c r="E553" s="17"/>
      <c r="F553" s="17"/>
      <c r="G553" s="17"/>
      <c r="H553" s="18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</row>
    <row r="554" spans="1:23" x14ac:dyDescent="0.25">
      <c r="A554" s="130"/>
      <c r="B554" s="17"/>
      <c r="C554" s="17"/>
      <c r="D554" s="17"/>
      <c r="E554" s="17"/>
      <c r="F554" s="17"/>
      <c r="G554" s="17"/>
      <c r="H554" s="18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</row>
    <row r="555" spans="1:23" x14ac:dyDescent="0.25">
      <c r="A555" s="130"/>
      <c r="B555" s="17"/>
      <c r="C555" s="17"/>
      <c r="D555" s="17"/>
      <c r="E555" s="17"/>
      <c r="F555" s="17"/>
      <c r="G555" s="17"/>
      <c r="H555" s="18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</row>
    <row r="556" spans="1:23" x14ac:dyDescent="0.25">
      <c r="A556" s="130"/>
      <c r="B556" s="17"/>
      <c r="C556" s="17"/>
      <c r="D556" s="17"/>
      <c r="E556" s="17"/>
      <c r="F556" s="17"/>
      <c r="G556" s="17"/>
      <c r="H556" s="18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</row>
    <row r="557" spans="1:23" x14ac:dyDescent="0.25">
      <c r="A557" s="130"/>
      <c r="B557" s="17"/>
      <c r="C557" s="17"/>
      <c r="D557" s="17"/>
      <c r="E557" s="17"/>
      <c r="F557" s="17"/>
      <c r="G557" s="17"/>
      <c r="H557" s="18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</row>
    <row r="558" spans="1:23" x14ac:dyDescent="0.25">
      <c r="A558" s="130"/>
      <c r="B558" s="17"/>
      <c r="C558" s="17"/>
      <c r="D558" s="17"/>
      <c r="E558" s="17"/>
      <c r="F558" s="17"/>
      <c r="G558" s="17"/>
      <c r="H558" s="18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</row>
    <row r="559" spans="1:23" x14ac:dyDescent="0.25">
      <c r="A559" s="130"/>
      <c r="B559" s="17"/>
      <c r="C559" s="17"/>
      <c r="D559" s="17"/>
      <c r="E559" s="17"/>
      <c r="F559" s="17"/>
      <c r="G559" s="17"/>
      <c r="H559" s="18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</row>
    <row r="560" spans="1:23" x14ac:dyDescent="0.25">
      <c r="A560" s="130"/>
      <c r="B560" s="17"/>
      <c r="C560" s="17"/>
      <c r="D560" s="17"/>
      <c r="E560" s="17"/>
      <c r="F560" s="17"/>
      <c r="G560" s="17"/>
      <c r="H560" s="18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</row>
    <row r="561" spans="1:23" x14ac:dyDescent="0.25">
      <c r="A561" s="130"/>
      <c r="B561" s="17"/>
      <c r="C561" s="17"/>
      <c r="D561" s="17"/>
      <c r="E561" s="17"/>
      <c r="F561" s="17"/>
      <c r="G561" s="17"/>
      <c r="H561" s="18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</row>
    <row r="562" spans="1:23" x14ac:dyDescent="0.25">
      <c r="A562" s="130"/>
      <c r="B562" s="17"/>
      <c r="C562" s="17"/>
      <c r="D562" s="17"/>
      <c r="E562" s="17"/>
      <c r="F562" s="17"/>
      <c r="G562" s="17"/>
      <c r="H562" s="18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</row>
    <row r="563" spans="1:23" x14ac:dyDescent="0.25">
      <c r="A563" s="130"/>
      <c r="B563" s="17"/>
      <c r="C563" s="17"/>
      <c r="D563" s="17"/>
      <c r="E563" s="17"/>
      <c r="F563" s="17"/>
      <c r="G563" s="17"/>
      <c r="H563" s="18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</row>
    <row r="564" spans="1:23" x14ac:dyDescent="0.25">
      <c r="A564" s="130"/>
      <c r="B564" s="17"/>
      <c r="C564" s="17"/>
      <c r="D564" s="17"/>
      <c r="E564" s="17"/>
      <c r="F564" s="17"/>
      <c r="G564" s="17"/>
      <c r="H564" s="18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</row>
    <row r="565" spans="1:23" x14ac:dyDescent="0.25">
      <c r="A565" s="130"/>
      <c r="B565" s="17"/>
      <c r="C565" s="17"/>
      <c r="D565" s="17"/>
      <c r="E565" s="17"/>
      <c r="F565" s="17"/>
      <c r="G565" s="17"/>
      <c r="H565" s="18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</row>
    <row r="566" spans="1:23" x14ac:dyDescent="0.25">
      <c r="A566" s="130"/>
      <c r="B566" s="17"/>
      <c r="C566" s="17"/>
      <c r="D566" s="17"/>
      <c r="E566" s="17"/>
      <c r="F566" s="17"/>
      <c r="G566" s="17"/>
      <c r="H566" s="18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</row>
    <row r="567" spans="1:23" x14ac:dyDescent="0.25">
      <c r="A567" s="130"/>
      <c r="B567" s="17"/>
      <c r="C567" s="17"/>
      <c r="D567" s="17"/>
      <c r="E567" s="17"/>
      <c r="F567" s="17"/>
      <c r="G567" s="17"/>
      <c r="H567" s="18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</row>
    <row r="568" spans="1:23" x14ac:dyDescent="0.25">
      <c r="A568" s="130"/>
      <c r="B568" s="17"/>
      <c r="C568" s="17"/>
      <c r="D568" s="17"/>
      <c r="E568" s="17"/>
      <c r="F568" s="17"/>
      <c r="G568" s="17"/>
      <c r="H568" s="18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</row>
    <row r="569" spans="1:23" x14ac:dyDescent="0.25">
      <c r="A569" s="130"/>
      <c r="B569" s="17"/>
      <c r="C569" s="17"/>
      <c r="D569" s="17"/>
      <c r="E569" s="17"/>
      <c r="F569" s="17"/>
      <c r="G569" s="17"/>
      <c r="H569" s="18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</row>
    <row r="570" spans="1:23" x14ac:dyDescent="0.25">
      <c r="A570" s="130"/>
      <c r="B570" s="17"/>
      <c r="C570" s="17"/>
      <c r="D570" s="17"/>
      <c r="E570" s="17"/>
      <c r="F570" s="17"/>
      <c r="G570" s="17"/>
      <c r="H570" s="18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</row>
    <row r="571" spans="1:23" x14ac:dyDescent="0.25">
      <c r="A571" s="130"/>
      <c r="B571" s="17"/>
      <c r="C571" s="17"/>
      <c r="D571" s="17"/>
      <c r="E571" s="17"/>
      <c r="F571" s="17"/>
      <c r="G571" s="17"/>
      <c r="H571" s="18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</row>
    <row r="572" spans="1:23" x14ac:dyDescent="0.25">
      <c r="A572" s="130"/>
      <c r="B572" s="17"/>
      <c r="C572" s="17"/>
      <c r="D572" s="17"/>
      <c r="E572" s="17"/>
      <c r="F572" s="17"/>
      <c r="G572" s="17"/>
      <c r="H572" s="18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</row>
    <row r="573" spans="1:23" x14ac:dyDescent="0.25">
      <c r="A573" s="130"/>
      <c r="B573" s="17"/>
      <c r="C573" s="17"/>
      <c r="D573" s="17"/>
      <c r="E573" s="17"/>
      <c r="F573" s="17"/>
      <c r="G573" s="17"/>
      <c r="H573" s="18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</row>
    <row r="574" spans="1:23" x14ac:dyDescent="0.25">
      <c r="A574" s="130"/>
      <c r="B574" s="17"/>
      <c r="C574" s="17"/>
      <c r="D574" s="17"/>
      <c r="E574" s="17"/>
      <c r="F574" s="17"/>
      <c r="G574" s="17"/>
      <c r="H574" s="18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</row>
    <row r="575" spans="1:23" x14ac:dyDescent="0.25">
      <c r="A575" s="130"/>
      <c r="B575" s="17"/>
      <c r="C575" s="17"/>
      <c r="D575" s="17"/>
      <c r="E575" s="17"/>
      <c r="F575" s="17"/>
      <c r="G575" s="17"/>
      <c r="H575" s="18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</row>
    <row r="576" spans="1:23" x14ac:dyDescent="0.25">
      <c r="A576" s="130"/>
      <c r="B576" s="17"/>
      <c r="C576" s="17"/>
      <c r="D576" s="17"/>
      <c r="E576" s="17"/>
      <c r="F576" s="17"/>
      <c r="G576" s="17"/>
      <c r="H576" s="18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</row>
    <row r="577" spans="1:23" x14ac:dyDescent="0.25">
      <c r="A577" s="130"/>
      <c r="B577" s="17"/>
      <c r="C577" s="17"/>
      <c r="D577" s="17"/>
      <c r="E577" s="17"/>
      <c r="F577" s="17"/>
      <c r="G577" s="17"/>
      <c r="H577" s="18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</row>
    <row r="578" spans="1:23" x14ac:dyDescent="0.25">
      <c r="A578" s="130"/>
      <c r="B578" s="17"/>
      <c r="C578" s="17"/>
      <c r="D578" s="17"/>
      <c r="E578" s="17"/>
      <c r="F578" s="17"/>
      <c r="G578" s="17"/>
      <c r="H578" s="18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</row>
    <row r="579" spans="1:23" x14ac:dyDescent="0.25">
      <c r="A579" s="130"/>
      <c r="B579" s="17"/>
      <c r="C579" s="17"/>
      <c r="D579" s="17"/>
      <c r="E579" s="17"/>
      <c r="F579" s="17"/>
      <c r="G579" s="17"/>
      <c r="H579" s="18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</row>
    <row r="580" spans="1:23" x14ac:dyDescent="0.25">
      <c r="A580" s="130"/>
      <c r="B580" s="17"/>
      <c r="C580" s="17"/>
      <c r="D580" s="17"/>
      <c r="E580" s="17"/>
      <c r="F580" s="17"/>
      <c r="G580" s="17"/>
      <c r="H580" s="18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</row>
    <row r="581" spans="1:23" x14ac:dyDescent="0.25">
      <c r="A581" s="130"/>
      <c r="B581" s="17"/>
      <c r="C581" s="17"/>
      <c r="D581" s="17"/>
      <c r="E581" s="17"/>
      <c r="F581" s="17"/>
      <c r="G581" s="17"/>
      <c r="H581" s="18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</row>
    <row r="582" spans="1:23" x14ac:dyDescent="0.25">
      <c r="A582" s="130"/>
      <c r="B582" s="17"/>
      <c r="C582" s="17"/>
      <c r="D582" s="17"/>
      <c r="E582" s="17"/>
      <c r="F582" s="17"/>
      <c r="G582" s="17"/>
      <c r="H582" s="18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</row>
    <row r="583" spans="1:23" x14ac:dyDescent="0.25">
      <c r="A583" s="130"/>
      <c r="B583" s="17"/>
      <c r="C583" s="17"/>
      <c r="D583" s="17"/>
      <c r="E583" s="17"/>
      <c r="F583" s="17"/>
      <c r="G583" s="17"/>
      <c r="H583" s="18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</row>
    <row r="584" spans="1:23" x14ac:dyDescent="0.25">
      <c r="A584" s="130"/>
      <c r="B584" s="17"/>
      <c r="C584" s="17"/>
      <c r="D584" s="17"/>
      <c r="E584" s="17"/>
      <c r="F584" s="17"/>
      <c r="G584" s="17"/>
      <c r="H584" s="18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</row>
    <row r="585" spans="1:23" x14ac:dyDescent="0.25">
      <c r="A585" s="130"/>
      <c r="B585" s="17"/>
      <c r="C585" s="17"/>
      <c r="D585" s="17"/>
      <c r="E585" s="17"/>
      <c r="F585" s="17"/>
      <c r="G585" s="17"/>
      <c r="H585" s="18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</row>
    <row r="586" spans="1:23" x14ac:dyDescent="0.25">
      <c r="A586" s="130"/>
      <c r="B586" s="17"/>
      <c r="C586" s="17"/>
      <c r="D586" s="17"/>
      <c r="E586" s="17"/>
      <c r="F586" s="17"/>
      <c r="G586" s="17"/>
      <c r="H586" s="18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</row>
    <row r="587" spans="1:23" x14ac:dyDescent="0.25">
      <c r="A587" s="130"/>
      <c r="B587" s="17"/>
      <c r="C587" s="17"/>
      <c r="D587" s="17"/>
      <c r="E587" s="17"/>
      <c r="F587" s="17"/>
      <c r="G587" s="17"/>
      <c r="H587" s="18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</row>
    <row r="588" spans="1:23" x14ac:dyDescent="0.25">
      <c r="A588" s="130"/>
      <c r="B588" s="17"/>
      <c r="C588" s="17"/>
      <c r="D588" s="17"/>
      <c r="E588" s="17"/>
      <c r="F588" s="17"/>
      <c r="G588" s="17"/>
      <c r="H588" s="18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</row>
    <row r="589" spans="1:23" x14ac:dyDescent="0.25">
      <c r="A589" s="130"/>
      <c r="B589" s="17"/>
      <c r="C589" s="17"/>
      <c r="D589" s="17"/>
      <c r="E589" s="17"/>
      <c r="F589" s="17"/>
      <c r="G589" s="17"/>
      <c r="H589" s="18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</row>
    <row r="590" spans="1:23" x14ac:dyDescent="0.25">
      <c r="A590" s="130"/>
      <c r="B590" s="17"/>
      <c r="C590" s="17"/>
      <c r="D590" s="17"/>
      <c r="E590" s="17"/>
      <c r="F590" s="17"/>
      <c r="G590" s="17"/>
      <c r="H590" s="18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</row>
    <row r="591" spans="1:23" x14ac:dyDescent="0.25">
      <c r="A591" s="130"/>
      <c r="B591" s="17"/>
      <c r="C591" s="17"/>
      <c r="D591" s="17"/>
      <c r="E591" s="17"/>
      <c r="F591" s="17"/>
      <c r="G591" s="17"/>
      <c r="H591" s="18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</row>
    <row r="592" spans="1:23" x14ac:dyDescent="0.25">
      <c r="A592" s="130"/>
      <c r="B592" s="17"/>
      <c r="C592" s="17"/>
      <c r="D592" s="17"/>
      <c r="E592" s="17"/>
      <c r="F592" s="17"/>
      <c r="G592" s="17"/>
      <c r="H592" s="18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</row>
    <row r="593" spans="1:23" x14ac:dyDescent="0.25">
      <c r="A593" s="130"/>
      <c r="B593" s="17"/>
      <c r="C593" s="17"/>
      <c r="D593" s="17"/>
      <c r="E593" s="17"/>
      <c r="F593" s="17"/>
      <c r="G593" s="17"/>
      <c r="H593" s="18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</row>
    <row r="594" spans="1:23" x14ac:dyDescent="0.25">
      <c r="A594" s="130"/>
      <c r="B594" s="17"/>
      <c r="C594" s="17"/>
      <c r="D594" s="17"/>
      <c r="E594" s="17"/>
      <c r="F594" s="17"/>
      <c r="G594" s="17"/>
      <c r="H594" s="18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</row>
    <row r="595" spans="1:23" x14ac:dyDescent="0.25">
      <c r="A595" s="130"/>
      <c r="B595" s="17"/>
      <c r="C595" s="17"/>
      <c r="D595" s="17"/>
      <c r="E595" s="17"/>
      <c r="F595" s="17"/>
      <c r="G595" s="17"/>
      <c r="H595" s="18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</row>
    <row r="596" spans="1:23" x14ac:dyDescent="0.25">
      <c r="A596" s="130"/>
      <c r="B596" s="17"/>
      <c r="C596" s="17"/>
      <c r="D596" s="17"/>
      <c r="E596" s="17"/>
      <c r="F596" s="17"/>
      <c r="G596" s="17"/>
      <c r="H596" s="18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</row>
    <row r="597" spans="1:23" x14ac:dyDescent="0.25">
      <c r="A597" s="130"/>
      <c r="B597" s="17"/>
      <c r="C597" s="17"/>
      <c r="D597" s="17"/>
      <c r="E597" s="17"/>
      <c r="F597" s="17"/>
      <c r="G597" s="17"/>
      <c r="H597" s="18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</row>
    <row r="598" spans="1:23" x14ac:dyDescent="0.25">
      <c r="A598" s="130"/>
      <c r="B598" s="17"/>
      <c r="C598" s="17"/>
      <c r="D598" s="17"/>
      <c r="E598" s="17"/>
      <c r="F598" s="17"/>
      <c r="G598" s="17"/>
      <c r="H598" s="18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</row>
    <row r="599" spans="1:23" x14ac:dyDescent="0.25">
      <c r="A599" s="130"/>
      <c r="B599" s="17"/>
      <c r="C599" s="17"/>
      <c r="D599" s="17"/>
      <c r="E599" s="17"/>
      <c r="F599" s="17"/>
      <c r="G599" s="17"/>
      <c r="H599" s="18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</row>
    <row r="600" spans="1:23" x14ac:dyDescent="0.25">
      <c r="A600" s="130"/>
      <c r="B600" s="17"/>
      <c r="C600" s="17"/>
      <c r="D600" s="17"/>
      <c r="E600" s="17"/>
      <c r="F600" s="17"/>
      <c r="G600" s="17"/>
      <c r="H600" s="18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</row>
    <row r="601" spans="1:23" x14ac:dyDescent="0.25">
      <c r="A601" s="130"/>
      <c r="B601" s="17"/>
      <c r="C601" s="17"/>
      <c r="D601" s="17"/>
      <c r="E601" s="17"/>
      <c r="F601" s="17"/>
      <c r="G601" s="17"/>
      <c r="H601" s="18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</row>
    <row r="602" spans="1:23" x14ac:dyDescent="0.25">
      <c r="A602" s="130"/>
      <c r="B602" s="17"/>
      <c r="C602" s="17"/>
      <c r="D602" s="17"/>
      <c r="E602" s="17"/>
      <c r="F602" s="17"/>
      <c r="G602" s="17"/>
      <c r="H602" s="18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</row>
    <row r="603" spans="1:23" x14ac:dyDescent="0.25">
      <c r="A603" s="130"/>
      <c r="B603" s="17"/>
      <c r="C603" s="17"/>
      <c r="D603" s="17"/>
      <c r="E603" s="17"/>
      <c r="F603" s="17"/>
      <c r="G603" s="17"/>
      <c r="H603" s="18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</row>
    <row r="604" spans="1:23" x14ac:dyDescent="0.25">
      <c r="A604" s="130"/>
      <c r="B604" s="17"/>
      <c r="C604" s="17"/>
      <c r="D604" s="17"/>
      <c r="E604" s="17"/>
      <c r="F604" s="17"/>
      <c r="G604" s="17"/>
      <c r="H604" s="18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</row>
    <row r="605" spans="1:23" x14ac:dyDescent="0.25">
      <c r="A605" s="130"/>
      <c r="B605" s="17"/>
      <c r="C605" s="17"/>
      <c r="D605" s="17"/>
      <c r="E605" s="17"/>
      <c r="F605" s="17"/>
      <c r="G605" s="17"/>
      <c r="H605" s="18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</row>
    <row r="606" spans="1:23" x14ac:dyDescent="0.25">
      <c r="A606" s="130"/>
      <c r="B606" s="17"/>
      <c r="C606" s="17"/>
      <c r="D606" s="17"/>
      <c r="E606" s="17"/>
      <c r="F606" s="17"/>
      <c r="G606" s="17"/>
      <c r="H606" s="18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</row>
    <row r="607" spans="1:23" x14ac:dyDescent="0.25">
      <c r="A607" s="130"/>
      <c r="B607" s="17"/>
      <c r="C607" s="17"/>
      <c r="D607" s="17"/>
      <c r="E607" s="17"/>
      <c r="F607" s="17"/>
      <c r="G607" s="17"/>
      <c r="H607" s="18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</row>
    <row r="608" spans="1:23" x14ac:dyDescent="0.25">
      <c r="A608" s="130"/>
      <c r="B608" s="17"/>
      <c r="C608" s="17"/>
      <c r="D608" s="17"/>
      <c r="E608" s="17"/>
      <c r="F608" s="17"/>
      <c r="G608" s="17"/>
      <c r="H608" s="18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</row>
    <row r="609" spans="1:23" x14ac:dyDescent="0.25">
      <c r="A609" s="130"/>
      <c r="B609" s="17"/>
      <c r="C609" s="17"/>
      <c r="D609" s="17"/>
      <c r="E609" s="17"/>
      <c r="F609" s="17"/>
      <c r="G609" s="17"/>
      <c r="H609" s="18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</row>
    <row r="610" spans="1:23" x14ac:dyDescent="0.25">
      <c r="A610" s="130"/>
      <c r="B610" s="17"/>
      <c r="C610" s="17"/>
      <c r="D610" s="17"/>
      <c r="E610" s="17"/>
      <c r="F610" s="17"/>
      <c r="G610" s="17"/>
      <c r="H610" s="18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</row>
    <row r="611" spans="1:23" x14ac:dyDescent="0.25">
      <c r="A611" s="130"/>
      <c r="B611" s="17"/>
      <c r="C611" s="17"/>
      <c r="D611" s="17"/>
      <c r="E611" s="17"/>
      <c r="F611" s="17"/>
      <c r="G611" s="17"/>
      <c r="H611" s="18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</row>
    <row r="612" spans="1:23" x14ac:dyDescent="0.25">
      <c r="A612" s="130"/>
      <c r="B612" s="17"/>
      <c r="C612" s="17"/>
      <c r="D612" s="17"/>
      <c r="E612" s="17"/>
      <c r="F612" s="17"/>
      <c r="G612" s="17"/>
      <c r="H612" s="18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</row>
    <row r="613" spans="1:23" x14ac:dyDescent="0.25">
      <c r="A613" s="130"/>
      <c r="B613" s="17"/>
      <c r="C613" s="17"/>
      <c r="D613" s="17"/>
      <c r="E613" s="17"/>
      <c r="F613" s="17"/>
      <c r="G613" s="17"/>
      <c r="H613" s="18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</row>
    <row r="614" spans="1:23" x14ac:dyDescent="0.25">
      <c r="A614" s="130"/>
      <c r="B614" s="17"/>
      <c r="C614" s="17"/>
      <c r="D614" s="17"/>
      <c r="E614" s="17"/>
      <c r="F614" s="17"/>
      <c r="G614" s="17"/>
      <c r="H614" s="18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</row>
    <row r="615" spans="1:23" x14ac:dyDescent="0.25">
      <c r="A615" s="130"/>
      <c r="B615" s="17"/>
      <c r="C615" s="17"/>
      <c r="D615" s="17"/>
      <c r="E615" s="17"/>
      <c r="F615" s="17"/>
      <c r="G615" s="17"/>
      <c r="H615" s="18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</row>
    <row r="616" spans="1:23" x14ac:dyDescent="0.25">
      <c r="A616" s="130"/>
      <c r="B616" s="17"/>
      <c r="C616" s="17"/>
      <c r="D616" s="17"/>
      <c r="E616" s="17"/>
      <c r="F616" s="17"/>
      <c r="G616" s="17"/>
      <c r="H616" s="18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</row>
    <row r="617" spans="1:23" x14ac:dyDescent="0.25">
      <c r="A617" s="130"/>
      <c r="B617" s="17"/>
      <c r="C617" s="17"/>
      <c r="D617" s="17"/>
      <c r="E617" s="17"/>
      <c r="F617" s="17"/>
      <c r="G617" s="17"/>
      <c r="H617" s="18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</row>
    <row r="618" spans="1:23" x14ac:dyDescent="0.25">
      <c r="A618" s="130"/>
      <c r="B618" s="17"/>
      <c r="C618" s="17"/>
      <c r="D618" s="17"/>
      <c r="E618" s="17"/>
      <c r="F618" s="17"/>
      <c r="G618" s="17"/>
      <c r="H618" s="18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</row>
    <row r="619" spans="1:23" x14ac:dyDescent="0.25">
      <c r="A619" s="130"/>
      <c r="B619" s="17"/>
      <c r="C619" s="17"/>
      <c r="D619" s="17"/>
      <c r="E619" s="17"/>
      <c r="F619" s="17"/>
      <c r="G619" s="17"/>
      <c r="H619" s="18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</row>
    <row r="620" spans="1:23" x14ac:dyDescent="0.25">
      <c r="A620" s="130"/>
      <c r="B620" s="17"/>
      <c r="C620" s="17"/>
      <c r="D620" s="17"/>
      <c r="E620" s="17"/>
      <c r="F620" s="17"/>
      <c r="G620" s="17"/>
      <c r="H620" s="18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</row>
    <row r="621" spans="1:23" x14ac:dyDescent="0.25">
      <c r="A621" s="130"/>
      <c r="B621" s="17"/>
      <c r="C621" s="17"/>
      <c r="D621" s="17"/>
      <c r="E621" s="17"/>
      <c r="F621" s="17"/>
      <c r="G621" s="17"/>
      <c r="H621" s="18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</row>
    <row r="622" spans="1:23" x14ac:dyDescent="0.25">
      <c r="A622" s="130"/>
      <c r="B622" s="17"/>
      <c r="C622" s="17"/>
      <c r="D622" s="17"/>
      <c r="E622" s="17"/>
      <c r="F622" s="17"/>
      <c r="G622" s="17"/>
      <c r="H622" s="18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</row>
    <row r="623" spans="1:23" x14ac:dyDescent="0.25">
      <c r="A623" s="130"/>
      <c r="B623" s="17"/>
      <c r="C623" s="17"/>
      <c r="D623" s="17"/>
      <c r="E623" s="17"/>
      <c r="F623" s="17"/>
      <c r="G623" s="17"/>
      <c r="H623" s="18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</row>
    <row r="624" spans="1:23" x14ac:dyDescent="0.25">
      <c r="A624" s="130"/>
      <c r="B624" s="17"/>
      <c r="C624" s="17"/>
      <c r="D624" s="17"/>
      <c r="E624" s="17"/>
      <c r="F624" s="17"/>
      <c r="G624" s="17"/>
      <c r="H624" s="18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</row>
    <row r="625" spans="1:23" x14ac:dyDescent="0.25">
      <c r="A625" s="130"/>
      <c r="B625" s="17"/>
      <c r="C625" s="17"/>
      <c r="D625" s="17"/>
      <c r="E625" s="17"/>
      <c r="F625" s="17"/>
      <c r="G625" s="17"/>
      <c r="H625" s="18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</row>
    <row r="626" spans="1:23" x14ac:dyDescent="0.25">
      <c r="A626" s="130"/>
      <c r="B626" s="17"/>
      <c r="C626" s="17"/>
      <c r="D626" s="17"/>
      <c r="E626" s="17"/>
      <c r="F626" s="17"/>
      <c r="G626" s="17"/>
      <c r="H626" s="18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</row>
    <row r="627" spans="1:23" x14ac:dyDescent="0.25">
      <c r="A627" s="130"/>
      <c r="B627" s="17"/>
      <c r="C627" s="17"/>
      <c r="D627" s="17"/>
      <c r="E627" s="17"/>
      <c r="F627" s="17"/>
      <c r="G627" s="17"/>
      <c r="H627" s="18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</row>
    <row r="628" spans="1:23" x14ac:dyDescent="0.25">
      <c r="A628" s="130"/>
      <c r="B628" s="17"/>
      <c r="C628" s="17"/>
      <c r="D628" s="17"/>
      <c r="E628" s="17"/>
      <c r="F628" s="17"/>
      <c r="G628" s="17"/>
      <c r="H628" s="18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</row>
    <row r="629" spans="1:23" x14ac:dyDescent="0.25">
      <c r="A629" s="130"/>
      <c r="B629" s="17"/>
      <c r="C629" s="17"/>
      <c r="D629" s="17"/>
      <c r="E629" s="17"/>
      <c r="F629" s="17"/>
      <c r="G629" s="17"/>
      <c r="H629" s="18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</row>
    <row r="630" spans="1:23" x14ac:dyDescent="0.25">
      <c r="A630" s="130"/>
      <c r="B630" s="17"/>
      <c r="C630" s="17"/>
      <c r="D630" s="17"/>
      <c r="E630" s="17"/>
      <c r="F630" s="17"/>
      <c r="G630" s="17"/>
      <c r="H630" s="18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</row>
    <row r="631" spans="1:23" x14ac:dyDescent="0.25">
      <c r="A631" s="130"/>
      <c r="B631" s="17"/>
      <c r="C631" s="17"/>
      <c r="D631" s="17"/>
      <c r="E631" s="17"/>
      <c r="F631" s="17"/>
      <c r="G631" s="17"/>
      <c r="H631" s="18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</row>
    <row r="632" spans="1:23" x14ac:dyDescent="0.25">
      <c r="A632" s="130"/>
      <c r="B632" s="17"/>
      <c r="C632" s="17"/>
      <c r="D632" s="17"/>
      <c r="E632" s="17"/>
      <c r="F632" s="17"/>
      <c r="G632" s="17"/>
      <c r="H632" s="18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</row>
    <row r="633" spans="1:23" x14ac:dyDescent="0.25">
      <c r="A633" s="130"/>
      <c r="B633" s="17"/>
      <c r="C633" s="17"/>
      <c r="D633" s="17"/>
      <c r="E633" s="17"/>
      <c r="F633" s="17"/>
      <c r="G633" s="17"/>
      <c r="H633" s="18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</row>
    <row r="634" spans="1:23" x14ac:dyDescent="0.25">
      <c r="A634" s="130"/>
      <c r="B634" s="17"/>
      <c r="C634" s="17"/>
      <c r="D634" s="17"/>
      <c r="E634" s="17"/>
      <c r="F634" s="17"/>
      <c r="G634" s="17"/>
      <c r="H634" s="18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</row>
    <row r="635" spans="1:23" x14ac:dyDescent="0.25">
      <c r="A635" s="130"/>
      <c r="B635" s="17"/>
      <c r="C635" s="17"/>
      <c r="D635" s="17"/>
      <c r="E635" s="17"/>
      <c r="F635" s="17"/>
      <c r="G635" s="17"/>
      <c r="H635" s="18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</row>
    <row r="636" spans="1:23" x14ac:dyDescent="0.25">
      <c r="A636" s="130"/>
      <c r="B636" s="17"/>
      <c r="C636" s="17"/>
      <c r="D636" s="17"/>
      <c r="E636" s="17"/>
      <c r="F636" s="17"/>
      <c r="G636" s="17"/>
      <c r="H636" s="18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</row>
    <row r="637" spans="1:23" x14ac:dyDescent="0.25">
      <c r="A637" s="130"/>
      <c r="B637" s="17"/>
      <c r="C637" s="17"/>
      <c r="D637" s="17"/>
      <c r="E637" s="17"/>
      <c r="F637" s="17"/>
      <c r="G637" s="17"/>
      <c r="H637" s="18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</row>
    <row r="638" spans="1:23" x14ac:dyDescent="0.25">
      <c r="A638" s="130"/>
      <c r="B638" s="17"/>
      <c r="C638" s="17"/>
      <c r="D638" s="17"/>
      <c r="E638" s="17"/>
      <c r="F638" s="17"/>
      <c r="G638" s="17"/>
      <c r="H638" s="18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</row>
    <row r="639" spans="1:23" x14ac:dyDescent="0.25">
      <c r="A639" s="130"/>
      <c r="B639" s="17"/>
      <c r="C639" s="17"/>
      <c r="D639" s="17"/>
      <c r="E639" s="17"/>
      <c r="F639" s="17"/>
      <c r="G639" s="17"/>
      <c r="H639" s="18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</row>
    <row r="640" spans="1:23" x14ac:dyDescent="0.25">
      <c r="A640" s="130"/>
      <c r="B640" s="17"/>
      <c r="C640" s="17"/>
      <c r="D640" s="17"/>
      <c r="E640" s="17"/>
      <c r="F640" s="17"/>
      <c r="G640" s="17"/>
      <c r="H640" s="18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</row>
    <row r="641" spans="1:23" x14ac:dyDescent="0.25">
      <c r="A641" s="130"/>
      <c r="B641" s="17"/>
      <c r="C641" s="17"/>
      <c r="D641" s="17"/>
      <c r="E641" s="17"/>
      <c r="F641" s="17"/>
      <c r="G641" s="17"/>
      <c r="H641" s="18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</row>
    <row r="642" spans="1:23" x14ac:dyDescent="0.25">
      <c r="A642" s="130"/>
      <c r="B642" s="17"/>
      <c r="C642" s="17"/>
      <c r="D642" s="17"/>
      <c r="E642" s="17"/>
      <c r="F642" s="17"/>
      <c r="G642" s="17"/>
      <c r="H642" s="18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</row>
    <row r="643" spans="1:23" x14ac:dyDescent="0.25">
      <c r="A643" s="130"/>
      <c r="B643" s="17"/>
      <c r="C643" s="17"/>
      <c r="D643" s="17"/>
      <c r="E643" s="17"/>
      <c r="F643" s="17"/>
      <c r="G643" s="17"/>
      <c r="H643" s="18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</row>
    <row r="644" spans="1:23" x14ac:dyDescent="0.25">
      <c r="A644" s="130"/>
      <c r="B644" s="17"/>
      <c r="C644" s="17"/>
      <c r="D644" s="17"/>
      <c r="E644" s="17"/>
      <c r="F644" s="17"/>
      <c r="G644" s="17"/>
      <c r="H644" s="18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</row>
    <row r="645" spans="1:23" x14ac:dyDescent="0.25">
      <c r="A645" s="130"/>
      <c r="B645" s="17"/>
      <c r="C645" s="17"/>
      <c r="D645" s="17"/>
      <c r="E645" s="17"/>
      <c r="F645" s="17"/>
      <c r="G645" s="17"/>
      <c r="H645" s="18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</row>
    <row r="646" spans="1:23" x14ac:dyDescent="0.25">
      <c r="A646" s="130"/>
      <c r="B646" s="17"/>
      <c r="C646" s="17"/>
      <c r="D646" s="17"/>
      <c r="E646" s="17"/>
      <c r="F646" s="17"/>
      <c r="G646" s="17"/>
      <c r="H646" s="18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</row>
    <row r="647" spans="1:23" x14ac:dyDescent="0.25">
      <c r="A647" s="130"/>
      <c r="B647" s="17"/>
      <c r="C647" s="17"/>
      <c r="D647" s="17"/>
      <c r="E647" s="17"/>
      <c r="F647" s="17"/>
      <c r="G647" s="17"/>
      <c r="H647" s="18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</row>
    <row r="648" spans="1:23" x14ac:dyDescent="0.25">
      <c r="A648" s="130"/>
      <c r="B648" s="17"/>
      <c r="C648" s="17"/>
      <c r="D648" s="17"/>
      <c r="E648" s="17"/>
      <c r="F648" s="17"/>
      <c r="G648" s="17"/>
      <c r="H648" s="18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</row>
    <row r="649" spans="1:23" x14ac:dyDescent="0.25">
      <c r="A649" s="130"/>
      <c r="B649" s="17"/>
      <c r="C649" s="17"/>
      <c r="D649" s="17"/>
      <c r="E649" s="17"/>
      <c r="F649" s="17"/>
      <c r="G649" s="17"/>
      <c r="H649" s="18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</row>
    <row r="650" spans="1:23" x14ac:dyDescent="0.25">
      <c r="A650" s="130"/>
      <c r="B650" s="17"/>
      <c r="C650" s="17"/>
      <c r="D650" s="17"/>
      <c r="E650" s="17"/>
      <c r="F650" s="17"/>
      <c r="G650" s="17"/>
      <c r="H650" s="18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</row>
    <row r="651" spans="1:23" x14ac:dyDescent="0.25">
      <c r="A651" s="130"/>
      <c r="B651" s="17"/>
      <c r="C651" s="17"/>
      <c r="D651" s="17"/>
      <c r="E651" s="17"/>
      <c r="F651" s="17"/>
      <c r="G651" s="17"/>
      <c r="H651" s="18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</row>
    <row r="652" spans="1:23" x14ac:dyDescent="0.25">
      <c r="A652" s="130"/>
      <c r="B652" s="17"/>
      <c r="C652" s="17"/>
      <c r="D652" s="17"/>
      <c r="E652" s="17"/>
      <c r="F652" s="17"/>
      <c r="G652" s="17"/>
      <c r="H652" s="18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</row>
    <row r="653" spans="1:23" x14ac:dyDescent="0.25">
      <c r="A653" s="130"/>
      <c r="B653" s="17"/>
      <c r="C653" s="17"/>
      <c r="D653" s="17"/>
      <c r="E653" s="17"/>
      <c r="F653" s="17"/>
      <c r="G653" s="17"/>
      <c r="H653" s="18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</row>
    <row r="654" spans="1:23" x14ac:dyDescent="0.25">
      <c r="A654" s="130"/>
      <c r="B654" s="17"/>
      <c r="C654" s="17"/>
      <c r="D654" s="17"/>
      <c r="E654" s="17"/>
      <c r="F654" s="17"/>
      <c r="G654" s="17"/>
      <c r="H654" s="18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</row>
    <row r="655" spans="1:23" x14ac:dyDescent="0.25">
      <c r="A655" s="130"/>
      <c r="B655" s="17"/>
      <c r="C655" s="17"/>
      <c r="D655" s="17"/>
      <c r="E655" s="17"/>
      <c r="F655" s="17"/>
      <c r="G655" s="17"/>
      <c r="H655" s="18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</row>
    <row r="656" spans="1:23" x14ac:dyDescent="0.25">
      <c r="A656" s="130"/>
      <c r="B656" s="17"/>
      <c r="C656" s="17"/>
      <c r="D656" s="17"/>
      <c r="E656" s="17"/>
      <c r="F656" s="17"/>
      <c r="G656" s="17"/>
      <c r="H656" s="18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</row>
    <row r="657" spans="1:23" x14ac:dyDescent="0.25">
      <c r="A657" s="130"/>
      <c r="B657" s="17"/>
      <c r="C657" s="17"/>
      <c r="D657" s="17"/>
      <c r="E657" s="17"/>
      <c r="F657" s="17"/>
      <c r="G657" s="17"/>
      <c r="H657" s="18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</row>
    <row r="658" spans="1:23" x14ac:dyDescent="0.25">
      <c r="A658" s="130"/>
      <c r="B658" s="17"/>
      <c r="C658" s="17"/>
      <c r="D658" s="17"/>
      <c r="E658" s="17"/>
      <c r="F658" s="17"/>
      <c r="G658" s="17"/>
      <c r="H658" s="18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</row>
    <row r="659" spans="1:23" x14ac:dyDescent="0.25">
      <c r="A659" s="130"/>
      <c r="B659" s="17"/>
      <c r="C659" s="17"/>
      <c r="D659" s="17"/>
      <c r="E659" s="17"/>
      <c r="F659" s="17"/>
      <c r="G659" s="17"/>
      <c r="H659" s="18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</row>
    <row r="660" spans="1:23" x14ac:dyDescent="0.25">
      <c r="A660" s="130"/>
      <c r="B660" s="17"/>
      <c r="C660" s="17"/>
      <c r="D660" s="17"/>
      <c r="E660" s="17"/>
      <c r="F660" s="17"/>
      <c r="G660" s="17"/>
      <c r="H660" s="18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</row>
    <row r="661" spans="1:23" x14ac:dyDescent="0.25">
      <c r="A661" s="130"/>
      <c r="B661" s="17"/>
      <c r="C661" s="17"/>
      <c r="D661" s="17"/>
      <c r="E661" s="17"/>
      <c r="F661" s="17"/>
      <c r="G661" s="17"/>
      <c r="H661" s="18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</row>
    <row r="662" spans="1:23" x14ac:dyDescent="0.25">
      <c r="A662" s="130"/>
      <c r="B662" s="17"/>
      <c r="C662" s="17"/>
      <c r="D662" s="17"/>
      <c r="E662" s="17"/>
      <c r="F662" s="17"/>
      <c r="G662" s="17"/>
      <c r="H662" s="18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</row>
    <row r="663" spans="1:23" x14ac:dyDescent="0.25">
      <c r="A663" s="130"/>
      <c r="B663" s="17"/>
      <c r="C663" s="17"/>
      <c r="D663" s="17"/>
      <c r="E663" s="17"/>
      <c r="F663" s="17"/>
      <c r="G663" s="17"/>
      <c r="H663" s="18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</row>
    <row r="664" spans="1:23" x14ac:dyDescent="0.25">
      <c r="A664" s="130"/>
      <c r="B664" s="17"/>
      <c r="C664" s="17"/>
      <c r="D664" s="17"/>
      <c r="E664" s="17"/>
      <c r="F664" s="17"/>
      <c r="G664" s="17"/>
      <c r="H664" s="18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</row>
    <row r="665" spans="1:23" x14ac:dyDescent="0.25">
      <c r="A665" s="130"/>
      <c r="B665" s="17"/>
      <c r="C665" s="17"/>
      <c r="D665" s="17"/>
      <c r="E665" s="17"/>
      <c r="F665" s="17"/>
      <c r="G665" s="17"/>
      <c r="H665" s="18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</row>
    <row r="666" spans="1:23" x14ac:dyDescent="0.25">
      <c r="A666" s="130"/>
      <c r="B666" s="17"/>
      <c r="C666" s="17"/>
      <c r="D666" s="17"/>
      <c r="E666" s="17"/>
      <c r="F666" s="17"/>
      <c r="G666" s="17"/>
      <c r="H666" s="18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</row>
    <row r="667" spans="1:23" x14ac:dyDescent="0.25">
      <c r="A667" s="130"/>
      <c r="B667" s="17"/>
      <c r="C667" s="17"/>
      <c r="D667" s="17"/>
      <c r="E667" s="17"/>
      <c r="F667" s="17"/>
      <c r="G667" s="17"/>
      <c r="H667" s="18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</row>
    <row r="668" spans="1:23" x14ac:dyDescent="0.25">
      <c r="A668" s="130"/>
      <c r="B668" s="17"/>
      <c r="C668" s="17"/>
      <c r="D668" s="17"/>
      <c r="E668" s="17"/>
      <c r="F668" s="17"/>
      <c r="G668" s="17"/>
      <c r="H668" s="18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</row>
    <row r="669" spans="1:23" x14ac:dyDescent="0.25">
      <c r="A669" s="130"/>
      <c r="B669" s="17"/>
      <c r="C669" s="17"/>
      <c r="D669" s="17"/>
      <c r="E669" s="17"/>
      <c r="F669" s="17"/>
      <c r="G669" s="17"/>
      <c r="H669" s="18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</row>
    <row r="670" spans="1:23" x14ac:dyDescent="0.25">
      <c r="A670" s="130"/>
      <c r="B670" s="17"/>
      <c r="C670" s="17"/>
      <c r="D670" s="17"/>
      <c r="E670" s="17"/>
      <c r="F670" s="17"/>
      <c r="G670" s="17"/>
      <c r="H670" s="18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</row>
    <row r="671" spans="1:23" x14ac:dyDescent="0.25">
      <c r="A671" s="130"/>
      <c r="B671" s="17"/>
      <c r="C671" s="17"/>
      <c r="D671" s="17"/>
      <c r="E671" s="17"/>
      <c r="F671" s="17"/>
      <c r="G671" s="17"/>
      <c r="H671" s="18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</row>
    <row r="672" spans="1:23" x14ac:dyDescent="0.25">
      <c r="A672" s="130"/>
      <c r="B672" s="17"/>
      <c r="C672" s="17"/>
      <c r="D672" s="17"/>
      <c r="E672" s="17"/>
      <c r="F672" s="17"/>
      <c r="G672" s="17"/>
      <c r="H672" s="18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</row>
    <row r="673" spans="1:23" x14ac:dyDescent="0.25">
      <c r="A673" s="130"/>
      <c r="B673" s="17"/>
      <c r="C673" s="17"/>
      <c r="D673" s="17"/>
      <c r="E673" s="17"/>
      <c r="F673" s="17"/>
      <c r="G673" s="17"/>
      <c r="H673" s="18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</row>
    <row r="674" spans="1:23" x14ac:dyDescent="0.25">
      <c r="A674" s="130"/>
      <c r="B674" s="17"/>
      <c r="C674" s="17"/>
      <c r="D674" s="17"/>
      <c r="E674" s="17"/>
      <c r="F674" s="17"/>
      <c r="G674" s="17"/>
      <c r="H674" s="18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</row>
    <row r="675" spans="1:23" x14ac:dyDescent="0.25">
      <c r="A675" s="130"/>
      <c r="B675" s="17"/>
      <c r="C675" s="17"/>
      <c r="D675" s="17"/>
      <c r="E675" s="17"/>
      <c r="F675" s="17"/>
      <c r="G675" s="17"/>
      <c r="H675" s="18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</row>
    <row r="676" spans="1:23" x14ac:dyDescent="0.25">
      <c r="A676" s="130"/>
      <c r="B676" s="17"/>
      <c r="C676" s="17"/>
      <c r="D676" s="17"/>
      <c r="E676" s="17"/>
      <c r="F676" s="17"/>
      <c r="G676" s="17"/>
      <c r="H676" s="18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</row>
    <row r="677" spans="1:23" x14ac:dyDescent="0.25">
      <c r="A677" s="130"/>
      <c r="B677" s="17"/>
      <c r="C677" s="17"/>
      <c r="D677" s="17"/>
      <c r="E677" s="17"/>
      <c r="F677" s="17"/>
      <c r="G677" s="17"/>
      <c r="H677" s="18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</row>
    <row r="678" spans="1:23" x14ac:dyDescent="0.25">
      <c r="A678" s="130"/>
      <c r="B678" s="17"/>
      <c r="C678" s="17"/>
      <c r="D678" s="17"/>
      <c r="E678" s="17"/>
      <c r="F678" s="17"/>
      <c r="G678" s="17"/>
      <c r="H678" s="18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</row>
    <row r="679" spans="1:23" x14ac:dyDescent="0.25">
      <c r="A679" s="130"/>
      <c r="B679" s="17"/>
      <c r="C679" s="17"/>
      <c r="D679" s="17"/>
      <c r="E679" s="17"/>
      <c r="F679" s="17"/>
      <c r="G679" s="17"/>
      <c r="H679" s="18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</row>
    <row r="680" spans="1:23" x14ac:dyDescent="0.25">
      <c r="A680" s="130"/>
      <c r="B680" s="17"/>
      <c r="C680" s="17"/>
      <c r="D680" s="17"/>
      <c r="E680" s="17"/>
      <c r="F680" s="17"/>
      <c r="G680" s="17"/>
      <c r="H680" s="18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</row>
    <row r="681" spans="1:23" x14ac:dyDescent="0.25">
      <c r="A681" s="130"/>
      <c r="B681" s="17"/>
      <c r="C681" s="17"/>
      <c r="D681" s="17"/>
      <c r="E681" s="17"/>
      <c r="F681" s="17"/>
      <c r="G681" s="17"/>
      <c r="H681" s="18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</row>
    <row r="682" spans="1:23" x14ac:dyDescent="0.25">
      <c r="A682" s="130"/>
      <c r="B682" s="17"/>
      <c r="C682" s="17"/>
      <c r="D682" s="17"/>
      <c r="E682" s="17"/>
      <c r="F682" s="17"/>
      <c r="G682" s="17"/>
      <c r="H682" s="18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</row>
    <row r="683" spans="1:23" x14ac:dyDescent="0.25">
      <c r="A683" s="130"/>
      <c r="B683" s="17"/>
      <c r="C683" s="17"/>
      <c r="D683" s="17"/>
      <c r="E683" s="17"/>
      <c r="F683" s="17"/>
      <c r="G683" s="17"/>
      <c r="H683" s="18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</row>
    <row r="684" spans="1:23" x14ac:dyDescent="0.25">
      <c r="A684" s="130"/>
      <c r="B684" s="17"/>
      <c r="C684" s="17"/>
      <c r="D684" s="17"/>
      <c r="E684" s="17"/>
      <c r="F684" s="17"/>
      <c r="G684" s="17"/>
      <c r="H684" s="18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</row>
    <row r="685" spans="1:23" x14ac:dyDescent="0.25">
      <c r="A685" s="130"/>
      <c r="B685" s="17"/>
      <c r="C685" s="17"/>
      <c r="D685" s="17"/>
      <c r="E685" s="17"/>
      <c r="F685" s="17"/>
      <c r="G685" s="17"/>
      <c r="H685" s="18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</row>
    <row r="686" spans="1:23" x14ac:dyDescent="0.25">
      <c r="A686" s="130"/>
      <c r="B686" s="17"/>
      <c r="C686" s="17"/>
      <c r="D686" s="17"/>
      <c r="E686" s="17"/>
      <c r="F686" s="17"/>
      <c r="G686" s="17"/>
      <c r="H686" s="18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</row>
    <row r="687" spans="1:23" x14ac:dyDescent="0.25">
      <c r="A687" s="130"/>
      <c r="B687" s="17"/>
      <c r="C687" s="17"/>
      <c r="D687" s="17"/>
      <c r="E687" s="17"/>
      <c r="F687" s="17"/>
      <c r="G687" s="17"/>
      <c r="H687" s="18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</row>
    <row r="688" spans="1:23" x14ac:dyDescent="0.25">
      <c r="A688" s="130"/>
      <c r="B688" s="17"/>
      <c r="C688" s="17"/>
      <c r="D688" s="17"/>
      <c r="E688" s="17"/>
      <c r="F688" s="17"/>
      <c r="G688" s="17"/>
      <c r="H688" s="18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</row>
    <row r="689" spans="1:23" x14ac:dyDescent="0.25">
      <c r="A689" s="130"/>
      <c r="B689" s="17"/>
      <c r="C689" s="17"/>
      <c r="D689" s="17"/>
      <c r="E689" s="17"/>
      <c r="F689" s="17"/>
      <c r="G689" s="17"/>
      <c r="H689" s="18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</row>
    <row r="690" spans="1:23" x14ac:dyDescent="0.25">
      <c r="A690" s="130"/>
      <c r="B690" s="17"/>
      <c r="C690" s="17"/>
      <c r="D690" s="17"/>
      <c r="E690" s="17"/>
      <c r="F690" s="17"/>
      <c r="G690" s="17"/>
      <c r="H690" s="18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</row>
    <row r="691" spans="1:23" x14ac:dyDescent="0.25">
      <c r="A691" s="130"/>
      <c r="B691" s="17"/>
      <c r="C691" s="17"/>
      <c r="D691" s="17"/>
      <c r="E691" s="17"/>
      <c r="F691" s="17"/>
      <c r="G691" s="17"/>
      <c r="H691" s="18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</row>
    <row r="692" spans="1:23" x14ac:dyDescent="0.25">
      <c r="A692" s="130"/>
      <c r="B692" s="17"/>
      <c r="C692" s="17"/>
      <c r="D692" s="17"/>
      <c r="E692" s="17"/>
      <c r="F692" s="17"/>
      <c r="G692" s="17"/>
      <c r="H692" s="18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</row>
    <row r="693" spans="1:23" x14ac:dyDescent="0.25">
      <c r="A693" s="130"/>
      <c r="B693" s="17"/>
      <c r="C693" s="17"/>
      <c r="D693" s="17"/>
      <c r="E693" s="17"/>
      <c r="F693" s="17"/>
      <c r="G693" s="17"/>
      <c r="H693" s="18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</row>
    <row r="694" spans="1:23" x14ac:dyDescent="0.25">
      <c r="A694" s="130"/>
      <c r="B694" s="17"/>
      <c r="C694" s="17"/>
      <c r="D694" s="17"/>
      <c r="E694" s="17"/>
      <c r="F694" s="17"/>
      <c r="G694" s="17"/>
      <c r="H694" s="18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</row>
    <row r="695" spans="1:23" x14ac:dyDescent="0.25">
      <c r="A695" s="130"/>
      <c r="B695" s="17"/>
      <c r="C695" s="17"/>
      <c r="D695" s="17"/>
      <c r="E695" s="17"/>
      <c r="F695" s="17"/>
      <c r="G695" s="17"/>
      <c r="H695" s="18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</row>
    <row r="696" spans="1:23" x14ac:dyDescent="0.25">
      <c r="A696" s="130"/>
      <c r="B696" s="17"/>
      <c r="C696" s="17"/>
      <c r="D696" s="17"/>
      <c r="E696" s="17"/>
      <c r="F696" s="17"/>
      <c r="G696" s="17"/>
      <c r="H696" s="18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</row>
    <row r="697" spans="1:23" x14ac:dyDescent="0.25">
      <c r="A697" s="130"/>
      <c r="B697" s="17"/>
      <c r="C697" s="17"/>
      <c r="D697" s="17"/>
      <c r="E697" s="17"/>
      <c r="F697" s="17"/>
      <c r="G697" s="17"/>
      <c r="H697" s="18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</row>
    <row r="698" spans="1:23" x14ac:dyDescent="0.25">
      <c r="A698" s="130"/>
      <c r="B698" s="17"/>
      <c r="C698" s="17"/>
      <c r="D698" s="17"/>
      <c r="E698" s="17"/>
      <c r="F698" s="17"/>
      <c r="G698" s="17"/>
      <c r="H698" s="18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</row>
    <row r="699" spans="1:23" x14ac:dyDescent="0.25">
      <c r="A699" s="130"/>
      <c r="B699" s="17"/>
      <c r="C699" s="17"/>
      <c r="D699" s="17"/>
      <c r="E699" s="17"/>
      <c r="F699" s="17"/>
      <c r="G699" s="17"/>
      <c r="H699" s="18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</row>
    <row r="700" spans="1:23" x14ac:dyDescent="0.25">
      <c r="A700" s="130"/>
      <c r="B700" s="17"/>
      <c r="C700" s="17"/>
      <c r="D700" s="17"/>
      <c r="E700" s="17"/>
      <c r="F700" s="17"/>
      <c r="G700" s="17"/>
      <c r="H700" s="18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</row>
    <row r="701" spans="1:23" x14ac:dyDescent="0.25">
      <c r="A701" s="130"/>
      <c r="B701" s="17"/>
      <c r="C701" s="17"/>
      <c r="D701" s="17"/>
      <c r="E701" s="17"/>
      <c r="F701" s="17"/>
      <c r="G701" s="17"/>
      <c r="H701" s="18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</row>
    <row r="702" spans="1:23" x14ac:dyDescent="0.25">
      <c r="A702" s="130"/>
      <c r="B702" s="17"/>
      <c r="C702" s="17"/>
      <c r="D702" s="17"/>
      <c r="E702" s="17"/>
      <c r="F702" s="17"/>
      <c r="G702" s="17"/>
      <c r="H702" s="18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</row>
    <row r="703" spans="1:23" x14ac:dyDescent="0.25">
      <c r="A703" s="130"/>
      <c r="B703" s="17"/>
      <c r="C703" s="17"/>
      <c r="D703" s="17"/>
      <c r="E703" s="17"/>
      <c r="F703" s="17"/>
      <c r="G703" s="17"/>
      <c r="H703" s="18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</row>
    <row r="704" spans="1:23" x14ac:dyDescent="0.25">
      <c r="A704" s="130"/>
      <c r="B704" s="17"/>
      <c r="C704" s="17"/>
      <c r="D704" s="17"/>
      <c r="E704" s="17"/>
      <c r="F704" s="17"/>
      <c r="G704" s="17"/>
      <c r="H704" s="18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</row>
    <row r="705" spans="1:23" x14ac:dyDescent="0.25">
      <c r="A705" s="130"/>
      <c r="B705" s="17"/>
      <c r="C705" s="17"/>
      <c r="D705" s="17"/>
      <c r="E705" s="17"/>
      <c r="F705" s="17"/>
      <c r="G705" s="17"/>
      <c r="H705" s="18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</row>
    <row r="706" spans="1:23" x14ac:dyDescent="0.25">
      <c r="A706" s="130"/>
      <c r="B706" s="17"/>
      <c r="C706" s="17"/>
      <c r="D706" s="17"/>
      <c r="E706" s="17"/>
      <c r="F706" s="17"/>
      <c r="G706" s="17"/>
      <c r="H706" s="18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</row>
    <row r="707" spans="1:23" x14ac:dyDescent="0.25">
      <c r="A707" s="130"/>
      <c r="B707" s="17"/>
      <c r="C707" s="17"/>
      <c r="D707" s="17"/>
      <c r="E707" s="17"/>
      <c r="F707" s="17"/>
      <c r="G707" s="17"/>
      <c r="H707" s="18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</row>
    <row r="708" spans="1:23" x14ac:dyDescent="0.25">
      <c r="A708" s="130"/>
      <c r="B708" s="17"/>
      <c r="C708" s="17"/>
      <c r="D708" s="17"/>
      <c r="E708" s="17"/>
      <c r="F708" s="17"/>
      <c r="G708" s="17"/>
      <c r="H708" s="18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</row>
    <row r="709" spans="1:23" x14ac:dyDescent="0.25">
      <c r="A709" s="130"/>
      <c r="B709" s="17"/>
      <c r="C709" s="17"/>
      <c r="D709" s="17"/>
      <c r="E709" s="17"/>
      <c r="F709" s="17"/>
      <c r="G709" s="17"/>
      <c r="H709" s="18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</row>
    <row r="710" spans="1:23" x14ac:dyDescent="0.25">
      <c r="A710" s="130"/>
      <c r="B710" s="17"/>
      <c r="C710" s="17"/>
      <c r="D710" s="17"/>
      <c r="E710" s="17"/>
      <c r="F710" s="17"/>
      <c r="G710" s="17"/>
      <c r="H710" s="18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</row>
    <row r="711" spans="1:23" x14ac:dyDescent="0.25">
      <c r="A711" s="130"/>
      <c r="B711" s="17"/>
      <c r="C711" s="17"/>
      <c r="D711" s="17"/>
      <c r="E711" s="17"/>
      <c r="F711" s="17"/>
      <c r="G711" s="17"/>
      <c r="H711" s="18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</row>
    <row r="712" spans="1:23" x14ac:dyDescent="0.25">
      <c r="A712" s="130"/>
      <c r="B712" s="17"/>
      <c r="C712" s="17"/>
      <c r="D712" s="17"/>
      <c r="E712" s="17"/>
      <c r="F712" s="17"/>
      <c r="G712" s="17"/>
      <c r="H712" s="18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</row>
    <row r="713" spans="1:23" x14ac:dyDescent="0.25">
      <c r="A713" s="130"/>
      <c r="B713" s="17"/>
      <c r="C713" s="17"/>
      <c r="D713" s="17"/>
      <c r="E713" s="17"/>
      <c r="F713" s="17"/>
      <c r="G713" s="17"/>
      <c r="H713" s="18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</row>
    <row r="714" spans="1:23" x14ac:dyDescent="0.25">
      <c r="A714" s="130"/>
      <c r="B714" s="17"/>
      <c r="C714" s="17"/>
      <c r="D714" s="17"/>
      <c r="E714" s="17"/>
      <c r="F714" s="17"/>
      <c r="G714" s="17"/>
      <c r="H714" s="18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</row>
    <row r="715" spans="1:23" x14ac:dyDescent="0.25">
      <c r="A715" s="130"/>
      <c r="B715" s="17"/>
      <c r="C715" s="17"/>
      <c r="D715" s="17"/>
      <c r="E715" s="17"/>
      <c r="F715" s="17"/>
      <c r="G715" s="17"/>
      <c r="H715" s="18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</row>
    <row r="716" spans="1:23" x14ac:dyDescent="0.25">
      <c r="A716" s="130"/>
      <c r="B716" s="17"/>
      <c r="C716" s="17"/>
      <c r="D716" s="17"/>
      <c r="E716" s="17"/>
      <c r="F716" s="17"/>
      <c r="G716" s="17"/>
      <c r="H716" s="18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</row>
    <row r="717" spans="1:23" x14ac:dyDescent="0.25">
      <c r="A717" s="130"/>
      <c r="B717" s="17"/>
      <c r="C717" s="17"/>
      <c r="D717" s="17"/>
      <c r="E717" s="17"/>
      <c r="F717" s="17"/>
      <c r="G717" s="17"/>
      <c r="H717" s="18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</row>
    <row r="718" spans="1:23" x14ac:dyDescent="0.25">
      <c r="A718" s="130"/>
      <c r="B718" s="17"/>
      <c r="C718" s="17"/>
      <c r="D718" s="17"/>
      <c r="E718" s="17"/>
      <c r="F718" s="17"/>
      <c r="G718" s="17"/>
      <c r="H718" s="18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</row>
    <row r="719" spans="1:23" x14ac:dyDescent="0.25">
      <c r="A719" s="130"/>
      <c r="B719" s="17"/>
      <c r="C719" s="17"/>
      <c r="D719" s="17"/>
      <c r="E719" s="17"/>
      <c r="F719" s="17"/>
      <c r="G719" s="17"/>
      <c r="H719" s="18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</row>
    <row r="720" spans="1:23" x14ac:dyDescent="0.25">
      <c r="A720" s="130"/>
      <c r="B720" s="17"/>
      <c r="C720" s="17"/>
      <c r="D720" s="17"/>
      <c r="E720" s="17"/>
      <c r="F720" s="17"/>
      <c r="G720" s="17"/>
      <c r="H720" s="18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</row>
    <row r="721" spans="1:23" x14ac:dyDescent="0.25">
      <c r="A721" s="130"/>
      <c r="B721" s="17"/>
      <c r="C721" s="17"/>
      <c r="D721" s="17"/>
      <c r="E721" s="17"/>
      <c r="F721" s="17"/>
      <c r="G721" s="17"/>
      <c r="H721" s="18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</row>
    <row r="722" spans="1:23" x14ac:dyDescent="0.25">
      <c r="A722" s="130"/>
      <c r="B722" s="17"/>
      <c r="C722" s="17"/>
      <c r="D722" s="17"/>
      <c r="E722" s="17"/>
      <c r="F722" s="17"/>
      <c r="G722" s="17"/>
      <c r="H722" s="18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</row>
    <row r="723" spans="1:23" x14ac:dyDescent="0.25">
      <c r="A723" s="130"/>
      <c r="B723" s="17"/>
      <c r="C723" s="17"/>
      <c r="D723" s="17"/>
      <c r="E723" s="17"/>
      <c r="F723" s="17"/>
      <c r="G723" s="17"/>
      <c r="H723" s="18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</row>
  </sheetData>
  <mergeCells count="245">
    <mergeCell ref="L2:W3"/>
    <mergeCell ref="F3:F4"/>
    <mergeCell ref="G3:G4"/>
    <mergeCell ref="H3:H4"/>
    <mergeCell ref="I3:I4"/>
    <mergeCell ref="J3:J4"/>
    <mergeCell ref="K3:K4"/>
    <mergeCell ref="C5:E5"/>
    <mergeCell ref="C6:E6"/>
    <mergeCell ref="C20:E20"/>
    <mergeCell ref="C21:E21"/>
    <mergeCell ref="C22:E22"/>
    <mergeCell ref="C23:E23"/>
    <mergeCell ref="B2:E4"/>
    <mergeCell ref="F2:H2"/>
    <mergeCell ref="I2:K2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4:E54"/>
    <mergeCell ref="C57:E57"/>
    <mergeCell ref="C58:E58"/>
    <mergeCell ref="C59:E59"/>
    <mergeCell ref="C60:E60"/>
    <mergeCell ref="C61:E61"/>
    <mergeCell ref="C48:E48"/>
    <mergeCell ref="C49:E49"/>
    <mergeCell ref="C50:E50"/>
    <mergeCell ref="C51:E51"/>
    <mergeCell ref="C52:E52"/>
    <mergeCell ref="C53:E53"/>
    <mergeCell ref="C68:E68"/>
    <mergeCell ref="D69:E69"/>
    <mergeCell ref="D70:E70"/>
    <mergeCell ref="D71:E71"/>
    <mergeCell ref="C72:E72"/>
    <mergeCell ref="D73:E73"/>
    <mergeCell ref="C62:E62"/>
    <mergeCell ref="C63:E63"/>
    <mergeCell ref="C64:E64"/>
    <mergeCell ref="C65:E65"/>
    <mergeCell ref="C66:E66"/>
    <mergeCell ref="C67:E67"/>
    <mergeCell ref="D80:E80"/>
    <mergeCell ref="C81:E81"/>
    <mergeCell ref="C85:E85"/>
    <mergeCell ref="C86:E86"/>
    <mergeCell ref="D87:E87"/>
    <mergeCell ref="D88:E88"/>
    <mergeCell ref="D74:E74"/>
    <mergeCell ref="D75:E75"/>
    <mergeCell ref="D76:E76"/>
    <mergeCell ref="C77:E77"/>
    <mergeCell ref="C78:E78"/>
    <mergeCell ref="D79:E79"/>
    <mergeCell ref="D95:E95"/>
    <mergeCell ref="D96:E96"/>
    <mergeCell ref="C97:E97"/>
    <mergeCell ref="D98:E98"/>
    <mergeCell ref="D99:E99"/>
    <mergeCell ref="D100:E100"/>
    <mergeCell ref="D89:E89"/>
    <mergeCell ref="D90:E90"/>
    <mergeCell ref="D91:E91"/>
    <mergeCell ref="D92:E92"/>
    <mergeCell ref="D93:E93"/>
    <mergeCell ref="D94:E94"/>
    <mergeCell ref="D107:E107"/>
    <mergeCell ref="C108:E108"/>
    <mergeCell ref="D109:E109"/>
    <mergeCell ref="D110:E110"/>
    <mergeCell ref="D111:E111"/>
    <mergeCell ref="D112:E112"/>
    <mergeCell ref="D101:E101"/>
    <mergeCell ref="D102:E102"/>
    <mergeCell ref="D103:E103"/>
    <mergeCell ref="D104:E104"/>
    <mergeCell ref="D105:E105"/>
    <mergeCell ref="D106:E106"/>
    <mergeCell ref="C119:E119"/>
    <mergeCell ref="D120:E120"/>
    <mergeCell ref="D121:E121"/>
    <mergeCell ref="C122:E122"/>
    <mergeCell ref="D123:E123"/>
    <mergeCell ref="D124:E124"/>
    <mergeCell ref="D113:E113"/>
    <mergeCell ref="D114:E114"/>
    <mergeCell ref="D115:E115"/>
    <mergeCell ref="D116:E116"/>
    <mergeCell ref="D117:E117"/>
    <mergeCell ref="D118:E118"/>
    <mergeCell ref="D131:E131"/>
    <mergeCell ref="D132:E132"/>
    <mergeCell ref="D133:E133"/>
    <mergeCell ref="C134:E134"/>
    <mergeCell ref="C135:E135"/>
    <mergeCell ref="C136:E136"/>
    <mergeCell ref="D125:E125"/>
    <mergeCell ref="D126:E126"/>
    <mergeCell ref="D127:E127"/>
    <mergeCell ref="D128:E128"/>
    <mergeCell ref="D129:E129"/>
    <mergeCell ref="D130:E130"/>
    <mergeCell ref="D143:E143"/>
    <mergeCell ref="D144:E144"/>
    <mergeCell ref="D145:E145"/>
    <mergeCell ref="D146:E146"/>
    <mergeCell ref="D147:E147"/>
    <mergeCell ref="C148:E148"/>
    <mergeCell ref="C137:E137"/>
    <mergeCell ref="D138:E138"/>
    <mergeCell ref="D139:E139"/>
    <mergeCell ref="D140:E140"/>
    <mergeCell ref="D141:E141"/>
    <mergeCell ref="D142:E142"/>
    <mergeCell ref="C157:E157"/>
    <mergeCell ref="C158:E158"/>
    <mergeCell ref="C159:E159"/>
    <mergeCell ref="C160:E160"/>
    <mergeCell ref="C161:E161"/>
    <mergeCell ref="C162:E162"/>
    <mergeCell ref="C151:E151"/>
    <mergeCell ref="C152:E152"/>
    <mergeCell ref="C153:E153"/>
    <mergeCell ref="D154:E154"/>
    <mergeCell ref="D155:E155"/>
    <mergeCell ref="C156:E156"/>
    <mergeCell ref="D169:E169"/>
    <mergeCell ref="D170:E170"/>
    <mergeCell ref="D171:E171"/>
    <mergeCell ref="D172:E172"/>
    <mergeCell ref="D173:E173"/>
    <mergeCell ref="D174:E174"/>
    <mergeCell ref="C163:E163"/>
    <mergeCell ref="C164:E164"/>
    <mergeCell ref="C165:E165"/>
    <mergeCell ref="C166:E166"/>
    <mergeCell ref="C167:E167"/>
    <mergeCell ref="C168:E168"/>
    <mergeCell ref="D181:E181"/>
    <mergeCell ref="D182:E182"/>
    <mergeCell ref="D183:E183"/>
    <mergeCell ref="D184:E184"/>
    <mergeCell ref="D185:E185"/>
    <mergeCell ref="D186:E186"/>
    <mergeCell ref="D175:E175"/>
    <mergeCell ref="D176:E176"/>
    <mergeCell ref="D177:E177"/>
    <mergeCell ref="D178:E178"/>
    <mergeCell ref="C179:E179"/>
    <mergeCell ref="D180:E180"/>
    <mergeCell ref="D193:E193"/>
    <mergeCell ref="D194:E194"/>
    <mergeCell ref="D195:E195"/>
    <mergeCell ref="D196:E196"/>
    <mergeCell ref="D197:E197"/>
    <mergeCell ref="D198:E198"/>
    <mergeCell ref="D187:E187"/>
    <mergeCell ref="D188:E188"/>
    <mergeCell ref="D189:E189"/>
    <mergeCell ref="C190:E190"/>
    <mergeCell ref="D191:E191"/>
    <mergeCell ref="D192:E192"/>
    <mergeCell ref="D205:E205"/>
    <mergeCell ref="D206:E206"/>
    <mergeCell ref="D207:E207"/>
    <mergeCell ref="D208:E208"/>
    <mergeCell ref="D209:E209"/>
    <mergeCell ref="D210:E210"/>
    <mergeCell ref="D199:E199"/>
    <mergeCell ref="D200:E200"/>
    <mergeCell ref="C201:E201"/>
    <mergeCell ref="D202:E202"/>
    <mergeCell ref="D203:E203"/>
    <mergeCell ref="C204:E204"/>
    <mergeCell ref="C217:E217"/>
    <mergeCell ref="C218:E218"/>
    <mergeCell ref="D219:E219"/>
    <mergeCell ref="D220:E220"/>
    <mergeCell ref="D221:E221"/>
    <mergeCell ref="D222:E222"/>
    <mergeCell ref="D211:E211"/>
    <mergeCell ref="D212:E212"/>
    <mergeCell ref="D213:E213"/>
    <mergeCell ref="D214:E214"/>
    <mergeCell ref="D215:E215"/>
    <mergeCell ref="C216:E216"/>
    <mergeCell ref="C229:E229"/>
    <mergeCell ref="C230:E230"/>
    <mergeCell ref="C231:E231"/>
    <mergeCell ref="D232:E232"/>
    <mergeCell ref="D233:E233"/>
    <mergeCell ref="D234:E234"/>
    <mergeCell ref="D223:E223"/>
    <mergeCell ref="D224:E224"/>
    <mergeCell ref="D225:E225"/>
    <mergeCell ref="D226:E226"/>
    <mergeCell ref="D227:E227"/>
    <mergeCell ref="D228:E228"/>
    <mergeCell ref="D241:E241"/>
    <mergeCell ref="C242:E242"/>
    <mergeCell ref="C243:E243"/>
    <mergeCell ref="C244:E244"/>
    <mergeCell ref="C245:E245"/>
    <mergeCell ref="C246:E246"/>
    <mergeCell ref="C235:E235"/>
    <mergeCell ref="D236:E236"/>
    <mergeCell ref="D237:E237"/>
    <mergeCell ref="D238:E238"/>
    <mergeCell ref="D239:E239"/>
    <mergeCell ref="D240:E240"/>
    <mergeCell ref="B259:E259"/>
    <mergeCell ref="C253:E253"/>
    <mergeCell ref="C254:E254"/>
    <mergeCell ref="C255:E255"/>
    <mergeCell ref="C256:E256"/>
    <mergeCell ref="C257:E257"/>
    <mergeCell ref="C258:E258"/>
    <mergeCell ref="C247:E247"/>
    <mergeCell ref="C248:E248"/>
    <mergeCell ref="D249:E249"/>
    <mergeCell ref="D250:E250"/>
    <mergeCell ref="C251:E251"/>
    <mergeCell ref="C252:E252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Roman,Félkövér"&amp;12KörnyezetvédelemKiadások - 2017. év</oddHead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60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L30" sqref="L30"/>
    </sheetView>
  </sheetViews>
  <sheetFormatPr defaultColWidth="9.140625" defaultRowHeight="15" x14ac:dyDescent="0.25"/>
  <cols>
    <col min="1" max="1" width="7.85546875" style="128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6" width="11" style="12" customWidth="1"/>
    <col min="7" max="7" width="11.140625" style="12" customWidth="1"/>
    <col min="8" max="8" width="11.7109375" style="49" customWidth="1"/>
    <col min="9" max="9" width="9.7109375" style="12" customWidth="1"/>
    <col min="10" max="10" width="10.5703125" style="12" customWidth="1"/>
    <col min="11" max="11" width="13" style="12" customWidth="1"/>
    <col min="12" max="22" width="10.140625" style="12" bestFit="1" customWidth="1"/>
    <col min="23" max="23" width="11.28515625" style="12" bestFit="1" customWidth="1"/>
    <col min="24" max="16384" width="9.140625" style="17"/>
  </cols>
  <sheetData>
    <row r="1" spans="1:23" ht="15.75" thickBot="1" x14ac:dyDescent="0.3">
      <c r="W1" s="11" t="s">
        <v>828</v>
      </c>
    </row>
    <row r="2" spans="1:23" ht="29.25" customHeight="1" x14ac:dyDescent="0.25">
      <c r="B2" s="543" t="s">
        <v>0</v>
      </c>
      <c r="C2" s="527"/>
      <c r="D2" s="527"/>
      <c r="E2" s="527"/>
      <c r="F2" s="610" t="s">
        <v>971</v>
      </c>
      <c r="G2" s="551"/>
      <c r="H2" s="552"/>
      <c r="I2" s="550" t="s">
        <v>968</v>
      </c>
      <c r="J2" s="551"/>
      <c r="K2" s="552"/>
      <c r="L2" s="526" t="s">
        <v>969</v>
      </c>
      <c r="M2" s="527"/>
      <c r="N2" s="527"/>
      <c r="O2" s="527"/>
      <c r="P2" s="527"/>
      <c r="Q2" s="527"/>
      <c r="R2" s="527"/>
      <c r="S2" s="527"/>
      <c r="T2" s="527"/>
      <c r="U2" s="527"/>
      <c r="V2" s="527"/>
      <c r="W2" s="528"/>
    </row>
    <row r="3" spans="1:23" ht="22.5" customHeight="1" x14ac:dyDescent="0.25">
      <c r="B3" s="544"/>
      <c r="C3" s="545"/>
      <c r="D3" s="545"/>
      <c r="E3" s="545"/>
      <c r="F3" s="611" t="s">
        <v>854</v>
      </c>
      <c r="G3" s="613" t="s">
        <v>855</v>
      </c>
      <c r="H3" s="615" t="s">
        <v>571</v>
      </c>
      <c r="I3" s="627" t="s">
        <v>987</v>
      </c>
      <c r="J3" s="525" t="s">
        <v>988</v>
      </c>
      <c r="K3" s="629" t="s">
        <v>989</v>
      </c>
      <c r="L3" s="529"/>
      <c r="M3" s="530"/>
      <c r="N3" s="530"/>
      <c r="O3" s="530"/>
      <c r="P3" s="530"/>
      <c r="Q3" s="530"/>
      <c r="R3" s="530"/>
      <c r="S3" s="530"/>
      <c r="T3" s="530"/>
      <c r="U3" s="530"/>
      <c r="V3" s="530"/>
      <c r="W3" s="531"/>
    </row>
    <row r="4" spans="1:23" ht="21" customHeight="1" thickBot="1" x14ac:dyDescent="0.3">
      <c r="B4" s="546"/>
      <c r="C4" s="547"/>
      <c r="D4" s="547"/>
      <c r="E4" s="547"/>
      <c r="F4" s="612"/>
      <c r="G4" s="614"/>
      <c r="H4" s="616"/>
      <c r="I4" s="628"/>
      <c r="J4" s="520"/>
      <c r="K4" s="630"/>
      <c r="L4" s="132" t="s">
        <v>593</v>
      </c>
      <c r="M4" s="66" t="s">
        <v>594</v>
      </c>
      <c r="N4" s="66" t="s">
        <v>595</v>
      </c>
      <c r="O4" s="66" t="s">
        <v>596</v>
      </c>
      <c r="P4" s="66" t="s">
        <v>597</v>
      </c>
      <c r="Q4" s="317" t="s">
        <v>598</v>
      </c>
      <c r="R4" s="84" t="s">
        <v>599</v>
      </c>
      <c r="S4" s="280" t="s">
        <v>600</v>
      </c>
      <c r="T4" s="317" t="s">
        <v>601</v>
      </c>
      <c r="U4" s="84" t="s">
        <v>602</v>
      </c>
      <c r="V4" s="280" t="s">
        <v>603</v>
      </c>
      <c r="W4" s="67" t="s">
        <v>604</v>
      </c>
    </row>
    <row r="5" spans="1:23" ht="15.75" thickBot="1" x14ac:dyDescent="0.3">
      <c r="B5" s="85" t="s">
        <v>118</v>
      </c>
      <c r="C5" s="617" t="s">
        <v>119</v>
      </c>
      <c r="D5" s="618"/>
      <c r="E5" s="618"/>
      <c r="F5" s="256">
        <f>F6+F26</f>
        <v>4066276</v>
      </c>
      <c r="G5" s="149">
        <f>G6+G26</f>
        <v>0</v>
      </c>
      <c r="H5" s="166">
        <f>SUM(F5:G5)</f>
        <v>4066276</v>
      </c>
      <c r="I5" s="87">
        <f t="shared" ref="I5:W5" si="0">I6+I26</f>
        <v>310219</v>
      </c>
      <c r="J5" s="88">
        <f t="shared" si="0"/>
        <v>310219</v>
      </c>
      <c r="K5" s="88">
        <f t="shared" si="0"/>
        <v>3445838</v>
      </c>
      <c r="L5" s="87">
        <f t="shared" si="0"/>
        <v>361146</v>
      </c>
      <c r="M5" s="88">
        <f t="shared" si="0"/>
        <v>336830</v>
      </c>
      <c r="N5" s="88">
        <f t="shared" si="0"/>
        <v>336830</v>
      </c>
      <c r="O5" s="88">
        <f t="shared" si="0"/>
        <v>336830</v>
      </c>
      <c r="P5" s="88">
        <f t="shared" si="0"/>
        <v>336830</v>
      </c>
      <c r="Q5" s="91">
        <f t="shared" si="0"/>
        <v>336830</v>
      </c>
      <c r="R5" s="88">
        <f t="shared" si="0"/>
        <v>336830</v>
      </c>
      <c r="S5" s="90">
        <f t="shared" si="0"/>
        <v>336830</v>
      </c>
      <c r="T5" s="91">
        <f t="shared" si="0"/>
        <v>336830</v>
      </c>
      <c r="U5" s="88">
        <f t="shared" si="0"/>
        <v>336830</v>
      </c>
      <c r="V5" s="90">
        <f t="shared" si="0"/>
        <v>336830</v>
      </c>
      <c r="W5" s="92">
        <f t="shared" si="0"/>
        <v>336830</v>
      </c>
    </row>
    <row r="6" spans="1:23" x14ac:dyDescent="0.25">
      <c r="B6" s="125" t="s">
        <v>609</v>
      </c>
      <c r="C6" s="541" t="s">
        <v>120</v>
      </c>
      <c r="D6" s="542"/>
      <c r="E6" s="542"/>
      <c r="F6" s="257">
        <f>F7+F11+F12+F13+F14+F15+F16+F17+F21+F22+F23+F24+F25</f>
        <v>4066276</v>
      </c>
      <c r="G6" s="150">
        <f>G7+G11+G12+G13+G14+G15+G16+G17+G21+G22+G23+G24+G25</f>
        <v>0</v>
      </c>
      <c r="H6" s="167">
        <f t="shared" ref="H6:H110" si="1">SUM(F6:G6)</f>
        <v>4066276</v>
      </c>
      <c r="I6" s="119">
        <f t="shared" ref="I6:W6" si="2">I7+I11+I12+I13+I14+I15+I16+I17+I21+I22+I23+I24+I25</f>
        <v>310219</v>
      </c>
      <c r="J6" s="120">
        <f t="shared" si="2"/>
        <v>310219</v>
      </c>
      <c r="K6" s="120">
        <f t="shared" si="2"/>
        <v>3445838</v>
      </c>
      <c r="L6" s="119">
        <f t="shared" si="2"/>
        <v>361146</v>
      </c>
      <c r="M6" s="120">
        <f t="shared" si="2"/>
        <v>336830</v>
      </c>
      <c r="N6" s="120">
        <f t="shared" si="2"/>
        <v>336830</v>
      </c>
      <c r="O6" s="120">
        <f t="shared" si="2"/>
        <v>336830</v>
      </c>
      <c r="P6" s="120">
        <f t="shared" si="2"/>
        <v>336830</v>
      </c>
      <c r="Q6" s="123">
        <f t="shared" si="2"/>
        <v>336830</v>
      </c>
      <c r="R6" s="120">
        <f t="shared" si="2"/>
        <v>336830</v>
      </c>
      <c r="S6" s="122">
        <f t="shared" si="2"/>
        <v>336830</v>
      </c>
      <c r="T6" s="123">
        <f t="shared" si="2"/>
        <v>336830</v>
      </c>
      <c r="U6" s="120">
        <f t="shared" si="2"/>
        <v>336830</v>
      </c>
      <c r="V6" s="122">
        <f t="shared" si="2"/>
        <v>336830</v>
      </c>
      <c r="W6" s="124">
        <f t="shared" si="2"/>
        <v>336830</v>
      </c>
    </row>
    <row r="7" spans="1:23" s="211" customFormat="1" x14ac:dyDescent="0.25">
      <c r="A7" s="128" t="s">
        <v>121</v>
      </c>
      <c r="B7" s="191" t="s">
        <v>610</v>
      </c>
      <c r="C7" s="204"/>
      <c r="D7" s="274" t="s">
        <v>122</v>
      </c>
      <c r="E7" s="300"/>
      <c r="F7" s="281">
        <f>SUM(F8:F10)</f>
        <v>3937851</v>
      </c>
      <c r="G7" s="192">
        <f>SUM(G8:G10)</f>
        <v>0</v>
      </c>
      <c r="H7" s="193">
        <f t="shared" si="1"/>
        <v>3937851</v>
      </c>
      <c r="I7" s="201">
        <f t="shared" ref="I7:W7" si="3">SUM(I8:I10)</f>
        <v>302700</v>
      </c>
      <c r="J7" s="195">
        <f t="shared" si="3"/>
        <v>302700</v>
      </c>
      <c r="K7" s="195">
        <f t="shared" si="3"/>
        <v>3332451</v>
      </c>
      <c r="L7" s="201">
        <f t="shared" si="3"/>
        <v>295421</v>
      </c>
      <c r="M7" s="195">
        <f t="shared" si="3"/>
        <v>331130</v>
      </c>
      <c r="N7" s="195">
        <f t="shared" si="3"/>
        <v>331130</v>
      </c>
      <c r="O7" s="195">
        <f t="shared" si="3"/>
        <v>331130</v>
      </c>
      <c r="P7" s="195">
        <f t="shared" si="3"/>
        <v>331130</v>
      </c>
      <c r="Q7" s="196">
        <f t="shared" si="3"/>
        <v>331130</v>
      </c>
      <c r="R7" s="195">
        <f t="shared" si="3"/>
        <v>331130</v>
      </c>
      <c r="S7" s="194">
        <f t="shared" si="3"/>
        <v>331130</v>
      </c>
      <c r="T7" s="196">
        <f t="shared" si="3"/>
        <v>331130</v>
      </c>
      <c r="U7" s="195">
        <f t="shared" si="3"/>
        <v>331130</v>
      </c>
      <c r="V7" s="194">
        <f t="shared" si="3"/>
        <v>331130</v>
      </c>
      <c r="W7" s="197">
        <f t="shared" si="3"/>
        <v>331130</v>
      </c>
    </row>
    <row r="8" spans="1:23" x14ac:dyDescent="0.25">
      <c r="B8" s="55"/>
      <c r="C8" s="377"/>
      <c r="D8" s="246"/>
      <c r="E8" s="401" t="s">
        <v>1085</v>
      </c>
      <c r="F8" s="258">
        <f t="shared" ref="F8:F21" si="4">SUM(L8:W8)</f>
        <v>302700</v>
      </c>
      <c r="G8" s="151"/>
      <c r="H8" s="169">
        <f t="shared" ref="H8:H21" si="5">SUM(F8:G8)</f>
        <v>302700</v>
      </c>
      <c r="I8" s="76">
        <f>H8</f>
        <v>302700</v>
      </c>
      <c r="J8" s="1"/>
      <c r="K8" s="1"/>
      <c r="L8" s="76">
        <v>22200</v>
      </c>
      <c r="M8" s="1">
        <f>127500*0.2</f>
        <v>25500</v>
      </c>
      <c r="N8" s="1">
        <f t="shared" ref="N8:W8" si="6">127500*0.2</f>
        <v>25500</v>
      </c>
      <c r="O8" s="1">
        <f t="shared" si="6"/>
        <v>25500</v>
      </c>
      <c r="P8" s="1">
        <f t="shared" si="6"/>
        <v>25500</v>
      </c>
      <c r="Q8" s="82">
        <f t="shared" si="6"/>
        <v>25500</v>
      </c>
      <c r="R8" s="1">
        <f t="shared" si="6"/>
        <v>25500</v>
      </c>
      <c r="S8" s="42">
        <f t="shared" si="6"/>
        <v>25500</v>
      </c>
      <c r="T8" s="82">
        <f t="shared" si="6"/>
        <v>25500</v>
      </c>
      <c r="U8" s="1">
        <f t="shared" si="6"/>
        <v>25500</v>
      </c>
      <c r="V8" s="42">
        <f t="shared" si="6"/>
        <v>25500</v>
      </c>
      <c r="W8" s="44">
        <f t="shared" si="6"/>
        <v>25500</v>
      </c>
    </row>
    <row r="9" spans="1:23" x14ac:dyDescent="0.25">
      <c r="B9" s="55"/>
      <c r="C9" s="377"/>
      <c r="D9" s="246"/>
      <c r="E9" s="401" t="s">
        <v>1086</v>
      </c>
      <c r="F9" s="258">
        <f t="shared" si="4"/>
        <v>302700</v>
      </c>
      <c r="G9" s="151"/>
      <c r="H9" s="169">
        <f t="shared" si="5"/>
        <v>302700</v>
      </c>
      <c r="I9" s="76"/>
      <c r="J9" s="1">
        <f>H9</f>
        <v>302700</v>
      </c>
      <c r="K9" s="1"/>
      <c r="L9" s="76">
        <v>22200</v>
      </c>
      <c r="M9" s="1">
        <f t="shared" ref="M9:W9" si="7">127500*0.2</f>
        <v>25500</v>
      </c>
      <c r="N9" s="1">
        <f t="shared" si="7"/>
        <v>25500</v>
      </c>
      <c r="O9" s="1">
        <f t="shared" si="7"/>
        <v>25500</v>
      </c>
      <c r="P9" s="1">
        <f t="shared" si="7"/>
        <v>25500</v>
      </c>
      <c r="Q9" s="82">
        <f t="shared" si="7"/>
        <v>25500</v>
      </c>
      <c r="R9" s="1">
        <f t="shared" si="7"/>
        <v>25500</v>
      </c>
      <c r="S9" s="42">
        <f t="shared" si="7"/>
        <v>25500</v>
      </c>
      <c r="T9" s="82">
        <f t="shared" si="7"/>
        <v>25500</v>
      </c>
      <c r="U9" s="1">
        <f t="shared" si="7"/>
        <v>25500</v>
      </c>
      <c r="V9" s="42">
        <f t="shared" si="7"/>
        <v>25500</v>
      </c>
      <c r="W9" s="44">
        <f t="shared" si="7"/>
        <v>25500</v>
      </c>
    </row>
    <row r="10" spans="1:23" x14ac:dyDescent="0.25">
      <c r="B10" s="55"/>
      <c r="C10" s="377"/>
      <c r="D10" s="246"/>
      <c r="E10" s="401" t="s">
        <v>1087</v>
      </c>
      <c r="F10" s="258">
        <f t="shared" si="4"/>
        <v>3332451</v>
      </c>
      <c r="G10" s="151"/>
      <c r="H10" s="169">
        <f t="shared" si="5"/>
        <v>3332451</v>
      </c>
      <c r="I10" s="76"/>
      <c r="J10" s="1"/>
      <c r="K10" s="1">
        <f>H10</f>
        <v>3332451</v>
      </c>
      <c r="L10" s="76">
        <v>251021</v>
      </c>
      <c r="M10" s="1">
        <f>267380+127500*0.1</f>
        <v>280130</v>
      </c>
      <c r="N10" s="1">
        <f t="shared" ref="N10:W10" si="8">267380+127500*0.1</f>
        <v>280130</v>
      </c>
      <c r="O10" s="1">
        <f t="shared" si="8"/>
        <v>280130</v>
      </c>
      <c r="P10" s="1">
        <f t="shared" si="8"/>
        <v>280130</v>
      </c>
      <c r="Q10" s="82">
        <f t="shared" si="8"/>
        <v>280130</v>
      </c>
      <c r="R10" s="1">
        <f t="shared" si="8"/>
        <v>280130</v>
      </c>
      <c r="S10" s="42">
        <f t="shared" si="8"/>
        <v>280130</v>
      </c>
      <c r="T10" s="82">
        <f t="shared" si="8"/>
        <v>280130</v>
      </c>
      <c r="U10" s="1">
        <f t="shared" si="8"/>
        <v>280130</v>
      </c>
      <c r="V10" s="42">
        <f t="shared" si="8"/>
        <v>280130</v>
      </c>
      <c r="W10" s="44">
        <f t="shared" si="8"/>
        <v>280130</v>
      </c>
    </row>
    <row r="11" spans="1:23" s="211" customFormat="1" x14ac:dyDescent="0.25">
      <c r="A11" s="128" t="s">
        <v>123</v>
      </c>
      <c r="B11" s="191" t="s">
        <v>611</v>
      </c>
      <c r="C11" s="204"/>
      <c r="D11" s="274" t="s">
        <v>124</v>
      </c>
      <c r="E11" s="300"/>
      <c r="F11" s="281">
        <f>SUM(F18:F20)</f>
        <v>56393</v>
      </c>
      <c r="G11" s="192">
        <f>SUM(G18:G20)</f>
        <v>0</v>
      </c>
      <c r="H11" s="193">
        <f t="shared" si="5"/>
        <v>56393</v>
      </c>
      <c r="I11" s="201">
        <f t="shared" ref="I11:W11" si="9">SUM(I18:I20)</f>
        <v>7519</v>
      </c>
      <c r="J11" s="195">
        <f t="shared" si="9"/>
        <v>7519</v>
      </c>
      <c r="K11" s="195">
        <f t="shared" si="9"/>
        <v>41355</v>
      </c>
      <c r="L11" s="201">
        <f t="shared" si="9"/>
        <v>56393</v>
      </c>
      <c r="M11" s="195">
        <f t="shared" si="9"/>
        <v>0</v>
      </c>
      <c r="N11" s="195">
        <f t="shared" si="9"/>
        <v>0</v>
      </c>
      <c r="O11" s="195">
        <f t="shared" si="9"/>
        <v>0</v>
      </c>
      <c r="P11" s="195">
        <f t="shared" si="9"/>
        <v>0</v>
      </c>
      <c r="Q11" s="196">
        <f t="shared" si="9"/>
        <v>0</v>
      </c>
      <c r="R11" s="195">
        <f t="shared" si="9"/>
        <v>0</v>
      </c>
      <c r="S11" s="194">
        <f t="shared" si="9"/>
        <v>0</v>
      </c>
      <c r="T11" s="196">
        <f t="shared" si="9"/>
        <v>0</v>
      </c>
      <c r="U11" s="195">
        <f t="shared" si="9"/>
        <v>0</v>
      </c>
      <c r="V11" s="194">
        <f t="shared" si="9"/>
        <v>0</v>
      </c>
      <c r="W11" s="197">
        <f t="shared" si="9"/>
        <v>0</v>
      </c>
    </row>
    <row r="12" spans="1:23" s="211" customFormat="1" hidden="1" x14ac:dyDescent="0.25">
      <c r="A12" s="128" t="s">
        <v>125</v>
      </c>
      <c r="B12" s="191" t="s">
        <v>612</v>
      </c>
      <c r="C12" s="204"/>
      <c r="D12" s="274" t="s">
        <v>126</v>
      </c>
      <c r="E12" s="300"/>
      <c r="F12" s="281">
        <f t="shared" si="4"/>
        <v>0</v>
      </c>
      <c r="G12" s="192"/>
      <c r="H12" s="193">
        <f t="shared" si="5"/>
        <v>0</v>
      </c>
      <c r="I12" s="201"/>
      <c r="J12" s="195"/>
      <c r="K12" s="195"/>
      <c r="L12" s="201"/>
      <c r="M12" s="195"/>
      <c r="N12" s="195"/>
      <c r="O12" s="195"/>
      <c r="P12" s="195"/>
      <c r="Q12" s="196"/>
      <c r="R12" s="195"/>
      <c r="S12" s="194"/>
      <c r="T12" s="196"/>
      <c r="U12" s="195"/>
      <c r="V12" s="194"/>
      <c r="W12" s="197"/>
    </row>
    <row r="13" spans="1:23" s="211" customFormat="1" hidden="1" x14ac:dyDescent="0.25">
      <c r="A13" s="128" t="s">
        <v>127</v>
      </c>
      <c r="B13" s="191" t="s">
        <v>613</v>
      </c>
      <c r="C13" s="204"/>
      <c r="D13" s="274" t="s">
        <v>351</v>
      </c>
      <c r="E13" s="300"/>
      <c r="F13" s="281">
        <f t="shared" si="4"/>
        <v>0</v>
      </c>
      <c r="G13" s="192"/>
      <c r="H13" s="193">
        <f t="shared" si="5"/>
        <v>0</v>
      </c>
      <c r="I13" s="201"/>
      <c r="J13" s="195"/>
      <c r="K13" s="195"/>
      <c r="L13" s="201"/>
      <c r="M13" s="195"/>
      <c r="N13" s="195"/>
      <c r="O13" s="195"/>
      <c r="P13" s="195"/>
      <c r="Q13" s="196"/>
      <c r="R13" s="195"/>
      <c r="S13" s="194"/>
      <c r="T13" s="196"/>
      <c r="U13" s="195"/>
      <c r="V13" s="194"/>
      <c r="W13" s="197"/>
    </row>
    <row r="14" spans="1:23" s="211" customFormat="1" hidden="1" x14ac:dyDescent="0.25">
      <c r="A14" s="128" t="s">
        <v>128</v>
      </c>
      <c r="B14" s="191" t="s">
        <v>614</v>
      </c>
      <c r="C14" s="204"/>
      <c r="D14" s="274" t="s">
        <v>129</v>
      </c>
      <c r="E14" s="300"/>
      <c r="F14" s="281">
        <f t="shared" si="4"/>
        <v>0</v>
      </c>
      <c r="G14" s="192"/>
      <c r="H14" s="193">
        <f t="shared" si="5"/>
        <v>0</v>
      </c>
      <c r="I14" s="201"/>
      <c r="J14" s="195"/>
      <c r="K14" s="195"/>
      <c r="L14" s="201"/>
      <c r="M14" s="195"/>
      <c r="N14" s="195"/>
      <c r="O14" s="195"/>
      <c r="P14" s="195"/>
      <c r="Q14" s="196"/>
      <c r="R14" s="195"/>
      <c r="S14" s="194"/>
      <c r="T14" s="196"/>
      <c r="U14" s="195"/>
      <c r="V14" s="194"/>
      <c r="W14" s="197"/>
    </row>
    <row r="15" spans="1:23" s="211" customFormat="1" hidden="1" x14ac:dyDescent="0.25">
      <c r="A15" s="128" t="s">
        <v>130</v>
      </c>
      <c r="B15" s="191" t="s">
        <v>615</v>
      </c>
      <c r="C15" s="204"/>
      <c r="D15" s="274" t="s">
        <v>131</v>
      </c>
      <c r="E15" s="300"/>
      <c r="F15" s="281">
        <f t="shared" si="4"/>
        <v>0</v>
      </c>
      <c r="G15" s="192"/>
      <c r="H15" s="193">
        <f t="shared" si="5"/>
        <v>0</v>
      </c>
      <c r="I15" s="201"/>
      <c r="J15" s="195"/>
      <c r="K15" s="195"/>
      <c r="L15" s="201"/>
      <c r="M15" s="195"/>
      <c r="N15" s="195"/>
      <c r="O15" s="195"/>
      <c r="P15" s="195"/>
      <c r="Q15" s="196"/>
      <c r="R15" s="195"/>
      <c r="S15" s="194"/>
      <c r="T15" s="196"/>
      <c r="U15" s="195"/>
      <c r="V15" s="194"/>
      <c r="W15" s="197"/>
    </row>
    <row r="16" spans="1:23" s="211" customFormat="1" hidden="1" x14ac:dyDescent="0.25">
      <c r="A16" s="128" t="s">
        <v>132</v>
      </c>
      <c r="B16" s="191" t="s">
        <v>616</v>
      </c>
      <c r="C16" s="204"/>
      <c r="D16" s="274" t="s">
        <v>133</v>
      </c>
      <c r="E16" s="300"/>
      <c r="F16" s="281">
        <f t="shared" si="4"/>
        <v>0</v>
      </c>
      <c r="G16" s="192"/>
      <c r="H16" s="193">
        <f t="shared" si="5"/>
        <v>0</v>
      </c>
      <c r="I16" s="201"/>
      <c r="J16" s="195"/>
      <c r="K16" s="195"/>
      <c r="L16" s="201"/>
      <c r="M16" s="195"/>
      <c r="N16" s="195"/>
      <c r="O16" s="195"/>
      <c r="P16" s="195"/>
      <c r="Q16" s="196"/>
      <c r="R16" s="195"/>
      <c r="S16" s="194"/>
      <c r="T16" s="196"/>
      <c r="U16" s="195"/>
      <c r="V16" s="194"/>
      <c r="W16" s="197"/>
    </row>
    <row r="17" spans="1:23" s="211" customFormat="1" hidden="1" x14ac:dyDescent="0.25">
      <c r="A17" s="128" t="s">
        <v>134</v>
      </c>
      <c r="B17" s="191" t="s">
        <v>617</v>
      </c>
      <c r="C17" s="204"/>
      <c r="D17" s="274" t="s">
        <v>135</v>
      </c>
      <c r="E17" s="300"/>
      <c r="F17" s="281">
        <f t="shared" si="4"/>
        <v>0</v>
      </c>
      <c r="G17" s="192"/>
      <c r="H17" s="193">
        <f t="shared" si="5"/>
        <v>0</v>
      </c>
      <c r="I17" s="201"/>
      <c r="J17" s="195"/>
      <c r="K17" s="195"/>
      <c r="L17" s="201"/>
      <c r="M17" s="195"/>
      <c r="N17" s="195"/>
      <c r="O17" s="195"/>
      <c r="P17" s="195"/>
      <c r="Q17" s="196"/>
      <c r="R17" s="195"/>
      <c r="S17" s="194"/>
      <c r="T17" s="196"/>
      <c r="U17" s="195"/>
      <c r="V17" s="194"/>
      <c r="W17" s="197"/>
    </row>
    <row r="18" spans="1:23" x14ac:dyDescent="0.25">
      <c r="B18" s="55"/>
      <c r="C18" s="377"/>
      <c r="D18" s="246"/>
      <c r="E18" s="401" t="s">
        <v>1085</v>
      </c>
      <c r="F18" s="258">
        <f t="shared" ref="F18:F20" si="10">SUM(L18:W18)</f>
        <v>7519</v>
      </c>
      <c r="G18" s="151"/>
      <c r="H18" s="169">
        <f t="shared" ref="H18:H20" si="11">SUM(F18:G18)</f>
        <v>7519</v>
      </c>
      <c r="I18" s="76">
        <f>H18</f>
        <v>7519</v>
      </c>
      <c r="J18" s="1"/>
      <c r="K18" s="1"/>
      <c r="L18" s="76">
        <f>2519+5000</f>
        <v>7519</v>
      </c>
      <c r="M18" s="1"/>
      <c r="N18" s="1"/>
      <c r="O18" s="1"/>
      <c r="P18" s="1"/>
      <c r="Q18" s="82"/>
      <c r="R18" s="1"/>
      <c r="S18" s="42"/>
      <c r="T18" s="82"/>
      <c r="U18" s="1"/>
      <c r="V18" s="42"/>
      <c r="W18" s="44"/>
    </row>
    <row r="19" spans="1:23" x14ac:dyDescent="0.25">
      <c r="B19" s="55"/>
      <c r="C19" s="377"/>
      <c r="D19" s="246"/>
      <c r="E19" s="401" t="s">
        <v>1086</v>
      </c>
      <c r="F19" s="258">
        <f t="shared" si="10"/>
        <v>7519</v>
      </c>
      <c r="G19" s="151"/>
      <c r="H19" s="169">
        <f t="shared" si="11"/>
        <v>7519</v>
      </c>
      <c r="I19" s="76"/>
      <c r="J19" s="1">
        <f>H19</f>
        <v>7519</v>
      </c>
      <c r="K19" s="1"/>
      <c r="L19" s="76">
        <f>2519+5000</f>
        <v>7519</v>
      </c>
      <c r="M19" s="1"/>
      <c r="N19" s="1"/>
      <c r="O19" s="1"/>
      <c r="P19" s="1"/>
      <c r="Q19" s="82"/>
      <c r="R19" s="1"/>
      <c r="S19" s="42"/>
      <c r="T19" s="82"/>
      <c r="U19" s="1"/>
      <c r="V19" s="42"/>
      <c r="W19" s="44"/>
    </row>
    <row r="20" spans="1:23" x14ac:dyDescent="0.25">
      <c r="B20" s="55"/>
      <c r="C20" s="377"/>
      <c r="D20" s="246"/>
      <c r="E20" s="401" t="s">
        <v>1087</v>
      </c>
      <c r="F20" s="258">
        <f t="shared" si="10"/>
        <v>41355</v>
      </c>
      <c r="G20" s="151"/>
      <c r="H20" s="169">
        <f t="shared" si="11"/>
        <v>41355</v>
      </c>
      <c r="I20" s="76"/>
      <c r="J20" s="1"/>
      <c r="K20" s="1">
        <f>H20</f>
        <v>41355</v>
      </c>
      <c r="L20" s="76">
        <f>13855+27500</f>
        <v>41355</v>
      </c>
      <c r="M20" s="1"/>
      <c r="N20" s="1"/>
      <c r="O20" s="1"/>
      <c r="P20" s="1"/>
      <c r="Q20" s="82"/>
      <c r="R20" s="1"/>
      <c r="S20" s="42"/>
      <c r="T20" s="82"/>
      <c r="U20" s="1"/>
      <c r="V20" s="42"/>
      <c r="W20" s="44"/>
    </row>
    <row r="21" spans="1:23" s="211" customFormat="1" ht="15.75" thickBot="1" x14ac:dyDescent="0.3">
      <c r="A21" s="128" t="s">
        <v>136</v>
      </c>
      <c r="B21" s="191" t="s">
        <v>618</v>
      </c>
      <c r="C21" s="204"/>
      <c r="D21" s="274" t="s">
        <v>137</v>
      </c>
      <c r="E21" s="300"/>
      <c r="F21" s="281">
        <f t="shared" si="4"/>
        <v>72032</v>
      </c>
      <c r="G21" s="192"/>
      <c r="H21" s="193">
        <f t="shared" si="5"/>
        <v>72032</v>
      </c>
      <c r="I21" s="201"/>
      <c r="J21" s="195"/>
      <c r="K21" s="195">
        <f>H21</f>
        <v>72032</v>
      </c>
      <c r="L21" s="201">
        <f>4032+5300</f>
        <v>9332</v>
      </c>
      <c r="M21" s="195">
        <v>5700</v>
      </c>
      <c r="N21" s="195">
        <v>5700</v>
      </c>
      <c r="O21" s="195">
        <v>5700</v>
      </c>
      <c r="P21" s="195">
        <v>5700</v>
      </c>
      <c r="Q21" s="196">
        <v>5700</v>
      </c>
      <c r="R21" s="195">
        <v>5700</v>
      </c>
      <c r="S21" s="194">
        <v>5700</v>
      </c>
      <c r="T21" s="196">
        <v>5700</v>
      </c>
      <c r="U21" s="195">
        <v>5700</v>
      </c>
      <c r="V21" s="194">
        <v>5700</v>
      </c>
      <c r="W21" s="197">
        <v>5700</v>
      </c>
    </row>
    <row r="22" spans="1:23" s="211" customFormat="1" hidden="1" x14ac:dyDescent="0.25">
      <c r="A22" s="128" t="s">
        <v>138</v>
      </c>
      <c r="B22" s="191" t="s">
        <v>619</v>
      </c>
      <c r="C22" s="204"/>
      <c r="D22" s="274" t="s">
        <v>139</v>
      </c>
      <c r="E22" s="300"/>
      <c r="F22" s="281">
        <f t="shared" ref="F22:F25" si="12">SUM(L22:W22)</f>
        <v>0</v>
      </c>
      <c r="G22" s="192"/>
      <c r="H22" s="193">
        <f t="shared" si="1"/>
        <v>0</v>
      </c>
      <c r="I22" s="201"/>
      <c r="J22" s="195"/>
      <c r="K22" s="195"/>
      <c r="L22" s="201"/>
      <c r="M22" s="195"/>
      <c r="N22" s="195"/>
      <c r="O22" s="195"/>
      <c r="P22" s="195"/>
      <c r="Q22" s="196"/>
      <c r="R22" s="195"/>
      <c r="S22" s="194"/>
      <c r="T22" s="196"/>
      <c r="U22" s="195"/>
      <c r="V22" s="194"/>
      <c r="W22" s="197"/>
    </row>
    <row r="23" spans="1:23" s="211" customFormat="1" hidden="1" x14ac:dyDescent="0.25">
      <c r="A23" s="128" t="s">
        <v>140</v>
      </c>
      <c r="B23" s="191" t="s">
        <v>620</v>
      </c>
      <c r="C23" s="204"/>
      <c r="D23" s="274" t="s">
        <v>141</v>
      </c>
      <c r="E23" s="300"/>
      <c r="F23" s="281">
        <f t="shared" si="12"/>
        <v>0</v>
      </c>
      <c r="G23" s="192"/>
      <c r="H23" s="193">
        <f t="shared" si="1"/>
        <v>0</v>
      </c>
      <c r="I23" s="201"/>
      <c r="J23" s="195"/>
      <c r="K23" s="195"/>
      <c r="L23" s="201"/>
      <c r="M23" s="195"/>
      <c r="N23" s="195"/>
      <c r="O23" s="195"/>
      <c r="P23" s="195"/>
      <c r="Q23" s="196"/>
      <c r="R23" s="195"/>
      <c r="S23" s="194"/>
      <c r="T23" s="196"/>
      <c r="U23" s="195"/>
      <c r="V23" s="194"/>
      <c r="W23" s="197"/>
    </row>
    <row r="24" spans="1:23" s="211" customFormat="1" hidden="1" x14ac:dyDescent="0.25">
      <c r="A24" s="128" t="s">
        <v>142</v>
      </c>
      <c r="B24" s="191" t="s">
        <v>621</v>
      </c>
      <c r="C24" s="204"/>
      <c r="D24" s="274" t="s">
        <v>143</v>
      </c>
      <c r="E24" s="300"/>
      <c r="F24" s="281">
        <f t="shared" si="12"/>
        <v>0</v>
      </c>
      <c r="G24" s="192"/>
      <c r="H24" s="193">
        <f t="shared" si="1"/>
        <v>0</v>
      </c>
      <c r="I24" s="201"/>
      <c r="J24" s="195"/>
      <c r="K24" s="195"/>
      <c r="L24" s="201"/>
      <c r="M24" s="195"/>
      <c r="N24" s="195"/>
      <c r="O24" s="195"/>
      <c r="P24" s="195"/>
      <c r="Q24" s="196"/>
      <c r="R24" s="195"/>
      <c r="S24" s="194"/>
      <c r="T24" s="196"/>
      <c r="U24" s="195"/>
      <c r="V24" s="194"/>
      <c r="W24" s="197"/>
    </row>
    <row r="25" spans="1:23" s="211" customFormat="1" hidden="1" x14ac:dyDescent="0.25">
      <c r="A25" s="128" t="s">
        <v>144</v>
      </c>
      <c r="B25" s="191" t="s">
        <v>622</v>
      </c>
      <c r="C25" s="204"/>
      <c r="D25" s="274" t="s">
        <v>145</v>
      </c>
      <c r="E25" s="300"/>
      <c r="F25" s="281">
        <f t="shared" si="12"/>
        <v>0</v>
      </c>
      <c r="G25" s="192"/>
      <c r="H25" s="193">
        <f t="shared" si="1"/>
        <v>0</v>
      </c>
      <c r="I25" s="201"/>
      <c r="J25" s="195"/>
      <c r="K25" s="195"/>
      <c r="L25" s="201"/>
      <c r="M25" s="195"/>
      <c r="N25" s="195"/>
      <c r="O25" s="195"/>
      <c r="P25" s="195"/>
      <c r="Q25" s="196"/>
      <c r="R25" s="195"/>
      <c r="S25" s="194"/>
      <c r="T25" s="196"/>
      <c r="U25" s="195"/>
      <c r="V25" s="194"/>
      <c r="W25" s="197"/>
    </row>
    <row r="26" spans="1:23" hidden="1" x14ac:dyDescent="0.25">
      <c r="B26" s="93" t="s">
        <v>623</v>
      </c>
      <c r="C26" s="534" t="s">
        <v>146</v>
      </c>
      <c r="D26" s="535"/>
      <c r="E26" s="535"/>
      <c r="F26" s="259">
        <f>F27+F28+F29</f>
        <v>0</v>
      </c>
      <c r="G26" s="152">
        <f t="shared" ref="G26:W26" si="13">G27+G28+G29</f>
        <v>0</v>
      </c>
      <c r="H26" s="168">
        <f t="shared" si="1"/>
        <v>0</v>
      </c>
      <c r="I26" s="95">
        <f t="shared" ref="I26:K26" si="14">I27+I28+I29</f>
        <v>0</v>
      </c>
      <c r="J26" s="96">
        <f t="shared" si="14"/>
        <v>0</v>
      </c>
      <c r="K26" s="96">
        <f t="shared" si="14"/>
        <v>0</v>
      </c>
      <c r="L26" s="95">
        <f t="shared" si="13"/>
        <v>0</v>
      </c>
      <c r="M26" s="96">
        <f t="shared" si="13"/>
        <v>0</v>
      </c>
      <c r="N26" s="96">
        <f t="shared" si="13"/>
        <v>0</v>
      </c>
      <c r="O26" s="96">
        <f t="shared" si="13"/>
        <v>0</v>
      </c>
      <c r="P26" s="96">
        <f t="shared" si="13"/>
        <v>0</v>
      </c>
      <c r="Q26" s="99">
        <f t="shared" si="13"/>
        <v>0</v>
      </c>
      <c r="R26" s="96">
        <f t="shared" si="13"/>
        <v>0</v>
      </c>
      <c r="S26" s="98">
        <f t="shared" si="13"/>
        <v>0</v>
      </c>
      <c r="T26" s="99">
        <f t="shared" si="13"/>
        <v>0</v>
      </c>
      <c r="U26" s="96">
        <f t="shared" si="13"/>
        <v>0</v>
      </c>
      <c r="V26" s="98">
        <f t="shared" si="13"/>
        <v>0</v>
      </c>
      <c r="W26" s="100">
        <f t="shared" si="13"/>
        <v>0</v>
      </c>
    </row>
    <row r="27" spans="1:23" s="41" customFormat="1" hidden="1" x14ac:dyDescent="0.25">
      <c r="A27" s="128" t="s">
        <v>147</v>
      </c>
      <c r="B27" s="53" t="s">
        <v>624</v>
      </c>
      <c r="C27" s="580" t="s">
        <v>148</v>
      </c>
      <c r="D27" s="581"/>
      <c r="E27" s="581"/>
      <c r="F27" s="265">
        <f t="shared" ref="F27:F29" si="15">SUM(L27:W27)</f>
        <v>0</v>
      </c>
      <c r="G27" s="158"/>
      <c r="H27" s="170">
        <f t="shared" si="1"/>
        <v>0</v>
      </c>
      <c r="I27" s="78"/>
      <c r="J27" s="13"/>
      <c r="K27" s="13"/>
      <c r="L27" s="78"/>
      <c r="M27" s="13"/>
      <c r="N27" s="13"/>
      <c r="O27" s="13"/>
      <c r="P27" s="13"/>
      <c r="Q27" s="83"/>
      <c r="R27" s="13"/>
      <c r="S27" s="43"/>
      <c r="T27" s="83"/>
      <c r="U27" s="13"/>
      <c r="V27" s="43"/>
      <c r="W27" s="45"/>
    </row>
    <row r="28" spans="1:23" s="41" customFormat="1" ht="25.5" hidden="1" customHeight="1" x14ac:dyDescent="0.25">
      <c r="A28" s="128" t="s">
        <v>149</v>
      </c>
      <c r="B28" s="53" t="s">
        <v>625</v>
      </c>
      <c r="C28" s="582" t="s">
        <v>878</v>
      </c>
      <c r="D28" s="583"/>
      <c r="E28" s="583"/>
      <c r="F28" s="265">
        <f t="shared" si="15"/>
        <v>0</v>
      </c>
      <c r="G28" s="158"/>
      <c r="H28" s="170">
        <f t="shared" si="1"/>
        <v>0</v>
      </c>
      <c r="I28" s="78"/>
      <c r="J28" s="13"/>
      <c r="K28" s="13"/>
      <c r="L28" s="78"/>
      <c r="M28" s="13"/>
      <c r="N28" s="13"/>
      <c r="O28" s="13"/>
      <c r="P28" s="13"/>
      <c r="Q28" s="83"/>
      <c r="R28" s="13"/>
      <c r="S28" s="43"/>
      <c r="T28" s="83"/>
      <c r="U28" s="13"/>
      <c r="V28" s="43"/>
      <c r="W28" s="45"/>
    </row>
    <row r="29" spans="1:23" s="41" customFormat="1" ht="15.75" hidden="1" thickBot="1" x14ac:dyDescent="0.3">
      <c r="A29" s="128" t="s">
        <v>150</v>
      </c>
      <c r="B29" s="198" t="s">
        <v>626</v>
      </c>
      <c r="C29" s="619" t="s">
        <v>151</v>
      </c>
      <c r="D29" s="620"/>
      <c r="E29" s="620"/>
      <c r="F29" s="282">
        <f t="shared" si="15"/>
        <v>0</v>
      </c>
      <c r="G29" s="199"/>
      <c r="H29" s="170">
        <f t="shared" si="1"/>
        <v>0</v>
      </c>
      <c r="I29" s="78"/>
      <c r="J29" s="13"/>
      <c r="K29" s="13"/>
      <c r="L29" s="78"/>
      <c r="M29" s="13"/>
      <c r="N29" s="13"/>
      <c r="O29" s="13"/>
      <c r="P29" s="13"/>
      <c r="Q29" s="83"/>
      <c r="R29" s="13"/>
      <c r="S29" s="43"/>
      <c r="T29" s="83"/>
      <c r="U29" s="13"/>
      <c r="V29" s="43"/>
      <c r="W29" s="45"/>
    </row>
    <row r="30" spans="1:23" ht="15.75" thickBot="1" x14ac:dyDescent="0.3">
      <c r="A30" s="128" t="s">
        <v>967</v>
      </c>
      <c r="B30" s="85" t="s">
        <v>152</v>
      </c>
      <c r="C30" s="539" t="s">
        <v>803</v>
      </c>
      <c r="D30" s="539"/>
      <c r="E30" s="540"/>
      <c r="F30" s="261">
        <f>F31+F35+F36+F37+F38+F39+F40</f>
        <v>896324.59999999986</v>
      </c>
      <c r="G30" s="154">
        <f t="shared" ref="G30:W30" si="16">G31+G35+G36+G37+G38+G39+G40</f>
        <v>0</v>
      </c>
      <c r="H30" s="166">
        <f t="shared" si="1"/>
        <v>896324.59999999986</v>
      </c>
      <c r="I30" s="87">
        <f t="shared" ref="I30:K30" si="17">I31+I35+I36+I37+I38+I39+I40</f>
        <v>69734</v>
      </c>
      <c r="J30" s="88">
        <f t="shared" si="17"/>
        <v>69734</v>
      </c>
      <c r="K30" s="88">
        <f t="shared" si="17"/>
        <v>756856.59999999986</v>
      </c>
      <c r="L30" s="87">
        <f t="shared" si="16"/>
        <v>94990</v>
      </c>
      <c r="M30" s="88">
        <f t="shared" si="16"/>
        <v>72848.600000000006</v>
      </c>
      <c r="N30" s="88">
        <f t="shared" si="16"/>
        <v>72848.600000000006</v>
      </c>
      <c r="O30" s="88">
        <f t="shared" si="16"/>
        <v>72848.600000000006</v>
      </c>
      <c r="P30" s="88">
        <f t="shared" si="16"/>
        <v>72848.600000000006</v>
      </c>
      <c r="Q30" s="91">
        <f t="shared" si="16"/>
        <v>72848.600000000006</v>
      </c>
      <c r="R30" s="88">
        <f t="shared" si="16"/>
        <v>72848.600000000006</v>
      </c>
      <c r="S30" s="90">
        <f t="shared" si="16"/>
        <v>72848.600000000006</v>
      </c>
      <c r="T30" s="91">
        <f t="shared" si="16"/>
        <v>72848.600000000006</v>
      </c>
      <c r="U30" s="88">
        <f t="shared" si="16"/>
        <v>72848.600000000006</v>
      </c>
      <c r="V30" s="90">
        <f t="shared" si="16"/>
        <v>72848.600000000006</v>
      </c>
      <c r="W30" s="92">
        <f t="shared" si="16"/>
        <v>72848.600000000006</v>
      </c>
    </row>
    <row r="31" spans="1:23" x14ac:dyDescent="0.25">
      <c r="B31" s="61"/>
      <c r="C31" s="604" t="s">
        <v>154</v>
      </c>
      <c r="D31" s="605"/>
      <c r="E31" s="605"/>
      <c r="F31" s="262">
        <f t="shared" ref="F31:G31" si="18">SUM(F32:F34)</f>
        <v>896324.59999999986</v>
      </c>
      <c r="G31" s="155">
        <f t="shared" si="18"/>
        <v>0</v>
      </c>
      <c r="H31" s="169">
        <f t="shared" si="1"/>
        <v>896324.59999999986</v>
      </c>
      <c r="I31" s="76">
        <f t="shared" ref="I31:W31" si="19">SUM(I32:I34)</f>
        <v>69734</v>
      </c>
      <c r="J31" s="1">
        <f t="shared" si="19"/>
        <v>69734</v>
      </c>
      <c r="K31" s="1">
        <f t="shared" si="19"/>
        <v>756856.59999999986</v>
      </c>
      <c r="L31" s="76">
        <f t="shared" si="19"/>
        <v>94990</v>
      </c>
      <c r="M31" s="1">
        <f t="shared" si="19"/>
        <v>72848.600000000006</v>
      </c>
      <c r="N31" s="1">
        <f t="shared" si="19"/>
        <v>72848.600000000006</v>
      </c>
      <c r="O31" s="1">
        <f t="shared" si="19"/>
        <v>72848.600000000006</v>
      </c>
      <c r="P31" s="1">
        <f t="shared" si="19"/>
        <v>72848.600000000006</v>
      </c>
      <c r="Q31" s="82">
        <f t="shared" si="19"/>
        <v>72848.600000000006</v>
      </c>
      <c r="R31" s="1">
        <f t="shared" si="19"/>
        <v>72848.600000000006</v>
      </c>
      <c r="S31" s="42">
        <f t="shared" si="19"/>
        <v>72848.600000000006</v>
      </c>
      <c r="T31" s="82">
        <f t="shared" si="19"/>
        <v>72848.600000000006</v>
      </c>
      <c r="U31" s="1">
        <f t="shared" si="19"/>
        <v>72848.600000000006</v>
      </c>
      <c r="V31" s="42">
        <f t="shared" si="19"/>
        <v>72848.600000000006</v>
      </c>
      <c r="W31" s="44">
        <f t="shared" si="19"/>
        <v>72848.600000000006</v>
      </c>
    </row>
    <row r="32" spans="1:23" x14ac:dyDescent="0.25">
      <c r="B32" s="61"/>
      <c r="C32" s="396"/>
      <c r="D32" s="397" t="s">
        <v>1085</v>
      </c>
      <c r="E32" s="397"/>
      <c r="F32" s="262">
        <f t="shared" ref="F32:F40" si="20">SUM(L32:W32)</f>
        <v>69734</v>
      </c>
      <c r="G32" s="155"/>
      <c r="H32" s="169">
        <f t="shared" ref="H32:H34" si="21">SUM(F32:G32)</f>
        <v>69734</v>
      </c>
      <c r="I32" s="76">
        <f>H32</f>
        <v>69734</v>
      </c>
      <c r="J32" s="1"/>
      <c r="K32" s="1"/>
      <c r="L32" s="76">
        <v>8024</v>
      </c>
      <c r="M32" s="1">
        <f>M8*0.22</f>
        <v>5610</v>
      </c>
      <c r="N32" s="1">
        <f t="shared" ref="N32:W32" si="22">N8*0.22</f>
        <v>5610</v>
      </c>
      <c r="O32" s="1">
        <f t="shared" si="22"/>
        <v>5610</v>
      </c>
      <c r="P32" s="1">
        <f t="shared" si="22"/>
        <v>5610</v>
      </c>
      <c r="Q32" s="82">
        <f t="shared" si="22"/>
        <v>5610</v>
      </c>
      <c r="R32" s="1">
        <f t="shared" si="22"/>
        <v>5610</v>
      </c>
      <c r="S32" s="42">
        <f t="shared" si="22"/>
        <v>5610</v>
      </c>
      <c r="T32" s="82">
        <f t="shared" si="22"/>
        <v>5610</v>
      </c>
      <c r="U32" s="1">
        <f t="shared" si="22"/>
        <v>5610</v>
      </c>
      <c r="V32" s="42">
        <f t="shared" si="22"/>
        <v>5610</v>
      </c>
      <c r="W32" s="44">
        <f t="shared" si="22"/>
        <v>5610</v>
      </c>
    </row>
    <row r="33" spans="1:23" x14ac:dyDescent="0.25">
      <c r="B33" s="61"/>
      <c r="C33" s="396"/>
      <c r="D33" s="397" t="s">
        <v>1086</v>
      </c>
      <c r="E33" s="397"/>
      <c r="F33" s="262">
        <f t="shared" si="20"/>
        <v>69734</v>
      </c>
      <c r="G33" s="155"/>
      <c r="H33" s="169">
        <f t="shared" si="21"/>
        <v>69734</v>
      </c>
      <c r="I33" s="76"/>
      <c r="J33" s="1">
        <f>H33</f>
        <v>69734</v>
      </c>
      <c r="K33" s="1"/>
      <c r="L33" s="76">
        <v>8024</v>
      </c>
      <c r="M33" s="1">
        <f t="shared" ref="M33:W33" si="23">M9*0.22</f>
        <v>5610</v>
      </c>
      <c r="N33" s="1">
        <f t="shared" si="23"/>
        <v>5610</v>
      </c>
      <c r="O33" s="1">
        <f t="shared" si="23"/>
        <v>5610</v>
      </c>
      <c r="P33" s="1">
        <f t="shared" si="23"/>
        <v>5610</v>
      </c>
      <c r="Q33" s="82">
        <f t="shared" si="23"/>
        <v>5610</v>
      </c>
      <c r="R33" s="1">
        <f t="shared" si="23"/>
        <v>5610</v>
      </c>
      <c r="S33" s="42">
        <f t="shared" si="23"/>
        <v>5610</v>
      </c>
      <c r="T33" s="82">
        <f t="shared" si="23"/>
        <v>5610</v>
      </c>
      <c r="U33" s="1">
        <f t="shared" si="23"/>
        <v>5610</v>
      </c>
      <c r="V33" s="42">
        <f t="shared" si="23"/>
        <v>5610</v>
      </c>
      <c r="W33" s="44">
        <f t="shared" si="23"/>
        <v>5610</v>
      </c>
    </row>
    <row r="34" spans="1:23" ht="15.75" thickBot="1" x14ac:dyDescent="0.3">
      <c r="B34" s="61"/>
      <c r="C34" s="396"/>
      <c r="D34" s="397" t="s">
        <v>1087</v>
      </c>
      <c r="E34" s="397"/>
      <c r="F34" s="262">
        <f t="shared" si="20"/>
        <v>756856.59999999986</v>
      </c>
      <c r="G34" s="155"/>
      <c r="H34" s="169">
        <f t="shared" si="21"/>
        <v>756856.59999999986</v>
      </c>
      <c r="I34" s="76"/>
      <c r="J34" s="1"/>
      <c r="K34" s="1">
        <f>H34</f>
        <v>756856.59999999986</v>
      </c>
      <c r="L34" s="76">
        <v>78942</v>
      </c>
      <c r="M34" s="1">
        <f t="shared" ref="M34:W34" si="24">M10*0.22</f>
        <v>61628.6</v>
      </c>
      <c r="N34" s="1">
        <f t="shared" si="24"/>
        <v>61628.6</v>
      </c>
      <c r="O34" s="1">
        <f t="shared" si="24"/>
        <v>61628.6</v>
      </c>
      <c r="P34" s="1">
        <f t="shared" si="24"/>
        <v>61628.6</v>
      </c>
      <c r="Q34" s="82">
        <f t="shared" si="24"/>
        <v>61628.6</v>
      </c>
      <c r="R34" s="1">
        <f t="shared" si="24"/>
        <v>61628.6</v>
      </c>
      <c r="S34" s="42">
        <f t="shared" si="24"/>
        <v>61628.6</v>
      </c>
      <c r="T34" s="82">
        <f t="shared" si="24"/>
        <v>61628.6</v>
      </c>
      <c r="U34" s="1">
        <f t="shared" si="24"/>
        <v>61628.6</v>
      </c>
      <c r="V34" s="42">
        <f t="shared" si="24"/>
        <v>61628.6</v>
      </c>
      <c r="W34" s="44">
        <f t="shared" si="24"/>
        <v>61628.6</v>
      </c>
    </row>
    <row r="35" spans="1:23" hidden="1" x14ac:dyDescent="0.25">
      <c r="B35" s="62"/>
      <c r="C35" s="606" t="s">
        <v>155</v>
      </c>
      <c r="D35" s="607"/>
      <c r="E35" s="607"/>
      <c r="F35" s="263">
        <f t="shared" si="20"/>
        <v>0</v>
      </c>
      <c r="G35" s="156"/>
      <c r="H35" s="169">
        <f t="shared" si="1"/>
        <v>0</v>
      </c>
      <c r="I35" s="76"/>
      <c r="J35" s="1"/>
      <c r="K35" s="1"/>
      <c r="L35" s="76"/>
      <c r="M35" s="1"/>
      <c r="N35" s="1"/>
      <c r="O35" s="1"/>
      <c r="P35" s="1"/>
      <c r="Q35" s="82"/>
      <c r="R35" s="1"/>
      <c r="S35" s="42"/>
      <c r="T35" s="82"/>
      <c r="U35" s="1"/>
      <c r="V35" s="42"/>
      <c r="W35" s="44"/>
    </row>
    <row r="36" spans="1:23" hidden="1" x14ac:dyDescent="0.25">
      <c r="B36" s="62"/>
      <c r="C36" s="606" t="s">
        <v>156</v>
      </c>
      <c r="D36" s="607"/>
      <c r="E36" s="607"/>
      <c r="F36" s="263">
        <f t="shared" si="20"/>
        <v>0</v>
      </c>
      <c r="G36" s="156"/>
      <c r="H36" s="169">
        <f t="shared" si="1"/>
        <v>0</v>
      </c>
      <c r="I36" s="76"/>
      <c r="J36" s="1"/>
      <c r="K36" s="1"/>
      <c r="L36" s="76"/>
      <c r="M36" s="1"/>
      <c r="N36" s="1"/>
      <c r="O36" s="1"/>
      <c r="P36" s="1"/>
      <c r="Q36" s="82"/>
      <c r="R36" s="1"/>
      <c r="S36" s="42"/>
      <c r="T36" s="82"/>
      <c r="U36" s="1"/>
      <c r="V36" s="42"/>
      <c r="W36" s="44"/>
    </row>
    <row r="37" spans="1:23" hidden="1" x14ac:dyDescent="0.25">
      <c r="B37" s="62"/>
      <c r="C37" s="606" t="s">
        <v>157</v>
      </c>
      <c r="D37" s="607"/>
      <c r="E37" s="607"/>
      <c r="F37" s="263">
        <f t="shared" si="20"/>
        <v>0</v>
      </c>
      <c r="G37" s="156"/>
      <c r="H37" s="169">
        <f t="shared" si="1"/>
        <v>0</v>
      </c>
      <c r="I37" s="76"/>
      <c r="J37" s="1"/>
      <c r="K37" s="1"/>
      <c r="L37" s="76"/>
      <c r="M37" s="1"/>
      <c r="N37" s="1"/>
      <c r="O37" s="1"/>
      <c r="P37" s="1"/>
      <c r="Q37" s="82"/>
      <c r="R37" s="1"/>
      <c r="S37" s="42"/>
      <c r="T37" s="82"/>
      <c r="U37" s="1"/>
      <c r="V37" s="42"/>
      <c r="W37" s="44"/>
    </row>
    <row r="38" spans="1:23" hidden="1" x14ac:dyDescent="0.25">
      <c r="B38" s="62"/>
      <c r="C38" s="606" t="s">
        <v>158</v>
      </c>
      <c r="D38" s="607"/>
      <c r="E38" s="607"/>
      <c r="F38" s="263">
        <f t="shared" si="20"/>
        <v>0</v>
      </c>
      <c r="G38" s="156"/>
      <c r="H38" s="169">
        <f t="shared" si="1"/>
        <v>0</v>
      </c>
      <c r="I38" s="76"/>
      <c r="J38" s="1"/>
      <c r="K38" s="1"/>
      <c r="L38" s="76"/>
      <c r="M38" s="1"/>
      <c r="N38" s="1"/>
      <c r="O38" s="1"/>
      <c r="P38" s="1"/>
      <c r="Q38" s="82"/>
      <c r="R38" s="1"/>
      <c r="S38" s="42"/>
      <c r="T38" s="82"/>
      <c r="U38" s="1"/>
      <c r="V38" s="42"/>
      <c r="W38" s="44"/>
    </row>
    <row r="39" spans="1:23" hidden="1" x14ac:dyDescent="0.25">
      <c r="B39" s="62"/>
      <c r="C39" s="606" t="s">
        <v>159</v>
      </c>
      <c r="D39" s="607"/>
      <c r="E39" s="607"/>
      <c r="F39" s="263">
        <f t="shared" si="20"/>
        <v>0</v>
      </c>
      <c r="G39" s="156"/>
      <c r="H39" s="169">
        <f t="shared" si="1"/>
        <v>0</v>
      </c>
      <c r="I39" s="76"/>
      <c r="J39" s="1"/>
      <c r="K39" s="1"/>
      <c r="L39" s="76"/>
      <c r="M39" s="1"/>
      <c r="N39" s="1"/>
      <c r="O39" s="1"/>
      <c r="P39" s="1"/>
      <c r="Q39" s="82"/>
      <c r="R39" s="1"/>
      <c r="S39" s="42"/>
      <c r="T39" s="82"/>
      <c r="U39" s="1"/>
      <c r="V39" s="42"/>
      <c r="W39" s="44"/>
    </row>
    <row r="40" spans="1:23" ht="15.75" hidden="1" thickBot="1" x14ac:dyDescent="0.3">
      <c r="B40" s="63"/>
      <c r="C40" s="608" t="s">
        <v>160</v>
      </c>
      <c r="D40" s="609"/>
      <c r="E40" s="609"/>
      <c r="F40" s="264">
        <f t="shared" si="20"/>
        <v>0</v>
      </c>
      <c r="G40" s="157"/>
      <c r="H40" s="169">
        <f t="shared" si="1"/>
        <v>0</v>
      </c>
      <c r="I40" s="76"/>
      <c r="J40" s="1"/>
      <c r="K40" s="1"/>
      <c r="L40" s="76"/>
      <c r="M40" s="1"/>
      <c r="N40" s="1"/>
      <c r="O40" s="1"/>
      <c r="P40" s="1"/>
      <c r="Q40" s="82"/>
      <c r="R40" s="1"/>
      <c r="S40" s="42"/>
      <c r="T40" s="82"/>
      <c r="U40" s="1"/>
      <c r="V40" s="42"/>
      <c r="W40" s="44"/>
    </row>
    <row r="41" spans="1:23" ht="15.75" thickBot="1" x14ac:dyDescent="0.3">
      <c r="B41" s="85" t="s">
        <v>161</v>
      </c>
      <c r="C41" s="540" t="s">
        <v>162</v>
      </c>
      <c r="D41" s="558"/>
      <c r="E41" s="558"/>
      <c r="F41" s="261">
        <f>F42+F49+F52+F85+F88</f>
        <v>1509100</v>
      </c>
      <c r="G41" s="154">
        <f>G42+G49+G52+G85+G88</f>
        <v>0</v>
      </c>
      <c r="H41" s="166">
        <f t="shared" si="1"/>
        <v>1509100</v>
      </c>
      <c r="I41" s="87">
        <f t="shared" ref="I41:W41" si="25">I42+I49+I52+I85+I88</f>
        <v>412200</v>
      </c>
      <c r="J41" s="88">
        <f t="shared" si="25"/>
        <v>426400</v>
      </c>
      <c r="K41" s="88">
        <f t="shared" si="25"/>
        <v>670500</v>
      </c>
      <c r="L41" s="87">
        <f t="shared" si="25"/>
        <v>139650</v>
      </c>
      <c r="M41" s="88">
        <f t="shared" si="25"/>
        <v>116650</v>
      </c>
      <c r="N41" s="88">
        <f t="shared" si="25"/>
        <v>119650</v>
      </c>
      <c r="O41" s="88">
        <f t="shared" si="25"/>
        <v>134650</v>
      </c>
      <c r="P41" s="88">
        <f t="shared" si="25"/>
        <v>136650</v>
      </c>
      <c r="Q41" s="91">
        <f t="shared" si="25"/>
        <v>114650</v>
      </c>
      <c r="R41" s="88">
        <f t="shared" si="25"/>
        <v>134650</v>
      </c>
      <c r="S41" s="90">
        <f t="shared" si="25"/>
        <v>114650</v>
      </c>
      <c r="T41" s="91">
        <f t="shared" si="25"/>
        <v>115650</v>
      </c>
      <c r="U41" s="88">
        <f t="shared" si="25"/>
        <v>132150</v>
      </c>
      <c r="V41" s="90">
        <f t="shared" si="25"/>
        <v>137550</v>
      </c>
      <c r="W41" s="92">
        <f t="shared" si="25"/>
        <v>112550</v>
      </c>
    </row>
    <row r="42" spans="1:23" x14ac:dyDescent="0.25">
      <c r="B42" s="125" t="s">
        <v>627</v>
      </c>
      <c r="C42" s="541" t="s">
        <v>163</v>
      </c>
      <c r="D42" s="542"/>
      <c r="E42" s="542"/>
      <c r="F42" s="257">
        <f>F43+F44+F48</f>
        <v>67000</v>
      </c>
      <c r="G42" s="150">
        <f t="shared" ref="G42:W42" si="26">G43+G44+G48</f>
        <v>0</v>
      </c>
      <c r="H42" s="167">
        <f t="shared" si="1"/>
        <v>67000</v>
      </c>
      <c r="I42" s="119">
        <f t="shared" ref="I42:K42" si="27">I43+I44+I48</f>
        <v>10000</v>
      </c>
      <c r="J42" s="120">
        <f t="shared" si="27"/>
        <v>10000</v>
      </c>
      <c r="K42" s="120">
        <f t="shared" si="27"/>
        <v>47000</v>
      </c>
      <c r="L42" s="119">
        <f t="shared" si="26"/>
        <v>5500</v>
      </c>
      <c r="M42" s="120">
        <f t="shared" si="26"/>
        <v>7500</v>
      </c>
      <c r="N42" s="120">
        <f t="shared" si="26"/>
        <v>5500</v>
      </c>
      <c r="O42" s="120">
        <f t="shared" si="26"/>
        <v>5500</v>
      </c>
      <c r="P42" s="120">
        <f t="shared" si="26"/>
        <v>7500</v>
      </c>
      <c r="Q42" s="123">
        <f t="shared" si="26"/>
        <v>5500</v>
      </c>
      <c r="R42" s="120">
        <f t="shared" si="26"/>
        <v>5500</v>
      </c>
      <c r="S42" s="122">
        <f t="shared" si="26"/>
        <v>5500</v>
      </c>
      <c r="T42" s="123">
        <f t="shared" si="26"/>
        <v>6500</v>
      </c>
      <c r="U42" s="120">
        <f t="shared" si="26"/>
        <v>5500</v>
      </c>
      <c r="V42" s="122">
        <f t="shared" si="26"/>
        <v>3500</v>
      </c>
      <c r="W42" s="124">
        <f t="shared" si="26"/>
        <v>3500</v>
      </c>
    </row>
    <row r="43" spans="1:23" s="41" customFormat="1" x14ac:dyDescent="0.25">
      <c r="A43" s="128" t="s">
        <v>164</v>
      </c>
      <c r="B43" s="53" t="s">
        <v>628</v>
      </c>
      <c r="C43" s="580" t="s">
        <v>165</v>
      </c>
      <c r="D43" s="581"/>
      <c r="E43" s="581"/>
      <c r="F43" s="265">
        <f t="shared" ref="F43:F48" si="28">SUM(L43:W43)</f>
        <v>5000</v>
      </c>
      <c r="G43" s="158"/>
      <c r="H43" s="170">
        <f t="shared" si="1"/>
        <v>5000</v>
      </c>
      <c r="I43" s="78"/>
      <c r="J43" s="13"/>
      <c r="K43" s="13">
        <f>H43</f>
        <v>5000</v>
      </c>
      <c r="L43" s="78"/>
      <c r="M43" s="13">
        <v>2000</v>
      </c>
      <c r="N43" s="13"/>
      <c r="O43" s="13"/>
      <c r="P43" s="13">
        <v>2000</v>
      </c>
      <c r="Q43" s="83"/>
      <c r="R43" s="13"/>
      <c r="S43" s="43"/>
      <c r="T43" s="83">
        <v>1000</v>
      </c>
      <c r="U43" s="13"/>
      <c r="V43" s="43"/>
      <c r="W43" s="45"/>
    </row>
    <row r="44" spans="1:23" s="41" customFormat="1" x14ac:dyDescent="0.25">
      <c r="A44" s="128" t="s">
        <v>166</v>
      </c>
      <c r="B44" s="53" t="s">
        <v>629</v>
      </c>
      <c r="C44" s="580" t="s">
        <v>167</v>
      </c>
      <c r="D44" s="581"/>
      <c r="E44" s="581"/>
      <c r="F44" s="265">
        <f t="shared" ref="F44" si="29">SUM(F45:F47)</f>
        <v>62000</v>
      </c>
      <c r="G44" s="158">
        <f t="shared" ref="G44" si="30">SUM(G45:G47)</f>
        <v>0</v>
      </c>
      <c r="H44" s="170">
        <f t="shared" si="1"/>
        <v>62000</v>
      </c>
      <c r="I44" s="78">
        <f t="shared" ref="I44" si="31">SUM(I45:I47)</f>
        <v>10000</v>
      </c>
      <c r="J44" s="13">
        <f t="shared" ref="J44" si="32">SUM(J45:J47)</f>
        <v>10000</v>
      </c>
      <c r="K44" s="13">
        <f t="shared" ref="K44" si="33">SUM(K45:K47)</f>
        <v>42000</v>
      </c>
      <c r="L44" s="78">
        <f t="shared" ref="L44" si="34">SUM(L45:L47)</f>
        <v>5500</v>
      </c>
      <c r="M44" s="13">
        <f t="shared" ref="M44" si="35">SUM(M45:M47)</f>
        <v>5500</v>
      </c>
      <c r="N44" s="13">
        <f t="shared" ref="N44" si="36">SUM(N45:N47)</f>
        <v>5500</v>
      </c>
      <c r="O44" s="13">
        <f t="shared" ref="O44" si="37">SUM(O45:O47)</f>
        <v>5500</v>
      </c>
      <c r="P44" s="13">
        <f t="shared" ref="P44" si="38">SUM(P45:P47)</f>
        <v>5500</v>
      </c>
      <c r="Q44" s="83">
        <f t="shared" ref="Q44" si="39">SUM(Q45:Q47)</f>
        <v>5500</v>
      </c>
      <c r="R44" s="13">
        <f t="shared" ref="R44" si="40">SUM(R45:R47)</f>
        <v>5500</v>
      </c>
      <c r="S44" s="43">
        <f t="shared" ref="S44" si="41">SUM(S45:S47)</f>
        <v>5500</v>
      </c>
      <c r="T44" s="83">
        <f t="shared" ref="T44" si="42">SUM(T45:T47)</f>
        <v>5500</v>
      </c>
      <c r="U44" s="13">
        <f t="shared" ref="U44" si="43">SUM(U45:U47)</f>
        <v>5500</v>
      </c>
      <c r="V44" s="43">
        <f t="shared" ref="V44" si="44">SUM(V45:V47)</f>
        <v>3500</v>
      </c>
      <c r="W44" s="45">
        <f t="shared" ref="W44" si="45">SUM(W45:W47)</f>
        <v>3500</v>
      </c>
    </row>
    <row r="45" spans="1:23" x14ac:dyDescent="0.25">
      <c r="B45" s="55"/>
      <c r="C45" s="377"/>
      <c r="D45" s="246" t="s">
        <v>1085</v>
      </c>
      <c r="E45" s="246"/>
      <c r="F45" s="258">
        <f t="shared" ref="F45:F47" si="46">SUM(L45:W45)</f>
        <v>10000</v>
      </c>
      <c r="G45" s="151"/>
      <c r="H45" s="169">
        <f t="shared" ref="H45:H47" si="47">SUM(F45:G45)</f>
        <v>10000</v>
      </c>
      <c r="I45" s="76">
        <f>H45</f>
        <v>10000</v>
      </c>
      <c r="J45" s="1"/>
      <c r="K45" s="1"/>
      <c r="L45" s="76">
        <v>1000</v>
      </c>
      <c r="M45" s="1">
        <v>1000</v>
      </c>
      <c r="N45" s="1">
        <v>1000</v>
      </c>
      <c r="O45" s="1">
        <v>1000</v>
      </c>
      <c r="P45" s="1">
        <v>1000</v>
      </c>
      <c r="Q45" s="82">
        <v>1000</v>
      </c>
      <c r="R45" s="1">
        <v>1000</v>
      </c>
      <c r="S45" s="42">
        <v>1000</v>
      </c>
      <c r="T45" s="82">
        <v>1000</v>
      </c>
      <c r="U45" s="1">
        <v>1000</v>
      </c>
      <c r="V45" s="42"/>
      <c r="W45" s="44"/>
    </row>
    <row r="46" spans="1:23" x14ac:dyDescent="0.25">
      <c r="B46" s="55"/>
      <c r="C46" s="377"/>
      <c r="D46" s="246" t="s">
        <v>1086</v>
      </c>
      <c r="E46" s="246"/>
      <c r="F46" s="258">
        <f t="shared" si="46"/>
        <v>10000</v>
      </c>
      <c r="G46" s="151"/>
      <c r="H46" s="169">
        <f t="shared" si="47"/>
        <v>10000</v>
      </c>
      <c r="I46" s="76"/>
      <c r="J46" s="1">
        <f>H46</f>
        <v>10000</v>
      </c>
      <c r="K46" s="1"/>
      <c r="L46" s="76">
        <v>1000</v>
      </c>
      <c r="M46" s="1">
        <v>1000</v>
      </c>
      <c r="N46" s="1">
        <v>1000</v>
      </c>
      <c r="O46" s="1">
        <v>1000</v>
      </c>
      <c r="P46" s="1">
        <v>1000</v>
      </c>
      <c r="Q46" s="82">
        <v>1000</v>
      </c>
      <c r="R46" s="1">
        <v>1000</v>
      </c>
      <c r="S46" s="42">
        <v>1000</v>
      </c>
      <c r="T46" s="82">
        <v>1000</v>
      </c>
      <c r="U46" s="1">
        <v>1000</v>
      </c>
      <c r="V46" s="42"/>
      <c r="W46" s="44"/>
    </row>
    <row r="47" spans="1:23" x14ac:dyDescent="0.25">
      <c r="B47" s="55"/>
      <c r="C47" s="377"/>
      <c r="D47" s="246" t="s">
        <v>1087</v>
      </c>
      <c r="E47" s="246"/>
      <c r="F47" s="258">
        <f t="shared" si="46"/>
        <v>42000</v>
      </c>
      <c r="G47" s="151"/>
      <c r="H47" s="169">
        <f t="shared" si="47"/>
        <v>42000</v>
      </c>
      <c r="I47" s="76"/>
      <c r="J47" s="1"/>
      <c r="K47" s="1">
        <f>H47</f>
        <v>42000</v>
      </c>
      <c r="L47" s="76">
        <v>3500</v>
      </c>
      <c r="M47" s="1">
        <v>3500</v>
      </c>
      <c r="N47" s="1">
        <v>3500</v>
      </c>
      <c r="O47" s="1">
        <v>3500</v>
      </c>
      <c r="P47" s="1">
        <v>3500</v>
      </c>
      <c r="Q47" s="82">
        <v>3500</v>
      </c>
      <c r="R47" s="1">
        <v>3500</v>
      </c>
      <c r="S47" s="42">
        <v>3500</v>
      </c>
      <c r="T47" s="82">
        <v>3500</v>
      </c>
      <c r="U47" s="1">
        <v>3500</v>
      </c>
      <c r="V47" s="42">
        <v>3500</v>
      </c>
      <c r="W47" s="44">
        <v>3500</v>
      </c>
    </row>
    <row r="48" spans="1:23" s="41" customFormat="1" hidden="1" x14ac:dyDescent="0.25">
      <c r="A48" s="128" t="s">
        <v>168</v>
      </c>
      <c r="B48" s="53" t="s">
        <v>630</v>
      </c>
      <c r="C48" s="580" t="s">
        <v>169</v>
      </c>
      <c r="D48" s="581"/>
      <c r="E48" s="581"/>
      <c r="F48" s="265">
        <f t="shared" si="28"/>
        <v>0</v>
      </c>
      <c r="G48" s="158"/>
      <c r="H48" s="170">
        <f t="shared" si="1"/>
        <v>0</v>
      </c>
      <c r="I48" s="78"/>
      <c r="J48" s="13"/>
      <c r="K48" s="13"/>
      <c r="L48" s="78"/>
      <c r="M48" s="13"/>
      <c r="N48" s="13"/>
      <c r="O48" s="13"/>
      <c r="P48" s="13"/>
      <c r="Q48" s="83"/>
      <c r="R48" s="13"/>
      <c r="S48" s="43"/>
      <c r="T48" s="83"/>
      <c r="U48" s="13"/>
      <c r="V48" s="43"/>
      <c r="W48" s="45"/>
    </row>
    <row r="49" spans="1:23" x14ac:dyDescent="0.25">
      <c r="B49" s="93" t="s">
        <v>631</v>
      </c>
      <c r="C49" s="534" t="s">
        <v>170</v>
      </c>
      <c r="D49" s="535"/>
      <c r="E49" s="535"/>
      <c r="F49" s="259">
        <f>F50+F51</f>
        <v>203000</v>
      </c>
      <c r="G49" s="152">
        <f t="shared" ref="G49:W49" si="48">G50+G51</f>
        <v>0</v>
      </c>
      <c r="H49" s="168">
        <f t="shared" si="1"/>
        <v>203000</v>
      </c>
      <c r="I49" s="95">
        <f t="shared" ref="I49:K49" si="49">I50+I51</f>
        <v>0</v>
      </c>
      <c r="J49" s="96">
        <f t="shared" si="49"/>
        <v>0</v>
      </c>
      <c r="K49" s="96">
        <f t="shared" si="49"/>
        <v>203000</v>
      </c>
      <c r="L49" s="95">
        <f t="shared" si="48"/>
        <v>14000</v>
      </c>
      <c r="M49" s="96">
        <f t="shared" si="48"/>
        <v>14000</v>
      </c>
      <c r="N49" s="96">
        <f t="shared" si="48"/>
        <v>14000</v>
      </c>
      <c r="O49" s="96">
        <f t="shared" si="48"/>
        <v>14000</v>
      </c>
      <c r="P49" s="96">
        <f t="shared" si="48"/>
        <v>31500</v>
      </c>
      <c r="Q49" s="99">
        <f t="shared" si="48"/>
        <v>14000</v>
      </c>
      <c r="R49" s="96">
        <f t="shared" si="48"/>
        <v>14000</v>
      </c>
      <c r="S49" s="98">
        <f t="shared" si="48"/>
        <v>14000</v>
      </c>
      <c r="T49" s="99">
        <f t="shared" si="48"/>
        <v>14000</v>
      </c>
      <c r="U49" s="96">
        <f t="shared" si="48"/>
        <v>31500</v>
      </c>
      <c r="V49" s="98">
        <f t="shared" si="48"/>
        <v>14000</v>
      </c>
      <c r="W49" s="100">
        <f t="shared" si="48"/>
        <v>14000</v>
      </c>
    </row>
    <row r="50" spans="1:23" s="41" customFormat="1" x14ac:dyDescent="0.25">
      <c r="A50" s="128" t="s">
        <v>171</v>
      </c>
      <c r="B50" s="53" t="s">
        <v>632</v>
      </c>
      <c r="C50" s="580" t="s">
        <v>172</v>
      </c>
      <c r="D50" s="581"/>
      <c r="E50" s="581"/>
      <c r="F50" s="265">
        <f t="shared" ref="F50:F51" si="50">SUM(L50:W50)</f>
        <v>113000</v>
      </c>
      <c r="G50" s="158"/>
      <c r="H50" s="170">
        <f t="shared" si="1"/>
        <v>113000</v>
      </c>
      <c r="I50" s="78"/>
      <c r="J50" s="13"/>
      <c r="K50" s="13">
        <f>H50</f>
        <v>113000</v>
      </c>
      <c r="L50" s="78">
        <v>6500</v>
      </c>
      <c r="M50" s="13">
        <v>6500</v>
      </c>
      <c r="N50" s="13">
        <v>6500</v>
      </c>
      <c r="O50" s="13">
        <v>6500</v>
      </c>
      <c r="P50" s="13">
        <v>24000</v>
      </c>
      <c r="Q50" s="83">
        <v>6500</v>
      </c>
      <c r="R50" s="13">
        <v>6500</v>
      </c>
      <c r="S50" s="43">
        <v>6500</v>
      </c>
      <c r="T50" s="83">
        <v>6500</v>
      </c>
      <c r="U50" s="13">
        <v>24000</v>
      </c>
      <c r="V50" s="43">
        <v>6500</v>
      </c>
      <c r="W50" s="45">
        <v>6500</v>
      </c>
    </row>
    <row r="51" spans="1:23" s="41" customFormat="1" x14ac:dyDescent="0.25">
      <c r="A51" s="128" t="s">
        <v>173</v>
      </c>
      <c r="B51" s="53" t="s">
        <v>633</v>
      </c>
      <c r="C51" s="580" t="s">
        <v>174</v>
      </c>
      <c r="D51" s="581"/>
      <c r="E51" s="581"/>
      <c r="F51" s="265">
        <f t="shared" si="50"/>
        <v>90000</v>
      </c>
      <c r="G51" s="158"/>
      <c r="H51" s="170">
        <f t="shared" si="1"/>
        <v>90000</v>
      </c>
      <c r="I51" s="78"/>
      <c r="J51" s="13"/>
      <c r="K51" s="13">
        <f>H51</f>
        <v>90000</v>
      </c>
      <c r="L51" s="78">
        <v>7500</v>
      </c>
      <c r="M51" s="13">
        <v>7500</v>
      </c>
      <c r="N51" s="13">
        <v>7500</v>
      </c>
      <c r="O51" s="13">
        <v>7500</v>
      </c>
      <c r="P51" s="13">
        <v>7500</v>
      </c>
      <c r="Q51" s="83">
        <v>7500</v>
      </c>
      <c r="R51" s="13">
        <v>7500</v>
      </c>
      <c r="S51" s="43">
        <v>7500</v>
      </c>
      <c r="T51" s="83">
        <v>7500</v>
      </c>
      <c r="U51" s="13">
        <v>7500</v>
      </c>
      <c r="V51" s="43">
        <v>7500</v>
      </c>
      <c r="W51" s="45">
        <v>7500</v>
      </c>
    </row>
    <row r="52" spans="1:23" x14ac:dyDescent="0.25">
      <c r="B52" s="93" t="s">
        <v>634</v>
      </c>
      <c r="C52" s="534" t="s">
        <v>175</v>
      </c>
      <c r="D52" s="535"/>
      <c r="E52" s="535"/>
      <c r="F52" s="259">
        <f>F53+F66+F67+F68+F72+F75+F76</f>
        <v>893300</v>
      </c>
      <c r="G52" s="152">
        <f>G53+G66+G67+G68+G72+G75+G76</f>
        <v>0</v>
      </c>
      <c r="H52" s="168">
        <f t="shared" si="1"/>
        <v>893300</v>
      </c>
      <c r="I52" s="95">
        <f t="shared" ref="I52:W52" si="51">I53+I66+I67+I68+I72+I75+I76</f>
        <v>301800</v>
      </c>
      <c r="J52" s="96">
        <f t="shared" si="51"/>
        <v>316000</v>
      </c>
      <c r="K52" s="96">
        <f t="shared" si="51"/>
        <v>275500</v>
      </c>
      <c r="L52" s="95">
        <f t="shared" si="51"/>
        <v>75500</v>
      </c>
      <c r="M52" s="96">
        <f t="shared" si="51"/>
        <v>70500</v>
      </c>
      <c r="N52" s="96">
        <f t="shared" si="51"/>
        <v>75500</v>
      </c>
      <c r="O52" s="96">
        <f t="shared" si="51"/>
        <v>70500</v>
      </c>
      <c r="P52" s="96">
        <f t="shared" si="51"/>
        <v>73000</v>
      </c>
      <c r="Q52" s="99">
        <f t="shared" si="51"/>
        <v>70500</v>
      </c>
      <c r="R52" s="96">
        <f t="shared" si="51"/>
        <v>80500</v>
      </c>
      <c r="S52" s="98">
        <f t="shared" si="51"/>
        <v>70500</v>
      </c>
      <c r="T52" s="99">
        <f t="shared" si="51"/>
        <v>70500</v>
      </c>
      <c r="U52" s="96">
        <f t="shared" si="51"/>
        <v>70500</v>
      </c>
      <c r="V52" s="98">
        <f t="shared" si="51"/>
        <v>95400</v>
      </c>
      <c r="W52" s="100">
        <f t="shared" si="51"/>
        <v>70400</v>
      </c>
    </row>
    <row r="53" spans="1:23" s="41" customFormat="1" x14ac:dyDescent="0.25">
      <c r="A53" s="128" t="s">
        <v>176</v>
      </c>
      <c r="B53" s="53" t="s">
        <v>635</v>
      </c>
      <c r="C53" s="580" t="s">
        <v>177</v>
      </c>
      <c r="D53" s="581"/>
      <c r="E53" s="581"/>
      <c r="F53" s="265">
        <f>F54+F58+F62</f>
        <v>668800</v>
      </c>
      <c r="G53" s="158">
        <f>G54+G58+G62</f>
        <v>0</v>
      </c>
      <c r="H53" s="170">
        <f t="shared" si="1"/>
        <v>668800</v>
      </c>
      <c r="I53" s="78">
        <f t="shared" ref="I53:W53" si="52">I54+I58+I62</f>
        <v>222000</v>
      </c>
      <c r="J53" s="13">
        <f t="shared" si="52"/>
        <v>245800</v>
      </c>
      <c r="K53" s="13">
        <f t="shared" si="52"/>
        <v>201000</v>
      </c>
      <c r="L53" s="78">
        <f t="shared" si="52"/>
        <v>55750</v>
      </c>
      <c r="M53" s="13">
        <f t="shared" si="52"/>
        <v>55750</v>
      </c>
      <c r="N53" s="13">
        <f t="shared" si="52"/>
        <v>55750</v>
      </c>
      <c r="O53" s="13">
        <f t="shared" si="52"/>
        <v>55750</v>
      </c>
      <c r="P53" s="13">
        <f t="shared" si="52"/>
        <v>55750</v>
      </c>
      <c r="Q53" s="83">
        <f t="shared" si="52"/>
        <v>55750</v>
      </c>
      <c r="R53" s="13">
        <f t="shared" si="52"/>
        <v>55750</v>
      </c>
      <c r="S53" s="43">
        <f t="shared" si="52"/>
        <v>55750</v>
      </c>
      <c r="T53" s="83">
        <f t="shared" si="52"/>
        <v>55750</v>
      </c>
      <c r="U53" s="13">
        <f t="shared" si="52"/>
        <v>55750</v>
      </c>
      <c r="V53" s="43">
        <f t="shared" si="52"/>
        <v>55650</v>
      </c>
      <c r="W53" s="45">
        <f t="shared" si="52"/>
        <v>55650</v>
      </c>
    </row>
    <row r="54" spans="1:23" s="211" customFormat="1" x14ac:dyDescent="0.25">
      <c r="A54" s="393"/>
      <c r="B54" s="191"/>
      <c r="C54" s="204"/>
      <c r="D54" s="274" t="s">
        <v>1029</v>
      </c>
      <c r="E54" s="274"/>
      <c r="F54" s="281">
        <f>SUM(F55:F57)</f>
        <v>202000</v>
      </c>
      <c r="G54" s="192">
        <f>SUM(G55:G57)</f>
        <v>0</v>
      </c>
      <c r="H54" s="193">
        <f t="shared" ref="H54:H65" si="53">SUM(F54:G54)</f>
        <v>202000</v>
      </c>
      <c r="I54" s="201">
        <f t="shared" ref="I54:W54" si="54">SUM(I55:I57)</f>
        <v>48000</v>
      </c>
      <c r="J54" s="195">
        <f t="shared" si="54"/>
        <v>127000</v>
      </c>
      <c r="K54" s="195">
        <f t="shared" si="54"/>
        <v>27000</v>
      </c>
      <c r="L54" s="201">
        <f t="shared" si="54"/>
        <v>16850</v>
      </c>
      <c r="M54" s="195">
        <f t="shared" si="54"/>
        <v>16850</v>
      </c>
      <c r="N54" s="195">
        <f t="shared" si="54"/>
        <v>16850</v>
      </c>
      <c r="O54" s="195">
        <f t="shared" si="54"/>
        <v>16850</v>
      </c>
      <c r="P54" s="195">
        <f t="shared" si="54"/>
        <v>16850</v>
      </c>
      <c r="Q54" s="196">
        <f t="shared" si="54"/>
        <v>16850</v>
      </c>
      <c r="R54" s="195">
        <f t="shared" si="54"/>
        <v>16850</v>
      </c>
      <c r="S54" s="194">
        <f t="shared" si="54"/>
        <v>16850</v>
      </c>
      <c r="T54" s="196">
        <f t="shared" si="54"/>
        <v>16850</v>
      </c>
      <c r="U54" s="195">
        <f t="shared" si="54"/>
        <v>16850</v>
      </c>
      <c r="V54" s="194">
        <f t="shared" si="54"/>
        <v>16750</v>
      </c>
      <c r="W54" s="197">
        <f t="shared" si="54"/>
        <v>16750</v>
      </c>
    </row>
    <row r="55" spans="1:23" x14ac:dyDescent="0.25">
      <c r="B55" s="55"/>
      <c r="C55" s="377"/>
      <c r="D55" s="246"/>
      <c r="E55" s="246" t="s">
        <v>1085</v>
      </c>
      <c r="F55" s="258">
        <f t="shared" ref="F55:F63" si="55">SUM(L55:W55)</f>
        <v>48000</v>
      </c>
      <c r="G55" s="151"/>
      <c r="H55" s="169">
        <f t="shared" ref="H55:H63" si="56">SUM(F55:G55)</f>
        <v>48000</v>
      </c>
      <c r="I55" s="76">
        <f>H55</f>
        <v>48000</v>
      </c>
      <c r="J55" s="1"/>
      <c r="K55" s="1"/>
      <c r="L55" s="76">
        <v>4000</v>
      </c>
      <c r="M55" s="1">
        <v>4000</v>
      </c>
      <c r="N55" s="1">
        <v>4000</v>
      </c>
      <c r="O55" s="1">
        <v>4000</v>
      </c>
      <c r="P55" s="1">
        <v>4000</v>
      </c>
      <c r="Q55" s="82">
        <v>4000</v>
      </c>
      <c r="R55" s="1">
        <v>4000</v>
      </c>
      <c r="S55" s="42">
        <v>4000</v>
      </c>
      <c r="T55" s="82">
        <v>4000</v>
      </c>
      <c r="U55" s="1">
        <v>4000</v>
      </c>
      <c r="V55" s="42">
        <v>4000</v>
      </c>
      <c r="W55" s="44">
        <v>4000</v>
      </c>
    </row>
    <row r="56" spans="1:23" x14ac:dyDescent="0.25">
      <c r="B56" s="55"/>
      <c r="C56" s="377"/>
      <c r="D56" s="246"/>
      <c r="E56" s="246" t="s">
        <v>1086</v>
      </c>
      <c r="F56" s="258">
        <f t="shared" si="55"/>
        <v>127000</v>
      </c>
      <c r="G56" s="151"/>
      <c r="H56" s="169">
        <f t="shared" si="56"/>
        <v>127000</v>
      </c>
      <c r="I56" s="76"/>
      <c r="J56" s="1">
        <f>H56</f>
        <v>127000</v>
      </c>
      <c r="K56" s="1"/>
      <c r="L56" s="76">
        <v>10600</v>
      </c>
      <c r="M56" s="1">
        <v>10600</v>
      </c>
      <c r="N56" s="1">
        <v>10600</v>
      </c>
      <c r="O56" s="1">
        <v>10600</v>
      </c>
      <c r="P56" s="1">
        <v>10600</v>
      </c>
      <c r="Q56" s="82">
        <v>10600</v>
      </c>
      <c r="R56" s="1">
        <v>10600</v>
      </c>
      <c r="S56" s="42">
        <v>10600</v>
      </c>
      <c r="T56" s="82">
        <v>10600</v>
      </c>
      <c r="U56" s="1">
        <v>10600</v>
      </c>
      <c r="V56" s="42">
        <v>10500</v>
      </c>
      <c r="W56" s="44">
        <v>10500</v>
      </c>
    </row>
    <row r="57" spans="1:23" x14ac:dyDescent="0.25">
      <c r="B57" s="55"/>
      <c r="C57" s="377"/>
      <c r="D57" s="246"/>
      <c r="E57" s="246" t="s">
        <v>1087</v>
      </c>
      <c r="F57" s="258">
        <f t="shared" si="55"/>
        <v>27000</v>
      </c>
      <c r="G57" s="151"/>
      <c r="H57" s="169">
        <f t="shared" si="56"/>
        <v>27000</v>
      </c>
      <c r="I57" s="76"/>
      <c r="J57" s="1"/>
      <c r="K57" s="1">
        <f>H57</f>
        <v>27000</v>
      </c>
      <c r="L57" s="76">
        <v>2250</v>
      </c>
      <c r="M57" s="1">
        <v>2250</v>
      </c>
      <c r="N57" s="1">
        <v>2250</v>
      </c>
      <c r="O57" s="1">
        <v>2250</v>
      </c>
      <c r="P57" s="1">
        <v>2250</v>
      </c>
      <c r="Q57" s="82">
        <v>2250</v>
      </c>
      <c r="R57" s="1">
        <v>2250</v>
      </c>
      <c r="S57" s="42">
        <v>2250</v>
      </c>
      <c r="T57" s="82">
        <v>2250</v>
      </c>
      <c r="U57" s="1">
        <v>2250</v>
      </c>
      <c r="V57" s="42">
        <v>2250</v>
      </c>
      <c r="W57" s="44">
        <v>2250</v>
      </c>
    </row>
    <row r="58" spans="1:23" s="211" customFormat="1" x14ac:dyDescent="0.25">
      <c r="A58" s="393"/>
      <c r="B58" s="191"/>
      <c r="C58" s="204"/>
      <c r="D58" s="274" t="s">
        <v>1030</v>
      </c>
      <c r="E58" s="274"/>
      <c r="F58" s="281">
        <f t="shared" ref="F58:G58" si="57">SUM(F59:F61)</f>
        <v>402000</v>
      </c>
      <c r="G58" s="192">
        <f t="shared" si="57"/>
        <v>0</v>
      </c>
      <c r="H58" s="193">
        <f t="shared" si="56"/>
        <v>402000</v>
      </c>
      <c r="I58" s="201">
        <f t="shared" ref="I58:W58" si="58">SUM(I59:I61)</f>
        <v>156000</v>
      </c>
      <c r="J58" s="195">
        <f t="shared" si="58"/>
        <v>84000</v>
      </c>
      <c r="K58" s="195">
        <f t="shared" si="58"/>
        <v>162000</v>
      </c>
      <c r="L58" s="201">
        <f t="shared" si="58"/>
        <v>33500</v>
      </c>
      <c r="M58" s="195">
        <f t="shared" si="58"/>
        <v>33500</v>
      </c>
      <c r="N58" s="195">
        <f t="shared" si="58"/>
        <v>33500</v>
      </c>
      <c r="O58" s="195">
        <f t="shared" si="58"/>
        <v>33500</v>
      </c>
      <c r="P58" s="195">
        <f t="shared" si="58"/>
        <v>33500</v>
      </c>
      <c r="Q58" s="196">
        <f t="shared" si="58"/>
        <v>33500</v>
      </c>
      <c r="R58" s="195">
        <f t="shared" si="58"/>
        <v>33500</v>
      </c>
      <c r="S58" s="194">
        <f t="shared" si="58"/>
        <v>33500</v>
      </c>
      <c r="T58" s="196">
        <f t="shared" si="58"/>
        <v>33500</v>
      </c>
      <c r="U58" s="195">
        <f t="shared" si="58"/>
        <v>33500</v>
      </c>
      <c r="V58" s="194">
        <f t="shared" si="58"/>
        <v>33500</v>
      </c>
      <c r="W58" s="197">
        <f t="shared" si="58"/>
        <v>33500</v>
      </c>
    </row>
    <row r="59" spans="1:23" x14ac:dyDescent="0.25">
      <c r="B59" s="55"/>
      <c r="C59" s="377"/>
      <c r="D59" s="246"/>
      <c r="E59" s="246" t="s">
        <v>1085</v>
      </c>
      <c r="F59" s="258">
        <f t="shared" si="55"/>
        <v>156000</v>
      </c>
      <c r="G59" s="151"/>
      <c r="H59" s="169">
        <f t="shared" si="56"/>
        <v>156000</v>
      </c>
      <c r="I59" s="76">
        <f>H59</f>
        <v>156000</v>
      </c>
      <c r="J59" s="1"/>
      <c r="K59" s="1"/>
      <c r="L59" s="76">
        <v>13000</v>
      </c>
      <c r="M59" s="1">
        <v>13000</v>
      </c>
      <c r="N59" s="1">
        <v>13000</v>
      </c>
      <c r="O59" s="1">
        <v>13000</v>
      </c>
      <c r="P59" s="1">
        <v>13000</v>
      </c>
      <c r="Q59" s="82">
        <v>13000</v>
      </c>
      <c r="R59" s="1">
        <v>13000</v>
      </c>
      <c r="S59" s="42">
        <v>13000</v>
      </c>
      <c r="T59" s="82">
        <v>13000</v>
      </c>
      <c r="U59" s="1">
        <v>13000</v>
      </c>
      <c r="V59" s="42">
        <v>13000</v>
      </c>
      <c r="W59" s="44">
        <v>13000</v>
      </c>
    </row>
    <row r="60" spans="1:23" x14ac:dyDescent="0.25">
      <c r="B60" s="55"/>
      <c r="C60" s="377"/>
      <c r="D60" s="246"/>
      <c r="E60" s="246" t="s">
        <v>1086</v>
      </c>
      <c r="F60" s="258">
        <f t="shared" si="55"/>
        <v>84000</v>
      </c>
      <c r="G60" s="151"/>
      <c r="H60" s="169">
        <f t="shared" si="56"/>
        <v>84000</v>
      </c>
      <c r="I60" s="76"/>
      <c r="J60" s="1">
        <f>H60</f>
        <v>84000</v>
      </c>
      <c r="K60" s="1"/>
      <c r="L60" s="76">
        <v>7000</v>
      </c>
      <c r="M60" s="1">
        <v>7000</v>
      </c>
      <c r="N60" s="1">
        <v>7000</v>
      </c>
      <c r="O60" s="1">
        <v>7000</v>
      </c>
      <c r="P60" s="1">
        <v>7000</v>
      </c>
      <c r="Q60" s="82">
        <v>7000</v>
      </c>
      <c r="R60" s="1">
        <v>7000</v>
      </c>
      <c r="S60" s="42">
        <v>7000</v>
      </c>
      <c r="T60" s="82">
        <v>7000</v>
      </c>
      <c r="U60" s="1">
        <v>7000</v>
      </c>
      <c r="V60" s="42">
        <v>7000</v>
      </c>
      <c r="W60" s="44">
        <v>7000</v>
      </c>
    </row>
    <row r="61" spans="1:23" x14ac:dyDescent="0.25">
      <c r="B61" s="55"/>
      <c r="C61" s="377"/>
      <c r="D61" s="246"/>
      <c r="E61" s="246" t="s">
        <v>1087</v>
      </c>
      <c r="F61" s="258">
        <f t="shared" si="55"/>
        <v>162000</v>
      </c>
      <c r="G61" s="151"/>
      <c r="H61" s="169">
        <f t="shared" si="56"/>
        <v>162000</v>
      </c>
      <c r="I61" s="76"/>
      <c r="J61" s="1"/>
      <c r="K61" s="1">
        <f>H61</f>
        <v>162000</v>
      </c>
      <c r="L61" s="76">
        <v>13500</v>
      </c>
      <c r="M61" s="1">
        <v>13500</v>
      </c>
      <c r="N61" s="1">
        <v>13500</v>
      </c>
      <c r="O61" s="1">
        <v>13500</v>
      </c>
      <c r="P61" s="1">
        <v>13500</v>
      </c>
      <c r="Q61" s="82">
        <v>13500</v>
      </c>
      <c r="R61" s="1">
        <v>13500</v>
      </c>
      <c r="S61" s="42">
        <v>13500</v>
      </c>
      <c r="T61" s="82">
        <v>13500</v>
      </c>
      <c r="U61" s="1">
        <v>13500</v>
      </c>
      <c r="V61" s="42">
        <v>13500</v>
      </c>
      <c r="W61" s="44">
        <v>13500</v>
      </c>
    </row>
    <row r="62" spans="1:23" s="211" customFormat="1" x14ac:dyDescent="0.25">
      <c r="A62" s="393"/>
      <c r="B62" s="191"/>
      <c r="C62" s="204"/>
      <c r="D62" s="274" t="s">
        <v>1031</v>
      </c>
      <c r="E62" s="274"/>
      <c r="F62" s="281">
        <f t="shared" ref="F62:G62" si="59">SUM(F63:F65)</f>
        <v>64800</v>
      </c>
      <c r="G62" s="192">
        <f t="shared" si="59"/>
        <v>0</v>
      </c>
      <c r="H62" s="193">
        <f t="shared" si="56"/>
        <v>64800</v>
      </c>
      <c r="I62" s="201">
        <f t="shared" ref="I62:W62" si="60">SUM(I63:I65)</f>
        <v>18000</v>
      </c>
      <c r="J62" s="195">
        <f t="shared" si="60"/>
        <v>34800</v>
      </c>
      <c r="K62" s="195">
        <f t="shared" si="60"/>
        <v>12000</v>
      </c>
      <c r="L62" s="201">
        <f t="shared" si="60"/>
        <v>5400</v>
      </c>
      <c r="M62" s="195">
        <f t="shared" si="60"/>
        <v>5400</v>
      </c>
      <c r="N62" s="195">
        <f t="shared" si="60"/>
        <v>5400</v>
      </c>
      <c r="O62" s="195">
        <f t="shared" si="60"/>
        <v>5400</v>
      </c>
      <c r="P62" s="195">
        <f t="shared" si="60"/>
        <v>5400</v>
      </c>
      <c r="Q62" s="196">
        <f t="shared" si="60"/>
        <v>5400</v>
      </c>
      <c r="R62" s="195">
        <f t="shared" si="60"/>
        <v>5400</v>
      </c>
      <c r="S62" s="194">
        <f t="shared" si="60"/>
        <v>5400</v>
      </c>
      <c r="T62" s="196">
        <f t="shared" si="60"/>
        <v>5400</v>
      </c>
      <c r="U62" s="195">
        <f t="shared" si="60"/>
        <v>5400</v>
      </c>
      <c r="V62" s="194">
        <f t="shared" si="60"/>
        <v>5400</v>
      </c>
      <c r="W62" s="197">
        <f t="shared" si="60"/>
        <v>5400</v>
      </c>
    </row>
    <row r="63" spans="1:23" x14ac:dyDescent="0.25">
      <c r="B63" s="55"/>
      <c r="C63" s="377"/>
      <c r="D63" s="246"/>
      <c r="E63" s="246" t="s">
        <v>1085</v>
      </c>
      <c r="F63" s="258">
        <f t="shared" si="55"/>
        <v>18000</v>
      </c>
      <c r="G63" s="151"/>
      <c r="H63" s="169">
        <f t="shared" si="56"/>
        <v>18000</v>
      </c>
      <c r="I63" s="76">
        <f>H63</f>
        <v>18000</v>
      </c>
      <c r="J63" s="1"/>
      <c r="K63" s="1"/>
      <c r="L63" s="76">
        <v>1500</v>
      </c>
      <c r="M63" s="1">
        <v>1500</v>
      </c>
      <c r="N63" s="1">
        <v>1500</v>
      </c>
      <c r="O63" s="1">
        <v>1500</v>
      </c>
      <c r="P63" s="1">
        <v>1500</v>
      </c>
      <c r="Q63" s="82">
        <v>1500</v>
      </c>
      <c r="R63" s="1">
        <v>1500</v>
      </c>
      <c r="S63" s="42">
        <v>1500</v>
      </c>
      <c r="T63" s="82">
        <v>1500</v>
      </c>
      <c r="U63" s="1">
        <v>1500</v>
      </c>
      <c r="V63" s="42">
        <v>1500</v>
      </c>
      <c r="W63" s="44">
        <v>1500</v>
      </c>
    </row>
    <row r="64" spans="1:23" x14ac:dyDescent="0.25">
      <c r="B64" s="55"/>
      <c r="C64" s="377"/>
      <c r="D64" s="246"/>
      <c r="E64" s="246" t="s">
        <v>1086</v>
      </c>
      <c r="F64" s="258">
        <f t="shared" ref="F64:F65" si="61">SUM(L64:W64)</f>
        <v>34800</v>
      </c>
      <c r="G64" s="151"/>
      <c r="H64" s="169">
        <f t="shared" si="53"/>
        <v>34800</v>
      </c>
      <c r="I64" s="76"/>
      <c r="J64" s="1">
        <f>H64</f>
        <v>34800</v>
      </c>
      <c r="K64" s="1"/>
      <c r="L64" s="76">
        <v>2900</v>
      </c>
      <c r="M64" s="1">
        <v>2900</v>
      </c>
      <c r="N64" s="1">
        <v>2900</v>
      </c>
      <c r="O64" s="1">
        <v>2900</v>
      </c>
      <c r="P64" s="1">
        <v>2900</v>
      </c>
      <c r="Q64" s="82">
        <v>2900</v>
      </c>
      <c r="R64" s="1">
        <v>2900</v>
      </c>
      <c r="S64" s="42">
        <v>2900</v>
      </c>
      <c r="T64" s="82">
        <v>2900</v>
      </c>
      <c r="U64" s="1">
        <v>2900</v>
      </c>
      <c r="V64" s="42">
        <v>2900</v>
      </c>
      <c r="W64" s="44">
        <v>2900</v>
      </c>
    </row>
    <row r="65" spans="1:23" x14ac:dyDescent="0.25">
      <c r="B65" s="55"/>
      <c r="C65" s="377"/>
      <c r="D65" s="246"/>
      <c r="E65" s="246" t="s">
        <v>1087</v>
      </c>
      <c r="F65" s="258">
        <f t="shared" si="61"/>
        <v>12000</v>
      </c>
      <c r="G65" s="151"/>
      <c r="H65" s="169">
        <f t="shared" si="53"/>
        <v>12000</v>
      </c>
      <c r="I65" s="76"/>
      <c r="J65" s="1"/>
      <c r="K65" s="1">
        <f>H65</f>
        <v>12000</v>
      </c>
      <c r="L65" s="76">
        <v>1000</v>
      </c>
      <c r="M65" s="1">
        <v>1000</v>
      </c>
      <c r="N65" s="1">
        <v>1000</v>
      </c>
      <c r="O65" s="1">
        <v>1000</v>
      </c>
      <c r="P65" s="1">
        <v>1000</v>
      </c>
      <c r="Q65" s="82">
        <v>1000</v>
      </c>
      <c r="R65" s="1">
        <v>1000</v>
      </c>
      <c r="S65" s="42">
        <v>1000</v>
      </c>
      <c r="T65" s="82">
        <v>1000</v>
      </c>
      <c r="U65" s="1">
        <v>1000</v>
      </c>
      <c r="V65" s="42">
        <v>1000</v>
      </c>
      <c r="W65" s="44">
        <v>1000</v>
      </c>
    </row>
    <row r="66" spans="1:23" s="41" customFormat="1" hidden="1" x14ac:dyDescent="0.25">
      <c r="A66" s="128" t="s">
        <v>178</v>
      </c>
      <c r="B66" s="53" t="s">
        <v>636</v>
      </c>
      <c r="C66" s="580" t="s">
        <v>179</v>
      </c>
      <c r="D66" s="581"/>
      <c r="E66" s="581"/>
      <c r="F66" s="265">
        <f t="shared" ref="F66:F67" si="62">SUM(L66:W66)</f>
        <v>0</v>
      </c>
      <c r="G66" s="158"/>
      <c r="H66" s="170">
        <f t="shared" si="1"/>
        <v>0</v>
      </c>
      <c r="I66" s="78"/>
      <c r="J66" s="13"/>
      <c r="K66" s="13"/>
      <c r="L66" s="78"/>
      <c r="M66" s="13"/>
      <c r="N66" s="13"/>
      <c r="O66" s="13"/>
      <c r="P66" s="13"/>
      <c r="Q66" s="83"/>
      <c r="R66" s="13"/>
      <c r="S66" s="43"/>
      <c r="T66" s="83"/>
      <c r="U66" s="13"/>
      <c r="V66" s="43"/>
      <c r="W66" s="45"/>
    </row>
    <row r="67" spans="1:23" s="41" customFormat="1" hidden="1" x14ac:dyDescent="0.25">
      <c r="A67" s="128" t="s">
        <v>180</v>
      </c>
      <c r="B67" s="53" t="s">
        <v>637</v>
      </c>
      <c r="C67" s="580" t="s">
        <v>181</v>
      </c>
      <c r="D67" s="581"/>
      <c r="E67" s="581"/>
      <c r="F67" s="265">
        <f t="shared" si="62"/>
        <v>0</v>
      </c>
      <c r="G67" s="158"/>
      <c r="H67" s="170">
        <f t="shared" si="1"/>
        <v>0</v>
      </c>
      <c r="I67" s="78"/>
      <c r="J67" s="13"/>
      <c r="K67" s="13"/>
      <c r="L67" s="78"/>
      <c r="M67" s="13"/>
      <c r="N67" s="13"/>
      <c r="O67" s="13"/>
      <c r="P67" s="13"/>
      <c r="Q67" s="83"/>
      <c r="R67" s="13"/>
      <c r="S67" s="43"/>
      <c r="T67" s="83"/>
      <c r="U67" s="13"/>
      <c r="V67" s="43"/>
      <c r="W67" s="45"/>
    </row>
    <row r="68" spans="1:23" s="41" customFormat="1" x14ac:dyDescent="0.25">
      <c r="A68" s="128" t="s">
        <v>182</v>
      </c>
      <c r="B68" s="53" t="s">
        <v>638</v>
      </c>
      <c r="C68" s="580" t="s">
        <v>183</v>
      </c>
      <c r="D68" s="581"/>
      <c r="E68" s="581"/>
      <c r="F68" s="265">
        <f>SUM(F69:F71)</f>
        <v>12500</v>
      </c>
      <c r="G68" s="158">
        <f>SUM(G69:G71)</f>
        <v>0</v>
      </c>
      <c r="H68" s="170">
        <f t="shared" si="1"/>
        <v>12500</v>
      </c>
      <c r="I68" s="78">
        <f t="shared" ref="I68:W68" si="63">SUM(I69:I71)</f>
        <v>5000</v>
      </c>
      <c r="J68" s="13">
        <f t="shared" si="63"/>
        <v>5000</v>
      </c>
      <c r="K68" s="13">
        <f t="shared" si="63"/>
        <v>2500</v>
      </c>
      <c r="L68" s="78">
        <f t="shared" si="63"/>
        <v>5000</v>
      </c>
      <c r="M68" s="13">
        <f t="shared" si="63"/>
        <v>0</v>
      </c>
      <c r="N68" s="13">
        <f t="shared" si="63"/>
        <v>5000</v>
      </c>
      <c r="O68" s="13">
        <f t="shared" si="63"/>
        <v>0</v>
      </c>
      <c r="P68" s="13">
        <f t="shared" si="63"/>
        <v>2500</v>
      </c>
      <c r="Q68" s="83">
        <f t="shared" si="63"/>
        <v>0</v>
      </c>
      <c r="R68" s="13">
        <f t="shared" si="63"/>
        <v>0</v>
      </c>
      <c r="S68" s="43">
        <f t="shared" si="63"/>
        <v>0</v>
      </c>
      <c r="T68" s="83">
        <f t="shared" si="63"/>
        <v>0</v>
      </c>
      <c r="U68" s="13">
        <f t="shared" si="63"/>
        <v>0</v>
      </c>
      <c r="V68" s="43">
        <f t="shared" si="63"/>
        <v>0</v>
      </c>
      <c r="W68" s="45">
        <f t="shared" si="63"/>
        <v>0</v>
      </c>
    </row>
    <row r="69" spans="1:23" x14ac:dyDescent="0.25">
      <c r="B69" s="55"/>
      <c r="C69" s="377"/>
      <c r="D69" s="246" t="s">
        <v>1085</v>
      </c>
      <c r="E69" s="246"/>
      <c r="F69" s="258">
        <f t="shared" ref="F69:F84" si="64">SUM(L69:W69)</f>
        <v>5000</v>
      </c>
      <c r="G69" s="151"/>
      <c r="H69" s="169">
        <f t="shared" ref="H69:H84" si="65">SUM(F69:G69)</f>
        <v>5000</v>
      </c>
      <c r="I69" s="76">
        <f>H69</f>
        <v>5000</v>
      </c>
      <c r="J69" s="1"/>
      <c r="K69" s="1"/>
      <c r="L69" s="76">
        <v>5000</v>
      </c>
      <c r="M69" s="1"/>
      <c r="N69" s="1"/>
      <c r="O69" s="1"/>
      <c r="P69" s="1"/>
      <c r="Q69" s="82"/>
      <c r="R69" s="1"/>
      <c r="S69" s="42"/>
      <c r="T69" s="82"/>
      <c r="U69" s="1"/>
      <c r="V69" s="42"/>
      <c r="W69" s="44"/>
    </row>
    <row r="70" spans="1:23" x14ac:dyDescent="0.25">
      <c r="B70" s="55"/>
      <c r="C70" s="377"/>
      <c r="D70" s="246" t="s">
        <v>1086</v>
      </c>
      <c r="E70" s="246"/>
      <c r="F70" s="258">
        <f t="shared" si="64"/>
        <v>5000</v>
      </c>
      <c r="G70" s="151"/>
      <c r="H70" s="169">
        <f t="shared" si="65"/>
        <v>5000</v>
      </c>
      <c r="I70" s="76"/>
      <c r="J70" s="1">
        <f>H70</f>
        <v>5000</v>
      </c>
      <c r="K70" s="1"/>
      <c r="L70" s="76"/>
      <c r="M70" s="1"/>
      <c r="N70" s="1">
        <v>5000</v>
      </c>
      <c r="O70" s="1"/>
      <c r="P70" s="1"/>
      <c r="Q70" s="82"/>
      <c r="R70" s="1"/>
      <c r="S70" s="42"/>
      <c r="T70" s="82"/>
      <c r="U70" s="1"/>
      <c r="V70" s="42"/>
      <c r="W70" s="44"/>
    </row>
    <row r="71" spans="1:23" x14ac:dyDescent="0.25">
      <c r="B71" s="55"/>
      <c r="C71" s="377"/>
      <c r="D71" s="246" t="s">
        <v>1087</v>
      </c>
      <c r="E71" s="246"/>
      <c r="F71" s="258">
        <f t="shared" si="64"/>
        <v>2500</v>
      </c>
      <c r="G71" s="151"/>
      <c r="H71" s="169">
        <f t="shared" si="65"/>
        <v>2500</v>
      </c>
      <c r="I71" s="76"/>
      <c r="J71" s="1"/>
      <c r="K71" s="1">
        <f>H71</f>
        <v>2500</v>
      </c>
      <c r="L71" s="76"/>
      <c r="M71" s="1"/>
      <c r="N71" s="1"/>
      <c r="O71" s="1"/>
      <c r="P71" s="1">
        <v>2500</v>
      </c>
      <c r="Q71" s="82"/>
      <c r="R71" s="1"/>
      <c r="S71" s="42"/>
      <c r="T71" s="82"/>
      <c r="U71" s="1"/>
      <c r="V71" s="42"/>
      <c r="W71" s="44"/>
    </row>
    <row r="72" spans="1:23" s="18" customFormat="1" hidden="1" x14ac:dyDescent="0.25">
      <c r="A72" s="128" t="s">
        <v>184</v>
      </c>
      <c r="B72" s="53" t="s">
        <v>639</v>
      </c>
      <c r="C72" s="580" t="s">
        <v>185</v>
      </c>
      <c r="D72" s="581"/>
      <c r="E72" s="581"/>
      <c r="F72" s="265">
        <f t="shared" si="64"/>
        <v>0</v>
      </c>
      <c r="G72" s="158"/>
      <c r="H72" s="170">
        <f t="shared" si="65"/>
        <v>0</v>
      </c>
      <c r="I72" s="78">
        <f t="shared" ref="I72:K72" si="66">I73+I74</f>
        <v>0</v>
      </c>
      <c r="J72" s="13">
        <f t="shared" si="66"/>
        <v>0</v>
      </c>
      <c r="K72" s="13">
        <f t="shared" si="66"/>
        <v>0</v>
      </c>
      <c r="L72" s="78">
        <f t="shared" ref="L72:W72" si="67">L73+L74</f>
        <v>0</v>
      </c>
      <c r="M72" s="13">
        <f t="shared" si="67"/>
        <v>0</v>
      </c>
      <c r="N72" s="13">
        <f t="shared" si="67"/>
        <v>0</v>
      </c>
      <c r="O72" s="13">
        <f t="shared" si="67"/>
        <v>0</v>
      </c>
      <c r="P72" s="13">
        <f t="shared" si="67"/>
        <v>0</v>
      </c>
      <c r="Q72" s="83">
        <f t="shared" si="67"/>
        <v>0</v>
      </c>
      <c r="R72" s="13">
        <f t="shared" si="67"/>
        <v>0</v>
      </c>
      <c r="S72" s="43">
        <f t="shared" si="67"/>
        <v>0</v>
      </c>
      <c r="T72" s="83">
        <f t="shared" si="67"/>
        <v>0</v>
      </c>
      <c r="U72" s="13">
        <f t="shared" si="67"/>
        <v>0</v>
      </c>
      <c r="V72" s="43">
        <f t="shared" si="67"/>
        <v>0</v>
      </c>
      <c r="W72" s="45">
        <f t="shared" si="67"/>
        <v>0</v>
      </c>
    </row>
    <row r="73" spans="1:23" hidden="1" x14ac:dyDescent="0.25">
      <c r="B73" s="55"/>
      <c r="C73" s="278"/>
      <c r="D73" s="524" t="s">
        <v>186</v>
      </c>
      <c r="E73" s="524"/>
      <c r="F73" s="258">
        <f t="shared" si="64"/>
        <v>0</v>
      </c>
      <c r="G73" s="151"/>
      <c r="H73" s="169">
        <f t="shared" si="65"/>
        <v>0</v>
      </c>
      <c r="I73" s="76"/>
      <c r="J73" s="1"/>
      <c r="K73" s="1"/>
      <c r="L73" s="76"/>
      <c r="M73" s="1"/>
      <c r="N73" s="1"/>
      <c r="O73" s="1"/>
      <c r="P73" s="1"/>
      <c r="Q73" s="82"/>
      <c r="R73" s="1"/>
      <c r="S73" s="42"/>
      <c r="T73" s="82"/>
      <c r="U73" s="1"/>
      <c r="V73" s="42"/>
      <c r="W73" s="44"/>
    </row>
    <row r="74" spans="1:23" hidden="1" x14ac:dyDescent="0.25">
      <c r="B74" s="55"/>
      <c r="C74" s="278"/>
      <c r="D74" s="524" t="s">
        <v>187</v>
      </c>
      <c r="E74" s="524"/>
      <c r="F74" s="258">
        <f t="shared" si="64"/>
        <v>0</v>
      </c>
      <c r="G74" s="151"/>
      <c r="H74" s="169">
        <f t="shared" si="65"/>
        <v>0</v>
      </c>
      <c r="I74" s="76"/>
      <c r="J74" s="1"/>
      <c r="K74" s="1"/>
      <c r="L74" s="76"/>
      <c r="M74" s="1"/>
      <c r="N74" s="1"/>
      <c r="O74" s="1"/>
      <c r="P74" s="1"/>
      <c r="Q74" s="82"/>
      <c r="R74" s="1"/>
      <c r="S74" s="42"/>
      <c r="T74" s="82"/>
      <c r="U74" s="1"/>
      <c r="V74" s="42"/>
      <c r="W74" s="44"/>
    </row>
    <row r="75" spans="1:23" s="41" customFormat="1" hidden="1" x14ac:dyDescent="0.25">
      <c r="A75" s="128" t="s">
        <v>188</v>
      </c>
      <c r="B75" s="53" t="s">
        <v>640</v>
      </c>
      <c r="C75" s="576" t="s">
        <v>189</v>
      </c>
      <c r="D75" s="577"/>
      <c r="E75" s="577"/>
      <c r="F75" s="265">
        <f t="shared" si="64"/>
        <v>0</v>
      </c>
      <c r="G75" s="158"/>
      <c r="H75" s="170">
        <f t="shared" si="65"/>
        <v>0</v>
      </c>
      <c r="I75" s="78"/>
      <c r="J75" s="13"/>
      <c r="K75" s="13"/>
      <c r="L75" s="78"/>
      <c r="M75" s="13"/>
      <c r="N75" s="13"/>
      <c r="O75" s="13"/>
      <c r="P75" s="13"/>
      <c r="Q75" s="83"/>
      <c r="R75" s="13"/>
      <c r="S75" s="43"/>
      <c r="T75" s="83"/>
      <c r="U75" s="13"/>
      <c r="V75" s="43"/>
      <c r="W75" s="45"/>
    </row>
    <row r="76" spans="1:23" s="41" customFormat="1" x14ac:dyDescent="0.25">
      <c r="A76" s="128" t="s">
        <v>190</v>
      </c>
      <c r="B76" s="53" t="s">
        <v>641</v>
      </c>
      <c r="C76" s="576" t="s">
        <v>191</v>
      </c>
      <c r="D76" s="577"/>
      <c r="E76" s="577"/>
      <c r="F76" s="265">
        <f>F77+F81</f>
        <v>212000</v>
      </c>
      <c r="G76" s="158">
        <f>G77+G81</f>
        <v>0</v>
      </c>
      <c r="H76" s="170">
        <f t="shared" si="65"/>
        <v>212000</v>
      </c>
      <c r="I76" s="78">
        <f t="shared" ref="I76:W76" si="68">I77+I81</f>
        <v>74800</v>
      </c>
      <c r="J76" s="13">
        <f t="shared" si="68"/>
        <v>65200</v>
      </c>
      <c r="K76" s="13">
        <f t="shared" si="68"/>
        <v>72000</v>
      </c>
      <c r="L76" s="78">
        <f t="shared" si="68"/>
        <v>14750</v>
      </c>
      <c r="M76" s="13">
        <f t="shared" si="68"/>
        <v>14750</v>
      </c>
      <c r="N76" s="13">
        <f t="shared" si="68"/>
        <v>14750</v>
      </c>
      <c r="O76" s="13">
        <f t="shared" si="68"/>
        <v>14750</v>
      </c>
      <c r="P76" s="13">
        <f t="shared" si="68"/>
        <v>14750</v>
      </c>
      <c r="Q76" s="83">
        <f t="shared" si="68"/>
        <v>14750</v>
      </c>
      <c r="R76" s="13">
        <f t="shared" si="68"/>
        <v>24750</v>
      </c>
      <c r="S76" s="43">
        <f t="shared" si="68"/>
        <v>14750</v>
      </c>
      <c r="T76" s="83">
        <f t="shared" si="68"/>
        <v>14750</v>
      </c>
      <c r="U76" s="13">
        <f t="shared" si="68"/>
        <v>14750</v>
      </c>
      <c r="V76" s="43">
        <f t="shared" si="68"/>
        <v>39750</v>
      </c>
      <c r="W76" s="45">
        <f t="shared" si="68"/>
        <v>14750</v>
      </c>
    </row>
    <row r="77" spans="1:23" s="211" customFormat="1" x14ac:dyDescent="0.25">
      <c r="A77" s="128"/>
      <c r="B77" s="191"/>
      <c r="C77" s="252"/>
      <c r="D77" s="394" t="s">
        <v>1088</v>
      </c>
      <c r="E77" s="394"/>
      <c r="F77" s="281">
        <f>SUM(F78:F80)</f>
        <v>35000</v>
      </c>
      <c r="G77" s="192">
        <f>SUM(G78:G80)</f>
        <v>0</v>
      </c>
      <c r="H77" s="193">
        <f t="shared" si="65"/>
        <v>35000</v>
      </c>
      <c r="I77" s="201">
        <f t="shared" ref="I77:W77" si="69">SUM(I78:I80)</f>
        <v>10000</v>
      </c>
      <c r="J77" s="195">
        <f t="shared" si="69"/>
        <v>10000</v>
      </c>
      <c r="K77" s="195">
        <f t="shared" si="69"/>
        <v>15000</v>
      </c>
      <c r="L77" s="201">
        <f t="shared" si="69"/>
        <v>0</v>
      </c>
      <c r="M77" s="195">
        <f t="shared" si="69"/>
        <v>0</v>
      </c>
      <c r="N77" s="195">
        <f t="shared" si="69"/>
        <v>0</v>
      </c>
      <c r="O77" s="195">
        <f t="shared" si="69"/>
        <v>0</v>
      </c>
      <c r="P77" s="195">
        <f t="shared" si="69"/>
        <v>0</v>
      </c>
      <c r="Q77" s="196">
        <f t="shared" si="69"/>
        <v>0</v>
      </c>
      <c r="R77" s="195">
        <f t="shared" si="69"/>
        <v>10000</v>
      </c>
      <c r="S77" s="194">
        <f t="shared" si="69"/>
        <v>0</v>
      </c>
      <c r="T77" s="196">
        <f t="shared" si="69"/>
        <v>0</v>
      </c>
      <c r="U77" s="195">
        <f t="shared" si="69"/>
        <v>0</v>
      </c>
      <c r="V77" s="194">
        <f t="shared" si="69"/>
        <v>25000</v>
      </c>
      <c r="W77" s="197">
        <f t="shared" si="69"/>
        <v>0</v>
      </c>
    </row>
    <row r="78" spans="1:23" x14ac:dyDescent="0.25">
      <c r="B78" s="55"/>
      <c r="C78" s="278"/>
      <c r="D78" s="395"/>
      <c r="E78" s="395" t="s">
        <v>1085</v>
      </c>
      <c r="F78" s="258">
        <f t="shared" si="64"/>
        <v>10000</v>
      </c>
      <c r="G78" s="151"/>
      <c r="H78" s="169">
        <f t="shared" si="65"/>
        <v>10000</v>
      </c>
      <c r="I78" s="76">
        <f>H78</f>
        <v>10000</v>
      </c>
      <c r="J78" s="1"/>
      <c r="K78" s="1"/>
      <c r="L78" s="76"/>
      <c r="M78" s="1"/>
      <c r="N78" s="1"/>
      <c r="O78" s="1"/>
      <c r="P78" s="1"/>
      <c r="Q78" s="82"/>
      <c r="R78" s="1"/>
      <c r="S78" s="42"/>
      <c r="T78" s="82"/>
      <c r="U78" s="1"/>
      <c r="V78" s="42">
        <v>10000</v>
      </c>
      <c r="W78" s="44"/>
    </row>
    <row r="79" spans="1:23" x14ac:dyDescent="0.25">
      <c r="B79" s="55"/>
      <c r="C79" s="278"/>
      <c r="D79" s="395"/>
      <c r="E79" s="395" t="s">
        <v>1086</v>
      </c>
      <c r="F79" s="258">
        <f t="shared" si="64"/>
        <v>10000</v>
      </c>
      <c r="G79" s="151"/>
      <c r="H79" s="169">
        <f t="shared" si="65"/>
        <v>10000</v>
      </c>
      <c r="I79" s="76"/>
      <c r="J79" s="1">
        <f>H79</f>
        <v>10000</v>
      </c>
      <c r="K79" s="1"/>
      <c r="L79" s="76"/>
      <c r="M79" s="1"/>
      <c r="N79" s="1"/>
      <c r="O79" s="1"/>
      <c r="P79" s="1"/>
      <c r="Q79" s="82"/>
      <c r="R79" s="1"/>
      <c r="S79" s="42"/>
      <c r="T79" s="82"/>
      <c r="U79" s="1"/>
      <c r="V79" s="42">
        <v>10000</v>
      </c>
      <c r="W79" s="44"/>
    </row>
    <row r="80" spans="1:23" x14ac:dyDescent="0.25">
      <c r="B80" s="55"/>
      <c r="C80" s="278"/>
      <c r="D80" s="395"/>
      <c r="E80" s="395" t="s">
        <v>1087</v>
      </c>
      <c r="F80" s="258">
        <f t="shared" si="64"/>
        <v>15000</v>
      </c>
      <c r="G80" s="151"/>
      <c r="H80" s="169">
        <f t="shared" si="65"/>
        <v>15000</v>
      </c>
      <c r="I80" s="76"/>
      <c r="J80" s="1"/>
      <c r="K80" s="1">
        <f>H80</f>
        <v>15000</v>
      </c>
      <c r="L80" s="76"/>
      <c r="M80" s="1"/>
      <c r="N80" s="1"/>
      <c r="O80" s="1"/>
      <c r="P80" s="1"/>
      <c r="Q80" s="82"/>
      <c r="R80" s="1">
        <v>10000</v>
      </c>
      <c r="S80" s="42"/>
      <c r="T80" s="82"/>
      <c r="U80" s="1"/>
      <c r="V80" s="42">
        <v>5000</v>
      </c>
      <c r="W80" s="44"/>
    </row>
    <row r="81" spans="1:23" s="211" customFormat="1" x14ac:dyDescent="0.25">
      <c r="A81" s="128"/>
      <c r="B81" s="191"/>
      <c r="C81" s="252"/>
      <c r="D81" s="394" t="s">
        <v>1035</v>
      </c>
      <c r="E81" s="394"/>
      <c r="F81" s="281">
        <f t="shared" ref="F81:G81" si="70">SUM(F82:F84)</f>
        <v>177000</v>
      </c>
      <c r="G81" s="192">
        <f t="shared" si="70"/>
        <v>0</v>
      </c>
      <c r="H81" s="193">
        <f t="shared" si="65"/>
        <v>177000</v>
      </c>
      <c r="I81" s="201">
        <f t="shared" ref="I81:W81" si="71">SUM(I82:I84)</f>
        <v>64800</v>
      </c>
      <c r="J81" s="195">
        <f t="shared" si="71"/>
        <v>55200</v>
      </c>
      <c r="K81" s="195">
        <f t="shared" si="71"/>
        <v>57000</v>
      </c>
      <c r="L81" s="201">
        <f t="shared" si="71"/>
        <v>14750</v>
      </c>
      <c r="M81" s="195">
        <f t="shared" si="71"/>
        <v>14750</v>
      </c>
      <c r="N81" s="195">
        <f t="shared" si="71"/>
        <v>14750</v>
      </c>
      <c r="O81" s="195">
        <f t="shared" si="71"/>
        <v>14750</v>
      </c>
      <c r="P81" s="195">
        <f t="shared" si="71"/>
        <v>14750</v>
      </c>
      <c r="Q81" s="196">
        <f t="shared" si="71"/>
        <v>14750</v>
      </c>
      <c r="R81" s="195">
        <f t="shared" si="71"/>
        <v>14750</v>
      </c>
      <c r="S81" s="194">
        <f t="shared" si="71"/>
        <v>14750</v>
      </c>
      <c r="T81" s="196">
        <f t="shared" si="71"/>
        <v>14750</v>
      </c>
      <c r="U81" s="195">
        <f t="shared" si="71"/>
        <v>14750</v>
      </c>
      <c r="V81" s="194">
        <f t="shared" si="71"/>
        <v>14750</v>
      </c>
      <c r="W81" s="197">
        <f t="shared" si="71"/>
        <v>14750</v>
      </c>
    </row>
    <row r="82" spans="1:23" x14ac:dyDescent="0.25">
      <c r="B82" s="55"/>
      <c r="C82" s="278"/>
      <c r="D82" s="395"/>
      <c r="E82" s="395" t="s">
        <v>1085</v>
      </c>
      <c r="F82" s="258">
        <f t="shared" si="64"/>
        <v>64800</v>
      </c>
      <c r="G82" s="151"/>
      <c r="H82" s="169">
        <f t="shared" si="65"/>
        <v>64800</v>
      </c>
      <c r="I82" s="76">
        <f>H82</f>
        <v>64800</v>
      </c>
      <c r="J82" s="1"/>
      <c r="K82" s="1"/>
      <c r="L82" s="76">
        <v>5400</v>
      </c>
      <c r="M82" s="1">
        <v>5400</v>
      </c>
      <c r="N82" s="1">
        <v>5400</v>
      </c>
      <c r="O82" s="1">
        <v>5400</v>
      </c>
      <c r="P82" s="1">
        <v>5400</v>
      </c>
      <c r="Q82" s="82">
        <v>5400</v>
      </c>
      <c r="R82" s="1">
        <v>5400</v>
      </c>
      <c r="S82" s="42">
        <v>5400</v>
      </c>
      <c r="T82" s="82">
        <v>5400</v>
      </c>
      <c r="U82" s="1">
        <v>5400</v>
      </c>
      <c r="V82" s="42">
        <v>5400</v>
      </c>
      <c r="W82" s="44">
        <v>5400</v>
      </c>
    </row>
    <row r="83" spans="1:23" x14ac:dyDescent="0.25">
      <c r="B83" s="55"/>
      <c r="C83" s="278"/>
      <c r="D83" s="395"/>
      <c r="E83" s="395" t="s">
        <v>1086</v>
      </c>
      <c r="F83" s="258">
        <f t="shared" si="64"/>
        <v>55200</v>
      </c>
      <c r="G83" s="151"/>
      <c r="H83" s="169">
        <f t="shared" si="65"/>
        <v>55200</v>
      </c>
      <c r="I83" s="76"/>
      <c r="J83" s="1">
        <f>H83</f>
        <v>55200</v>
      </c>
      <c r="K83" s="1"/>
      <c r="L83" s="76">
        <v>4600</v>
      </c>
      <c r="M83" s="1">
        <v>4600</v>
      </c>
      <c r="N83" s="1">
        <v>4600</v>
      </c>
      <c r="O83" s="1">
        <v>4600</v>
      </c>
      <c r="P83" s="1">
        <v>4600</v>
      </c>
      <c r="Q83" s="82">
        <v>4600</v>
      </c>
      <c r="R83" s="1">
        <v>4600</v>
      </c>
      <c r="S83" s="42">
        <v>4600</v>
      </c>
      <c r="T83" s="82">
        <v>4600</v>
      </c>
      <c r="U83" s="1">
        <v>4600</v>
      </c>
      <c r="V83" s="42">
        <v>4600</v>
      </c>
      <c r="W83" s="44">
        <v>4600</v>
      </c>
    </row>
    <row r="84" spans="1:23" x14ac:dyDescent="0.25">
      <c r="B84" s="55"/>
      <c r="C84" s="278"/>
      <c r="D84" s="395"/>
      <c r="E84" s="395" t="s">
        <v>1087</v>
      </c>
      <c r="F84" s="258">
        <f t="shared" si="64"/>
        <v>57000</v>
      </c>
      <c r="G84" s="151"/>
      <c r="H84" s="169">
        <f t="shared" si="65"/>
        <v>57000</v>
      </c>
      <c r="I84" s="76"/>
      <c r="J84" s="1"/>
      <c r="K84" s="1">
        <f>H84</f>
        <v>57000</v>
      </c>
      <c r="L84" s="76">
        <v>4750</v>
      </c>
      <c r="M84" s="1">
        <v>4750</v>
      </c>
      <c r="N84" s="1">
        <v>4750</v>
      </c>
      <c r="O84" s="1">
        <v>4750</v>
      </c>
      <c r="P84" s="1">
        <v>4750</v>
      </c>
      <c r="Q84" s="82">
        <v>4750</v>
      </c>
      <c r="R84" s="1">
        <v>4750</v>
      </c>
      <c r="S84" s="42">
        <v>4750</v>
      </c>
      <c r="T84" s="82">
        <v>4750</v>
      </c>
      <c r="U84" s="1">
        <v>4750</v>
      </c>
      <c r="V84" s="42">
        <v>4750</v>
      </c>
      <c r="W84" s="44">
        <v>4750</v>
      </c>
    </row>
    <row r="85" spans="1:23" hidden="1" x14ac:dyDescent="0.25">
      <c r="B85" s="93" t="s">
        <v>642</v>
      </c>
      <c r="C85" s="556" t="s">
        <v>192</v>
      </c>
      <c r="D85" s="557"/>
      <c r="E85" s="557"/>
      <c r="F85" s="259">
        <f>F86+F87</f>
        <v>0</v>
      </c>
      <c r="G85" s="152">
        <f t="shared" ref="G85:W85" si="72">G86+G87</f>
        <v>0</v>
      </c>
      <c r="H85" s="168">
        <f t="shared" si="1"/>
        <v>0</v>
      </c>
      <c r="I85" s="95">
        <f t="shared" ref="I85:K85" si="73">I86+I87</f>
        <v>0</v>
      </c>
      <c r="J85" s="96">
        <f t="shared" si="73"/>
        <v>0</v>
      </c>
      <c r="K85" s="96">
        <f t="shared" si="73"/>
        <v>0</v>
      </c>
      <c r="L85" s="95">
        <f t="shared" si="72"/>
        <v>0</v>
      </c>
      <c r="M85" s="96">
        <f t="shared" si="72"/>
        <v>0</v>
      </c>
      <c r="N85" s="96">
        <f t="shared" si="72"/>
        <v>0</v>
      </c>
      <c r="O85" s="96">
        <f t="shared" si="72"/>
        <v>0</v>
      </c>
      <c r="P85" s="96">
        <f t="shared" si="72"/>
        <v>0</v>
      </c>
      <c r="Q85" s="99">
        <f t="shared" si="72"/>
        <v>0</v>
      </c>
      <c r="R85" s="96">
        <f t="shared" si="72"/>
        <v>0</v>
      </c>
      <c r="S85" s="98">
        <f t="shared" si="72"/>
        <v>0</v>
      </c>
      <c r="T85" s="99">
        <f t="shared" si="72"/>
        <v>0</v>
      </c>
      <c r="U85" s="96">
        <f t="shared" si="72"/>
        <v>0</v>
      </c>
      <c r="V85" s="98">
        <f t="shared" si="72"/>
        <v>0</v>
      </c>
      <c r="W85" s="100">
        <f t="shared" si="72"/>
        <v>0</v>
      </c>
    </row>
    <row r="86" spans="1:23" s="41" customFormat="1" hidden="1" x14ac:dyDescent="0.25">
      <c r="A86" s="128" t="s">
        <v>193</v>
      </c>
      <c r="B86" s="53" t="s">
        <v>643</v>
      </c>
      <c r="C86" s="576" t="s">
        <v>194</v>
      </c>
      <c r="D86" s="577"/>
      <c r="E86" s="577"/>
      <c r="F86" s="265">
        <f t="shared" ref="F86:F87" si="74">SUM(L86:W86)</f>
        <v>0</v>
      </c>
      <c r="G86" s="158"/>
      <c r="H86" s="170">
        <f t="shared" si="1"/>
        <v>0</v>
      </c>
      <c r="I86" s="78"/>
      <c r="J86" s="13"/>
      <c r="K86" s="13"/>
      <c r="L86" s="78"/>
      <c r="M86" s="13"/>
      <c r="N86" s="13"/>
      <c r="O86" s="13"/>
      <c r="P86" s="13"/>
      <c r="Q86" s="83"/>
      <c r="R86" s="13"/>
      <c r="S86" s="43"/>
      <c r="T86" s="83"/>
      <c r="U86" s="13"/>
      <c r="V86" s="43"/>
      <c r="W86" s="45"/>
    </row>
    <row r="87" spans="1:23" s="41" customFormat="1" hidden="1" x14ac:dyDescent="0.25">
      <c r="A87" s="128" t="s">
        <v>195</v>
      </c>
      <c r="B87" s="53" t="s">
        <v>644</v>
      </c>
      <c r="C87" s="576" t="s">
        <v>196</v>
      </c>
      <c r="D87" s="577"/>
      <c r="E87" s="577"/>
      <c r="F87" s="265">
        <f t="shared" si="74"/>
        <v>0</v>
      </c>
      <c r="G87" s="158"/>
      <c r="H87" s="170">
        <f t="shared" si="1"/>
        <v>0</v>
      </c>
      <c r="I87" s="78"/>
      <c r="J87" s="13"/>
      <c r="K87" s="13"/>
      <c r="L87" s="78"/>
      <c r="M87" s="13"/>
      <c r="N87" s="13"/>
      <c r="O87" s="13"/>
      <c r="P87" s="13"/>
      <c r="Q87" s="83"/>
      <c r="R87" s="13"/>
      <c r="S87" s="43"/>
      <c r="T87" s="83"/>
      <c r="U87" s="13"/>
      <c r="V87" s="43"/>
      <c r="W87" s="45"/>
    </row>
    <row r="88" spans="1:23" x14ac:dyDescent="0.25">
      <c r="B88" s="93" t="s">
        <v>645</v>
      </c>
      <c r="C88" s="556" t="s">
        <v>197</v>
      </c>
      <c r="D88" s="557"/>
      <c r="E88" s="557"/>
      <c r="F88" s="259">
        <f>F89+F93+F94+F95+F96</f>
        <v>345800</v>
      </c>
      <c r="G88" s="152">
        <f t="shared" ref="G88:W88" si="75">G89+G93+G94+G95+G96</f>
        <v>0</v>
      </c>
      <c r="H88" s="168">
        <f t="shared" si="1"/>
        <v>345800</v>
      </c>
      <c r="I88" s="95">
        <f t="shared" ref="I88:K88" si="76">I89+I93+I94+I95+I96</f>
        <v>100400</v>
      </c>
      <c r="J88" s="96">
        <f t="shared" si="76"/>
        <v>100400</v>
      </c>
      <c r="K88" s="96">
        <f t="shared" si="76"/>
        <v>145000</v>
      </c>
      <c r="L88" s="95">
        <f t="shared" si="75"/>
        <v>44650</v>
      </c>
      <c r="M88" s="96">
        <f t="shared" si="75"/>
        <v>24650</v>
      </c>
      <c r="N88" s="96">
        <f t="shared" si="75"/>
        <v>24650</v>
      </c>
      <c r="O88" s="96">
        <f t="shared" si="75"/>
        <v>44650</v>
      </c>
      <c r="P88" s="96">
        <f t="shared" si="75"/>
        <v>24650</v>
      </c>
      <c r="Q88" s="99">
        <f t="shared" si="75"/>
        <v>24650</v>
      </c>
      <c r="R88" s="96">
        <f t="shared" si="75"/>
        <v>34650</v>
      </c>
      <c r="S88" s="98">
        <f t="shared" si="75"/>
        <v>24650</v>
      </c>
      <c r="T88" s="99">
        <f t="shared" si="75"/>
        <v>24650</v>
      </c>
      <c r="U88" s="96">
        <f t="shared" si="75"/>
        <v>24650</v>
      </c>
      <c r="V88" s="98">
        <f t="shared" si="75"/>
        <v>24650</v>
      </c>
      <c r="W88" s="100">
        <f t="shared" si="75"/>
        <v>24650</v>
      </c>
    </row>
    <row r="89" spans="1:23" s="41" customFormat="1" x14ac:dyDescent="0.25">
      <c r="A89" s="128" t="s">
        <v>198</v>
      </c>
      <c r="B89" s="53" t="s">
        <v>646</v>
      </c>
      <c r="C89" s="576" t="s">
        <v>879</v>
      </c>
      <c r="D89" s="577"/>
      <c r="E89" s="577"/>
      <c r="F89" s="265">
        <f>SUM(F90:F92)</f>
        <v>295800</v>
      </c>
      <c r="G89" s="158">
        <f>SUM(G90:G92)</f>
        <v>0</v>
      </c>
      <c r="H89" s="170">
        <f t="shared" si="1"/>
        <v>295800</v>
      </c>
      <c r="I89" s="78">
        <f t="shared" ref="I89:W89" si="77">SUM(I90:I92)</f>
        <v>80400</v>
      </c>
      <c r="J89" s="13">
        <f t="shared" si="77"/>
        <v>80400</v>
      </c>
      <c r="K89" s="13">
        <f t="shared" si="77"/>
        <v>135000</v>
      </c>
      <c r="L89" s="78">
        <f t="shared" si="77"/>
        <v>24650</v>
      </c>
      <c r="M89" s="13">
        <f t="shared" si="77"/>
        <v>24650</v>
      </c>
      <c r="N89" s="13">
        <f t="shared" si="77"/>
        <v>24650</v>
      </c>
      <c r="O89" s="13">
        <f t="shared" si="77"/>
        <v>24650</v>
      </c>
      <c r="P89" s="13">
        <f t="shared" si="77"/>
        <v>24650</v>
      </c>
      <c r="Q89" s="83">
        <f t="shared" si="77"/>
        <v>24650</v>
      </c>
      <c r="R89" s="13">
        <f t="shared" si="77"/>
        <v>24650</v>
      </c>
      <c r="S89" s="43">
        <f t="shared" si="77"/>
        <v>24650</v>
      </c>
      <c r="T89" s="83">
        <f t="shared" si="77"/>
        <v>24650</v>
      </c>
      <c r="U89" s="13">
        <f t="shared" si="77"/>
        <v>24650</v>
      </c>
      <c r="V89" s="43">
        <f t="shared" si="77"/>
        <v>24650</v>
      </c>
      <c r="W89" s="45">
        <f t="shared" si="77"/>
        <v>24650</v>
      </c>
    </row>
    <row r="90" spans="1:23" x14ac:dyDescent="0.25">
      <c r="B90" s="55"/>
      <c r="C90" s="278"/>
      <c r="D90" s="395" t="s">
        <v>1085</v>
      </c>
      <c r="E90" s="395"/>
      <c r="F90" s="258">
        <f t="shared" ref="F90:F92" si="78">SUM(L90:W90)</f>
        <v>80400</v>
      </c>
      <c r="G90" s="151"/>
      <c r="H90" s="169">
        <f t="shared" ref="H90:H92" si="79">SUM(F90:G90)</f>
        <v>80400</v>
      </c>
      <c r="I90" s="76">
        <f>H90</f>
        <v>80400</v>
      </c>
      <c r="J90" s="1"/>
      <c r="K90" s="1"/>
      <c r="L90" s="76">
        <v>6700</v>
      </c>
      <c r="M90" s="1">
        <v>6700</v>
      </c>
      <c r="N90" s="1">
        <v>6700</v>
      </c>
      <c r="O90" s="1">
        <v>6700</v>
      </c>
      <c r="P90" s="1">
        <v>6700</v>
      </c>
      <c r="Q90" s="82">
        <v>6700</v>
      </c>
      <c r="R90" s="1">
        <v>6700</v>
      </c>
      <c r="S90" s="42">
        <v>6700</v>
      </c>
      <c r="T90" s="82">
        <v>6700</v>
      </c>
      <c r="U90" s="1">
        <v>6700</v>
      </c>
      <c r="V90" s="42">
        <v>6700</v>
      </c>
      <c r="W90" s="44">
        <v>6700</v>
      </c>
    </row>
    <row r="91" spans="1:23" x14ac:dyDescent="0.25">
      <c r="B91" s="55"/>
      <c r="C91" s="278"/>
      <c r="D91" s="395" t="s">
        <v>1086</v>
      </c>
      <c r="E91" s="395"/>
      <c r="F91" s="258">
        <f t="shared" si="78"/>
        <v>80400</v>
      </c>
      <c r="G91" s="151"/>
      <c r="H91" s="169">
        <f t="shared" si="79"/>
        <v>80400</v>
      </c>
      <c r="I91" s="76"/>
      <c r="J91" s="1">
        <f>H91</f>
        <v>80400</v>
      </c>
      <c r="K91" s="1"/>
      <c r="L91" s="76">
        <v>6700</v>
      </c>
      <c r="M91" s="1">
        <v>6700</v>
      </c>
      <c r="N91" s="1">
        <v>6700</v>
      </c>
      <c r="O91" s="1">
        <v>6700</v>
      </c>
      <c r="P91" s="1">
        <v>6700</v>
      </c>
      <c r="Q91" s="82">
        <v>6700</v>
      </c>
      <c r="R91" s="1">
        <v>6700</v>
      </c>
      <c r="S91" s="42">
        <v>6700</v>
      </c>
      <c r="T91" s="82">
        <v>6700</v>
      </c>
      <c r="U91" s="1">
        <v>6700</v>
      </c>
      <c r="V91" s="42">
        <v>6700</v>
      </c>
      <c r="W91" s="44">
        <v>6700</v>
      </c>
    </row>
    <row r="92" spans="1:23" x14ac:dyDescent="0.25">
      <c r="B92" s="55"/>
      <c r="C92" s="278"/>
      <c r="D92" s="395" t="s">
        <v>1087</v>
      </c>
      <c r="E92" s="395"/>
      <c r="F92" s="258">
        <f t="shared" si="78"/>
        <v>135000</v>
      </c>
      <c r="G92" s="151"/>
      <c r="H92" s="169">
        <f t="shared" si="79"/>
        <v>135000</v>
      </c>
      <c r="I92" s="76"/>
      <c r="J92" s="1"/>
      <c r="K92" s="1">
        <f>H92</f>
        <v>135000</v>
      </c>
      <c r="L92" s="76">
        <v>11250</v>
      </c>
      <c r="M92" s="1">
        <v>11250</v>
      </c>
      <c r="N92" s="1">
        <v>11250</v>
      </c>
      <c r="O92" s="1">
        <v>11250</v>
      </c>
      <c r="P92" s="1">
        <v>11250</v>
      </c>
      <c r="Q92" s="82">
        <v>11250</v>
      </c>
      <c r="R92" s="1">
        <v>11250</v>
      </c>
      <c r="S92" s="42">
        <v>11250</v>
      </c>
      <c r="T92" s="82">
        <v>11250</v>
      </c>
      <c r="U92" s="1">
        <v>11250</v>
      </c>
      <c r="V92" s="42">
        <v>11250</v>
      </c>
      <c r="W92" s="44">
        <v>11250</v>
      </c>
    </row>
    <row r="93" spans="1:23" s="41" customFormat="1" hidden="1" x14ac:dyDescent="0.25">
      <c r="A93" s="128" t="s">
        <v>199</v>
      </c>
      <c r="B93" s="53" t="s">
        <v>647</v>
      </c>
      <c r="C93" s="576" t="s">
        <v>200</v>
      </c>
      <c r="D93" s="577"/>
      <c r="E93" s="577"/>
      <c r="F93" s="265">
        <f t="shared" ref="F93:F95" si="80">SUM(L93:W93)</f>
        <v>0</v>
      </c>
      <c r="G93" s="158"/>
      <c r="H93" s="170">
        <f t="shared" si="1"/>
        <v>0</v>
      </c>
      <c r="I93" s="78"/>
      <c r="J93" s="13"/>
      <c r="K93" s="13"/>
      <c r="L93" s="78"/>
      <c r="M93" s="13"/>
      <c r="N93" s="13"/>
      <c r="O93" s="13"/>
      <c r="P93" s="13"/>
      <c r="Q93" s="83"/>
      <c r="R93" s="13"/>
      <c r="S93" s="43"/>
      <c r="T93" s="83"/>
      <c r="U93" s="13"/>
      <c r="V93" s="43"/>
      <c r="W93" s="45"/>
    </row>
    <row r="94" spans="1:23" s="41" customFormat="1" hidden="1" x14ac:dyDescent="0.25">
      <c r="A94" s="128" t="s">
        <v>201</v>
      </c>
      <c r="B94" s="53" t="s">
        <v>648</v>
      </c>
      <c r="C94" s="576" t="s">
        <v>202</v>
      </c>
      <c r="D94" s="577"/>
      <c r="E94" s="577"/>
      <c r="F94" s="265">
        <f t="shared" si="80"/>
        <v>0</v>
      </c>
      <c r="G94" s="158"/>
      <c r="H94" s="170">
        <f t="shared" si="1"/>
        <v>0</v>
      </c>
      <c r="I94" s="78"/>
      <c r="J94" s="13"/>
      <c r="K94" s="13"/>
      <c r="L94" s="78"/>
      <c r="M94" s="13"/>
      <c r="N94" s="13"/>
      <c r="O94" s="13"/>
      <c r="P94" s="13"/>
      <c r="Q94" s="83"/>
      <c r="R94" s="13"/>
      <c r="S94" s="43"/>
      <c r="T94" s="83"/>
      <c r="U94" s="13"/>
      <c r="V94" s="43"/>
      <c r="W94" s="45"/>
    </row>
    <row r="95" spans="1:23" s="41" customFormat="1" hidden="1" x14ac:dyDescent="0.25">
      <c r="A95" s="128" t="s">
        <v>203</v>
      </c>
      <c r="B95" s="53" t="s">
        <v>649</v>
      </c>
      <c r="C95" s="576" t="s">
        <v>204</v>
      </c>
      <c r="D95" s="577"/>
      <c r="E95" s="577"/>
      <c r="F95" s="265">
        <f t="shared" si="80"/>
        <v>0</v>
      </c>
      <c r="G95" s="158"/>
      <c r="H95" s="170">
        <f t="shared" si="1"/>
        <v>0</v>
      </c>
      <c r="I95" s="78"/>
      <c r="J95" s="13"/>
      <c r="K95" s="13"/>
      <c r="L95" s="78"/>
      <c r="M95" s="13"/>
      <c r="N95" s="13"/>
      <c r="O95" s="13"/>
      <c r="P95" s="13"/>
      <c r="Q95" s="83"/>
      <c r="R95" s="13"/>
      <c r="S95" s="43"/>
      <c r="T95" s="83"/>
      <c r="U95" s="13"/>
      <c r="V95" s="43"/>
      <c r="W95" s="45"/>
    </row>
    <row r="96" spans="1:23" s="41" customFormat="1" x14ac:dyDescent="0.25">
      <c r="A96" s="128" t="s">
        <v>205</v>
      </c>
      <c r="B96" s="198" t="s">
        <v>650</v>
      </c>
      <c r="C96" s="586" t="s">
        <v>206</v>
      </c>
      <c r="D96" s="587"/>
      <c r="E96" s="587"/>
      <c r="F96" s="282">
        <f t="shared" ref="F96:G96" si="81">SUM(F97:F99)</f>
        <v>50000</v>
      </c>
      <c r="G96" s="199">
        <f t="shared" si="81"/>
        <v>0</v>
      </c>
      <c r="H96" s="213">
        <f t="shared" si="1"/>
        <v>50000</v>
      </c>
      <c r="I96" s="214">
        <f t="shared" ref="I96:W96" si="82">SUM(I97:I99)</f>
        <v>20000</v>
      </c>
      <c r="J96" s="215">
        <f t="shared" si="82"/>
        <v>20000</v>
      </c>
      <c r="K96" s="215">
        <f t="shared" si="82"/>
        <v>10000</v>
      </c>
      <c r="L96" s="214">
        <f t="shared" si="82"/>
        <v>20000</v>
      </c>
      <c r="M96" s="215">
        <f t="shared" si="82"/>
        <v>0</v>
      </c>
      <c r="N96" s="215">
        <f t="shared" si="82"/>
        <v>0</v>
      </c>
      <c r="O96" s="215">
        <f t="shared" si="82"/>
        <v>20000</v>
      </c>
      <c r="P96" s="215">
        <f t="shared" si="82"/>
        <v>0</v>
      </c>
      <c r="Q96" s="219">
        <f t="shared" si="82"/>
        <v>0</v>
      </c>
      <c r="R96" s="215">
        <f t="shared" si="82"/>
        <v>10000</v>
      </c>
      <c r="S96" s="217">
        <f t="shared" si="82"/>
        <v>0</v>
      </c>
      <c r="T96" s="219">
        <f t="shared" si="82"/>
        <v>0</v>
      </c>
      <c r="U96" s="215">
        <f t="shared" si="82"/>
        <v>0</v>
      </c>
      <c r="V96" s="217">
        <f t="shared" si="82"/>
        <v>0</v>
      </c>
      <c r="W96" s="216">
        <f t="shared" si="82"/>
        <v>0</v>
      </c>
    </row>
    <row r="97" spans="1:24" x14ac:dyDescent="0.25">
      <c r="B97" s="55"/>
      <c r="C97" s="278"/>
      <c r="D97" s="395" t="s">
        <v>1085</v>
      </c>
      <c r="E97" s="395"/>
      <c r="F97" s="258">
        <f t="shared" ref="F97:F99" si="83">SUM(L97:W97)</f>
        <v>20000</v>
      </c>
      <c r="G97" s="151"/>
      <c r="H97" s="169">
        <f t="shared" ref="H97:H99" si="84">SUM(F97:G97)</f>
        <v>20000</v>
      </c>
      <c r="I97" s="76">
        <f>H97</f>
        <v>20000</v>
      </c>
      <c r="J97" s="1"/>
      <c r="K97" s="1"/>
      <c r="L97" s="76">
        <v>20000</v>
      </c>
      <c r="M97" s="1"/>
      <c r="N97" s="1"/>
      <c r="O97" s="1"/>
      <c r="P97" s="1"/>
      <c r="Q97" s="82"/>
      <c r="R97" s="1"/>
      <c r="S97" s="42"/>
      <c r="T97" s="82"/>
      <c r="U97" s="1"/>
      <c r="V97" s="42"/>
      <c r="W97" s="44"/>
    </row>
    <row r="98" spans="1:24" x14ac:dyDescent="0.25">
      <c r="B98" s="55"/>
      <c r="C98" s="278"/>
      <c r="D98" s="395" t="s">
        <v>1086</v>
      </c>
      <c r="E98" s="395"/>
      <c r="F98" s="258">
        <f t="shared" si="83"/>
        <v>20000</v>
      </c>
      <c r="G98" s="151"/>
      <c r="H98" s="169">
        <f t="shared" si="84"/>
        <v>20000</v>
      </c>
      <c r="I98" s="76"/>
      <c r="J98" s="1">
        <f>H98</f>
        <v>20000</v>
      </c>
      <c r="K98" s="1"/>
      <c r="L98" s="76"/>
      <c r="M98" s="1"/>
      <c r="N98" s="1"/>
      <c r="O98" s="1">
        <v>20000</v>
      </c>
      <c r="P98" s="1"/>
      <c r="Q98" s="82"/>
      <c r="R98" s="1"/>
      <c r="S98" s="42"/>
      <c r="T98" s="82"/>
      <c r="U98" s="1"/>
      <c r="V98" s="42"/>
      <c r="W98" s="44"/>
    </row>
    <row r="99" spans="1:24" ht="15.75" thickBot="1" x14ac:dyDescent="0.3">
      <c r="B99" s="379"/>
      <c r="C99" s="380"/>
      <c r="D99" s="381" t="s">
        <v>1087</v>
      </c>
      <c r="E99" s="381"/>
      <c r="F99" s="382">
        <f t="shared" si="83"/>
        <v>10000</v>
      </c>
      <c r="G99" s="383"/>
      <c r="H99" s="384">
        <f t="shared" si="84"/>
        <v>10000</v>
      </c>
      <c r="I99" s="385"/>
      <c r="J99" s="386"/>
      <c r="K99" s="386">
        <f>H99</f>
        <v>10000</v>
      </c>
      <c r="L99" s="385"/>
      <c r="M99" s="386"/>
      <c r="N99" s="386"/>
      <c r="O99" s="386"/>
      <c r="P99" s="386"/>
      <c r="Q99" s="387"/>
      <c r="R99" s="386">
        <v>10000</v>
      </c>
      <c r="S99" s="388"/>
      <c r="T99" s="387"/>
      <c r="U99" s="386"/>
      <c r="V99" s="388"/>
      <c r="W99" s="389"/>
    </row>
    <row r="100" spans="1:24" ht="15.75" thickBot="1" x14ac:dyDescent="0.3">
      <c r="B100" s="85" t="s">
        <v>207</v>
      </c>
      <c r="C100" s="560" t="s">
        <v>208</v>
      </c>
      <c r="D100" s="561"/>
      <c r="E100" s="561"/>
      <c r="F100" s="261">
        <f>F101+F102+F103+F104+F105+F106+F107+F111</f>
        <v>0</v>
      </c>
      <c r="G100" s="154">
        <f t="shared" ref="G100:W100" si="85">G101+G102+G103+G104+G105+G106+G107+G111</f>
        <v>0</v>
      </c>
      <c r="H100" s="166">
        <f t="shared" si="1"/>
        <v>0</v>
      </c>
      <c r="I100" s="87">
        <f t="shared" ref="I100:K100" si="86">I101+I102+I103+I104+I105+I106+I107+I111</f>
        <v>0</v>
      </c>
      <c r="J100" s="88">
        <f t="shared" si="86"/>
        <v>0</v>
      </c>
      <c r="K100" s="88">
        <f t="shared" si="86"/>
        <v>0</v>
      </c>
      <c r="L100" s="87">
        <f t="shared" si="85"/>
        <v>0</v>
      </c>
      <c r="M100" s="88">
        <f t="shared" si="85"/>
        <v>0</v>
      </c>
      <c r="N100" s="88">
        <f t="shared" si="85"/>
        <v>0</v>
      </c>
      <c r="O100" s="88">
        <f t="shared" si="85"/>
        <v>0</v>
      </c>
      <c r="P100" s="88">
        <f t="shared" si="85"/>
        <v>0</v>
      </c>
      <c r="Q100" s="91">
        <f t="shared" si="85"/>
        <v>0</v>
      </c>
      <c r="R100" s="88">
        <f t="shared" si="85"/>
        <v>0</v>
      </c>
      <c r="S100" s="90">
        <f t="shared" si="85"/>
        <v>0</v>
      </c>
      <c r="T100" s="91">
        <f t="shared" si="85"/>
        <v>0</v>
      </c>
      <c r="U100" s="88">
        <f t="shared" si="85"/>
        <v>0</v>
      </c>
      <c r="V100" s="90">
        <f t="shared" si="85"/>
        <v>0</v>
      </c>
      <c r="W100" s="92">
        <f t="shared" si="85"/>
        <v>0</v>
      </c>
    </row>
    <row r="101" spans="1:24" s="18" customFormat="1" hidden="1" x14ac:dyDescent="0.25">
      <c r="A101" s="128" t="s">
        <v>880</v>
      </c>
      <c r="B101" s="117" t="s">
        <v>881</v>
      </c>
      <c r="C101" s="574" t="s">
        <v>882</v>
      </c>
      <c r="D101" s="575"/>
      <c r="E101" s="575"/>
      <c r="F101" s="257">
        <f t="shared" ref="F101:F106" si="87">SUM(L101:W101)</f>
        <v>0</v>
      </c>
      <c r="G101" s="150"/>
      <c r="H101" s="168">
        <f t="shared" si="1"/>
        <v>0</v>
      </c>
      <c r="I101" s="95"/>
      <c r="J101" s="96"/>
      <c r="K101" s="96"/>
      <c r="L101" s="95"/>
      <c r="M101" s="96"/>
      <c r="N101" s="96"/>
      <c r="O101" s="96"/>
      <c r="P101" s="96"/>
      <c r="Q101" s="99"/>
      <c r="R101" s="96"/>
      <c r="S101" s="98"/>
      <c r="T101" s="99"/>
      <c r="U101" s="96"/>
      <c r="V101" s="98"/>
      <c r="W101" s="100"/>
    </row>
    <row r="102" spans="1:24" s="18" customFormat="1" hidden="1" x14ac:dyDescent="0.25">
      <c r="A102" s="128" t="s">
        <v>209</v>
      </c>
      <c r="B102" s="117" t="s">
        <v>651</v>
      </c>
      <c r="C102" s="574" t="s">
        <v>210</v>
      </c>
      <c r="D102" s="575"/>
      <c r="E102" s="575"/>
      <c r="F102" s="257">
        <f t="shared" si="87"/>
        <v>0</v>
      </c>
      <c r="G102" s="150"/>
      <c r="H102" s="168">
        <f t="shared" si="1"/>
        <v>0</v>
      </c>
      <c r="I102" s="95"/>
      <c r="J102" s="96"/>
      <c r="K102" s="96"/>
      <c r="L102" s="95"/>
      <c r="M102" s="96"/>
      <c r="N102" s="96"/>
      <c r="O102" s="96"/>
      <c r="P102" s="96"/>
      <c r="Q102" s="99"/>
      <c r="R102" s="96"/>
      <c r="S102" s="98"/>
      <c r="T102" s="99"/>
      <c r="U102" s="96"/>
      <c r="V102" s="98"/>
      <c r="W102" s="100"/>
    </row>
    <row r="103" spans="1:24" s="18" customFormat="1" hidden="1" x14ac:dyDescent="0.25">
      <c r="A103" s="128" t="s">
        <v>211</v>
      </c>
      <c r="B103" s="93" t="s">
        <v>652</v>
      </c>
      <c r="C103" s="556" t="s">
        <v>352</v>
      </c>
      <c r="D103" s="557"/>
      <c r="E103" s="557"/>
      <c r="F103" s="259">
        <f t="shared" si="87"/>
        <v>0</v>
      </c>
      <c r="G103" s="152"/>
      <c r="H103" s="168">
        <f t="shared" si="1"/>
        <v>0</v>
      </c>
      <c r="I103" s="95"/>
      <c r="J103" s="96"/>
      <c r="K103" s="96"/>
      <c r="L103" s="95"/>
      <c r="M103" s="96"/>
      <c r="N103" s="96"/>
      <c r="O103" s="96"/>
      <c r="P103" s="96"/>
      <c r="Q103" s="99"/>
      <c r="R103" s="96"/>
      <c r="S103" s="98"/>
      <c r="T103" s="99"/>
      <c r="U103" s="96"/>
      <c r="V103" s="98"/>
      <c r="W103" s="100"/>
    </row>
    <row r="104" spans="1:24" s="18" customFormat="1" hidden="1" x14ac:dyDescent="0.25">
      <c r="A104" s="128" t="s">
        <v>212</v>
      </c>
      <c r="B104" s="117" t="s">
        <v>653</v>
      </c>
      <c r="C104" s="556" t="s">
        <v>883</v>
      </c>
      <c r="D104" s="557"/>
      <c r="E104" s="557"/>
      <c r="F104" s="259">
        <f t="shared" si="87"/>
        <v>0</v>
      </c>
      <c r="G104" s="152"/>
      <c r="H104" s="168">
        <f t="shared" si="1"/>
        <v>0</v>
      </c>
      <c r="I104" s="95"/>
      <c r="J104" s="96"/>
      <c r="K104" s="96"/>
      <c r="L104" s="95"/>
      <c r="M104" s="96"/>
      <c r="N104" s="96"/>
      <c r="O104" s="96"/>
      <c r="P104" s="96"/>
      <c r="Q104" s="99"/>
      <c r="R104" s="96"/>
      <c r="S104" s="98"/>
      <c r="T104" s="99"/>
      <c r="U104" s="96"/>
      <c r="V104" s="98"/>
      <c r="W104" s="100"/>
    </row>
    <row r="105" spans="1:24" s="18" customFormat="1" hidden="1" x14ac:dyDescent="0.25">
      <c r="A105" s="128" t="s">
        <v>213</v>
      </c>
      <c r="B105" s="93" t="s">
        <v>654</v>
      </c>
      <c r="C105" s="556" t="s">
        <v>884</v>
      </c>
      <c r="D105" s="557"/>
      <c r="E105" s="557"/>
      <c r="F105" s="259">
        <f t="shared" si="87"/>
        <v>0</v>
      </c>
      <c r="G105" s="152"/>
      <c r="H105" s="168">
        <f t="shared" si="1"/>
        <v>0</v>
      </c>
      <c r="I105" s="95"/>
      <c r="J105" s="96"/>
      <c r="K105" s="96"/>
      <c r="L105" s="95"/>
      <c r="M105" s="96"/>
      <c r="N105" s="96"/>
      <c r="O105" s="96"/>
      <c r="P105" s="96"/>
      <c r="Q105" s="99"/>
      <c r="R105" s="96"/>
      <c r="S105" s="98"/>
      <c r="T105" s="99"/>
      <c r="U105" s="96"/>
      <c r="V105" s="98"/>
      <c r="W105" s="100"/>
    </row>
    <row r="106" spans="1:24" s="18" customFormat="1" hidden="1" x14ac:dyDescent="0.25">
      <c r="A106" s="128" t="s">
        <v>214</v>
      </c>
      <c r="B106" s="117" t="s">
        <v>655</v>
      </c>
      <c r="C106" s="556" t="s">
        <v>215</v>
      </c>
      <c r="D106" s="557"/>
      <c r="E106" s="557"/>
      <c r="F106" s="259">
        <f t="shared" si="87"/>
        <v>0</v>
      </c>
      <c r="G106" s="152"/>
      <c r="H106" s="168">
        <f t="shared" si="1"/>
        <v>0</v>
      </c>
      <c r="I106" s="95"/>
      <c r="J106" s="96"/>
      <c r="K106" s="96"/>
      <c r="L106" s="95"/>
      <c r="M106" s="96"/>
      <c r="N106" s="96"/>
      <c r="O106" s="96"/>
      <c r="P106" s="96"/>
      <c r="Q106" s="99"/>
      <c r="R106" s="96"/>
      <c r="S106" s="98"/>
      <c r="T106" s="99"/>
      <c r="U106" s="96"/>
      <c r="V106" s="98"/>
      <c r="W106" s="100"/>
    </row>
    <row r="107" spans="1:24" s="18" customFormat="1" hidden="1" x14ac:dyDescent="0.25">
      <c r="A107" s="128" t="s">
        <v>216</v>
      </c>
      <c r="B107" s="93" t="s">
        <v>656</v>
      </c>
      <c r="C107" s="556" t="s">
        <v>217</v>
      </c>
      <c r="D107" s="557"/>
      <c r="E107" s="557"/>
      <c r="F107" s="259">
        <f>F108+F109+F110</f>
        <v>0</v>
      </c>
      <c r="G107" s="152">
        <f t="shared" ref="G107:W107" si="88">G108+G109+G110</f>
        <v>0</v>
      </c>
      <c r="H107" s="168">
        <f t="shared" si="1"/>
        <v>0</v>
      </c>
      <c r="I107" s="95">
        <f t="shared" ref="I107:K107" si="89">I108+I109+I110</f>
        <v>0</v>
      </c>
      <c r="J107" s="96">
        <f t="shared" si="89"/>
        <v>0</v>
      </c>
      <c r="K107" s="96">
        <f t="shared" si="89"/>
        <v>0</v>
      </c>
      <c r="L107" s="95">
        <f t="shared" si="88"/>
        <v>0</v>
      </c>
      <c r="M107" s="96">
        <f t="shared" si="88"/>
        <v>0</v>
      </c>
      <c r="N107" s="96">
        <f t="shared" si="88"/>
        <v>0</v>
      </c>
      <c r="O107" s="96">
        <f t="shared" si="88"/>
        <v>0</v>
      </c>
      <c r="P107" s="96">
        <f t="shared" si="88"/>
        <v>0</v>
      </c>
      <c r="Q107" s="99">
        <f t="shared" si="88"/>
        <v>0</v>
      </c>
      <c r="R107" s="96">
        <f t="shared" si="88"/>
        <v>0</v>
      </c>
      <c r="S107" s="98">
        <f t="shared" si="88"/>
        <v>0</v>
      </c>
      <c r="T107" s="99">
        <f t="shared" si="88"/>
        <v>0</v>
      </c>
      <c r="U107" s="96">
        <f t="shared" si="88"/>
        <v>0</v>
      </c>
      <c r="V107" s="98">
        <f t="shared" si="88"/>
        <v>0</v>
      </c>
      <c r="W107" s="100">
        <f t="shared" si="88"/>
        <v>0</v>
      </c>
    </row>
    <row r="108" spans="1:24" hidden="1" x14ac:dyDescent="0.25">
      <c r="B108" s="55"/>
      <c r="C108" s="2"/>
      <c r="D108" s="524" t="s">
        <v>343</v>
      </c>
      <c r="E108" s="524"/>
      <c r="F108" s="258">
        <f t="shared" ref="F108:F110" si="90">SUM(L108:W108)</f>
        <v>0</v>
      </c>
      <c r="G108" s="151"/>
      <c r="H108" s="169">
        <f t="shared" si="1"/>
        <v>0</v>
      </c>
      <c r="I108" s="76"/>
      <c r="J108" s="1"/>
      <c r="K108" s="1"/>
      <c r="L108" s="76"/>
      <c r="M108" s="1"/>
      <c r="N108" s="1"/>
      <c r="O108" s="1"/>
      <c r="P108" s="1"/>
      <c r="Q108" s="82"/>
      <c r="R108" s="1"/>
      <c r="S108" s="42"/>
      <c r="T108" s="82"/>
      <c r="U108" s="1"/>
      <c r="V108" s="42"/>
      <c r="W108" s="44"/>
      <c r="X108" s="21"/>
    </row>
    <row r="109" spans="1:24" hidden="1" x14ac:dyDescent="0.25">
      <c r="B109" s="55"/>
      <c r="C109" s="2"/>
      <c r="D109" s="524" t="s">
        <v>344</v>
      </c>
      <c r="E109" s="524"/>
      <c r="F109" s="258">
        <f t="shared" si="90"/>
        <v>0</v>
      </c>
      <c r="G109" s="151"/>
      <c r="H109" s="169">
        <f t="shared" si="1"/>
        <v>0</v>
      </c>
      <c r="I109" s="76"/>
      <c r="J109" s="1"/>
      <c r="K109" s="1"/>
      <c r="L109" s="76"/>
      <c r="M109" s="1"/>
      <c r="N109" s="1"/>
      <c r="O109" s="1"/>
      <c r="P109" s="1"/>
      <c r="Q109" s="82"/>
      <c r="R109" s="1"/>
      <c r="S109" s="42"/>
      <c r="T109" s="82"/>
      <c r="U109" s="1"/>
      <c r="V109" s="42"/>
      <c r="W109" s="44"/>
    </row>
    <row r="110" spans="1:24" hidden="1" x14ac:dyDescent="0.25">
      <c r="B110" s="55"/>
      <c r="C110" s="2"/>
      <c r="D110" s="524" t="s">
        <v>345</v>
      </c>
      <c r="E110" s="524"/>
      <c r="F110" s="258">
        <f t="shared" si="90"/>
        <v>0</v>
      </c>
      <c r="G110" s="151"/>
      <c r="H110" s="169">
        <f t="shared" si="1"/>
        <v>0</v>
      </c>
      <c r="I110" s="76"/>
      <c r="J110" s="1"/>
      <c r="K110" s="1"/>
      <c r="L110" s="76"/>
      <c r="M110" s="1"/>
      <c r="N110" s="1"/>
      <c r="O110" s="1"/>
      <c r="P110" s="1"/>
      <c r="Q110" s="82"/>
      <c r="R110" s="1"/>
      <c r="S110" s="42"/>
      <c r="T110" s="82"/>
      <c r="U110" s="1"/>
      <c r="V110" s="42"/>
      <c r="W110" s="44"/>
    </row>
    <row r="111" spans="1:24" s="18" customFormat="1" hidden="1" x14ac:dyDescent="0.25">
      <c r="A111" s="128" t="s">
        <v>218</v>
      </c>
      <c r="B111" s="93" t="s">
        <v>657</v>
      </c>
      <c r="C111" s="556" t="s">
        <v>219</v>
      </c>
      <c r="D111" s="557"/>
      <c r="E111" s="557"/>
      <c r="F111" s="259">
        <f>F112+F113+F114+F115</f>
        <v>0</v>
      </c>
      <c r="G111" s="152">
        <f t="shared" ref="G111:W111" si="91">G112+G113+G114+G115</f>
        <v>0</v>
      </c>
      <c r="H111" s="168">
        <f t="shared" ref="H111:H174" si="92">SUM(F111:G111)</f>
        <v>0</v>
      </c>
      <c r="I111" s="95">
        <f t="shared" ref="I111:K111" si="93">I112+I113+I114+I115</f>
        <v>0</v>
      </c>
      <c r="J111" s="96">
        <f t="shared" si="93"/>
        <v>0</v>
      </c>
      <c r="K111" s="96">
        <f t="shared" si="93"/>
        <v>0</v>
      </c>
      <c r="L111" s="95">
        <f t="shared" si="91"/>
        <v>0</v>
      </c>
      <c r="M111" s="96">
        <f t="shared" si="91"/>
        <v>0</v>
      </c>
      <c r="N111" s="96">
        <f t="shared" si="91"/>
        <v>0</v>
      </c>
      <c r="O111" s="96">
        <f t="shared" si="91"/>
        <v>0</v>
      </c>
      <c r="P111" s="96">
        <f t="shared" si="91"/>
        <v>0</v>
      </c>
      <c r="Q111" s="99">
        <f t="shared" si="91"/>
        <v>0</v>
      </c>
      <c r="R111" s="96">
        <f t="shared" si="91"/>
        <v>0</v>
      </c>
      <c r="S111" s="98">
        <f t="shared" si="91"/>
        <v>0</v>
      </c>
      <c r="T111" s="99">
        <f t="shared" si="91"/>
        <v>0</v>
      </c>
      <c r="U111" s="96">
        <f t="shared" si="91"/>
        <v>0</v>
      </c>
      <c r="V111" s="98">
        <f t="shared" si="91"/>
        <v>0</v>
      </c>
      <c r="W111" s="100">
        <f t="shared" si="91"/>
        <v>0</v>
      </c>
    </row>
    <row r="112" spans="1:24" hidden="1" x14ac:dyDescent="0.25">
      <c r="B112" s="55"/>
      <c r="C112" s="2"/>
      <c r="D112" s="524" t="s">
        <v>836</v>
      </c>
      <c r="E112" s="524"/>
      <c r="F112" s="258">
        <f t="shared" ref="F112:F115" si="94">SUM(L112:W112)</f>
        <v>0</v>
      </c>
      <c r="G112" s="151"/>
      <c r="H112" s="169">
        <f t="shared" si="92"/>
        <v>0</v>
      </c>
      <c r="I112" s="76"/>
      <c r="J112" s="1"/>
      <c r="K112" s="1"/>
      <c r="L112" s="76"/>
      <c r="M112" s="1"/>
      <c r="N112" s="1"/>
      <c r="O112" s="1"/>
      <c r="P112" s="1"/>
      <c r="Q112" s="82"/>
      <c r="R112" s="1"/>
      <c r="S112" s="42"/>
      <c r="T112" s="82"/>
      <c r="U112" s="1"/>
      <c r="V112" s="42"/>
      <c r="W112" s="44"/>
    </row>
    <row r="113" spans="1:23" hidden="1" x14ac:dyDescent="0.25">
      <c r="B113" s="55"/>
      <c r="C113" s="2"/>
      <c r="D113" s="524" t="s">
        <v>346</v>
      </c>
      <c r="E113" s="524"/>
      <c r="F113" s="258">
        <f t="shared" si="94"/>
        <v>0</v>
      </c>
      <c r="G113" s="151"/>
      <c r="H113" s="169">
        <f t="shared" si="92"/>
        <v>0</v>
      </c>
      <c r="I113" s="76"/>
      <c r="J113" s="1"/>
      <c r="K113" s="1"/>
      <c r="L113" s="76"/>
      <c r="M113" s="1"/>
      <c r="N113" s="1"/>
      <c r="O113" s="1"/>
      <c r="P113" s="1"/>
      <c r="Q113" s="82"/>
      <c r="R113" s="1"/>
      <c r="S113" s="42"/>
      <c r="T113" s="82"/>
      <c r="U113" s="1"/>
      <c r="V113" s="42"/>
      <c r="W113" s="44"/>
    </row>
    <row r="114" spans="1:23" hidden="1" x14ac:dyDescent="0.25">
      <c r="B114" s="55"/>
      <c r="C114" s="2"/>
      <c r="D114" s="524" t="s">
        <v>837</v>
      </c>
      <c r="E114" s="524"/>
      <c r="F114" s="258">
        <f t="shared" si="94"/>
        <v>0</v>
      </c>
      <c r="G114" s="151"/>
      <c r="H114" s="169">
        <f t="shared" si="92"/>
        <v>0</v>
      </c>
      <c r="I114" s="76"/>
      <c r="J114" s="1"/>
      <c r="K114" s="1"/>
      <c r="L114" s="76"/>
      <c r="M114" s="1"/>
      <c r="N114" s="1"/>
      <c r="O114" s="1"/>
      <c r="P114" s="1"/>
      <c r="Q114" s="82"/>
      <c r="R114" s="1"/>
      <c r="S114" s="42"/>
      <c r="T114" s="82"/>
      <c r="U114" s="1"/>
      <c r="V114" s="42"/>
      <c r="W114" s="44"/>
    </row>
    <row r="115" spans="1:23" ht="15.75" hidden="1" thickBot="1" x14ac:dyDescent="0.3">
      <c r="B115" s="55"/>
      <c r="C115" s="2"/>
      <c r="D115" s="524" t="s">
        <v>835</v>
      </c>
      <c r="E115" s="524"/>
      <c r="F115" s="258">
        <f t="shared" si="94"/>
        <v>0</v>
      </c>
      <c r="G115" s="151"/>
      <c r="H115" s="169">
        <f t="shared" si="92"/>
        <v>0</v>
      </c>
      <c r="I115" s="76"/>
      <c r="J115" s="1"/>
      <c r="K115" s="1"/>
      <c r="L115" s="76"/>
      <c r="M115" s="1"/>
      <c r="N115" s="1"/>
      <c r="O115" s="1"/>
      <c r="P115" s="1"/>
      <c r="Q115" s="82"/>
      <c r="R115" s="1"/>
      <c r="S115" s="42"/>
      <c r="T115" s="82"/>
      <c r="U115" s="1"/>
      <c r="V115" s="42"/>
      <c r="W115" s="44"/>
    </row>
    <row r="116" spans="1:23" ht="15.75" thickBot="1" x14ac:dyDescent="0.3">
      <c r="B116" s="101" t="s">
        <v>220</v>
      </c>
      <c r="C116" s="560" t="s">
        <v>221</v>
      </c>
      <c r="D116" s="561"/>
      <c r="E116" s="561"/>
      <c r="F116" s="261">
        <f>F117+F120+F124+F125+F136+F147+F158+F161+F173+F174+F175+F176+F187</f>
        <v>0</v>
      </c>
      <c r="G116" s="154">
        <f t="shared" ref="G116:W116" si="95">G117+G120+G124+G125+G136+G147+G158+G161+G173+G174+G175+G176+G187</f>
        <v>0</v>
      </c>
      <c r="H116" s="166">
        <f t="shared" si="92"/>
        <v>0</v>
      </c>
      <c r="I116" s="87">
        <f t="shared" ref="I116:K116" si="96">I117+I120+I124+I125+I136+I147+I158+I161+I173+I174+I175+I176+I187</f>
        <v>0</v>
      </c>
      <c r="J116" s="88">
        <f t="shared" si="96"/>
        <v>0</v>
      </c>
      <c r="K116" s="88">
        <f t="shared" si="96"/>
        <v>0</v>
      </c>
      <c r="L116" s="87">
        <f t="shared" si="95"/>
        <v>0</v>
      </c>
      <c r="M116" s="88">
        <f t="shared" si="95"/>
        <v>0</v>
      </c>
      <c r="N116" s="88">
        <f t="shared" si="95"/>
        <v>0</v>
      </c>
      <c r="O116" s="88">
        <f t="shared" si="95"/>
        <v>0</v>
      </c>
      <c r="P116" s="88">
        <f t="shared" si="95"/>
        <v>0</v>
      </c>
      <c r="Q116" s="91">
        <f t="shared" si="95"/>
        <v>0</v>
      </c>
      <c r="R116" s="88">
        <f t="shared" si="95"/>
        <v>0</v>
      </c>
      <c r="S116" s="90">
        <f t="shared" si="95"/>
        <v>0</v>
      </c>
      <c r="T116" s="91">
        <f t="shared" si="95"/>
        <v>0</v>
      </c>
      <c r="U116" s="88">
        <f t="shared" si="95"/>
        <v>0</v>
      </c>
      <c r="V116" s="90">
        <f t="shared" si="95"/>
        <v>0</v>
      </c>
      <c r="W116" s="92">
        <f t="shared" si="95"/>
        <v>0</v>
      </c>
    </row>
    <row r="117" spans="1:23" s="41" customFormat="1" hidden="1" x14ac:dyDescent="0.25">
      <c r="A117" s="128" t="s">
        <v>222</v>
      </c>
      <c r="B117" s="126" t="s">
        <v>658</v>
      </c>
      <c r="C117" s="562" t="s">
        <v>223</v>
      </c>
      <c r="D117" s="563"/>
      <c r="E117" s="563"/>
      <c r="F117" s="266">
        <f>F118+F119</f>
        <v>0</v>
      </c>
      <c r="G117" s="159">
        <f t="shared" ref="G117:W117" si="97">G118+G119</f>
        <v>0</v>
      </c>
      <c r="H117" s="171">
        <f t="shared" si="92"/>
        <v>0</v>
      </c>
      <c r="I117" s="173">
        <f t="shared" ref="I117:K117" si="98">I118+I119</f>
        <v>0</v>
      </c>
      <c r="J117" s="134">
        <f t="shared" si="98"/>
        <v>0</v>
      </c>
      <c r="K117" s="134">
        <f t="shared" si="98"/>
        <v>0</v>
      </c>
      <c r="L117" s="173">
        <f t="shared" si="97"/>
        <v>0</v>
      </c>
      <c r="M117" s="134">
        <f t="shared" si="97"/>
        <v>0</v>
      </c>
      <c r="N117" s="134">
        <f t="shared" si="97"/>
        <v>0</v>
      </c>
      <c r="O117" s="134">
        <f t="shared" si="97"/>
        <v>0</v>
      </c>
      <c r="P117" s="134">
        <f t="shared" si="97"/>
        <v>0</v>
      </c>
      <c r="Q117" s="135">
        <f t="shared" si="97"/>
        <v>0</v>
      </c>
      <c r="R117" s="134">
        <f t="shared" si="97"/>
        <v>0</v>
      </c>
      <c r="S117" s="133">
        <f t="shared" si="97"/>
        <v>0</v>
      </c>
      <c r="T117" s="135">
        <f t="shared" si="97"/>
        <v>0</v>
      </c>
      <c r="U117" s="134">
        <f t="shared" si="97"/>
        <v>0</v>
      </c>
      <c r="V117" s="133">
        <f t="shared" si="97"/>
        <v>0</v>
      </c>
      <c r="W117" s="136">
        <f t="shared" si="97"/>
        <v>0</v>
      </c>
    </row>
    <row r="118" spans="1:23" hidden="1" x14ac:dyDescent="0.25">
      <c r="B118" s="55"/>
      <c r="C118" s="2"/>
      <c r="D118" s="524" t="s">
        <v>347</v>
      </c>
      <c r="E118" s="524"/>
      <c r="F118" s="258">
        <f t="shared" ref="F118:F119" si="99">SUM(L118:W118)</f>
        <v>0</v>
      </c>
      <c r="G118" s="151"/>
      <c r="H118" s="169">
        <f t="shared" si="92"/>
        <v>0</v>
      </c>
      <c r="I118" s="76"/>
      <c r="J118" s="1"/>
      <c r="K118" s="1"/>
      <c r="L118" s="76"/>
      <c r="M118" s="1"/>
      <c r="N118" s="1"/>
      <c r="O118" s="1"/>
      <c r="P118" s="1"/>
      <c r="Q118" s="82"/>
      <c r="R118" s="1"/>
      <c r="S118" s="42"/>
      <c r="T118" s="82"/>
      <c r="U118" s="1"/>
      <c r="V118" s="42"/>
      <c r="W118" s="44"/>
    </row>
    <row r="119" spans="1:23" hidden="1" x14ac:dyDescent="0.25">
      <c r="B119" s="55"/>
      <c r="C119" s="2"/>
      <c r="D119" s="524" t="s">
        <v>348</v>
      </c>
      <c r="E119" s="524"/>
      <c r="F119" s="258">
        <f t="shared" si="99"/>
        <v>0</v>
      </c>
      <c r="G119" s="151"/>
      <c r="H119" s="169">
        <f t="shared" si="92"/>
        <v>0</v>
      </c>
      <c r="I119" s="76"/>
      <c r="J119" s="1"/>
      <c r="K119" s="1"/>
      <c r="L119" s="76"/>
      <c r="M119" s="1"/>
      <c r="N119" s="1"/>
      <c r="O119" s="1"/>
      <c r="P119" s="1"/>
      <c r="Q119" s="82"/>
      <c r="R119" s="1"/>
      <c r="S119" s="42"/>
      <c r="T119" s="82"/>
      <c r="U119" s="1"/>
      <c r="V119" s="42"/>
      <c r="W119" s="44"/>
    </row>
    <row r="120" spans="1:23" hidden="1" x14ac:dyDescent="0.25">
      <c r="B120" s="126" t="s">
        <v>838</v>
      </c>
      <c r="C120" s="562" t="s">
        <v>839</v>
      </c>
      <c r="D120" s="563"/>
      <c r="E120" s="563"/>
      <c r="F120" s="266">
        <f>F121+F122+F123</f>
        <v>0</v>
      </c>
      <c r="G120" s="159">
        <f t="shared" ref="G120:W120" si="100">G121+G122+G123</f>
        <v>0</v>
      </c>
      <c r="H120" s="171">
        <f t="shared" si="92"/>
        <v>0</v>
      </c>
      <c r="I120" s="173">
        <f t="shared" ref="I120:K120" si="101">I121+I122+I123</f>
        <v>0</v>
      </c>
      <c r="J120" s="134">
        <f t="shared" si="101"/>
        <v>0</v>
      </c>
      <c r="K120" s="134">
        <f t="shared" si="101"/>
        <v>0</v>
      </c>
      <c r="L120" s="173">
        <f t="shared" si="100"/>
        <v>0</v>
      </c>
      <c r="M120" s="134">
        <f t="shared" si="100"/>
        <v>0</v>
      </c>
      <c r="N120" s="134">
        <f t="shared" si="100"/>
        <v>0</v>
      </c>
      <c r="O120" s="134">
        <f t="shared" si="100"/>
        <v>0</v>
      </c>
      <c r="P120" s="134">
        <f t="shared" si="100"/>
        <v>0</v>
      </c>
      <c r="Q120" s="135">
        <f t="shared" si="100"/>
        <v>0</v>
      </c>
      <c r="R120" s="134">
        <f t="shared" si="100"/>
        <v>0</v>
      </c>
      <c r="S120" s="133">
        <f t="shared" si="100"/>
        <v>0</v>
      </c>
      <c r="T120" s="135">
        <f t="shared" si="100"/>
        <v>0</v>
      </c>
      <c r="U120" s="134">
        <f t="shared" si="100"/>
        <v>0</v>
      </c>
      <c r="V120" s="133">
        <f t="shared" si="100"/>
        <v>0</v>
      </c>
      <c r="W120" s="136">
        <f t="shared" si="100"/>
        <v>0</v>
      </c>
    </row>
    <row r="121" spans="1:23" s="211" customFormat="1" hidden="1" x14ac:dyDescent="0.25">
      <c r="A121" s="128" t="s">
        <v>885</v>
      </c>
      <c r="B121" s="191" t="s">
        <v>886</v>
      </c>
      <c r="C121" s="204"/>
      <c r="D121" s="274" t="s">
        <v>976</v>
      </c>
      <c r="E121" s="300"/>
      <c r="F121" s="281">
        <f t="shared" ref="F121:F124" si="102">SUM(L121:W121)</f>
        <v>0</v>
      </c>
      <c r="G121" s="192"/>
      <c r="H121" s="193">
        <f t="shared" si="92"/>
        <v>0</v>
      </c>
      <c r="I121" s="201"/>
      <c r="J121" s="195"/>
      <c r="K121" s="195"/>
      <c r="L121" s="201"/>
      <c r="M121" s="195"/>
      <c r="N121" s="195"/>
      <c r="O121" s="195"/>
      <c r="P121" s="195"/>
      <c r="Q121" s="196"/>
      <c r="R121" s="195"/>
      <c r="S121" s="194"/>
      <c r="T121" s="196"/>
      <c r="U121" s="195"/>
      <c r="V121" s="194"/>
      <c r="W121" s="197"/>
    </row>
    <row r="122" spans="1:23" s="211" customFormat="1" hidden="1" x14ac:dyDescent="0.25">
      <c r="A122" s="128" t="s">
        <v>224</v>
      </c>
      <c r="B122" s="191" t="s">
        <v>659</v>
      </c>
      <c r="C122" s="204"/>
      <c r="D122" s="274" t="s">
        <v>225</v>
      </c>
      <c r="E122" s="300"/>
      <c r="F122" s="281">
        <f t="shared" si="102"/>
        <v>0</v>
      </c>
      <c r="G122" s="192"/>
      <c r="H122" s="193">
        <f t="shared" si="92"/>
        <v>0</v>
      </c>
      <c r="I122" s="201"/>
      <c r="J122" s="195"/>
      <c r="K122" s="195"/>
      <c r="L122" s="201"/>
      <c r="M122" s="195"/>
      <c r="N122" s="195"/>
      <c r="O122" s="195"/>
      <c r="P122" s="195"/>
      <c r="Q122" s="196"/>
      <c r="R122" s="195"/>
      <c r="S122" s="194"/>
      <c r="T122" s="196"/>
      <c r="U122" s="195"/>
      <c r="V122" s="194"/>
      <c r="W122" s="197"/>
    </row>
    <row r="123" spans="1:23" s="211" customFormat="1" hidden="1" x14ac:dyDescent="0.25">
      <c r="A123" s="128" t="s">
        <v>226</v>
      </c>
      <c r="B123" s="191" t="s">
        <v>660</v>
      </c>
      <c r="C123" s="204"/>
      <c r="D123" s="274" t="s">
        <v>227</v>
      </c>
      <c r="E123" s="300"/>
      <c r="F123" s="281">
        <f t="shared" si="102"/>
        <v>0</v>
      </c>
      <c r="G123" s="192"/>
      <c r="H123" s="193">
        <f t="shared" si="92"/>
        <v>0</v>
      </c>
      <c r="I123" s="201"/>
      <c r="J123" s="195"/>
      <c r="K123" s="195"/>
      <c r="L123" s="201"/>
      <c r="M123" s="195"/>
      <c r="N123" s="195"/>
      <c r="O123" s="195"/>
      <c r="P123" s="195"/>
      <c r="Q123" s="196"/>
      <c r="R123" s="195"/>
      <c r="S123" s="194"/>
      <c r="T123" s="196"/>
      <c r="U123" s="195"/>
      <c r="V123" s="194"/>
      <c r="W123" s="197"/>
    </row>
    <row r="124" spans="1:23" s="41" customFormat="1" ht="27.75" hidden="1" customHeight="1" x14ac:dyDescent="0.25">
      <c r="A124" s="128" t="s">
        <v>228</v>
      </c>
      <c r="B124" s="109" t="s">
        <v>661</v>
      </c>
      <c r="C124" s="602" t="s">
        <v>353</v>
      </c>
      <c r="D124" s="603"/>
      <c r="E124" s="603"/>
      <c r="F124" s="267">
        <f t="shared" si="102"/>
        <v>0</v>
      </c>
      <c r="G124" s="160"/>
      <c r="H124" s="172">
        <f t="shared" si="92"/>
        <v>0</v>
      </c>
      <c r="I124" s="111"/>
      <c r="J124" s="112"/>
      <c r="K124" s="112"/>
      <c r="L124" s="111"/>
      <c r="M124" s="112"/>
      <c r="N124" s="112"/>
      <c r="O124" s="112"/>
      <c r="P124" s="112"/>
      <c r="Q124" s="115"/>
      <c r="R124" s="112"/>
      <c r="S124" s="114"/>
      <c r="T124" s="115"/>
      <c r="U124" s="112"/>
      <c r="V124" s="114"/>
      <c r="W124" s="116"/>
    </row>
    <row r="125" spans="1:23" s="41" customFormat="1" hidden="1" x14ac:dyDescent="0.25">
      <c r="A125" s="128" t="s">
        <v>229</v>
      </c>
      <c r="B125" s="109" t="s">
        <v>662</v>
      </c>
      <c r="C125" s="602" t="s">
        <v>804</v>
      </c>
      <c r="D125" s="603"/>
      <c r="E125" s="603"/>
      <c r="F125" s="267">
        <f>F126+F127+F128+F129+F130+F131+F132+F133+F134+F135</f>
        <v>0</v>
      </c>
      <c r="G125" s="160">
        <f t="shared" ref="G125:W125" si="103">G126+G127+G128+G129+G130+G131+G132+G133+G134+G135</f>
        <v>0</v>
      </c>
      <c r="H125" s="172">
        <f t="shared" si="92"/>
        <v>0</v>
      </c>
      <c r="I125" s="111">
        <f t="shared" ref="I125:K125" si="104">I126+I127+I128+I129+I130+I131+I132+I133+I134+I135</f>
        <v>0</v>
      </c>
      <c r="J125" s="112">
        <f t="shared" si="104"/>
        <v>0</v>
      </c>
      <c r="K125" s="112">
        <f t="shared" si="104"/>
        <v>0</v>
      </c>
      <c r="L125" s="111">
        <f t="shared" si="103"/>
        <v>0</v>
      </c>
      <c r="M125" s="112">
        <f t="shared" si="103"/>
        <v>0</v>
      </c>
      <c r="N125" s="112">
        <f t="shared" si="103"/>
        <v>0</v>
      </c>
      <c r="O125" s="112">
        <f t="shared" si="103"/>
        <v>0</v>
      </c>
      <c r="P125" s="112">
        <f t="shared" si="103"/>
        <v>0</v>
      </c>
      <c r="Q125" s="115">
        <f t="shared" si="103"/>
        <v>0</v>
      </c>
      <c r="R125" s="112">
        <f t="shared" si="103"/>
        <v>0</v>
      </c>
      <c r="S125" s="114">
        <f t="shared" si="103"/>
        <v>0</v>
      </c>
      <c r="T125" s="115">
        <f t="shared" si="103"/>
        <v>0</v>
      </c>
      <c r="U125" s="112">
        <f t="shared" si="103"/>
        <v>0</v>
      </c>
      <c r="V125" s="114">
        <f t="shared" si="103"/>
        <v>0</v>
      </c>
      <c r="W125" s="116">
        <f t="shared" si="103"/>
        <v>0</v>
      </c>
    </row>
    <row r="126" spans="1:23" hidden="1" x14ac:dyDescent="0.25">
      <c r="B126" s="55"/>
      <c r="C126" s="2"/>
      <c r="D126" s="524" t="s">
        <v>370</v>
      </c>
      <c r="E126" s="524"/>
      <c r="F126" s="258">
        <f t="shared" ref="F126:F135" si="105">SUM(L126:W126)</f>
        <v>0</v>
      </c>
      <c r="G126" s="151"/>
      <c r="H126" s="169">
        <f t="shared" si="92"/>
        <v>0</v>
      </c>
      <c r="I126" s="76"/>
      <c r="J126" s="1"/>
      <c r="K126" s="1"/>
      <c r="L126" s="76"/>
      <c r="M126" s="1"/>
      <c r="N126" s="1"/>
      <c r="O126" s="1"/>
      <c r="P126" s="1"/>
      <c r="Q126" s="82"/>
      <c r="R126" s="1"/>
      <c r="S126" s="42"/>
      <c r="T126" s="82"/>
      <c r="U126" s="1"/>
      <c r="V126" s="42"/>
      <c r="W126" s="44"/>
    </row>
    <row r="127" spans="1:23" hidden="1" x14ac:dyDescent="0.25">
      <c r="B127" s="55"/>
      <c r="C127" s="2"/>
      <c r="D127" s="524" t="s">
        <v>506</v>
      </c>
      <c r="E127" s="524"/>
      <c r="F127" s="258">
        <f t="shared" si="105"/>
        <v>0</v>
      </c>
      <c r="G127" s="151"/>
      <c r="H127" s="169">
        <f t="shared" si="92"/>
        <v>0</v>
      </c>
      <c r="I127" s="76"/>
      <c r="J127" s="1"/>
      <c r="K127" s="1"/>
      <c r="L127" s="76"/>
      <c r="M127" s="1"/>
      <c r="N127" s="1"/>
      <c r="O127" s="1"/>
      <c r="P127" s="1"/>
      <c r="Q127" s="82"/>
      <c r="R127" s="1"/>
      <c r="S127" s="42"/>
      <c r="T127" s="82"/>
      <c r="U127" s="1"/>
      <c r="V127" s="42"/>
      <c r="W127" s="44"/>
    </row>
    <row r="128" spans="1:23" hidden="1" x14ac:dyDescent="0.25">
      <c r="B128" s="55"/>
      <c r="C128" s="2"/>
      <c r="D128" s="524" t="s">
        <v>507</v>
      </c>
      <c r="E128" s="524"/>
      <c r="F128" s="258">
        <f t="shared" si="105"/>
        <v>0</v>
      </c>
      <c r="G128" s="151"/>
      <c r="H128" s="169">
        <f t="shared" si="92"/>
        <v>0</v>
      </c>
      <c r="I128" s="76"/>
      <c r="J128" s="1"/>
      <c r="K128" s="1"/>
      <c r="L128" s="76"/>
      <c r="M128" s="1"/>
      <c r="N128" s="1"/>
      <c r="O128" s="1"/>
      <c r="P128" s="1"/>
      <c r="Q128" s="82"/>
      <c r="R128" s="1"/>
      <c r="S128" s="42"/>
      <c r="T128" s="82"/>
      <c r="U128" s="1"/>
      <c r="V128" s="42"/>
      <c r="W128" s="44"/>
    </row>
    <row r="129" spans="1:23" hidden="1" x14ac:dyDescent="0.25">
      <c r="B129" s="55"/>
      <c r="C129" s="2"/>
      <c r="D129" s="524" t="s">
        <v>508</v>
      </c>
      <c r="E129" s="524"/>
      <c r="F129" s="258">
        <f t="shared" si="105"/>
        <v>0</v>
      </c>
      <c r="G129" s="151"/>
      <c r="H129" s="169">
        <f t="shared" si="92"/>
        <v>0</v>
      </c>
      <c r="I129" s="76"/>
      <c r="J129" s="1"/>
      <c r="K129" s="1"/>
      <c r="L129" s="76"/>
      <c r="M129" s="1"/>
      <c r="N129" s="1"/>
      <c r="O129" s="1"/>
      <c r="P129" s="1"/>
      <c r="Q129" s="82"/>
      <c r="R129" s="1"/>
      <c r="S129" s="42"/>
      <c r="T129" s="82"/>
      <c r="U129" s="1"/>
      <c r="V129" s="42"/>
      <c r="W129" s="44"/>
    </row>
    <row r="130" spans="1:23" hidden="1" x14ac:dyDescent="0.25">
      <c r="B130" s="55"/>
      <c r="C130" s="2"/>
      <c r="D130" s="524" t="s">
        <v>509</v>
      </c>
      <c r="E130" s="524"/>
      <c r="F130" s="258">
        <f t="shared" si="105"/>
        <v>0</v>
      </c>
      <c r="G130" s="151"/>
      <c r="H130" s="169">
        <f t="shared" si="92"/>
        <v>0</v>
      </c>
      <c r="I130" s="76"/>
      <c r="J130" s="1"/>
      <c r="K130" s="1"/>
      <c r="L130" s="76"/>
      <c r="M130" s="1"/>
      <c r="N130" s="1"/>
      <c r="O130" s="1"/>
      <c r="P130" s="1"/>
      <c r="Q130" s="82"/>
      <c r="R130" s="1"/>
      <c r="S130" s="42"/>
      <c r="T130" s="82"/>
      <c r="U130" s="1"/>
      <c r="V130" s="42"/>
      <c r="W130" s="44"/>
    </row>
    <row r="131" spans="1:23" hidden="1" x14ac:dyDescent="0.25">
      <c r="B131" s="55"/>
      <c r="C131" s="2"/>
      <c r="D131" s="524" t="s">
        <v>510</v>
      </c>
      <c r="E131" s="524"/>
      <c r="F131" s="258">
        <f t="shared" si="105"/>
        <v>0</v>
      </c>
      <c r="G131" s="151"/>
      <c r="H131" s="169">
        <f t="shared" si="92"/>
        <v>0</v>
      </c>
      <c r="I131" s="76"/>
      <c r="J131" s="1"/>
      <c r="K131" s="1"/>
      <c r="L131" s="76"/>
      <c r="M131" s="1"/>
      <c r="N131" s="1"/>
      <c r="O131" s="1"/>
      <c r="P131" s="1"/>
      <c r="Q131" s="82"/>
      <c r="R131" s="1"/>
      <c r="S131" s="42"/>
      <c r="T131" s="82"/>
      <c r="U131" s="1"/>
      <c r="V131" s="42"/>
      <c r="W131" s="44"/>
    </row>
    <row r="132" spans="1:23" ht="25.5" hidden="1" customHeight="1" x14ac:dyDescent="0.25">
      <c r="B132" s="55"/>
      <c r="C132" s="2"/>
      <c r="D132" s="523" t="s">
        <v>511</v>
      </c>
      <c r="E132" s="523"/>
      <c r="F132" s="268">
        <f t="shared" si="105"/>
        <v>0</v>
      </c>
      <c r="G132" s="161"/>
      <c r="H132" s="169">
        <f t="shared" si="92"/>
        <v>0</v>
      </c>
      <c r="I132" s="76"/>
      <c r="J132" s="1"/>
      <c r="K132" s="1"/>
      <c r="L132" s="76"/>
      <c r="M132" s="1"/>
      <c r="N132" s="1"/>
      <c r="O132" s="1"/>
      <c r="P132" s="1"/>
      <c r="Q132" s="82"/>
      <c r="R132" s="1"/>
      <c r="S132" s="42"/>
      <c r="T132" s="82"/>
      <c r="U132" s="1"/>
      <c r="V132" s="42"/>
      <c r="W132" s="44"/>
    </row>
    <row r="133" spans="1:23" hidden="1" x14ac:dyDescent="0.25">
      <c r="B133" s="55"/>
      <c r="C133" s="2"/>
      <c r="D133" s="524" t="s">
        <v>805</v>
      </c>
      <c r="E133" s="524"/>
      <c r="F133" s="258">
        <f t="shared" si="105"/>
        <v>0</v>
      </c>
      <c r="G133" s="151"/>
      <c r="H133" s="169">
        <f t="shared" si="92"/>
        <v>0</v>
      </c>
      <c r="I133" s="76"/>
      <c r="J133" s="1"/>
      <c r="K133" s="1"/>
      <c r="L133" s="76"/>
      <c r="M133" s="1"/>
      <c r="N133" s="1"/>
      <c r="O133" s="1"/>
      <c r="P133" s="1"/>
      <c r="Q133" s="82"/>
      <c r="R133" s="1"/>
      <c r="S133" s="42"/>
      <c r="T133" s="82"/>
      <c r="U133" s="1"/>
      <c r="V133" s="42"/>
      <c r="W133" s="44"/>
    </row>
    <row r="134" spans="1:23" ht="25.5" hidden="1" customHeight="1" x14ac:dyDescent="0.25">
      <c r="B134" s="55"/>
      <c r="C134" s="2"/>
      <c r="D134" s="523" t="s">
        <v>512</v>
      </c>
      <c r="E134" s="523"/>
      <c r="F134" s="268">
        <f t="shared" si="105"/>
        <v>0</v>
      </c>
      <c r="G134" s="161"/>
      <c r="H134" s="169">
        <f t="shared" si="92"/>
        <v>0</v>
      </c>
      <c r="I134" s="76"/>
      <c r="J134" s="1"/>
      <c r="K134" s="1"/>
      <c r="L134" s="76"/>
      <c r="M134" s="1"/>
      <c r="N134" s="1"/>
      <c r="O134" s="1"/>
      <c r="P134" s="1"/>
      <c r="Q134" s="82"/>
      <c r="R134" s="1"/>
      <c r="S134" s="42"/>
      <c r="T134" s="82"/>
      <c r="U134" s="1"/>
      <c r="V134" s="42"/>
      <c r="W134" s="44"/>
    </row>
    <row r="135" spans="1:23" ht="25.5" hidden="1" customHeight="1" x14ac:dyDescent="0.25">
      <c r="B135" s="55"/>
      <c r="C135" s="2"/>
      <c r="D135" s="523" t="s">
        <v>513</v>
      </c>
      <c r="E135" s="523"/>
      <c r="F135" s="268">
        <f t="shared" si="105"/>
        <v>0</v>
      </c>
      <c r="G135" s="161"/>
      <c r="H135" s="169">
        <f t="shared" si="92"/>
        <v>0</v>
      </c>
      <c r="I135" s="76"/>
      <c r="J135" s="1"/>
      <c r="K135" s="1"/>
      <c r="L135" s="76"/>
      <c r="M135" s="1"/>
      <c r="N135" s="1"/>
      <c r="O135" s="1"/>
      <c r="P135" s="1"/>
      <c r="Q135" s="82"/>
      <c r="R135" s="1"/>
      <c r="S135" s="42"/>
      <c r="T135" s="82"/>
      <c r="U135" s="1"/>
      <c r="V135" s="42"/>
      <c r="W135" s="44"/>
    </row>
    <row r="136" spans="1:23" s="41" customFormat="1" ht="15" hidden="1" customHeight="1" x14ac:dyDescent="0.25">
      <c r="A136" s="128" t="s">
        <v>230</v>
      </c>
      <c r="B136" s="109" t="s">
        <v>663</v>
      </c>
      <c r="C136" s="602" t="s">
        <v>806</v>
      </c>
      <c r="D136" s="603"/>
      <c r="E136" s="603"/>
      <c r="F136" s="267">
        <f>F137+F138+F139+F140+F141+F142+F143+F144+F145+F146</f>
        <v>0</v>
      </c>
      <c r="G136" s="160">
        <f t="shared" ref="G136:W136" si="106">G137+G138+G139+G140+G141+G142+G143+G144+G145+G146</f>
        <v>0</v>
      </c>
      <c r="H136" s="172">
        <f t="shared" si="92"/>
        <v>0</v>
      </c>
      <c r="I136" s="111">
        <f t="shared" ref="I136:K136" si="107">I137+I138+I139+I140+I141+I142+I143+I144+I145+I146</f>
        <v>0</v>
      </c>
      <c r="J136" s="112">
        <f t="shared" si="107"/>
        <v>0</v>
      </c>
      <c r="K136" s="112">
        <f t="shared" si="107"/>
        <v>0</v>
      </c>
      <c r="L136" s="111">
        <f t="shared" si="106"/>
        <v>0</v>
      </c>
      <c r="M136" s="112">
        <f t="shared" si="106"/>
        <v>0</v>
      </c>
      <c r="N136" s="112">
        <f t="shared" si="106"/>
        <v>0</v>
      </c>
      <c r="O136" s="112">
        <f t="shared" si="106"/>
        <v>0</v>
      </c>
      <c r="P136" s="112">
        <f t="shared" si="106"/>
        <v>0</v>
      </c>
      <c r="Q136" s="115">
        <f t="shared" si="106"/>
        <v>0</v>
      </c>
      <c r="R136" s="112">
        <f t="shared" si="106"/>
        <v>0</v>
      </c>
      <c r="S136" s="114">
        <f t="shared" si="106"/>
        <v>0</v>
      </c>
      <c r="T136" s="115">
        <f t="shared" si="106"/>
        <v>0</v>
      </c>
      <c r="U136" s="112">
        <f t="shared" si="106"/>
        <v>0</v>
      </c>
      <c r="V136" s="114">
        <f t="shared" si="106"/>
        <v>0</v>
      </c>
      <c r="W136" s="116">
        <f t="shared" si="106"/>
        <v>0</v>
      </c>
    </row>
    <row r="137" spans="1:23" hidden="1" x14ac:dyDescent="0.25">
      <c r="B137" s="55"/>
      <c r="C137" s="2"/>
      <c r="D137" s="524" t="s">
        <v>369</v>
      </c>
      <c r="E137" s="524"/>
      <c r="F137" s="258">
        <f t="shared" ref="F137:F146" si="108">SUM(L137:W137)</f>
        <v>0</v>
      </c>
      <c r="G137" s="151"/>
      <c r="H137" s="169">
        <f t="shared" si="92"/>
        <v>0</v>
      </c>
      <c r="I137" s="76"/>
      <c r="J137" s="1"/>
      <c r="K137" s="1"/>
      <c r="L137" s="76"/>
      <c r="M137" s="1"/>
      <c r="N137" s="1"/>
      <c r="O137" s="1"/>
      <c r="P137" s="1"/>
      <c r="Q137" s="82"/>
      <c r="R137" s="1"/>
      <c r="S137" s="42"/>
      <c r="T137" s="82"/>
      <c r="U137" s="1"/>
      <c r="V137" s="42"/>
      <c r="W137" s="44"/>
    </row>
    <row r="138" spans="1:23" hidden="1" x14ac:dyDescent="0.25">
      <c r="B138" s="55"/>
      <c r="C138" s="2"/>
      <c r="D138" s="524" t="s">
        <v>514</v>
      </c>
      <c r="E138" s="524"/>
      <c r="F138" s="258">
        <f t="shared" si="108"/>
        <v>0</v>
      </c>
      <c r="G138" s="151"/>
      <c r="H138" s="169">
        <f t="shared" si="92"/>
        <v>0</v>
      </c>
      <c r="I138" s="76"/>
      <c r="J138" s="1"/>
      <c r="K138" s="1"/>
      <c r="L138" s="76"/>
      <c r="M138" s="1"/>
      <c r="N138" s="1"/>
      <c r="O138" s="1"/>
      <c r="P138" s="1"/>
      <c r="Q138" s="82"/>
      <c r="R138" s="1"/>
      <c r="S138" s="42"/>
      <c r="T138" s="82"/>
      <c r="U138" s="1"/>
      <c r="V138" s="42"/>
      <c r="W138" s="44"/>
    </row>
    <row r="139" spans="1:23" hidden="1" x14ac:dyDescent="0.25">
      <c r="B139" s="55"/>
      <c r="C139" s="2"/>
      <c r="D139" s="524" t="s">
        <v>516</v>
      </c>
      <c r="E139" s="524"/>
      <c r="F139" s="258">
        <f t="shared" si="108"/>
        <v>0</v>
      </c>
      <c r="G139" s="151"/>
      <c r="H139" s="169">
        <f t="shared" si="92"/>
        <v>0</v>
      </c>
      <c r="I139" s="76"/>
      <c r="J139" s="1"/>
      <c r="K139" s="1"/>
      <c r="L139" s="76"/>
      <c r="M139" s="1"/>
      <c r="N139" s="1"/>
      <c r="O139" s="1"/>
      <c r="P139" s="1"/>
      <c r="Q139" s="82"/>
      <c r="R139" s="1"/>
      <c r="S139" s="42"/>
      <c r="T139" s="82"/>
      <c r="U139" s="1"/>
      <c r="V139" s="42"/>
      <c r="W139" s="44"/>
    </row>
    <row r="140" spans="1:23" hidden="1" x14ac:dyDescent="0.25">
      <c r="B140" s="55"/>
      <c r="C140" s="2"/>
      <c r="D140" s="524" t="s">
        <v>808</v>
      </c>
      <c r="E140" s="524"/>
      <c r="F140" s="258">
        <f t="shared" si="108"/>
        <v>0</v>
      </c>
      <c r="G140" s="151"/>
      <c r="H140" s="169">
        <f t="shared" si="92"/>
        <v>0</v>
      </c>
      <c r="I140" s="76"/>
      <c r="J140" s="1"/>
      <c r="K140" s="1"/>
      <c r="L140" s="76"/>
      <c r="M140" s="1"/>
      <c r="N140" s="1"/>
      <c r="O140" s="1"/>
      <c r="P140" s="1"/>
      <c r="Q140" s="82"/>
      <c r="R140" s="1"/>
      <c r="S140" s="42"/>
      <c r="T140" s="82"/>
      <c r="U140" s="1"/>
      <c r="V140" s="42"/>
      <c r="W140" s="44"/>
    </row>
    <row r="141" spans="1:23" hidden="1" x14ac:dyDescent="0.25">
      <c r="B141" s="55"/>
      <c r="C141" s="2"/>
      <c r="D141" s="524" t="s">
        <v>521</v>
      </c>
      <c r="E141" s="524"/>
      <c r="F141" s="258">
        <f t="shared" si="108"/>
        <v>0</v>
      </c>
      <c r="G141" s="151"/>
      <c r="H141" s="169">
        <f t="shared" si="92"/>
        <v>0</v>
      </c>
      <c r="I141" s="76"/>
      <c r="J141" s="1"/>
      <c r="K141" s="1"/>
      <c r="L141" s="76"/>
      <c r="M141" s="1"/>
      <c r="N141" s="1"/>
      <c r="O141" s="1"/>
      <c r="P141" s="1"/>
      <c r="Q141" s="82"/>
      <c r="R141" s="1"/>
      <c r="S141" s="42"/>
      <c r="T141" s="82"/>
      <c r="U141" s="1"/>
      <c r="V141" s="42"/>
      <c r="W141" s="44"/>
    </row>
    <row r="142" spans="1:23" hidden="1" x14ac:dyDescent="0.25">
      <c r="B142" s="55"/>
      <c r="C142" s="2"/>
      <c r="D142" s="524" t="s">
        <v>519</v>
      </c>
      <c r="E142" s="524"/>
      <c r="F142" s="258">
        <f t="shared" si="108"/>
        <v>0</v>
      </c>
      <c r="G142" s="151"/>
      <c r="H142" s="169">
        <f t="shared" si="92"/>
        <v>0</v>
      </c>
      <c r="I142" s="76"/>
      <c r="J142" s="1"/>
      <c r="K142" s="1"/>
      <c r="L142" s="76"/>
      <c r="M142" s="1"/>
      <c r="N142" s="1"/>
      <c r="O142" s="1"/>
      <c r="P142" s="1"/>
      <c r="Q142" s="82"/>
      <c r="R142" s="1"/>
      <c r="S142" s="42"/>
      <c r="T142" s="82"/>
      <c r="U142" s="1"/>
      <c r="V142" s="42"/>
      <c r="W142" s="44"/>
    </row>
    <row r="143" spans="1:23" ht="25.5" hidden="1" customHeight="1" x14ac:dyDescent="0.25">
      <c r="B143" s="55"/>
      <c r="C143" s="2"/>
      <c r="D143" s="523" t="s">
        <v>523</v>
      </c>
      <c r="E143" s="523"/>
      <c r="F143" s="268">
        <f t="shared" si="108"/>
        <v>0</v>
      </c>
      <c r="G143" s="161"/>
      <c r="H143" s="169">
        <f t="shared" si="92"/>
        <v>0</v>
      </c>
      <c r="I143" s="76"/>
      <c r="J143" s="1"/>
      <c r="K143" s="1"/>
      <c r="L143" s="76"/>
      <c r="M143" s="1"/>
      <c r="N143" s="1"/>
      <c r="O143" s="1"/>
      <c r="P143" s="1"/>
      <c r="Q143" s="82"/>
      <c r="R143" s="1"/>
      <c r="S143" s="42"/>
      <c r="T143" s="82"/>
      <c r="U143" s="1"/>
      <c r="V143" s="42"/>
      <c r="W143" s="44"/>
    </row>
    <row r="144" spans="1:23" hidden="1" x14ac:dyDescent="0.25">
      <c r="B144" s="55"/>
      <c r="C144" s="2"/>
      <c r="D144" s="524" t="s">
        <v>807</v>
      </c>
      <c r="E144" s="524"/>
      <c r="F144" s="258">
        <f t="shared" si="108"/>
        <v>0</v>
      </c>
      <c r="G144" s="151"/>
      <c r="H144" s="169">
        <f t="shared" si="92"/>
        <v>0</v>
      </c>
      <c r="I144" s="76"/>
      <c r="J144" s="1"/>
      <c r="K144" s="1"/>
      <c r="L144" s="76"/>
      <c r="M144" s="1"/>
      <c r="N144" s="1"/>
      <c r="O144" s="1"/>
      <c r="P144" s="1"/>
      <c r="Q144" s="82"/>
      <c r="R144" s="1"/>
      <c r="S144" s="42"/>
      <c r="T144" s="82"/>
      <c r="U144" s="1"/>
      <c r="V144" s="42"/>
      <c r="W144" s="44"/>
    </row>
    <row r="145" spans="1:23" ht="25.5" hidden="1" customHeight="1" x14ac:dyDescent="0.25">
      <c r="B145" s="55"/>
      <c r="C145" s="2"/>
      <c r="D145" s="523" t="s">
        <v>526</v>
      </c>
      <c r="E145" s="523"/>
      <c r="F145" s="268">
        <f t="shared" si="108"/>
        <v>0</v>
      </c>
      <c r="G145" s="161"/>
      <c r="H145" s="169">
        <f t="shared" si="92"/>
        <v>0</v>
      </c>
      <c r="I145" s="76"/>
      <c r="J145" s="1"/>
      <c r="K145" s="1"/>
      <c r="L145" s="76"/>
      <c r="M145" s="1"/>
      <c r="N145" s="1"/>
      <c r="O145" s="1"/>
      <c r="P145" s="1"/>
      <c r="Q145" s="82"/>
      <c r="R145" s="1"/>
      <c r="S145" s="42"/>
      <c r="T145" s="82"/>
      <c r="U145" s="1"/>
      <c r="V145" s="42"/>
      <c r="W145" s="44"/>
    </row>
    <row r="146" spans="1:23" ht="25.5" hidden="1" customHeight="1" x14ac:dyDescent="0.25">
      <c r="B146" s="55"/>
      <c r="C146" s="2"/>
      <c r="D146" s="523" t="s">
        <v>528</v>
      </c>
      <c r="E146" s="523"/>
      <c r="F146" s="268">
        <f t="shared" si="108"/>
        <v>0</v>
      </c>
      <c r="G146" s="161"/>
      <c r="H146" s="169">
        <f t="shared" si="92"/>
        <v>0</v>
      </c>
      <c r="I146" s="76"/>
      <c r="J146" s="1"/>
      <c r="K146" s="1"/>
      <c r="L146" s="76"/>
      <c r="M146" s="1"/>
      <c r="N146" s="1"/>
      <c r="O146" s="1"/>
      <c r="P146" s="1"/>
      <c r="Q146" s="82"/>
      <c r="R146" s="1"/>
      <c r="S146" s="42"/>
      <c r="T146" s="82"/>
      <c r="U146" s="1"/>
      <c r="V146" s="42"/>
      <c r="W146" s="44"/>
    </row>
    <row r="147" spans="1:23" s="41" customFormat="1" hidden="1" x14ac:dyDescent="0.25">
      <c r="A147" s="128" t="s">
        <v>231</v>
      </c>
      <c r="B147" s="109" t="s">
        <v>664</v>
      </c>
      <c r="C147" s="564" t="s">
        <v>232</v>
      </c>
      <c r="D147" s="565"/>
      <c r="E147" s="565"/>
      <c r="F147" s="269">
        <f>F148+F149+F150+F151+F152+F153+F154+F155+F156+F157</f>
        <v>0</v>
      </c>
      <c r="G147" s="162">
        <f t="shared" ref="G147:W147" si="109">G148+G149+G150+G151+G152+G153+G154+G155+G156+G157</f>
        <v>0</v>
      </c>
      <c r="H147" s="172">
        <f t="shared" si="92"/>
        <v>0</v>
      </c>
      <c r="I147" s="111">
        <f t="shared" ref="I147:K147" si="110">I148+I149+I150+I151+I152+I153+I154+I155+I156+I157</f>
        <v>0</v>
      </c>
      <c r="J147" s="112">
        <f t="shared" si="110"/>
        <v>0</v>
      </c>
      <c r="K147" s="112">
        <f t="shared" si="110"/>
        <v>0</v>
      </c>
      <c r="L147" s="111">
        <f t="shared" si="109"/>
        <v>0</v>
      </c>
      <c r="M147" s="112">
        <f t="shared" si="109"/>
        <v>0</v>
      </c>
      <c r="N147" s="112">
        <f t="shared" si="109"/>
        <v>0</v>
      </c>
      <c r="O147" s="112">
        <f t="shared" si="109"/>
        <v>0</v>
      </c>
      <c r="P147" s="112">
        <f t="shared" si="109"/>
        <v>0</v>
      </c>
      <c r="Q147" s="115">
        <f t="shared" si="109"/>
        <v>0</v>
      </c>
      <c r="R147" s="112">
        <f t="shared" si="109"/>
        <v>0</v>
      </c>
      <c r="S147" s="114">
        <f t="shared" si="109"/>
        <v>0</v>
      </c>
      <c r="T147" s="115">
        <f t="shared" si="109"/>
        <v>0</v>
      </c>
      <c r="U147" s="112">
        <f t="shared" si="109"/>
        <v>0</v>
      </c>
      <c r="V147" s="114">
        <f t="shared" si="109"/>
        <v>0</v>
      </c>
      <c r="W147" s="116">
        <f t="shared" si="109"/>
        <v>0</v>
      </c>
    </row>
    <row r="148" spans="1:23" hidden="1" x14ac:dyDescent="0.25">
      <c r="B148" s="55"/>
      <c r="C148" s="2"/>
      <c r="D148" s="524" t="s">
        <v>368</v>
      </c>
      <c r="E148" s="524"/>
      <c r="F148" s="258">
        <f t="shared" ref="F148:F157" si="111">SUM(L148:W148)</f>
        <v>0</v>
      </c>
      <c r="G148" s="151"/>
      <c r="H148" s="169">
        <f t="shared" si="92"/>
        <v>0</v>
      </c>
      <c r="I148" s="76"/>
      <c r="J148" s="1"/>
      <c r="K148" s="1"/>
      <c r="L148" s="76"/>
      <c r="M148" s="1"/>
      <c r="N148" s="1"/>
      <c r="O148" s="1"/>
      <c r="P148" s="1"/>
      <c r="Q148" s="82"/>
      <c r="R148" s="1"/>
      <c r="S148" s="42"/>
      <c r="T148" s="82"/>
      <c r="U148" s="1"/>
      <c r="V148" s="42"/>
      <c r="W148" s="44"/>
    </row>
    <row r="149" spans="1:23" hidden="1" x14ac:dyDescent="0.25">
      <c r="B149" s="55"/>
      <c r="C149" s="2"/>
      <c r="D149" s="524" t="s">
        <v>515</v>
      </c>
      <c r="E149" s="524"/>
      <c r="F149" s="258">
        <f t="shared" si="111"/>
        <v>0</v>
      </c>
      <c r="G149" s="151"/>
      <c r="H149" s="169">
        <f t="shared" si="92"/>
        <v>0</v>
      </c>
      <c r="I149" s="76"/>
      <c r="J149" s="1"/>
      <c r="K149" s="1"/>
      <c r="L149" s="76"/>
      <c r="M149" s="1"/>
      <c r="N149" s="1"/>
      <c r="O149" s="1"/>
      <c r="P149" s="1"/>
      <c r="Q149" s="82"/>
      <c r="R149" s="1"/>
      <c r="S149" s="42"/>
      <c r="T149" s="82"/>
      <c r="U149" s="1"/>
      <c r="V149" s="42"/>
      <c r="W149" s="44"/>
    </row>
    <row r="150" spans="1:23" hidden="1" x14ac:dyDescent="0.25">
      <c r="B150" s="55"/>
      <c r="C150" s="2"/>
      <c r="D150" s="524" t="s">
        <v>517</v>
      </c>
      <c r="E150" s="524"/>
      <c r="F150" s="258">
        <f t="shared" si="111"/>
        <v>0</v>
      </c>
      <c r="G150" s="151"/>
      <c r="H150" s="169">
        <f t="shared" si="92"/>
        <v>0</v>
      </c>
      <c r="I150" s="76"/>
      <c r="J150" s="1"/>
      <c r="K150" s="1"/>
      <c r="L150" s="76"/>
      <c r="M150" s="1"/>
      <c r="N150" s="1"/>
      <c r="O150" s="1"/>
      <c r="P150" s="1"/>
      <c r="Q150" s="82"/>
      <c r="R150" s="1"/>
      <c r="S150" s="42"/>
      <c r="T150" s="82"/>
      <c r="U150" s="1"/>
      <c r="V150" s="42"/>
      <c r="W150" s="44"/>
    </row>
    <row r="151" spans="1:23" hidden="1" x14ac:dyDescent="0.25">
      <c r="B151" s="55"/>
      <c r="C151" s="2"/>
      <c r="D151" s="524" t="s">
        <v>518</v>
      </c>
      <c r="E151" s="524"/>
      <c r="F151" s="258">
        <f t="shared" si="111"/>
        <v>0</v>
      </c>
      <c r="G151" s="151"/>
      <c r="H151" s="169">
        <f t="shared" si="92"/>
        <v>0</v>
      </c>
      <c r="I151" s="76"/>
      <c r="J151" s="1"/>
      <c r="K151" s="1"/>
      <c r="L151" s="76"/>
      <c r="M151" s="1"/>
      <c r="N151" s="1"/>
      <c r="O151" s="1"/>
      <c r="P151" s="1"/>
      <c r="Q151" s="82"/>
      <c r="R151" s="1"/>
      <c r="S151" s="42"/>
      <c r="T151" s="82"/>
      <c r="U151" s="1"/>
      <c r="V151" s="42"/>
      <c r="W151" s="44"/>
    </row>
    <row r="152" spans="1:23" hidden="1" x14ac:dyDescent="0.25">
      <c r="B152" s="55"/>
      <c r="C152" s="2"/>
      <c r="D152" s="524" t="s">
        <v>522</v>
      </c>
      <c r="E152" s="524"/>
      <c r="F152" s="258">
        <f t="shared" si="111"/>
        <v>0</v>
      </c>
      <c r="G152" s="151"/>
      <c r="H152" s="169">
        <f t="shared" si="92"/>
        <v>0</v>
      </c>
      <c r="I152" s="76"/>
      <c r="J152" s="1"/>
      <c r="K152" s="1"/>
      <c r="L152" s="76"/>
      <c r="M152" s="1"/>
      <c r="N152" s="1"/>
      <c r="O152" s="1"/>
      <c r="P152" s="1"/>
      <c r="Q152" s="82"/>
      <c r="R152" s="1"/>
      <c r="S152" s="42"/>
      <c r="T152" s="82"/>
      <c r="U152" s="1"/>
      <c r="V152" s="42"/>
      <c r="W152" s="44"/>
    </row>
    <row r="153" spans="1:23" hidden="1" x14ac:dyDescent="0.25">
      <c r="B153" s="55"/>
      <c r="C153" s="2"/>
      <c r="D153" s="524" t="s">
        <v>520</v>
      </c>
      <c r="E153" s="524"/>
      <c r="F153" s="258">
        <f t="shared" si="111"/>
        <v>0</v>
      </c>
      <c r="G153" s="151"/>
      <c r="H153" s="169">
        <f t="shared" si="92"/>
        <v>0</v>
      </c>
      <c r="I153" s="76"/>
      <c r="J153" s="1"/>
      <c r="K153" s="1"/>
      <c r="L153" s="76"/>
      <c r="M153" s="1"/>
      <c r="N153" s="1"/>
      <c r="O153" s="1"/>
      <c r="P153" s="1"/>
      <c r="Q153" s="82"/>
      <c r="R153" s="1"/>
      <c r="S153" s="42"/>
      <c r="T153" s="82"/>
      <c r="U153" s="1"/>
      <c r="V153" s="42"/>
      <c r="W153" s="44"/>
    </row>
    <row r="154" spans="1:23" ht="25.5" hidden="1" customHeight="1" x14ac:dyDescent="0.25">
      <c r="B154" s="55"/>
      <c r="C154" s="2"/>
      <c r="D154" s="523" t="s">
        <v>524</v>
      </c>
      <c r="E154" s="523"/>
      <c r="F154" s="268">
        <f t="shared" si="111"/>
        <v>0</v>
      </c>
      <c r="G154" s="161"/>
      <c r="H154" s="169">
        <f t="shared" si="92"/>
        <v>0</v>
      </c>
      <c r="I154" s="76"/>
      <c r="J154" s="1"/>
      <c r="K154" s="1"/>
      <c r="L154" s="76"/>
      <c r="M154" s="1"/>
      <c r="N154" s="1"/>
      <c r="O154" s="1"/>
      <c r="P154" s="1"/>
      <c r="Q154" s="82"/>
      <c r="R154" s="1"/>
      <c r="S154" s="42"/>
      <c r="T154" s="82"/>
      <c r="U154" s="1"/>
      <c r="V154" s="42"/>
      <c r="W154" s="44"/>
    </row>
    <row r="155" spans="1:23" hidden="1" x14ac:dyDescent="0.25">
      <c r="B155" s="55"/>
      <c r="C155" s="2"/>
      <c r="D155" s="524" t="s">
        <v>525</v>
      </c>
      <c r="E155" s="524"/>
      <c r="F155" s="258">
        <f t="shared" si="111"/>
        <v>0</v>
      </c>
      <c r="G155" s="151"/>
      <c r="H155" s="169">
        <f t="shared" si="92"/>
        <v>0</v>
      </c>
      <c r="I155" s="76"/>
      <c r="J155" s="1"/>
      <c r="K155" s="1"/>
      <c r="L155" s="76"/>
      <c r="M155" s="1"/>
      <c r="N155" s="1"/>
      <c r="O155" s="1"/>
      <c r="P155" s="1"/>
      <c r="Q155" s="82"/>
      <c r="R155" s="1"/>
      <c r="S155" s="42"/>
      <c r="T155" s="82"/>
      <c r="U155" s="1"/>
      <c r="V155" s="42"/>
      <c r="W155" s="44"/>
    </row>
    <row r="156" spans="1:23" ht="25.5" hidden="1" customHeight="1" x14ac:dyDescent="0.25">
      <c r="B156" s="55"/>
      <c r="C156" s="2"/>
      <c r="D156" s="523" t="s">
        <v>527</v>
      </c>
      <c r="E156" s="523"/>
      <c r="F156" s="268">
        <f t="shared" si="111"/>
        <v>0</v>
      </c>
      <c r="G156" s="161"/>
      <c r="H156" s="169">
        <f t="shared" si="92"/>
        <v>0</v>
      </c>
      <c r="I156" s="76"/>
      <c r="J156" s="1"/>
      <c r="K156" s="1"/>
      <c r="L156" s="76"/>
      <c r="M156" s="1"/>
      <c r="N156" s="1"/>
      <c r="O156" s="1"/>
      <c r="P156" s="1"/>
      <c r="Q156" s="82"/>
      <c r="R156" s="1"/>
      <c r="S156" s="42"/>
      <c r="T156" s="82"/>
      <c r="U156" s="1"/>
      <c r="V156" s="42"/>
      <c r="W156" s="44"/>
    </row>
    <row r="157" spans="1:23" ht="25.5" hidden="1" customHeight="1" x14ac:dyDescent="0.25">
      <c r="B157" s="55"/>
      <c r="C157" s="2"/>
      <c r="D157" s="523" t="s">
        <v>529</v>
      </c>
      <c r="E157" s="523"/>
      <c r="F157" s="268">
        <f t="shared" si="111"/>
        <v>0</v>
      </c>
      <c r="G157" s="161"/>
      <c r="H157" s="169">
        <f t="shared" si="92"/>
        <v>0</v>
      </c>
      <c r="I157" s="76"/>
      <c r="J157" s="1"/>
      <c r="K157" s="1"/>
      <c r="L157" s="76"/>
      <c r="M157" s="1"/>
      <c r="N157" s="1"/>
      <c r="O157" s="1"/>
      <c r="P157" s="1"/>
      <c r="Q157" s="82"/>
      <c r="R157" s="1"/>
      <c r="S157" s="42"/>
      <c r="T157" s="82"/>
      <c r="U157" s="1"/>
      <c r="V157" s="42"/>
      <c r="W157" s="44"/>
    </row>
    <row r="158" spans="1:23" s="41" customFormat="1" ht="27.75" hidden="1" customHeight="1" x14ac:dyDescent="0.25">
      <c r="A158" s="128" t="s">
        <v>233</v>
      </c>
      <c r="B158" s="109" t="s">
        <v>665</v>
      </c>
      <c r="C158" s="602" t="s">
        <v>809</v>
      </c>
      <c r="D158" s="603"/>
      <c r="E158" s="603"/>
      <c r="F158" s="267">
        <f>F159+F160</f>
        <v>0</v>
      </c>
      <c r="G158" s="160">
        <f t="shared" ref="G158:W158" si="112">G159+G160</f>
        <v>0</v>
      </c>
      <c r="H158" s="172">
        <f t="shared" si="92"/>
        <v>0</v>
      </c>
      <c r="I158" s="111">
        <f t="shared" ref="I158:K158" si="113">I159+I160</f>
        <v>0</v>
      </c>
      <c r="J158" s="112">
        <f t="shared" si="113"/>
        <v>0</v>
      </c>
      <c r="K158" s="112">
        <f t="shared" si="113"/>
        <v>0</v>
      </c>
      <c r="L158" s="111">
        <f t="shared" si="112"/>
        <v>0</v>
      </c>
      <c r="M158" s="112">
        <f t="shared" si="112"/>
        <v>0</v>
      </c>
      <c r="N158" s="112">
        <f t="shared" si="112"/>
        <v>0</v>
      </c>
      <c r="O158" s="112">
        <f t="shared" si="112"/>
        <v>0</v>
      </c>
      <c r="P158" s="112">
        <f t="shared" si="112"/>
        <v>0</v>
      </c>
      <c r="Q158" s="115">
        <f t="shared" si="112"/>
        <v>0</v>
      </c>
      <c r="R158" s="112">
        <f t="shared" si="112"/>
        <v>0</v>
      </c>
      <c r="S158" s="114">
        <f t="shared" si="112"/>
        <v>0</v>
      </c>
      <c r="T158" s="115">
        <f t="shared" si="112"/>
        <v>0</v>
      </c>
      <c r="U158" s="112">
        <f t="shared" si="112"/>
        <v>0</v>
      </c>
      <c r="V158" s="114">
        <f t="shared" si="112"/>
        <v>0</v>
      </c>
      <c r="W158" s="116">
        <f t="shared" si="112"/>
        <v>0</v>
      </c>
    </row>
    <row r="159" spans="1:23" hidden="1" x14ac:dyDescent="0.25">
      <c r="B159" s="55"/>
      <c r="C159" s="2"/>
      <c r="D159" s="524" t="s">
        <v>531</v>
      </c>
      <c r="E159" s="524"/>
      <c r="F159" s="258">
        <f t="shared" ref="F159:F160" si="114">SUM(L159:W159)</f>
        <v>0</v>
      </c>
      <c r="G159" s="151"/>
      <c r="H159" s="169">
        <f t="shared" si="92"/>
        <v>0</v>
      </c>
      <c r="I159" s="76"/>
      <c r="J159" s="1"/>
      <c r="K159" s="1"/>
      <c r="L159" s="76"/>
      <c r="M159" s="1"/>
      <c r="N159" s="1"/>
      <c r="O159" s="1"/>
      <c r="P159" s="1"/>
      <c r="Q159" s="82"/>
      <c r="R159" s="1"/>
      <c r="S159" s="42"/>
      <c r="T159" s="82"/>
      <c r="U159" s="1"/>
      <c r="V159" s="42"/>
      <c r="W159" s="44"/>
    </row>
    <row r="160" spans="1:23" ht="25.5" hidden="1" customHeight="1" x14ac:dyDescent="0.25">
      <c r="B160" s="55"/>
      <c r="C160" s="2"/>
      <c r="D160" s="523" t="s">
        <v>530</v>
      </c>
      <c r="E160" s="523"/>
      <c r="F160" s="268">
        <f t="shared" si="114"/>
        <v>0</v>
      </c>
      <c r="G160" s="161"/>
      <c r="H160" s="169">
        <f t="shared" si="92"/>
        <v>0</v>
      </c>
      <c r="I160" s="76"/>
      <c r="J160" s="1"/>
      <c r="K160" s="1"/>
      <c r="L160" s="76"/>
      <c r="M160" s="1"/>
      <c r="N160" s="1"/>
      <c r="O160" s="1"/>
      <c r="P160" s="1"/>
      <c r="Q160" s="82"/>
      <c r="R160" s="1"/>
      <c r="S160" s="42"/>
      <c r="T160" s="82"/>
      <c r="U160" s="1"/>
      <c r="V160" s="42"/>
      <c r="W160" s="44"/>
    </row>
    <row r="161" spans="1:23" s="41" customFormat="1" hidden="1" x14ac:dyDescent="0.25">
      <c r="A161" s="128" t="s">
        <v>234</v>
      </c>
      <c r="B161" s="109" t="s">
        <v>667</v>
      </c>
      <c r="C161" s="602" t="s">
        <v>810</v>
      </c>
      <c r="D161" s="603"/>
      <c r="E161" s="603"/>
      <c r="F161" s="267">
        <f>F162+F163+F164+F165+F166+F167+F168+F169+F170+F171+F172</f>
        <v>0</v>
      </c>
      <c r="G161" s="160">
        <f t="shared" ref="G161:W161" si="115">G162+G163+G164+G165+G166+G167+G168+G169+G170+G171+G172</f>
        <v>0</v>
      </c>
      <c r="H161" s="172">
        <f t="shared" si="92"/>
        <v>0</v>
      </c>
      <c r="I161" s="111">
        <f t="shared" ref="I161:K161" si="116">I162+I163+I164+I165+I166+I167+I168+I169+I170+I171+I172</f>
        <v>0</v>
      </c>
      <c r="J161" s="112">
        <f t="shared" si="116"/>
        <v>0</v>
      </c>
      <c r="K161" s="112">
        <f t="shared" si="116"/>
        <v>0</v>
      </c>
      <c r="L161" s="111">
        <f t="shared" si="115"/>
        <v>0</v>
      </c>
      <c r="M161" s="112">
        <f t="shared" si="115"/>
        <v>0</v>
      </c>
      <c r="N161" s="112">
        <f t="shared" si="115"/>
        <v>0</v>
      </c>
      <c r="O161" s="112">
        <f t="shared" si="115"/>
        <v>0</v>
      </c>
      <c r="P161" s="112">
        <f t="shared" si="115"/>
        <v>0</v>
      </c>
      <c r="Q161" s="115">
        <f t="shared" si="115"/>
        <v>0</v>
      </c>
      <c r="R161" s="112">
        <f t="shared" si="115"/>
        <v>0</v>
      </c>
      <c r="S161" s="114">
        <f t="shared" si="115"/>
        <v>0</v>
      </c>
      <c r="T161" s="115">
        <f t="shared" si="115"/>
        <v>0</v>
      </c>
      <c r="U161" s="112">
        <f t="shared" si="115"/>
        <v>0</v>
      </c>
      <c r="V161" s="114">
        <f t="shared" si="115"/>
        <v>0</v>
      </c>
      <c r="W161" s="116">
        <f t="shared" si="115"/>
        <v>0</v>
      </c>
    </row>
    <row r="162" spans="1:23" hidden="1" x14ac:dyDescent="0.25">
      <c r="B162" s="55"/>
      <c r="C162" s="2"/>
      <c r="D162" s="524" t="s">
        <v>354</v>
      </c>
      <c r="E162" s="524"/>
      <c r="F162" s="258">
        <f t="shared" ref="F162:F175" si="117">SUM(L162:W162)</f>
        <v>0</v>
      </c>
      <c r="G162" s="151"/>
      <c r="H162" s="169">
        <f t="shared" si="92"/>
        <v>0</v>
      </c>
      <c r="I162" s="76"/>
      <c r="J162" s="1"/>
      <c r="K162" s="1"/>
      <c r="L162" s="76"/>
      <c r="M162" s="1"/>
      <c r="N162" s="1"/>
      <c r="O162" s="1"/>
      <c r="P162" s="1"/>
      <c r="Q162" s="82"/>
      <c r="R162" s="1"/>
      <c r="S162" s="42"/>
      <c r="T162" s="82"/>
      <c r="U162" s="1"/>
      <c r="V162" s="42"/>
      <c r="W162" s="44"/>
    </row>
    <row r="163" spans="1:23" hidden="1" x14ac:dyDescent="0.25">
      <c r="B163" s="55"/>
      <c r="C163" s="2"/>
      <c r="D163" s="524" t="s">
        <v>357</v>
      </c>
      <c r="E163" s="524"/>
      <c r="F163" s="258">
        <f t="shared" si="117"/>
        <v>0</v>
      </c>
      <c r="G163" s="151"/>
      <c r="H163" s="169">
        <f t="shared" si="92"/>
        <v>0</v>
      </c>
      <c r="I163" s="76"/>
      <c r="J163" s="1"/>
      <c r="K163" s="1"/>
      <c r="L163" s="76"/>
      <c r="M163" s="1"/>
      <c r="N163" s="1"/>
      <c r="O163" s="1"/>
      <c r="P163" s="1"/>
      <c r="Q163" s="82"/>
      <c r="R163" s="1"/>
      <c r="S163" s="42"/>
      <c r="T163" s="82"/>
      <c r="U163" s="1"/>
      <c r="V163" s="42"/>
      <c r="W163" s="44"/>
    </row>
    <row r="164" spans="1:23" hidden="1" x14ac:dyDescent="0.25">
      <c r="B164" s="55"/>
      <c r="C164" s="2"/>
      <c r="D164" s="524" t="s">
        <v>358</v>
      </c>
      <c r="E164" s="524"/>
      <c r="F164" s="258">
        <f t="shared" si="117"/>
        <v>0</v>
      </c>
      <c r="G164" s="151"/>
      <c r="H164" s="169">
        <f t="shared" si="92"/>
        <v>0</v>
      </c>
      <c r="I164" s="76"/>
      <c r="J164" s="1"/>
      <c r="K164" s="1"/>
      <c r="L164" s="76"/>
      <c r="M164" s="1"/>
      <c r="N164" s="1"/>
      <c r="O164" s="1"/>
      <c r="P164" s="1"/>
      <c r="Q164" s="82"/>
      <c r="R164" s="1"/>
      <c r="S164" s="42"/>
      <c r="T164" s="82"/>
      <c r="U164" s="1"/>
      <c r="V164" s="42"/>
      <c r="W164" s="44"/>
    </row>
    <row r="165" spans="1:23" hidden="1" x14ac:dyDescent="0.25">
      <c r="B165" s="55"/>
      <c r="C165" s="2"/>
      <c r="D165" s="524" t="s">
        <v>355</v>
      </c>
      <c r="E165" s="524"/>
      <c r="F165" s="258">
        <f t="shared" si="117"/>
        <v>0</v>
      </c>
      <c r="G165" s="151"/>
      <c r="H165" s="169">
        <f t="shared" si="92"/>
        <v>0</v>
      </c>
      <c r="I165" s="76"/>
      <c r="J165" s="1"/>
      <c r="K165" s="1"/>
      <c r="L165" s="76"/>
      <c r="M165" s="1"/>
      <c r="N165" s="1"/>
      <c r="O165" s="1"/>
      <c r="P165" s="1"/>
      <c r="Q165" s="82"/>
      <c r="R165" s="1"/>
      <c r="S165" s="42"/>
      <c r="T165" s="82"/>
      <c r="U165" s="1"/>
      <c r="V165" s="42"/>
      <c r="W165" s="44"/>
    </row>
    <row r="166" spans="1:23" hidden="1" x14ac:dyDescent="0.25">
      <c r="B166" s="55"/>
      <c r="C166" s="2"/>
      <c r="D166" s="524" t="s">
        <v>811</v>
      </c>
      <c r="E166" s="524"/>
      <c r="F166" s="258">
        <f t="shared" si="117"/>
        <v>0</v>
      </c>
      <c r="G166" s="151"/>
      <c r="H166" s="169">
        <f t="shared" si="92"/>
        <v>0</v>
      </c>
      <c r="I166" s="76"/>
      <c r="J166" s="1"/>
      <c r="K166" s="1"/>
      <c r="L166" s="76"/>
      <c r="M166" s="1"/>
      <c r="N166" s="1"/>
      <c r="O166" s="1"/>
      <c r="P166" s="1"/>
      <c r="Q166" s="82"/>
      <c r="R166" s="1"/>
      <c r="S166" s="42"/>
      <c r="T166" s="82"/>
      <c r="U166" s="1"/>
      <c r="V166" s="42"/>
      <c r="W166" s="44"/>
    </row>
    <row r="167" spans="1:23" ht="25.5" hidden="1" customHeight="1" x14ac:dyDescent="0.25">
      <c r="B167" s="55"/>
      <c r="C167" s="2"/>
      <c r="D167" s="523" t="s">
        <v>532</v>
      </c>
      <c r="E167" s="523"/>
      <c r="F167" s="268">
        <f t="shared" si="117"/>
        <v>0</v>
      </c>
      <c r="G167" s="161"/>
      <c r="H167" s="169">
        <f t="shared" si="92"/>
        <v>0</v>
      </c>
      <c r="I167" s="76"/>
      <c r="J167" s="1"/>
      <c r="K167" s="1"/>
      <c r="L167" s="76"/>
      <c r="M167" s="1"/>
      <c r="N167" s="1"/>
      <c r="O167" s="1"/>
      <c r="P167" s="1"/>
      <c r="Q167" s="82"/>
      <c r="R167" s="1"/>
      <c r="S167" s="42"/>
      <c r="T167" s="82"/>
      <c r="U167" s="1"/>
      <c r="V167" s="42"/>
      <c r="W167" s="44"/>
    </row>
    <row r="168" spans="1:23" ht="25.5" hidden="1" customHeight="1" x14ac:dyDescent="0.25">
      <c r="B168" s="55"/>
      <c r="C168" s="2"/>
      <c r="D168" s="523" t="s">
        <v>533</v>
      </c>
      <c r="E168" s="523"/>
      <c r="F168" s="268">
        <f t="shared" si="117"/>
        <v>0</v>
      </c>
      <c r="G168" s="161"/>
      <c r="H168" s="169">
        <f t="shared" si="92"/>
        <v>0</v>
      </c>
      <c r="I168" s="76"/>
      <c r="J168" s="1"/>
      <c r="K168" s="1"/>
      <c r="L168" s="76"/>
      <c r="M168" s="1"/>
      <c r="N168" s="1"/>
      <c r="O168" s="1"/>
      <c r="P168" s="1"/>
      <c r="Q168" s="82"/>
      <c r="R168" s="1"/>
      <c r="S168" s="42"/>
      <c r="T168" s="82"/>
      <c r="U168" s="1"/>
      <c r="V168" s="42"/>
      <c r="W168" s="44"/>
    </row>
    <row r="169" spans="1:23" hidden="1" x14ac:dyDescent="0.25">
      <c r="B169" s="55"/>
      <c r="C169" s="2"/>
      <c r="D169" s="524" t="s">
        <v>364</v>
      </c>
      <c r="E169" s="524"/>
      <c r="F169" s="258">
        <f t="shared" si="117"/>
        <v>0</v>
      </c>
      <c r="G169" s="151"/>
      <c r="H169" s="169">
        <f t="shared" si="92"/>
        <v>0</v>
      </c>
      <c r="I169" s="76"/>
      <c r="J169" s="1"/>
      <c r="K169" s="1"/>
      <c r="L169" s="76"/>
      <c r="M169" s="1"/>
      <c r="N169" s="1"/>
      <c r="O169" s="1"/>
      <c r="P169" s="1"/>
      <c r="Q169" s="82"/>
      <c r="R169" s="1"/>
      <c r="S169" s="42"/>
      <c r="T169" s="82"/>
      <c r="U169" s="1"/>
      <c r="V169" s="42"/>
      <c r="W169" s="44"/>
    </row>
    <row r="170" spans="1:23" hidden="1" x14ac:dyDescent="0.25">
      <c r="B170" s="55"/>
      <c r="C170" s="2"/>
      <c r="D170" s="524" t="s">
        <v>356</v>
      </c>
      <c r="E170" s="524"/>
      <c r="F170" s="258">
        <f t="shared" si="117"/>
        <v>0</v>
      </c>
      <c r="G170" s="151"/>
      <c r="H170" s="169">
        <f t="shared" si="92"/>
        <v>0</v>
      </c>
      <c r="I170" s="76"/>
      <c r="J170" s="1"/>
      <c r="K170" s="1"/>
      <c r="L170" s="76"/>
      <c r="M170" s="1"/>
      <c r="N170" s="1"/>
      <c r="O170" s="1"/>
      <c r="P170" s="1"/>
      <c r="Q170" s="82"/>
      <c r="R170" s="1"/>
      <c r="S170" s="42"/>
      <c r="T170" s="82"/>
      <c r="U170" s="1"/>
      <c r="V170" s="42"/>
      <c r="W170" s="44"/>
    </row>
    <row r="171" spans="1:23" ht="25.5" hidden="1" customHeight="1" x14ac:dyDescent="0.25">
      <c r="B171" s="55"/>
      <c r="C171" s="2"/>
      <c r="D171" s="523" t="s">
        <v>534</v>
      </c>
      <c r="E171" s="523"/>
      <c r="F171" s="268">
        <f t="shared" si="117"/>
        <v>0</v>
      </c>
      <c r="G171" s="161"/>
      <c r="H171" s="169">
        <f t="shared" si="92"/>
        <v>0</v>
      </c>
      <c r="I171" s="76"/>
      <c r="J171" s="1"/>
      <c r="K171" s="1"/>
      <c r="L171" s="76"/>
      <c r="M171" s="1"/>
      <c r="N171" s="1"/>
      <c r="O171" s="1"/>
      <c r="P171" s="1"/>
      <c r="Q171" s="82"/>
      <c r="R171" s="1"/>
      <c r="S171" s="42"/>
      <c r="T171" s="82"/>
      <c r="U171" s="1"/>
      <c r="V171" s="42"/>
      <c r="W171" s="44"/>
    </row>
    <row r="172" spans="1:23" hidden="1" x14ac:dyDescent="0.25">
      <c r="B172" s="55"/>
      <c r="C172" s="2"/>
      <c r="D172" s="524" t="s">
        <v>535</v>
      </c>
      <c r="E172" s="524"/>
      <c r="F172" s="258">
        <f t="shared" si="117"/>
        <v>0</v>
      </c>
      <c r="G172" s="151"/>
      <c r="H172" s="169">
        <f t="shared" si="92"/>
        <v>0</v>
      </c>
      <c r="I172" s="76"/>
      <c r="J172" s="1"/>
      <c r="K172" s="1"/>
      <c r="L172" s="76"/>
      <c r="M172" s="1"/>
      <c r="N172" s="1"/>
      <c r="O172" s="1"/>
      <c r="P172" s="1"/>
      <c r="Q172" s="82"/>
      <c r="R172" s="1"/>
      <c r="S172" s="42"/>
      <c r="T172" s="82"/>
      <c r="U172" s="1"/>
      <c r="V172" s="42"/>
      <c r="W172" s="44"/>
    </row>
    <row r="173" spans="1:23" s="41" customFormat="1" hidden="1" x14ac:dyDescent="0.25">
      <c r="A173" s="128" t="s">
        <v>235</v>
      </c>
      <c r="B173" s="109" t="s">
        <v>666</v>
      </c>
      <c r="C173" s="564" t="s">
        <v>236</v>
      </c>
      <c r="D173" s="565"/>
      <c r="E173" s="565"/>
      <c r="F173" s="269">
        <f t="shared" si="117"/>
        <v>0</v>
      </c>
      <c r="G173" s="162"/>
      <c r="H173" s="172">
        <f t="shared" si="92"/>
        <v>0</v>
      </c>
      <c r="I173" s="111"/>
      <c r="J173" s="112"/>
      <c r="K173" s="112"/>
      <c r="L173" s="111"/>
      <c r="M173" s="112"/>
      <c r="N173" s="112"/>
      <c r="O173" s="112"/>
      <c r="P173" s="112"/>
      <c r="Q173" s="115"/>
      <c r="R173" s="112"/>
      <c r="S173" s="114"/>
      <c r="T173" s="115"/>
      <c r="U173" s="112"/>
      <c r="V173" s="114"/>
      <c r="W173" s="116"/>
    </row>
    <row r="174" spans="1:23" s="41" customFormat="1" hidden="1" x14ac:dyDescent="0.25">
      <c r="A174" s="128" t="s">
        <v>237</v>
      </c>
      <c r="B174" s="109" t="s">
        <v>668</v>
      </c>
      <c r="C174" s="564" t="s">
        <v>238</v>
      </c>
      <c r="D174" s="565"/>
      <c r="E174" s="565"/>
      <c r="F174" s="269">
        <f t="shared" si="117"/>
        <v>0</v>
      </c>
      <c r="G174" s="162"/>
      <c r="H174" s="172">
        <f t="shared" si="92"/>
        <v>0</v>
      </c>
      <c r="I174" s="111"/>
      <c r="J174" s="112"/>
      <c r="K174" s="112"/>
      <c r="L174" s="111"/>
      <c r="M174" s="112"/>
      <c r="N174" s="112"/>
      <c r="O174" s="112"/>
      <c r="P174" s="112"/>
      <c r="Q174" s="115"/>
      <c r="R174" s="112"/>
      <c r="S174" s="114"/>
      <c r="T174" s="115"/>
      <c r="U174" s="112"/>
      <c r="V174" s="114"/>
      <c r="W174" s="116"/>
    </row>
    <row r="175" spans="1:23" s="41" customFormat="1" hidden="1" x14ac:dyDescent="0.25">
      <c r="A175" s="128" t="s">
        <v>239</v>
      </c>
      <c r="B175" s="109" t="s">
        <v>669</v>
      </c>
      <c r="C175" s="564" t="s">
        <v>240</v>
      </c>
      <c r="D175" s="565"/>
      <c r="E175" s="565"/>
      <c r="F175" s="269">
        <f t="shared" si="117"/>
        <v>0</v>
      </c>
      <c r="G175" s="162"/>
      <c r="H175" s="172">
        <f t="shared" ref="H175:H238" si="118">SUM(F175:G175)</f>
        <v>0</v>
      </c>
      <c r="I175" s="111"/>
      <c r="J175" s="112"/>
      <c r="K175" s="112"/>
      <c r="L175" s="111"/>
      <c r="M175" s="112"/>
      <c r="N175" s="112"/>
      <c r="O175" s="112"/>
      <c r="P175" s="112"/>
      <c r="Q175" s="115"/>
      <c r="R175" s="112"/>
      <c r="S175" s="114"/>
      <c r="T175" s="115"/>
      <c r="U175" s="112"/>
      <c r="V175" s="114"/>
      <c r="W175" s="116"/>
    </row>
    <row r="176" spans="1:23" s="41" customFormat="1" hidden="1" x14ac:dyDescent="0.25">
      <c r="A176" s="128" t="s">
        <v>241</v>
      </c>
      <c r="B176" s="109" t="s">
        <v>670</v>
      </c>
      <c r="C176" s="564" t="s">
        <v>242</v>
      </c>
      <c r="D176" s="565"/>
      <c r="E176" s="565"/>
      <c r="F176" s="269">
        <f>F177+F178+F179+F180+F181+F182+F183+F184+F185+F186</f>
        <v>0</v>
      </c>
      <c r="G176" s="162">
        <f t="shared" ref="G176:W176" si="119">G177+G178+G179+G180+G181+G182+G183+G184+G185+G186</f>
        <v>0</v>
      </c>
      <c r="H176" s="172">
        <f t="shared" si="118"/>
        <v>0</v>
      </c>
      <c r="I176" s="111">
        <f t="shared" ref="I176:K176" si="120">I177+I178+I179+I180+I181+I182+I183+I184+I185+I186</f>
        <v>0</v>
      </c>
      <c r="J176" s="112">
        <f t="shared" si="120"/>
        <v>0</v>
      </c>
      <c r="K176" s="112">
        <f t="shared" si="120"/>
        <v>0</v>
      </c>
      <c r="L176" s="111">
        <f t="shared" si="119"/>
        <v>0</v>
      </c>
      <c r="M176" s="112">
        <f t="shared" si="119"/>
        <v>0</v>
      </c>
      <c r="N176" s="112">
        <f t="shared" si="119"/>
        <v>0</v>
      </c>
      <c r="O176" s="112">
        <f t="shared" si="119"/>
        <v>0</v>
      </c>
      <c r="P176" s="112">
        <f t="shared" si="119"/>
        <v>0</v>
      </c>
      <c r="Q176" s="115">
        <f t="shared" si="119"/>
        <v>0</v>
      </c>
      <c r="R176" s="112">
        <f t="shared" si="119"/>
        <v>0</v>
      </c>
      <c r="S176" s="114">
        <f t="shared" si="119"/>
        <v>0</v>
      </c>
      <c r="T176" s="115">
        <f t="shared" si="119"/>
        <v>0</v>
      </c>
      <c r="U176" s="112">
        <f t="shared" si="119"/>
        <v>0</v>
      </c>
      <c r="V176" s="114">
        <f t="shared" si="119"/>
        <v>0</v>
      </c>
      <c r="W176" s="116">
        <f t="shared" si="119"/>
        <v>0</v>
      </c>
    </row>
    <row r="177" spans="1:23" hidden="1" x14ac:dyDescent="0.25">
      <c r="B177" s="55"/>
      <c r="C177" s="2"/>
      <c r="D177" s="524" t="s">
        <v>359</v>
      </c>
      <c r="E177" s="524"/>
      <c r="F177" s="258">
        <f t="shared" ref="F177:F187" si="121">SUM(L177:W177)</f>
        <v>0</v>
      </c>
      <c r="G177" s="151"/>
      <c r="H177" s="169">
        <f t="shared" si="118"/>
        <v>0</v>
      </c>
      <c r="I177" s="76"/>
      <c r="J177" s="1"/>
      <c r="K177" s="1"/>
      <c r="L177" s="76"/>
      <c r="M177" s="1"/>
      <c r="N177" s="1"/>
      <c r="O177" s="1"/>
      <c r="P177" s="1"/>
      <c r="Q177" s="82"/>
      <c r="R177" s="1"/>
      <c r="S177" s="42"/>
      <c r="T177" s="82"/>
      <c r="U177" s="1"/>
      <c r="V177" s="42"/>
      <c r="W177" s="44"/>
    </row>
    <row r="178" spans="1:23" hidden="1" x14ac:dyDescent="0.25">
      <c r="B178" s="55"/>
      <c r="C178" s="2"/>
      <c r="D178" s="524" t="s">
        <v>360</v>
      </c>
      <c r="E178" s="524"/>
      <c r="F178" s="258">
        <f t="shared" si="121"/>
        <v>0</v>
      </c>
      <c r="G178" s="151"/>
      <c r="H178" s="169">
        <f t="shared" si="118"/>
        <v>0</v>
      </c>
      <c r="I178" s="76"/>
      <c r="J178" s="1"/>
      <c r="K178" s="1"/>
      <c r="L178" s="76"/>
      <c r="M178" s="1"/>
      <c r="N178" s="1"/>
      <c r="O178" s="1"/>
      <c r="P178" s="1"/>
      <c r="Q178" s="82"/>
      <c r="R178" s="1"/>
      <c r="S178" s="42"/>
      <c r="T178" s="82"/>
      <c r="U178" s="1"/>
      <c r="V178" s="42"/>
      <c r="W178" s="44"/>
    </row>
    <row r="179" spans="1:23" hidden="1" x14ac:dyDescent="0.25">
      <c r="B179" s="55"/>
      <c r="C179" s="2"/>
      <c r="D179" s="524" t="s">
        <v>361</v>
      </c>
      <c r="E179" s="524"/>
      <c r="F179" s="258">
        <f t="shared" si="121"/>
        <v>0</v>
      </c>
      <c r="G179" s="151"/>
      <c r="H179" s="169">
        <f t="shared" si="118"/>
        <v>0</v>
      </c>
      <c r="I179" s="76"/>
      <c r="J179" s="1"/>
      <c r="K179" s="1"/>
      <c r="L179" s="76"/>
      <c r="M179" s="1"/>
      <c r="N179" s="1"/>
      <c r="O179" s="1"/>
      <c r="P179" s="1"/>
      <c r="Q179" s="82"/>
      <c r="R179" s="1"/>
      <c r="S179" s="42"/>
      <c r="T179" s="82"/>
      <c r="U179" s="1"/>
      <c r="V179" s="42"/>
      <c r="W179" s="44"/>
    </row>
    <row r="180" spans="1:23" hidden="1" x14ac:dyDescent="0.25">
      <c r="B180" s="55"/>
      <c r="C180" s="2"/>
      <c r="D180" s="524" t="s">
        <v>362</v>
      </c>
      <c r="E180" s="524"/>
      <c r="F180" s="258">
        <f t="shared" si="121"/>
        <v>0</v>
      </c>
      <c r="G180" s="151"/>
      <c r="H180" s="169">
        <f t="shared" si="118"/>
        <v>0</v>
      </c>
      <c r="I180" s="76"/>
      <c r="J180" s="1"/>
      <c r="K180" s="1"/>
      <c r="L180" s="76"/>
      <c r="M180" s="1"/>
      <c r="N180" s="1"/>
      <c r="O180" s="1"/>
      <c r="P180" s="1"/>
      <c r="Q180" s="82"/>
      <c r="R180" s="1"/>
      <c r="S180" s="42"/>
      <c r="T180" s="82"/>
      <c r="U180" s="1"/>
      <c r="V180" s="42"/>
      <c r="W180" s="44"/>
    </row>
    <row r="181" spans="1:23" hidden="1" x14ac:dyDescent="0.25">
      <c r="B181" s="55"/>
      <c r="C181" s="2"/>
      <c r="D181" s="524" t="s">
        <v>363</v>
      </c>
      <c r="E181" s="524"/>
      <c r="F181" s="258">
        <f t="shared" si="121"/>
        <v>0</v>
      </c>
      <c r="G181" s="151"/>
      <c r="H181" s="169">
        <f t="shared" si="118"/>
        <v>0</v>
      </c>
      <c r="I181" s="76"/>
      <c r="J181" s="1"/>
      <c r="K181" s="1"/>
      <c r="L181" s="76"/>
      <c r="M181" s="1"/>
      <c r="N181" s="1"/>
      <c r="O181" s="1"/>
      <c r="P181" s="1"/>
      <c r="Q181" s="82"/>
      <c r="R181" s="1"/>
      <c r="S181" s="42"/>
      <c r="T181" s="82"/>
      <c r="U181" s="1"/>
      <c r="V181" s="42"/>
      <c r="W181" s="44"/>
    </row>
    <row r="182" spans="1:23" ht="25.5" hidden="1" customHeight="1" x14ac:dyDescent="0.25">
      <c r="B182" s="55"/>
      <c r="C182" s="2"/>
      <c r="D182" s="523" t="s">
        <v>536</v>
      </c>
      <c r="E182" s="523"/>
      <c r="F182" s="268">
        <f t="shared" si="121"/>
        <v>0</v>
      </c>
      <c r="G182" s="161"/>
      <c r="H182" s="169">
        <f t="shared" si="118"/>
        <v>0</v>
      </c>
      <c r="I182" s="76"/>
      <c r="J182" s="1"/>
      <c r="K182" s="1"/>
      <c r="L182" s="76"/>
      <c r="M182" s="1"/>
      <c r="N182" s="1"/>
      <c r="O182" s="1"/>
      <c r="P182" s="1"/>
      <c r="Q182" s="82"/>
      <c r="R182" s="1"/>
      <c r="S182" s="42"/>
      <c r="T182" s="82"/>
      <c r="U182" s="1"/>
      <c r="V182" s="42"/>
      <c r="W182" s="44"/>
    </row>
    <row r="183" spans="1:23" ht="25.5" hidden="1" customHeight="1" x14ac:dyDescent="0.25">
      <c r="B183" s="55"/>
      <c r="C183" s="2"/>
      <c r="D183" s="523" t="s">
        <v>539</v>
      </c>
      <c r="E183" s="523"/>
      <c r="F183" s="268">
        <f t="shared" si="121"/>
        <v>0</v>
      </c>
      <c r="G183" s="161"/>
      <c r="H183" s="169">
        <f t="shared" si="118"/>
        <v>0</v>
      </c>
      <c r="I183" s="76"/>
      <c r="J183" s="1"/>
      <c r="K183" s="1"/>
      <c r="L183" s="76"/>
      <c r="M183" s="1"/>
      <c r="N183" s="1"/>
      <c r="O183" s="1"/>
      <c r="P183" s="1"/>
      <c r="Q183" s="82"/>
      <c r="R183" s="1"/>
      <c r="S183" s="42"/>
      <c r="T183" s="82"/>
      <c r="U183" s="1"/>
      <c r="V183" s="42"/>
      <c r="W183" s="44"/>
    </row>
    <row r="184" spans="1:23" hidden="1" x14ac:dyDescent="0.25">
      <c r="B184" s="55"/>
      <c r="C184" s="2"/>
      <c r="D184" s="524" t="s">
        <v>365</v>
      </c>
      <c r="E184" s="524"/>
      <c r="F184" s="258">
        <f t="shared" si="121"/>
        <v>0</v>
      </c>
      <c r="G184" s="151"/>
      <c r="H184" s="169">
        <f t="shared" si="118"/>
        <v>0</v>
      </c>
      <c r="I184" s="76"/>
      <c r="J184" s="1"/>
      <c r="K184" s="1"/>
      <c r="L184" s="76"/>
      <c r="M184" s="1"/>
      <c r="N184" s="1"/>
      <c r="O184" s="1"/>
      <c r="P184" s="1"/>
      <c r="Q184" s="82"/>
      <c r="R184" s="1"/>
      <c r="S184" s="42"/>
      <c r="T184" s="82"/>
      <c r="U184" s="1"/>
      <c r="V184" s="42"/>
      <c r="W184" s="44"/>
    </row>
    <row r="185" spans="1:23" ht="25.5" hidden="1" customHeight="1" x14ac:dyDescent="0.25">
      <c r="B185" s="55"/>
      <c r="C185" s="2"/>
      <c r="D185" s="523" t="s">
        <v>542</v>
      </c>
      <c r="E185" s="523"/>
      <c r="F185" s="268">
        <f t="shared" si="121"/>
        <v>0</v>
      </c>
      <c r="G185" s="161"/>
      <c r="H185" s="169">
        <f t="shared" si="118"/>
        <v>0</v>
      </c>
      <c r="I185" s="76"/>
      <c r="J185" s="1"/>
      <c r="K185" s="1"/>
      <c r="L185" s="76"/>
      <c r="M185" s="1"/>
      <c r="N185" s="1"/>
      <c r="O185" s="1"/>
      <c r="P185" s="1"/>
      <c r="Q185" s="82"/>
      <c r="R185" s="1"/>
      <c r="S185" s="42"/>
      <c r="T185" s="82"/>
      <c r="U185" s="1"/>
      <c r="V185" s="42"/>
      <c r="W185" s="44"/>
    </row>
    <row r="186" spans="1:23" hidden="1" x14ac:dyDescent="0.25">
      <c r="B186" s="55"/>
      <c r="C186" s="2"/>
      <c r="D186" s="524" t="s">
        <v>543</v>
      </c>
      <c r="E186" s="524"/>
      <c r="F186" s="258">
        <f t="shared" si="121"/>
        <v>0</v>
      </c>
      <c r="G186" s="151"/>
      <c r="H186" s="169">
        <f t="shared" si="118"/>
        <v>0</v>
      </c>
      <c r="I186" s="76"/>
      <c r="J186" s="1"/>
      <c r="K186" s="1"/>
      <c r="L186" s="76"/>
      <c r="M186" s="1"/>
      <c r="N186" s="1"/>
      <c r="O186" s="1"/>
      <c r="P186" s="1"/>
      <c r="Q186" s="82"/>
      <c r="R186" s="1"/>
      <c r="S186" s="42"/>
      <c r="T186" s="82"/>
      <c r="U186" s="1"/>
      <c r="V186" s="42"/>
      <c r="W186" s="44"/>
    </row>
    <row r="187" spans="1:23" s="41" customFormat="1" ht="15.75" hidden="1" thickBot="1" x14ac:dyDescent="0.3">
      <c r="A187" s="128" t="s">
        <v>243</v>
      </c>
      <c r="B187" s="137" t="s">
        <v>671</v>
      </c>
      <c r="C187" s="600" t="s">
        <v>244</v>
      </c>
      <c r="D187" s="601"/>
      <c r="E187" s="601"/>
      <c r="F187" s="270">
        <f t="shared" si="121"/>
        <v>0</v>
      </c>
      <c r="G187" s="163"/>
      <c r="H187" s="172">
        <f t="shared" si="118"/>
        <v>0</v>
      </c>
      <c r="I187" s="111"/>
      <c r="J187" s="112"/>
      <c r="K187" s="112"/>
      <c r="L187" s="111"/>
      <c r="M187" s="112"/>
      <c r="N187" s="112"/>
      <c r="O187" s="112"/>
      <c r="P187" s="112"/>
      <c r="Q187" s="115"/>
      <c r="R187" s="112"/>
      <c r="S187" s="114"/>
      <c r="T187" s="115"/>
      <c r="U187" s="112"/>
      <c r="V187" s="114"/>
      <c r="W187" s="116"/>
    </row>
    <row r="188" spans="1:23" ht="15.75" thickBot="1" x14ac:dyDescent="0.3">
      <c r="B188" s="101" t="s">
        <v>245</v>
      </c>
      <c r="C188" s="560" t="s">
        <v>246</v>
      </c>
      <c r="D188" s="561"/>
      <c r="E188" s="561"/>
      <c r="F188" s="261">
        <f>F189+F190+F193+F194+F195+F196+F197</f>
        <v>0</v>
      </c>
      <c r="G188" s="154">
        <f t="shared" ref="G188:W188" si="122">G189+G190+G193+G194+G195+G196+G197</f>
        <v>0</v>
      </c>
      <c r="H188" s="166">
        <f t="shared" si="118"/>
        <v>0</v>
      </c>
      <c r="I188" s="87">
        <f t="shared" ref="I188:K188" si="123">I189+I190+I193+I194+I195+I196+I197</f>
        <v>0</v>
      </c>
      <c r="J188" s="88">
        <f t="shared" si="123"/>
        <v>0</v>
      </c>
      <c r="K188" s="88">
        <f t="shared" si="123"/>
        <v>0</v>
      </c>
      <c r="L188" s="87">
        <f t="shared" si="122"/>
        <v>0</v>
      </c>
      <c r="M188" s="88">
        <f t="shared" si="122"/>
        <v>0</v>
      </c>
      <c r="N188" s="88">
        <f t="shared" si="122"/>
        <v>0</v>
      </c>
      <c r="O188" s="88">
        <f t="shared" si="122"/>
        <v>0</v>
      </c>
      <c r="P188" s="88">
        <f t="shared" si="122"/>
        <v>0</v>
      </c>
      <c r="Q188" s="91">
        <f t="shared" si="122"/>
        <v>0</v>
      </c>
      <c r="R188" s="88">
        <f t="shared" si="122"/>
        <v>0</v>
      </c>
      <c r="S188" s="90">
        <f t="shared" si="122"/>
        <v>0</v>
      </c>
      <c r="T188" s="91">
        <f t="shared" si="122"/>
        <v>0</v>
      </c>
      <c r="U188" s="88">
        <f t="shared" si="122"/>
        <v>0</v>
      </c>
      <c r="V188" s="90">
        <f t="shared" si="122"/>
        <v>0</v>
      </c>
      <c r="W188" s="92">
        <f t="shared" si="122"/>
        <v>0</v>
      </c>
    </row>
    <row r="189" spans="1:23" s="18" customFormat="1" hidden="1" x14ac:dyDescent="0.25">
      <c r="A189" s="128" t="s">
        <v>247</v>
      </c>
      <c r="B189" s="117" t="s">
        <v>672</v>
      </c>
      <c r="C189" s="574" t="s">
        <v>248</v>
      </c>
      <c r="D189" s="575"/>
      <c r="E189" s="575"/>
      <c r="F189" s="257">
        <f t="shared" ref="F189" si="124">SUM(L189:W189)</f>
        <v>0</v>
      </c>
      <c r="G189" s="150"/>
      <c r="H189" s="168">
        <f t="shared" si="118"/>
        <v>0</v>
      </c>
      <c r="I189" s="95"/>
      <c r="J189" s="96"/>
      <c r="K189" s="96"/>
      <c r="L189" s="95"/>
      <c r="M189" s="96"/>
      <c r="N189" s="96"/>
      <c r="O189" s="96"/>
      <c r="P189" s="96"/>
      <c r="Q189" s="99"/>
      <c r="R189" s="96"/>
      <c r="S189" s="98"/>
      <c r="T189" s="99"/>
      <c r="U189" s="96"/>
      <c r="V189" s="98"/>
      <c r="W189" s="100"/>
    </row>
    <row r="190" spans="1:23" s="18" customFormat="1" hidden="1" x14ac:dyDescent="0.25">
      <c r="A190" s="128" t="s">
        <v>249</v>
      </c>
      <c r="B190" s="93" t="s">
        <v>673</v>
      </c>
      <c r="C190" s="556" t="s">
        <v>250</v>
      </c>
      <c r="D190" s="557"/>
      <c r="E190" s="557"/>
      <c r="F190" s="259">
        <f>F191+F192</f>
        <v>0</v>
      </c>
      <c r="G190" s="152">
        <f t="shared" ref="G190:W190" si="125">G191+G192</f>
        <v>0</v>
      </c>
      <c r="H190" s="168">
        <f t="shared" si="118"/>
        <v>0</v>
      </c>
      <c r="I190" s="95">
        <f t="shared" ref="I190:K190" si="126">I191+I192</f>
        <v>0</v>
      </c>
      <c r="J190" s="96">
        <f t="shared" si="126"/>
        <v>0</v>
      </c>
      <c r="K190" s="96">
        <f t="shared" si="126"/>
        <v>0</v>
      </c>
      <c r="L190" s="95">
        <f t="shared" si="125"/>
        <v>0</v>
      </c>
      <c r="M190" s="96">
        <f t="shared" si="125"/>
        <v>0</v>
      </c>
      <c r="N190" s="96">
        <f t="shared" si="125"/>
        <v>0</v>
      </c>
      <c r="O190" s="96">
        <f t="shared" si="125"/>
        <v>0</v>
      </c>
      <c r="P190" s="96">
        <f t="shared" si="125"/>
        <v>0</v>
      </c>
      <c r="Q190" s="99">
        <f t="shared" si="125"/>
        <v>0</v>
      </c>
      <c r="R190" s="96">
        <f t="shared" si="125"/>
        <v>0</v>
      </c>
      <c r="S190" s="98">
        <f t="shared" si="125"/>
        <v>0</v>
      </c>
      <c r="T190" s="99">
        <f t="shared" si="125"/>
        <v>0</v>
      </c>
      <c r="U190" s="96">
        <f t="shared" si="125"/>
        <v>0</v>
      </c>
      <c r="V190" s="98">
        <f t="shared" si="125"/>
        <v>0</v>
      </c>
      <c r="W190" s="100">
        <f t="shared" si="125"/>
        <v>0</v>
      </c>
    </row>
    <row r="191" spans="1:23" hidden="1" x14ac:dyDescent="0.25">
      <c r="B191" s="55"/>
      <c r="C191" s="2"/>
      <c r="D191" s="524" t="s">
        <v>250</v>
      </c>
      <c r="E191" s="524"/>
      <c r="F191" s="258">
        <f t="shared" ref="F191:F197" si="127">SUM(L191:W191)</f>
        <v>0</v>
      </c>
      <c r="G191" s="151"/>
      <c r="H191" s="169">
        <f t="shared" si="118"/>
        <v>0</v>
      </c>
      <c r="I191" s="76"/>
      <c r="J191" s="1"/>
      <c r="K191" s="1"/>
      <c r="L191" s="76"/>
      <c r="M191" s="1"/>
      <c r="N191" s="1"/>
      <c r="O191" s="1"/>
      <c r="P191" s="1"/>
      <c r="Q191" s="82"/>
      <c r="R191" s="1"/>
      <c r="S191" s="42"/>
      <c r="T191" s="82"/>
      <c r="U191" s="1"/>
      <c r="V191" s="42"/>
      <c r="W191" s="44"/>
    </row>
    <row r="192" spans="1:23" hidden="1" x14ac:dyDescent="0.25">
      <c r="B192" s="55"/>
      <c r="C192" s="2"/>
      <c r="D192" s="524" t="s">
        <v>349</v>
      </c>
      <c r="E192" s="524"/>
      <c r="F192" s="258">
        <f t="shared" si="127"/>
        <v>0</v>
      </c>
      <c r="G192" s="151"/>
      <c r="H192" s="169">
        <f t="shared" si="118"/>
        <v>0</v>
      </c>
      <c r="I192" s="76"/>
      <c r="J192" s="1"/>
      <c r="K192" s="1"/>
      <c r="L192" s="76"/>
      <c r="M192" s="1"/>
      <c r="N192" s="1"/>
      <c r="O192" s="1"/>
      <c r="P192" s="1"/>
      <c r="Q192" s="82"/>
      <c r="R192" s="1"/>
      <c r="S192" s="42"/>
      <c r="T192" s="82"/>
      <c r="U192" s="1"/>
      <c r="V192" s="42"/>
      <c r="W192" s="44"/>
    </row>
    <row r="193" spans="1:23" s="18" customFormat="1" hidden="1" x14ac:dyDescent="0.25">
      <c r="A193" s="128" t="s">
        <v>251</v>
      </c>
      <c r="B193" s="93" t="s">
        <v>674</v>
      </c>
      <c r="C193" s="556" t="s">
        <v>252</v>
      </c>
      <c r="D193" s="557"/>
      <c r="E193" s="557"/>
      <c r="F193" s="259">
        <f t="shared" si="127"/>
        <v>0</v>
      </c>
      <c r="G193" s="152"/>
      <c r="H193" s="168">
        <f t="shared" si="118"/>
        <v>0</v>
      </c>
      <c r="I193" s="95"/>
      <c r="J193" s="96"/>
      <c r="K193" s="96"/>
      <c r="L193" s="95"/>
      <c r="M193" s="96"/>
      <c r="N193" s="96"/>
      <c r="O193" s="96"/>
      <c r="P193" s="96"/>
      <c r="Q193" s="99"/>
      <c r="R193" s="96"/>
      <c r="S193" s="98"/>
      <c r="T193" s="99"/>
      <c r="U193" s="96"/>
      <c r="V193" s="98"/>
      <c r="W193" s="100"/>
    </row>
    <row r="194" spans="1:23" s="18" customFormat="1" hidden="1" x14ac:dyDescent="0.25">
      <c r="A194" s="128" t="s">
        <v>253</v>
      </c>
      <c r="B194" s="93" t="s">
        <v>675</v>
      </c>
      <c r="C194" s="556" t="s">
        <v>254</v>
      </c>
      <c r="D194" s="557"/>
      <c r="E194" s="557"/>
      <c r="F194" s="259">
        <f t="shared" si="127"/>
        <v>0</v>
      </c>
      <c r="G194" s="152"/>
      <c r="H194" s="168">
        <f t="shared" si="118"/>
        <v>0</v>
      </c>
      <c r="I194" s="95"/>
      <c r="J194" s="96"/>
      <c r="K194" s="96"/>
      <c r="L194" s="95"/>
      <c r="M194" s="96"/>
      <c r="N194" s="96"/>
      <c r="O194" s="96"/>
      <c r="P194" s="96"/>
      <c r="Q194" s="99"/>
      <c r="R194" s="96"/>
      <c r="S194" s="98"/>
      <c r="T194" s="99"/>
      <c r="U194" s="96"/>
      <c r="V194" s="98"/>
      <c r="W194" s="100"/>
    </row>
    <row r="195" spans="1:23" s="18" customFormat="1" hidden="1" x14ac:dyDescent="0.25">
      <c r="A195" s="128" t="s">
        <v>255</v>
      </c>
      <c r="B195" s="93" t="s">
        <v>676</v>
      </c>
      <c r="C195" s="556" t="s">
        <v>256</v>
      </c>
      <c r="D195" s="557"/>
      <c r="E195" s="557"/>
      <c r="F195" s="259">
        <f t="shared" si="127"/>
        <v>0</v>
      </c>
      <c r="G195" s="152"/>
      <c r="H195" s="168">
        <f t="shared" si="118"/>
        <v>0</v>
      </c>
      <c r="I195" s="95"/>
      <c r="J195" s="96"/>
      <c r="K195" s="96"/>
      <c r="L195" s="95"/>
      <c r="M195" s="96"/>
      <c r="N195" s="96"/>
      <c r="O195" s="96"/>
      <c r="P195" s="96"/>
      <c r="Q195" s="99"/>
      <c r="R195" s="96"/>
      <c r="S195" s="98"/>
      <c r="T195" s="99"/>
      <c r="U195" s="96"/>
      <c r="V195" s="98"/>
      <c r="W195" s="100"/>
    </row>
    <row r="196" spans="1:23" s="18" customFormat="1" hidden="1" x14ac:dyDescent="0.25">
      <c r="A196" s="128" t="s">
        <v>257</v>
      </c>
      <c r="B196" s="93" t="s">
        <v>677</v>
      </c>
      <c r="C196" s="556" t="s">
        <v>258</v>
      </c>
      <c r="D196" s="557"/>
      <c r="E196" s="557"/>
      <c r="F196" s="259">
        <f t="shared" si="127"/>
        <v>0</v>
      </c>
      <c r="G196" s="152"/>
      <c r="H196" s="168">
        <f t="shared" si="118"/>
        <v>0</v>
      </c>
      <c r="I196" s="95"/>
      <c r="J196" s="96"/>
      <c r="K196" s="96"/>
      <c r="L196" s="95"/>
      <c r="M196" s="96"/>
      <c r="N196" s="96"/>
      <c r="O196" s="96"/>
      <c r="P196" s="96"/>
      <c r="Q196" s="99"/>
      <c r="R196" s="96"/>
      <c r="S196" s="98"/>
      <c r="T196" s="99"/>
      <c r="U196" s="96"/>
      <c r="V196" s="98"/>
      <c r="W196" s="100"/>
    </row>
    <row r="197" spans="1:23" s="18" customFormat="1" ht="15.75" hidden="1" thickBot="1" x14ac:dyDescent="0.3">
      <c r="A197" s="128" t="s">
        <v>259</v>
      </c>
      <c r="B197" s="127" t="s">
        <v>678</v>
      </c>
      <c r="C197" s="596" t="s">
        <v>260</v>
      </c>
      <c r="D197" s="597"/>
      <c r="E197" s="597"/>
      <c r="F197" s="271">
        <f t="shared" si="127"/>
        <v>0</v>
      </c>
      <c r="G197" s="164"/>
      <c r="H197" s="168">
        <f t="shared" si="118"/>
        <v>0</v>
      </c>
      <c r="I197" s="95"/>
      <c r="J197" s="96"/>
      <c r="K197" s="96"/>
      <c r="L197" s="95"/>
      <c r="M197" s="96"/>
      <c r="N197" s="96"/>
      <c r="O197" s="96"/>
      <c r="P197" s="96"/>
      <c r="Q197" s="99"/>
      <c r="R197" s="96"/>
      <c r="S197" s="98"/>
      <c r="T197" s="99"/>
      <c r="U197" s="96"/>
      <c r="V197" s="98"/>
      <c r="W197" s="100"/>
    </row>
    <row r="198" spans="1:23" ht="15.75" thickBot="1" x14ac:dyDescent="0.3">
      <c r="B198" s="101" t="s">
        <v>261</v>
      </c>
      <c r="C198" s="560" t="s">
        <v>262</v>
      </c>
      <c r="D198" s="561"/>
      <c r="E198" s="561"/>
      <c r="F198" s="261">
        <f>F199+F200+F201+F202</f>
        <v>0</v>
      </c>
      <c r="G198" s="154">
        <f t="shared" ref="G198:W198" si="128">G199+G200+G201+G202</f>
        <v>0</v>
      </c>
      <c r="H198" s="166">
        <f t="shared" si="118"/>
        <v>0</v>
      </c>
      <c r="I198" s="87">
        <f t="shared" ref="I198:K198" si="129">I199+I200+I201+I202</f>
        <v>0</v>
      </c>
      <c r="J198" s="88">
        <f t="shared" si="129"/>
        <v>0</v>
      </c>
      <c r="K198" s="88">
        <f t="shared" si="129"/>
        <v>0</v>
      </c>
      <c r="L198" s="87">
        <f t="shared" si="128"/>
        <v>0</v>
      </c>
      <c r="M198" s="88">
        <f t="shared" si="128"/>
        <v>0</v>
      </c>
      <c r="N198" s="88">
        <f t="shared" si="128"/>
        <v>0</v>
      </c>
      <c r="O198" s="88">
        <f t="shared" si="128"/>
        <v>0</v>
      </c>
      <c r="P198" s="88">
        <f t="shared" si="128"/>
        <v>0</v>
      </c>
      <c r="Q198" s="91">
        <f t="shared" si="128"/>
        <v>0</v>
      </c>
      <c r="R198" s="88">
        <f t="shared" si="128"/>
        <v>0</v>
      </c>
      <c r="S198" s="90">
        <f t="shared" si="128"/>
        <v>0</v>
      </c>
      <c r="T198" s="91">
        <f t="shared" si="128"/>
        <v>0</v>
      </c>
      <c r="U198" s="88">
        <f t="shared" si="128"/>
        <v>0</v>
      </c>
      <c r="V198" s="90">
        <f t="shared" si="128"/>
        <v>0</v>
      </c>
      <c r="W198" s="92">
        <f t="shared" si="128"/>
        <v>0</v>
      </c>
    </row>
    <row r="199" spans="1:23" s="18" customFormat="1" hidden="1" x14ac:dyDescent="0.25">
      <c r="A199" s="128" t="s">
        <v>263</v>
      </c>
      <c r="B199" s="283" t="s">
        <v>679</v>
      </c>
      <c r="C199" s="598" t="s">
        <v>264</v>
      </c>
      <c r="D199" s="599"/>
      <c r="E199" s="599"/>
      <c r="F199" s="284">
        <f t="shared" ref="F199:F202" si="130">SUM(L199:W199)</f>
        <v>0</v>
      </c>
      <c r="G199" s="285"/>
      <c r="H199" s="286">
        <f t="shared" si="118"/>
        <v>0</v>
      </c>
      <c r="I199" s="287"/>
      <c r="J199" s="288"/>
      <c r="K199" s="288"/>
      <c r="L199" s="287"/>
      <c r="M199" s="288"/>
      <c r="N199" s="288"/>
      <c r="O199" s="288"/>
      <c r="P199" s="288"/>
      <c r="Q199" s="289"/>
      <c r="R199" s="288"/>
      <c r="S199" s="290"/>
      <c r="T199" s="289"/>
      <c r="U199" s="288"/>
      <c r="V199" s="290"/>
      <c r="W199" s="291"/>
    </row>
    <row r="200" spans="1:23" s="18" customFormat="1" hidden="1" x14ac:dyDescent="0.25">
      <c r="A200" s="128" t="s">
        <v>265</v>
      </c>
      <c r="B200" s="292" t="s">
        <v>680</v>
      </c>
      <c r="C200" s="592" t="s">
        <v>887</v>
      </c>
      <c r="D200" s="593"/>
      <c r="E200" s="593"/>
      <c r="F200" s="293">
        <f t="shared" si="130"/>
        <v>0</v>
      </c>
      <c r="G200" s="294"/>
      <c r="H200" s="286">
        <f t="shared" si="118"/>
        <v>0</v>
      </c>
      <c r="I200" s="287"/>
      <c r="J200" s="288"/>
      <c r="K200" s="288"/>
      <c r="L200" s="287"/>
      <c r="M200" s="288"/>
      <c r="N200" s="288"/>
      <c r="O200" s="288"/>
      <c r="P200" s="288"/>
      <c r="Q200" s="289"/>
      <c r="R200" s="288"/>
      <c r="S200" s="290"/>
      <c r="T200" s="289"/>
      <c r="U200" s="288"/>
      <c r="V200" s="290"/>
      <c r="W200" s="291"/>
    </row>
    <row r="201" spans="1:23" s="18" customFormat="1" hidden="1" x14ac:dyDescent="0.25">
      <c r="A201" s="128" t="s">
        <v>266</v>
      </c>
      <c r="B201" s="292" t="s">
        <v>681</v>
      </c>
      <c r="C201" s="592" t="s">
        <v>267</v>
      </c>
      <c r="D201" s="593"/>
      <c r="E201" s="593"/>
      <c r="F201" s="293">
        <f t="shared" si="130"/>
        <v>0</v>
      </c>
      <c r="G201" s="294"/>
      <c r="H201" s="286">
        <f t="shared" si="118"/>
        <v>0</v>
      </c>
      <c r="I201" s="287"/>
      <c r="J201" s="288"/>
      <c r="K201" s="288"/>
      <c r="L201" s="287"/>
      <c r="M201" s="288"/>
      <c r="N201" s="288"/>
      <c r="O201" s="288"/>
      <c r="P201" s="288"/>
      <c r="Q201" s="289"/>
      <c r="R201" s="288"/>
      <c r="S201" s="290"/>
      <c r="T201" s="289"/>
      <c r="U201" s="288"/>
      <c r="V201" s="290"/>
      <c r="W201" s="291"/>
    </row>
    <row r="202" spans="1:23" s="18" customFormat="1" ht="15.75" hidden="1" thickBot="1" x14ac:dyDescent="0.3">
      <c r="A202" s="128" t="s">
        <v>268</v>
      </c>
      <c r="B202" s="295" t="s">
        <v>682</v>
      </c>
      <c r="C202" s="594" t="s">
        <v>366</v>
      </c>
      <c r="D202" s="595"/>
      <c r="E202" s="595"/>
      <c r="F202" s="296">
        <f t="shared" si="130"/>
        <v>0</v>
      </c>
      <c r="G202" s="297"/>
      <c r="H202" s="286">
        <f t="shared" si="118"/>
        <v>0</v>
      </c>
      <c r="I202" s="287"/>
      <c r="J202" s="288"/>
      <c r="K202" s="288"/>
      <c r="L202" s="287"/>
      <c r="M202" s="288"/>
      <c r="N202" s="288"/>
      <c r="O202" s="288"/>
      <c r="P202" s="288"/>
      <c r="Q202" s="289"/>
      <c r="R202" s="288"/>
      <c r="S202" s="290"/>
      <c r="T202" s="289"/>
      <c r="U202" s="288"/>
      <c r="V202" s="290"/>
      <c r="W202" s="291"/>
    </row>
    <row r="203" spans="1:23" ht="15.75" thickBot="1" x14ac:dyDescent="0.3">
      <c r="B203" s="101" t="s">
        <v>269</v>
      </c>
      <c r="C203" s="560" t="s">
        <v>270</v>
      </c>
      <c r="D203" s="561"/>
      <c r="E203" s="561"/>
      <c r="F203" s="261">
        <f>F204+F205+F216+F227+F238+F241+F253+F254+F255</f>
        <v>0</v>
      </c>
      <c r="G203" s="154">
        <f t="shared" ref="G203:W203" si="131">G204+G205+G216+G227+G238+G241+G253+G254+G255</f>
        <v>0</v>
      </c>
      <c r="H203" s="166">
        <f t="shared" si="118"/>
        <v>0</v>
      </c>
      <c r="I203" s="87">
        <f t="shared" ref="I203:K203" si="132">I204+I205+I216+I227+I238+I241+I253+I254+I255</f>
        <v>0</v>
      </c>
      <c r="J203" s="88">
        <f t="shared" si="132"/>
        <v>0</v>
      </c>
      <c r="K203" s="88">
        <f t="shared" si="132"/>
        <v>0</v>
      </c>
      <c r="L203" s="87">
        <f t="shared" si="131"/>
        <v>0</v>
      </c>
      <c r="M203" s="88">
        <f t="shared" si="131"/>
        <v>0</v>
      </c>
      <c r="N203" s="88">
        <f t="shared" si="131"/>
        <v>0</v>
      </c>
      <c r="O203" s="88">
        <f t="shared" si="131"/>
        <v>0</v>
      </c>
      <c r="P203" s="88">
        <f t="shared" si="131"/>
        <v>0</v>
      </c>
      <c r="Q203" s="91">
        <f t="shared" si="131"/>
        <v>0</v>
      </c>
      <c r="R203" s="88">
        <f t="shared" si="131"/>
        <v>0</v>
      </c>
      <c r="S203" s="90">
        <f t="shared" si="131"/>
        <v>0</v>
      </c>
      <c r="T203" s="91">
        <f t="shared" si="131"/>
        <v>0</v>
      </c>
      <c r="U203" s="88">
        <f t="shared" si="131"/>
        <v>0</v>
      </c>
      <c r="V203" s="90">
        <f t="shared" si="131"/>
        <v>0</v>
      </c>
      <c r="W203" s="92">
        <f t="shared" si="131"/>
        <v>0</v>
      </c>
    </row>
    <row r="204" spans="1:23" s="18" customFormat="1" ht="25.5" hidden="1" customHeight="1" x14ac:dyDescent="0.25">
      <c r="A204" s="128" t="s">
        <v>271</v>
      </c>
      <c r="B204" s="93" t="s">
        <v>683</v>
      </c>
      <c r="C204" s="532" t="s">
        <v>367</v>
      </c>
      <c r="D204" s="533"/>
      <c r="E204" s="533"/>
      <c r="F204" s="272">
        <f t="shared" ref="F204" si="133">SUM(L204:W204)</f>
        <v>0</v>
      </c>
      <c r="G204" s="165"/>
      <c r="H204" s="168">
        <f t="shared" si="118"/>
        <v>0</v>
      </c>
      <c r="I204" s="95"/>
      <c r="J204" s="96"/>
      <c r="K204" s="96"/>
      <c r="L204" s="95"/>
      <c r="M204" s="96"/>
      <c r="N204" s="96"/>
      <c r="O204" s="96"/>
      <c r="P204" s="96"/>
      <c r="Q204" s="99"/>
      <c r="R204" s="96"/>
      <c r="S204" s="98"/>
      <c r="T204" s="99"/>
      <c r="U204" s="96"/>
      <c r="V204" s="98"/>
      <c r="W204" s="100"/>
    </row>
    <row r="205" spans="1:23" s="18" customFormat="1" ht="16.350000000000001" hidden="1" customHeight="1" x14ac:dyDescent="0.25">
      <c r="A205" s="128" t="s">
        <v>272</v>
      </c>
      <c r="B205" s="93" t="s">
        <v>684</v>
      </c>
      <c r="C205" s="590" t="s">
        <v>812</v>
      </c>
      <c r="D205" s="591"/>
      <c r="E205" s="591"/>
      <c r="F205" s="272">
        <f>F206+F207+F208+F209+F210+F211+F212+F213+F214+F215</f>
        <v>0</v>
      </c>
      <c r="G205" s="165">
        <f t="shared" ref="G205:W205" si="134">G206+G207+G208+G209+G210+G211+G212+G213+G214+G215</f>
        <v>0</v>
      </c>
      <c r="H205" s="168">
        <f t="shared" si="118"/>
        <v>0</v>
      </c>
      <c r="I205" s="95">
        <f t="shared" ref="I205:K205" si="135">I206+I207+I208+I209+I210+I211+I212+I213+I214+I215</f>
        <v>0</v>
      </c>
      <c r="J205" s="96">
        <f t="shared" si="135"/>
        <v>0</v>
      </c>
      <c r="K205" s="96">
        <f t="shared" si="135"/>
        <v>0</v>
      </c>
      <c r="L205" s="95">
        <f t="shared" si="134"/>
        <v>0</v>
      </c>
      <c r="M205" s="96">
        <f t="shared" si="134"/>
        <v>0</v>
      </c>
      <c r="N205" s="96">
        <f t="shared" si="134"/>
        <v>0</v>
      </c>
      <c r="O205" s="96">
        <f t="shared" si="134"/>
        <v>0</v>
      </c>
      <c r="P205" s="96">
        <f t="shared" si="134"/>
        <v>0</v>
      </c>
      <c r="Q205" s="99">
        <f t="shared" si="134"/>
        <v>0</v>
      </c>
      <c r="R205" s="96">
        <f t="shared" si="134"/>
        <v>0</v>
      </c>
      <c r="S205" s="98">
        <f t="shared" si="134"/>
        <v>0</v>
      </c>
      <c r="T205" s="99">
        <f t="shared" si="134"/>
        <v>0</v>
      </c>
      <c r="U205" s="96">
        <f t="shared" si="134"/>
        <v>0</v>
      </c>
      <c r="V205" s="98">
        <f t="shared" si="134"/>
        <v>0</v>
      </c>
      <c r="W205" s="100">
        <f t="shared" si="134"/>
        <v>0</v>
      </c>
    </row>
    <row r="206" spans="1:23" hidden="1" x14ac:dyDescent="0.25">
      <c r="B206" s="55"/>
      <c r="C206" s="2"/>
      <c r="D206" s="524" t="s">
        <v>813</v>
      </c>
      <c r="E206" s="524"/>
      <c r="F206" s="258">
        <f t="shared" ref="F206:F215" si="136">SUM(L206:W206)</f>
        <v>0</v>
      </c>
      <c r="G206" s="151"/>
      <c r="H206" s="169">
        <f t="shared" si="118"/>
        <v>0</v>
      </c>
      <c r="I206" s="76"/>
      <c r="J206" s="1"/>
      <c r="K206" s="1"/>
      <c r="L206" s="76"/>
      <c r="M206" s="1"/>
      <c r="N206" s="1"/>
      <c r="O206" s="1"/>
      <c r="P206" s="1"/>
      <c r="Q206" s="82"/>
      <c r="R206" s="1"/>
      <c r="S206" s="42"/>
      <c r="T206" s="82"/>
      <c r="U206" s="1"/>
      <c r="V206" s="42"/>
      <c r="W206" s="44"/>
    </row>
    <row r="207" spans="1:23" hidden="1" x14ac:dyDescent="0.25">
      <c r="B207" s="55"/>
      <c r="C207" s="2"/>
      <c r="D207" s="524" t="s">
        <v>814</v>
      </c>
      <c r="E207" s="524"/>
      <c r="F207" s="258">
        <f t="shared" si="136"/>
        <v>0</v>
      </c>
      <c r="G207" s="151"/>
      <c r="H207" s="169">
        <f t="shared" si="118"/>
        <v>0</v>
      </c>
      <c r="I207" s="76"/>
      <c r="J207" s="1"/>
      <c r="K207" s="1"/>
      <c r="L207" s="76"/>
      <c r="M207" s="1"/>
      <c r="N207" s="1"/>
      <c r="O207" s="1"/>
      <c r="P207" s="1"/>
      <c r="Q207" s="82"/>
      <c r="R207" s="1"/>
      <c r="S207" s="42"/>
      <c r="T207" s="82"/>
      <c r="U207" s="1"/>
      <c r="V207" s="42"/>
      <c r="W207" s="44"/>
    </row>
    <row r="208" spans="1:23" hidden="1" x14ac:dyDescent="0.25">
      <c r="B208" s="55"/>
      <c r="C208" s="2"/>
      <c r="D208" s="524" t="s">
        <v>545</v>
      </c>
      <c r="E208" s="524"/>
      <c r="F208" s="258">
        <f t="shared" si="136"/>
        <v>0</v>
      </c>
      <c r="G208" s="151"/>
      <c r="H208" s="169">
        <f t="shared" si="118"/>
        <v>0</v>
      </c>
      <c r="I208" s="76"/>
      <c r="J208" s="1"/>
      <c r="K208" s="1"/>
      <c r="L208" s="76"/>
      <c r="M208" s="1"/>
      <c r="N208" s="1"/>
      <c r="O208" s="1"/>
      <c r="P208" s="1"/>
      <c r="Q208" s="82"/>
      <c r="R208" s="1"/>
      <c r="S208" s="42"/>
      <c r="T208" s="82"/>
      <c r="U208" s="1"/>
      <c r="V208" s="42"/>
      <c r="W208" s="44"/>
    </row>
    <row r="209" spans="1:23" ht="25.5" hidden="1" customHeight="1" x14ac:dyDescent="0.25">
      <c r="B209" s="55"/>
      <c r="C209" s="2"/>
      <c r="D209" s="523" t="s">
        <v>548</v>
      </c>
      <c r="E209" s="523"/>
      <c r="F209" s="268">
        <f t="shared" si="136"/>
        <v>0</v>
      </c>
      <c r="G209" s="161"/>
      <c r="H209" s="169">
        <f t="shared" si="118"/>
        <v>0</v>
      </c>
      <c r="I209" s="76"/>
      <c r="J209" s="1"/>
      <c r="K209" s="1"/>
      <c r="L209" s="76"/>
      <c r="M209" s="1"/>
      <c r="N209" s="1"/>
      <c r="O209" s="1"/>
      <c r="P209" s="1"/>
      <c r="Q209" s="82"/>
      <c r="R209" s="1"/>
      <c r="S209" s="42"/>
      <c r="T209" s="82"/>
      <c r="U209" s="1"/>
      <c r="V209" s="42"/>
      <c r="W209" s="44"/>
    </row>
    <row r="210" spans="1:23" hidden="1" x14ac:dyDescent="0.25">
      <c r="B210" s="55"/>
      <c r="C210" s="2"/>
      <c r="D210" s="524" t="s">
        <v>550</v>
      </c>
      <c r="E210" s="524"/>
      <c r="F210" s="258">
        <f t="shared" si="136"/>
        <v>0</v>
      </c>
      <c r="G210" s="151"/>
      <c r="H210" s="169">
        <f t="shared" si="118"/>
        <v>0</v>
      </c>
      <c r="I210" s="76"/>
      <c r="J210" s="1"/>
      <c r="K210" s="1"/>
      <c r="L210" s="76"/>
      <c r="M210" s="1"/>
      <c r="N210" s="1"/>
      <c r="O210" s="1"/>
      <c r="P210" s="1"/>
      <c r="Q210" s="82"/>
      <c r="R210" s="1"/>
      <c r="S210" s="42"/>
      <c r="T210" s="82"/>
      <c r="U210" s="1"/>
      <c r="V210" s="42"/>
      <c r="W210" s="44"/>
    </row>
    <row r="211" spans="1:23" hidden="1" x14ac:dyDescent="0.25">
      <c r="B211" s="55"/>
      <c r="C211" s="2"/>
      <c r="D211" s="524" t="s">
        <v>551</v>
      </c>
      <c r="E211" s="524"/>
      <c r="F211" s="258">
        <f t="shared" si="136"/>
        <v>0</v>
      </c>
      <c r="G211" s="151"/>
      <c r="H211" s="169">
        <f t="shared" si="118"/>
        <v>0</v>
      </c>
      <c r="I211" s="76"/>
      <c r="J211" s="1"/>
      <c r="K211" s="1"/>
      <c r="L211" s="76"/>
      <c r="M211" s="1"/>
      <c r="N211" s="1"/>
      <c r="O211" s="1"/>
      <c r="P211" s="1"/>
      <c r="Q211" s="82"/>
      <c r="R211" s="1"/>
      <c r="S211" s="42"/>
      <c r="T211" s="82"/>
      <c r="U211" s="1"/>
      <c r="V211" s="42"/>
      <c r="W211" s="44"/>
    </row>
    <row r="212" spans="1:23" ht="25.5" hidden="1" customHeight="1" x14ac:dyDescent="0.25">
      <c r="B212" s="55"/>
      <c r="C212" s="2"/>
      <c r="D212" s="523" t="s">
        <v>555</v>
      </c>
      <c r="E212" s="523"/>
      <c r="F212" s="268">
        <f t="shared" si="136"/>
        <v>0</v>
      </c>
      <c r="G212" s="161"/>
      <c r="H212" s="169">
        <f t="shared" si="118"/>
        <v>0</v>
      </c>
      <c r="I212" s="76"/>
      <c r="J212" s="1"/>
      <c r="K212" s="1"/>
      <c r="L212" s="76"/>
      <c r="M212" s="1"/>
      <c r="N212" s="1"/>
      <c r="O212" s="1"/>
      <c r="P212" s="1"/>
      <c r="Q212" s="82"/>
      <c r="R212" s="1"/>
      <c r="S212" s="42"/>
      <c r="T212" s="82"/>
      <c r="U212" s="1"/>
      <c r="V212" s="42"/>
      <c r="W212" s="44"/>
    </row>
    <row r="213" spans="1:23" ht="25.5" hidden="1" customHeight="1" x14ac:dyDescent="0.25">
      <c r="B213" s="55"/>
      <c r="C213" s="2"/>
      <c r="D213" s="523" t="s">
        <v>558</v>
      </c>
      <c r="E213" s="523"/>
      <c r="F213" s="268">
        <f t="shared" si="136"/>
        <v>0</v>
      </c>
      <c r="G213" s="161"/>
      <c r="H213" s="169">
        <f t="shared" si="118"/>
        <v>0</v>
      </c>
      <c r="I213" s="76"/>
      <c r="J213" s="1"/>
      <c r="K213" s="1"/>
      <c r="L213" s="76"/>
      <c r="M213" s="1"/>
      <c r="N213" s="1"/>
      <c r="O213" s="1"/>
      <c r="P213" s="1"/>
      <c r="Q213" s="82"/>
      <c r="R213" s="1"/>
      <c r="S213" s="42"/>
      <c r="T213" s="82"/>
      <c r="U213" s="1"/>
      <c r="V213" s="42"/>
      <c r="W213" s="44"/>
    </row>
    <row r="214" spans="1:23" ht="25.5" hidden="1" customHeight="1" x14ac:dyDescent="0.25">
      <c r="B214" s="55"/>
      <c r="C214" s="2"/>
      <c r="D214" s="523" t="s">
        <v>560</v>
      </c>
      <c r="E214" s="523"/>
      <c r="F214" s="268">
        <f t="shared" si="136"/>
        <v>0</v>
      </c>
      <c r="G214" s="161"/>
      <c r="H214" s="169">
        <f t="shared" si="118"/>
        <v>0</v>
      </c>
      <c r="I214" s="76"/>
      <c r="J214" s="1"/>
      <c r="K214" s="1"/>
      <c r="L214" s="76"/>
      <c r="M214" s="1"/>
      <c r="N214" s="1"/>
      <c r="O214" s="1"/>
      <c r="P214" s="1"/>
      <c r="Q214" s="82"/>
      <c r="R214" s="1"/>
      <c r="S214" s="42"/>
      <c r="T214" s="82"/>
      <c r="U214" s="1"/>
      <c r="V214" s="42"/>
      <c r="W214" s="44"/>
    </row>
    <row r="215" spans="1:23" ht="25.5" hidden="1" customHeight="1" x14ac:dyDescent="0.25">
      <c r="B215" s="55"/>
      <c r="C215" s="2"/>
      <c r="D215" s="523" t="s">
        <v>563</v>
      </c>
      <c r="E215" s="523"/>
      <c r="F215" s="268">
        <f t="shared" si="136"/>
        <v>0</v>
      </c>
      <c r="G215" s="161"/>
      <c r="H215" s="169">
        <f t="shared" si="118"/>
        <v>0</v>
      </c>
      <c r="I215" s="76"/>
      <c r="J215" s="1"/>
      <c r="K215" s="1"/>
      <c r="L215" s="76"/>
      <c r="M215" s="1"/>
      <c r="N215" s="1"/>
      <c r="O215" s="1"/>
      <c r="P215" s="1"/>
      <c r="Q215" s="82"/>
      <c r="R215" s="1"/>
      <c r="S215" s="42"/>
      <c r="T215" s="82"/>
      <c r="U215" s="1"/>
      <c r="V215" s="42"/>
      <c r="W215" s="44"/>
    </row>
    <row r="216" spans="1:23" s="18" customFormat="1" ht="25.5" hidden="1" customHeight="1" x14ac:dyDescent="0.25">
      <c r="A216" s="131" t="s">
        <v>273</v>
      </c>
      <c r="B216" s="93" t="s">
        <v>685</v>
      </c>
      <c r="C216" s="590" t="s">
        <v>606</v>
      </c>
      <c r="D216" s="591"/>
      <c r="E216" s="591"/>
      <c r="F216" s="272">
        <f>F217+F218+F219+F220+F221+F222+F223+F224+F225+F226</f>
        <v>0</v>
      </c>
      <c r="G216" s="165">
        <f t="shared" ref="G216:W216" si="137">G217+G218+G219+G220+G221+G222+G223+G224+G225+G226</f>
        <v>0</v>
      </c>
      <c r="H216" s="168">
        <f t="shared" si="118"/>
        <v>0</v>
      </c>
      <c r="I216" s="95">
        <f t="shared" ref="I216:K216" si="138">I217+I218+I219+I220+I221+I222+I223+I224+I225+I226</f>
        <v>0</v>
      </c>
      <c r="J216" s="96">
        <f t="shared" si="138"/>
        <v>0</v>
      </c>
      <c r="K216" s="96">
        <f t="shared" si="138"/>
        <v>0</v>
      </c>
      <c r="L216" s="95">
        <f t="shared" si="137"/>
        <v>0</v>
      </c>
      <c r="M216" s="96">
        <f t="shared" si="137"/>
        <v>0</v>
      </c>
      <c r="N216" s="96">
        <f t="shared" si="137"/>
        <v>0</v>
      </c>
      <c r="O216" s="96">
        <f t="shared" si="137"/>
        <v>0</v>
      </c>
      <c r="P216" s="96">
        <f t="shared" si="137"/>
        <v>0</v>
      </c>
      <c r="Q216" s="99">
        <f t="shared" si="137"/>
        <v>0</v>
      </c>
      <c r="R216" s="96">
        <f t="shared" si="137"/>
        <v>0</v>
      </c>
      <c r="S216" s="98">
        <f t="shared" si="137"/>
        <v>0</v>
      </c>
      <c r="T216" s="99">
        <f t="shared" si="137"/>
        <v>0</v>
      </c>
      <c r="U216" s="96">
        <f t="shared" si="137"/>
        <v>0</v>
      </c>
      <c r="V216" s="98">
        <f t="shared" si="137"/>
        <v>0</v>
      </c>
      <c r="W216" s="100">
        <f t="shared" si="137"/>
        <v>0</v>
      </c>
    </row>
    <row r="217" spans="1:23" hidden="1" x14ac:dyDescent="0.25">
      <c r="B217" s="55"/>
      <c r="C217" s="2"/>
      <c r="D217" s="524" t="s">
        <v>815</v>
      </c>
      <c r="E217" s="524"/>
      <c r="F217" s="258">
        <f t="shared" ref="F217:F226" si="139">SUM(L217:W217)</f>
        <v>0</v>
      </c>
      <c r="G217" s="151"/>
      <c r="H217" s="169">
        <f t="shared" si="118"/>
        <v>0</v>
      </c>
      <c r="I217" s="76"/>
      <c r="J217" s="1"/>
      <c r="K217" s="1"/>
      <c r="L217" s="76"/>
      <c r="M217" s="1"/>
      <c r="N217" s="1"/>
      <c r="O217" s="1"/>
      <c r="P217" s="1"/>
      <c r="Q217" s="82"/>
      <c r="R217" s="1"/>
      <c r="S217" s="42"/>
      <c r="T217" s="82"/>
      <c r="U217" s="1"/>
      <c r="V217" s="42"/>
      <c r="W217" s="44"/>
    </row>
    <row r="218" spans="1:23" hidden="1" x14ac:dyDescent="0.25">
      <c r="B218" s="55"/>
      <c r="C218" s="2"/>
      <c r="D218" s="524" t="s">
        <v>816</v>
      </c>
      <c r="E218" s="524"/>
      <c r="F218" s="258">
        <f t="shared" si="139"/>
        <v>0</v>
      </c>
      <c r="G218" s="151"/>
      <c r="H218" s="169">
        <f t="shared" si="118"/>
        <v>0</v>
      </c>
      <c r="I218" s="76"/>
      <c r="J218" s="1"/>
      <c r="K218" s="1"/>
      <c r="L218" s="76"/>
      <c r="M218" s="1"/>
      <c r="N218" s="1"/>
      <c r="O218" s="1"/>
      <c r="P218" s="1"/>
      <c r="Q218" s="82"/>
      <c r="R218" s="1"/>
      <c r="S218" s="42"/>
      <c r="T218" s="82"/>
      <c r="U218" s="1"/>
      <c r="V218" s="42"/>
      <c r="W218" s="44"/>
    </row>
    <row r="219" spans="1:23" hidden="1" x14ac:dyDescent="0.25">
      <c r="B219" s="55"/>
      <c r="C219" s="2"/>
      <c r="D219" s="524" t="s">
        <v>546</v>
      </c>
      <c r="E219" s="524"/>
      <c r="F219" s="258">
        <f t="shared" si="139"/>
        <v>0</v>
      </c>
      <c r="G219" s="151"/>
      <c r="H219" s="169">
        <f t="shared" si="118"/>
        <v>0</v>
      </c>
      <c r="I219" s="76"/>
      <c r="J219" s="1"/>
      <c r="K219" s="1"/>
      <c r="L219" s="76"/>
      <c r="M219" s="1"/>
      <c r="N219" s="1"/>
      <c r="O219" s="1"/>
      <c r="P219" s="1"/>
      <c r="Q219" s="82"/>
      <c r="R219" s="1"/>
      <c r="S219" s="42"/>
      <c r="T219" s="82"/>
      <c r="U219" s="1"/>
      <c r="V219" s="42"/>
      <c r="W219" s="44"/>
    </row>
    <row r="220" spans="1:23" ht="25.5" hidden="1" customHeight="1" x14ac:dyDescent="0.25">
      <c r="B220" s="55"/>
      <c r="C220" s="2"/>
      <c r="D220" s="523" t="s">
        <v>549</v>
      </c>
      <c r="E220" s="523"/>
      <c r="F220" s="268">
        <f t="shared" si="139"/>
        <v>0</v>
      </c>
      <c r="G220" s="161"/>
      <c r="H220" s="169">
        <f t="shared" si="118"/>
        <v>0</v>
      </c>
      <c r="I220" s="76"/>
      <c r="J220" s="1"/>
      <c r="K220" s="1"/>
      <c r="L220" s="76"/>
      <c r="M220" s="1"/>
      <c r="N220" s="1"/>
      <c r="O220" s="1"/>
      <c r="P220" s="1"/>
      <c r="Q220" s="82"/>
      <c r="R220" s="1"/>
      <c r="S220" s="42"/>
      <c r="T220" s="82"/>
      <c r="U220" s="1"/>
      <c r="V220" s="42"/>
      <c r="W220" s="44"/>
    </row>
    <row r="221" spans="1:23" hidden="1" x14ac:dyDescent="0.25">
      <c r="B221" s="55"/>
      <c r="C221" s="2"/>
      <c r="D221" s="524" t="s">
        <v>552</v>
      </c>
      <c r="E221" s="524"/>
      <c r="F221" s="258">
        <f t="shared" si="139"/>
        <v>0</v>
      </c>
      <c r="G221" s="151"/>
      <c r="H221" s="169">
        <f t="shared" si="118"/>
        <v>0</v>
      </c>
      <c r="I221" s="76"/>
      <c r="J221" s="1"/>
      <c r="K221" s="1"/>
      <c r="L221" s="76"/>
      <c r="M221" s="1"/>
      <c r="N221" s="1"/>
      <c r="O221" s="1"/>
      <c r="P221" s="1"/>
      <c r="Q221" s="82"/>
      <c r="R221" s="1"/>
      <c r="S221" s="42"/>
      <c r="T221" s="82"/>
      <c r="U221" s="1"/>
      <c r="V221" s="42"/>
      <c r="W221" s="44"/>
    </row>
    <row r="222" spans="1:23" hidden="1" x14ac:dyDescent="0.25">
      <c r="B222" s="55"/>
      <c r="C222" s="2"/>
      <c r="D222" s="524" t="s">
        <v>817</v>
      </c>
      <c r="E222" s="524"/>
      <c r="F222" s="258">
        <f t="shared" si="139"/>
        <v>0</v>
      </c>
      <c r="G222" s="151"/>
      <c r="H222" s="169">
        <f t="shared" si="118"/>
        <v>0</v>
      </c>
      <c r="I222" s="76"/>
      <c r="J222" s="1"/>
      <c r="K222" s="1"/>
      <c r="L222" s="76"/>
      <c r="M222" s="1"/>
      <c r="N222" s="1"/>
      <c r="O222" s="1"/>
      <c r="P222" s="1"/>
      <c r="Q222" s="82"/>
      <c r="R222" s="1"/>
      <c r="S222" s="42"/>
      <c r="T222" s="82"/>
      <c r="U222" s="1"/>
      <c r="V222" s="42"/>
      <c r="W222" s="44"/>
    </row>
    <row r="223" spans="1:23" ht="25.5" hidden="1" customHeight="1" x14ac:dyDescent="0.25">
      <c r="B223" s="55"/>
      <c r="C223" s="2"/>
      <c r="D223" s="523" t="s">
        <v>556</v>
      </c>
      <c r="E223" s="523"/>
      <c r="F223" s="268">
        <f t="shared" si="139"/>
        <v>0</v>
      </c>
      <c r="G223" s="161"/>
      <c r="H223" s="169">
        <f t="shared" si="118"/>
        <v>0</v>
      </c>
      <c r="I223" s="76"/>
      <c r="J223" s="1"/>
      <c r="K223" s="1"/>
      <c r="L223" s="76"/>
      <c r="M223" s="1"/>
      <c r="N223" s="1"/>
      <c r="O223" s="1"/>
      <c r="P223" s="1"/>
      <c r="Q223" s="82"/>
      <c r="R223" s="1"/>
      <c r="S223" s="42"/>
      <c r="T223" s="82"/>
      <c r="U223" s="1"/>
      <c r="V223" s="42"/>
      <c r="W223" s="44"/>
    </row>
    <row r="224" spans="1:23" ht="25.5" hidden="1" customHeight="1" x14ac:dyDescent="0.25">
      <c r="B224" s="55"/>
      <c r="C224" s="2"/>
      <c r="D224" s="523" t="s">
        <v>559</v>
      </c>
      <c r="E224" s="523"/>
      <c r="F224" s="268">
        <f t="shared" si="139"/>
        <v>0</v>
      </c>
      <c r="G224" s="161"/>
      <c r="H224" s="169">
        <f t="shared" si="118"/>
        <v>0</v>
      </c>
      <c r="I224" s="76"/>
      <c r="J224" s="1"/>
      <c r="K224" s="1"/>
      <c r="L224" s="76"/>
      <c r="M224" s="1"/>
      <c r="N224" s="1"/>
      <c r="O224" s="1"/>
      <c r="P224" s="1"/>
      <c r="Q224" s="82"/>
      <c r="R224" s="1"/>
      <c r="S224" s="42"/>
      <c r="T224" s="82"/>
      <c r="U224" s="1"/>
      <c r="V224" s="42"/>
      <c r="W224" s="44"/>
    </row>
    <row r="225" spans="1:23" ht="25.5" hidden="1" customHeight="1" x14ac:dyDescent="0.25">
      <c r="B225" s="55"/>
      <c r="C225" s="2"/>
      <c r="D225" s="523" t="s">
        <v>561</v>
      </c>
      <c r="E225" s="523"/>
      <c r="F225" s="268">
        <f t="shared" si="139"/>
        <v>0</v>
      </c>
      <c r="G225" s="161"/>
      <c r="H225" s="169">
        <f t="shared" si="118"/>
        <v>0</v>
      </c>
      <c r="I225" s="76"/>
      <c r="J225" s="1"/>
      <c r="K225" s="1"/>
      <c r="L225" s="76"/>
      <c r="M225" s="1"/>
      <c r="N225" s="1"/>
      <c r="O225" s="1"/>
      <c r="P225" s="1"/>
      <c r="Q225" s="82"/>
      <c r="R225" s="1"/>
      <c r="S225" s="42"/>
      <c r="T225" s="82"/>
      <c r="U225" s="1"/>
      <c r="V225" s="42"/>
      <c r="W225" s="44"/>
    </row>
    <row r="226" spans="1:23" ht="25.5" hidden="1" customHeight="1" x14ac:dyDescent="0.25">
      <c r="B226" s="55"/>
      <c r="C226" s="2"/>
      <c r="D226" s="523" t="s">
        <v>564</v>
      </c>
      <c r="E226" s="523"/>
      <c r="F226" s="268">
        <f t="shared" si="139"/>
        <v>0</v>
      </c>
      <c r="G226" s="161"/>
      <c r="H226" s="169">
        <f t="shared" si="118"/>
        <v>0</v>
      </c>
      <c r="I226" s="76"/>
      <c r="J226" s="1"/>
      <c r="K226" s="1"/>
      <c r="L226" s="76"/>
      <c r="M226" s="1"/>
      <c r="N226" s="1"/>
      <c r="O226" s="1"/>
      <c r="P226" s="1"/>
      <c r="Q226" s="82"/>
      <c r="R226" s="1"/>
      <c r="S226" s="42"/>
      <c r="T226" s="82"/>
      <c r="U226" s="1"/>
      <c r="V226" s="42"/>
      <c r="W226" s="44"/>
    </row>
    <row r="227" spans="1:23" s="18" customFormat="1" hidden="1" x14ac:dyDescent="0.25">
      <c r="A227" s="128" t="s">
        <v>274</v>
      </c>
      <c r="B227" s="93" t="s">
        <v>686</v>
      </c>
      <c r="C227" s="556" t="s">
        <v>275</v>
      </c>
      <c r="D227" s="557"/>
      <c r="E227" s="557"/>
      <c r="F227" s="259">
        <f>F228+F229+F230+F231+F232+F233+F234+F235+F236+F237</f>
        <v>0</v>
      </c>
      <c r="G227" s="152">
        <f t="shared" ref="G227:W227" si="140">G228+G229+G230+G231+G232+G233+G234+G235+G236+G237</f>
        <v>0</v>
      </c>
      <c r="H227" s="168">
        <f t="shared" si="118"/>
        <v>0</v>
      </c>
      <c r="I227" s="95">
        <f t="shared" ref="I227:K227" si="141">I228+I229+I230+I231+I232+I233+I234+I235+I236+I237</f>
        <v>0</v>
      </c>
      <c r="J227" s="96">
        <f t="shared" si="141"/>
        <v>0</v>
      </c>
      <c r="K227" s="96">
        <f t="shared" si="141"/>
        <v>0</v>
      </c>
      <c r="L227" s="95">
        <f t="shared" si="140"/>
        <v>0</v>
      </c>
      <c r="M227" s="96">
        <f t="shared" si="140"/>
        <v>0</v>
      </c>
      <c r="N227" s="96">
        <f t="shared" si="140"/>
        <v>0</v>
      </c>
      <c r="O227" s="96">
        <f t="shared" si="140"/>
        <v>0</v>
      </c>
      <c r="P227" s="96">
        <f t="shared" si="140"/>
        <v>0</v>
      </c>
      <c r="Q227" s="99">
        <f t="shared" si="140"/>
        <v>0</v>
      </c>
      <c r="R227" s="96">
        <f t="shared" si="140"/>
        <v>0</v>
      </c>
      <c r="S227" s="98">
        <f t="shared" si="140"/>
        <v>0</v>
      </c>
      <c r="T227" s="99">
        <f t="shared" si="140"/>
        <v>0</v>
      </c>
      <c r="U227" s="96">
        <f t="shared" si="140"/>
        <v>0</v>
      </c>
      <c r="V227" s="98">
        <f t="shared" si="140"/>
        <v>0</v>
      </c>
      <c r="W227" s="100">
        <f t="shared" si="140"/>
        <v>0</v>
      </c>
    </row>
    <row r="228" spans="1:23" hidden="1" x14ac:dyDescent="0.25">
      <c r="B228" s="55"/>
      <c r="C228" s="2"/>
      <c r="D228" s="524" t="s">
        <v>371</v>
      </c>
      <c r="E228" s="524"/>
      <c r="F228" s="258">
        <f t="shared" ref="F228:F237" si="142">SUM(L228:W228)</f>
        <v>0</v>
      </c>
      <c r="G228" s="151"/>
      <c r="H228" s="169">
        <f t="shared" si="118"/>
        <v>0</v>
      </c>
      <c r="I228" s="76"/>
      <c r="J228" s="1"/>
      <c r="K228" s="1"/>
      <c r="L228" s="76"/>
      <c r="M228" s="1"/>
      <c r="N228" s="1"/>
      <c r="O228" s="1"/>
      <c r="P228" s="1"/>
      <c r="Q228" s="82"/>
      <c r="R228" s="1"/>
      <c r="S228" s="42"/>
      <c r="T228" s="82"/>
      <c r="U228" s="1"/>
      <c r="V228" s="42"/>
      <c r="W228" s="44"/>
    </row>
    <row r="229" spans="1:23" hidden="1" x14ac:dyDescent="0.25">
      <c r="B229" s="55"/>
      <c r="C229" s="2"/>
      <c r="D229" s="524" t="s">
        <v>544</v>
      </c>
      <c r="E229" s="524"/>
      <c r="F229" s="258">
        <f t="shared" si="142"/>
        <v>0</v>
      </c>
      <c r="G229" s="151"/>
      <c r="H229" s="169">
        <f t="shared" si="118"/>
        <v>0</v>
      </c>
      <c r="I229" s="76"/>
      <c r="J229" s="1"/>
      <c r="K229" s="1"/>
      <c r="L229" s="76"/>
      <c r="M229" s="1"/>
      <c r="N229" s="1"/>
      <c r="O229" s="1"/>
      <c r="P229" s="1"/>
      <c r="Q229" s="82"/>
      <c r="R229" s="1"/>
      <c r="S229" s="42"/>
      <c r="T229" s="82"/>
      <c r="U229" s="1"/>
      <c r="V229" s="42"/>
      <c r="W229" s="44"/>
    </row>
    <row r="230" spans="1:23" hidden="1" x14ac:dyDescent="0.25">
      <c r="B230" s="55"/>
      <c r="C230" s="2"/>
      <c r="D230" s="524" t="s">
        <v>547</v>
      </c>
      <c r="E230" s="524"/>
      <c r="F230" s="258">
        <f t="shared" si="142"/>
        <v>0</v>
      </c>
      <c r="G230" s="151"/>
      <c r="H230" s="169">
        <f t="shared" si="118"/>
        <v>0</v>
      </c>
      <c r="I230" s="76"/>
      <c r="J230" s="1"/>
      <c r="K230" s="1"/>
      <c r="L230" s="76"/>
      <c r="M230" s="1"/>
      <c r="N230" s="1"/>
      <c r="O230" s="1"/>
      <c r="P230" s="1"/>
      <c r="Q230" s="82"/>
      <c r="R230" s="1"/>
      <c r="S230" s="42"/>
      <c r="T230" s="82"/>
      <c r="U230" s="1"/>
      <c r="V230" s="42"/>
      <c r="W230" s="44"/>
    </row>
    <row r="231" spans="1:23" hidden="1" x14ac:dyDescent="0.25">
      <c r="B231" s="55"/>
      <c r="C231" s="2"/>
      <c r="D231" s="523" t="s">
        <v>818</v>
      </c>
      <c r="E231" s="523"/>
      <c r="F231" s="268">
        <f t="shared" si="142"/>
        <v>0</v>
      </c>
      <c r="G231" s="161"/>
      <c r="H231" s="169">
        <f t="shared" si="118"/>
        <v>0</v>
      </c>
      <c r="I231" s="76"/>
      <c r="J231" s="1"/>
      <c r="K231" s="1"/>
      <c r="L231" s="76"/>
      <c r="M231" s="1"/>
      <c r="N231" s="1"/>
      <c r="O231" s="1"/>
      <c r="P231" s="1"/>
      <c r="Q231" s="82"/>
      <c r="R231" s="1"/>
      <c r="S231" s="42"/>
      <c r="T231" s="82"/>
      <c r="U231" s="1"/>
      <c r="V231" s="42"/>
      <c r="W231" s="44"/>
    </row>
    <row r="232" spans="1:23" hidden="1" x14ac:dyDescent="0.25">
      <c r="B232" s="55"/>
      <c r="C232" s="2"/>
      <c r="D232" s="524" t="s">
        <v>554</v>
      </c>
      <c r="E232" s="524"/>
      <c r="F232" s="258">
        <f t="shared" si="142"/>
        <v>0</v>
      </c>
      <c r="G232" s="151"/>
      <c r="H232" s="169">
        <f t="shared" si="118"/>
        <v>0</v>
      </c>
      <c r="I232" s="76"/>
      <c r="J232" s="1"/>
      <c r="K232" s="1"/>
      <c r="L232" s="76"/>
      <c r="M232" s="1"/>
      <c r="N232" s="1"/>
      <c r="O232" s="1"/>
      <c r="P232" s="1"/>
      <c r="Q232" s="82"/>
      <c r="R232" s="1"/>
      <c r="S232" s="42"/>
      <c r="T232" s="82"/>
      <c r="U232" s="1"/>
      <c r="V232" s="42"/>
      <c r="W232" s="44"/>
    </row>
    <row r="233" spans="1:23" hidden="1" x14ac:dyDescent="0.25">
      <c r="B233" s="55"/>
      <c r="C233" s="2"/>
      <c r="D233" s="524" t="s">
        <v>553</v>
      </c>
      <c r="E233" s="524"/>
      <c r="F233" s="258">
        <f t="shared" si="142"/>
        <v>0</v>
      </c>
      <c r="G233" s="151"/>
      <c r="H233" s="169">
        <f t="shared" si="118"/>
        <v>0</v>
      </c>
      <c r="I233" s="76"/>
      <c r="J233" s="1"/>
      <c r="K233" s="1"/>
      <c r="L233" s="76"/>
      <c r="M233" s="1"/>
      <c r="N233" s="1"/>
      <c r="O233" s="1"/>
      <c r="P233" s="1"/>
      <c r="Q233" s="82"/>
      <c r="R233" s="1"/>
      <c r="S233" s="42"/>
      <c r="T233" s="82"/>
      <c r="U233" s="1"/>
      <c r="V233" s="42"/>
      <c r="W233" s="44"/>
    </row>
    <row r="234" spans="1:23" ht="25.5" hidden="1" customHeight="1" x14ac:dyDescent="0.25">
      <c r="B234" s="55"/>
      <c r="C234" s="2"/>
      <c r="D234" s="523" t="s">
        <v>557</v>
      </c>
      <c r="E234" s="523"/>
      <c r="F234" s="268">
        <f t="shared" si="142"/>
        <v>0</v>
      </c>
      <c r="G234" s="161"/>
      <c r="H234" s="169">
        <f t="shared" si="118"/>
        <v>0</v>
      </c>
      <c r="I234" s="76"/>
      <c r="J234" s="1"/>
      <c r="K234" s="1"/>
      <c r="L234" s="76"/>
      <c r="M234" s="1"/>
      <c r="N234" s="1"/>
      <c r="O234" s="1"/>
      <c r="P234" s="1"/>
      <c r="Q234" s="82"/>
      <c r="R234" s="1"/>
      <c r="S234" s="42"/>
      <c r="T234" s="82"/>
      <c r="U234" s="1"/>
      <c r="V234" s="42"/>
      <c r="W234" s="44"/>
    </row>
    <row r="235" spans="1:23" hidden="1" x14ac:dyDescent="0.25">
      <c r="B235" s="55"/>
      <c r="C235" s="2"/>
      <c r="D235" s="524" t="s">
        <v>819</v>
      </c>
      <c r="E235" s="524"/>
      <c r="F235" s="258">
        <f t="shared" si="142"/>
        <v>0</v>
      </c>
      <c r="G235" s="151"/>
      <c r="H235" s="169">
        <f t="shared" si="118"/>
        <v>0</v>
      </c>
      <c r="I235" s="76"/>
      <c r="J235" s="1"/>
      <c r="K235" s="1"/>
      <c r="L235" s="76"/>
      <c r="M235" s="1"/>
      <c r="N235" s="1"/>
      <c r="O235" s="1"/>
      <c r="P235" s="1"/>
      <c r="Q235" s="82"/>
      <c r="R235" s="1"/>
      <c r="S235" s="42"/>
      <c r="T235" s="82"/>
      <c r="U235" s="1"/>
      <c r="V235" s="42"/>
      <c r="W235" s="44"/>
    </row>
    <row r="236" spans="1:23" ht="25.5" hidden="1" customHeight="1" x14ac:dyDescent="0.25">
      <c r="B236" s="55"/>
      <c r="C236" s="2"/>
      <c r="D236" s="523" t="s">
        <v>562</v>
      </c>
      <c r="E236" s="523"/>
      <c r="F236" s="268">
        <f t="shared" si="142"/>
        <v>0</v>
      </c>
      <c r="G236" s="161"/>
      <c r="H236" s="169">
        <f t="shared" si="118"/>
        <v>0</v>
      </c>
      <c r="I236" s="76"/>
      <c r="J236" s="1"/>
      <c r="K236" s="1"/>
      <c r="L236" s="76"/>
      <c r="M236" s="1"/>
      <c r="N236" s="1"/>
      <c r="O236" s="1"/>
      <c r="P236" s="1"/>
      <c r="Q236" s="82"/>
      <c r="R236" s="1"/>
      <c r="S236" s="42"/>
      <c r="T236" s="82"/>
      <c r="U236" s="1"/>
      <c r="V236" s="42"/>
      <c r="W236" s="44"/>
    </row>
    <row r="237" spans="1:23" ht="25.5" hidden="1" customHeight="1" x14ac:dyDescent="0.25">
      <c r="B237" s="55"/>
      <c r="C237" s="2"/>
      <c r="D237" s="523" t="s">
        <v>565</v>
      </c>
      <c r="E237" s="523"/>
      <c r="F237" s="268">
        <f t="shared" si="142"/>
        <v>0</v>
      </c>
      <c r="G237" s="161"/>
      <c r="H237" s="169">
        <f t="shared" si="118"/>
        <v>0</v>
      </c>
      <c r="I237" s="76"/>
      <c r="J237" s="1"/>
      <c r="K237" s="1"/>
      <c r="L237" s="76"/>
      <c r="M237" s="1"/>
      <c r="N237" s="1"/>
      <c r="O237" s="1"/>
      <c r="P237" s="1"/>
      <c r="Q237" s="82"/>
      <c r="R237" s="1"/>
      <c r="S237" s="42"/>
      <c r="T237" s="82"/>
      <c r="U237" s="1"/>
      <c r="V237" s="42"/>
      <c r="W237" s="44"/>
    </row>
    <row r="238" spans="1:23" s="18" customFormat="1" ht="25.5" hidden="1" customHeight="1" x14ac:dyDescent="0.25">
      <c r="A238" s="128" t="s">
        <v>276</v>
      </c>
      <c r="B238" s="93" t="s">
        <v>687</v>
      </c>
      <c r="C238" s="590" t="s">
        <v>607</v>
      </c>
      <c r="D238" s="591"/>
      <c r="E238" s="591"/>
      <c r="F238" s="272">
        <f>F239+F240</f>
        <v>0</v>
      </c>
      <c r="G238" s="165">
        <f t="shared" ref="G238:W238" si="143">G239+G240</f>
        <v>0</v>
      </c>
      <c r="H238" s="168">
        <f t="shared" si="118"/>
        <v>0</v>
      </c>
      <c r="I238" s="95">
        <f t="shared" ref="I238:K238" si="144">I239+I240</f>
        <v>0</v>
      </c>
      <c r="J238" s="96">
        <f t="shared" si="144"/>
        <v>0</v>
      </c>
      <c r="K238" s="96">
        <f t="shared" si="144"/>
        <v>0</v>
      </c>
      <c r="L238" s="95">
        <f t="shared" si="143"/>
        <v>0</v>
      </c>
      <c r="M238" s="96">
        <f t="shared" si="143"/>
        <v>0</v>
      </c>
      <c r="N238" s="96">
        <f t="shared" si="143"/>
        <v>0</v>
      </c>
      <c r="O238" s="96">
        <f t="shared" si="143"/>
        <v>0</v>
      </c>
      <c r="P238" s="96">
        <f t="shared" si="143"/>
        <v>0</v>
      </c>
      <c r="Q238" s="99">
        <f t="shared" si="143"/>
        <v>0</v>
      </c>
      <c r="R238" s="96">
        <f t="shared" si="143"/>
        <v>0</v>
      </c>
      <c r="S238" s="98">
        <f t="shared" si="143"/>
        <v>0</v>
      </c>
      <c r="T238" s="99">
        <f t="shared" si="143"/>
        <v>0</v>
      </c>
      <c r="U238" s="96">
        <f t="shared" si="143"/>
        <v>0</v>
      </c>
      <c r="V238" s="98">
        <f t="shared" si="143"/>
        <v>0</v>
      </c>
      <c r="W238" s="100">
        <f t="shared" si="143"/>
        <v>0</v>
      </c>
    </row>
    <row r="239" spans="1:23" ht="25.5" hidden="1" customHeight="1" x14ac:dyDescent="0.25">
      <c r="B239" s="55"/>
      <c r="C239" s="2"/>
      <c r="D239" s="523" t="s">
        <v>568</v>
      </c>
      <c r="E239" s="523"/>
      <c r="F239" s="268">
        <f t="shared" ref="F239:F240" si="145">SUM(L239:W239)</f>
        <v>0</v>
      </c>
      <c r="G239" s="161"/>
      <c r="H239" s="169">
        <f t="shared" ref="H239:H296" si="146">SUM(F239:G239)</f>
        <v>0</v>
      </c>
      <c r="I239" s="76"/>
      <c r="J239" s="1"/>
      <c r="K239" s="1"/>
      <c r="L239" s="76"/>
      <c r="M239" s="1"/>
      <c r="N239" s="1"/>
      <c r="O239" s="1"/>
      <c r="P239" s="1"/>
      <c r="Q239" s="82"/>
      <c r="R239" s="1"/>
      <c r="S239" s="42"/>
      <c r="T239" s="82"/>
      <c r="U239" s="1"/>
      <c r="V239" s="42"/>
      <c r="W239" s="44"/>
    </row>
    <row r="240" spans="1:23" ht="25.5" hidden="1" customHeight="1" x14ac:dyDescent="0.25">
      <c r="B240" s="55"/>
      <c r="C240" s="2"/>
      <c r="D240" s="523" t="s">
        <v>569</v>
      </c>
      <c r="E240" s="523"/>
      <c r="F240" s="268">
        <f t="shared" si="145"/>
        <v>0</v>
      </c>
      <c r="G240" s="161"/>
      <c r="H240" s="169">
        <f t="shared" si="146"/>
        <v>0</v>
      </c>
      <c r="I240" s="76"/>
      <c r="J240" s="1"/>
      <c r="K240" s="1"/>
      <c r="L240" s="76"/>
      <c r="M240" s="1"/>
      <c r="N240" s="1"/>
      <c r="O240" s="1"/>
      <c r="P240" s="1"/>
      <c r="Q240" s="82"/>
      <c r="R240" s="1"/>
      <c r="S240" s="42"/>
      <c r="T240" s="82"/>
      <c r="U240" s="1"/>
      <c r="V240" s="42"/>
      <c r="W240" s="44"/>
    </row>
    <row r="241" spans="1:23" s="18" customFormat="1" ht="15" hidden="1" customHeight="1" x14ac:dyDescent="0.25">
      <c r="A241" s="128" t="s">
        <v>277</v>
      </c>
      <c r="B241" s="93" t="s">
        <v>688</v>
      </c>
      <c r="C241" s="590" t="s">
        <v>820</v>
      </c>
      <c r="D241" s="591"/>
      <c r="E241" s="591"/>
      <c r="F241" s="272">
        <f>F242+F243+F244+F245+F246+F247+F248+F249+F250+F251+F252</f>
        <v>0</v>
      </c>
      <c r="G241" s="165">
        <f t="shared" ref="G241:W241" si="147">G242+G243+G244+G245+G246+G247+G248+G249+G250+G251+G252</f>
        <v>0</v>
      </c>
      <c r="H241" s="168">
        <f t="shared" si="146"/>
        <v>0</v>
      </c>
      <c r="I241" s="95">
        <f t="shared" ref="I241:K241" si="148">I242+I243+I244+I245+I246+I247+I248+I249+I250+I251+I252</f>
        <v>0</v>
      </c>
      <c r="J241" s="96">
        <f t="shared" si="148"/>
        <v>0</v>
      </c>
      <c r="K241" s="96">
        <f t="shared" si="148"/>
        <v>0</v>
      </c>
      <c r="L241" s="95">
        <f t="shared" si="147"/>
        <v>0</v>
      </c>
      <c r="M241" s="96">
        <f t="shared" si="147"/>
        <v>0</v>
      </c>
      <c r="N241" s="96">
        <f t="shared" si="147"/>
        <v>0</v>
      </c>
      <c r="O241" s="96">
        <f t="shared" si="147"/>
        <v>0</v>
      </c>
      <c r="P241" s="96">
        <f t="shared" si="147"/>
        <v>0</v>
      </c>
      <c r="Q241" s="99">
        <f t="shared" si="147"/>
        <v>0</v>
      </c>
      <c r="R241" s="96">
        <f t="shared" si="147"/>
        <v>0</v>
      </c>
      <c r="S241" s="98">
        <f t="shared" si="147"/>
        <v>0</v>
      </c>
      <c r="T241" s="99">
        <f t="shared" si="147"/>
        <v>0</v>
      </c>
      <c r="U241" s="96">
        <f t="shared" si="147"/>
        <v>0</v>
      </c>
      <c r="V241" s="98">
        <f t="shared" si="147"/>
        <v>0</v>
      </c>
      <c r="W241" s="100">
        <f t="shared" si="147"/>
        <v>0</v>
      </c>
    </row>
    <row r="242" spans="1:23" hidden="1" x14ac:dyDescent="0.25">
      <c r="B242" s="55"/>
      <c r="C242" s="2"/>
      <c r="D242" s="524" t="s">
        <v>372</v>
      </c>
      <c r="E242" s="524"/>
      <c r="F242" s="258">
        <f t="shared" ref="F242:F254" si="149">SUM(L242:W242)</f>
        <v>0</v>
      </c>
      <c r="G242" s="151"/>
      <c r="H242" s="169">
        <f t="shared" si="146"/>
        <v>0</v>
      </c>
      <c r="I242" s="76"/>
      <c r="J242" s="1"/>
      <c r="K242" s="1"/>
      <c r="L242" s="76"/>
      <c r="M242" s="1"/>
      <c r="N242" s="1"/>
      <c r="O242" s="1"/>
      <c r="P242" s="1"/>
      <c r="Q242" s="82"/>
      <c r="R242" s="1"/>
      <c r="S242" s="42"/>
      <c r="T242" s="82"/>
      <c r="U242" s="1"/>
      <c r="V242" s="42"/>
      <c r="W242" s="44"/>
    </row>
    <row r="243" spans="1:23" hidden="1" x14ac:dyDescent="0.25">
      <c r="B243" s="55"/>
      <c r="C243" s="2"/>
      <c r="D243" s="524" t="s">
        <v>821</v>
      </c>
      <c r="E243" s="524"/>
      <c r="F243" s="258">
        <f t="shared" si="149"/>
        <v>0</v>
      </c>
      <c r="G243" s="151"/>
      <c r="H243" s="169">
        <f t="shared" si="146"/>
        <v>0</v>
      </c>
      <c r="I243" s="76"/>
      <c r="J243" s="1"/>
      <c r="K243" s="1"/>
      <c r="L243" s="76"/>
      <c r="M243" s="1"/>
      <c r="N243" s="1"/>
      <c r="O243" s="1"/>
      <c r="P243" s="1"/>
      <c r="Q243" s="82"/>
      <c r="R243" s="1"/>
      <c r="S243" s="42"/>
      <c r="T243" s="82"/>
      <c r="U243" s="1"/>
      <c r="V243" s="42"/>
      <c r="W243" s="44"/>
    </row>
    <row r="244" spans="1:23" hidden="1" x14ac:dyDescent="0.25">
      <c r="B244" s="55"/>
      <c r="C244" s="2"/>
      <c r="D244" s="524" t="s">
        <v>375</v>
      </c>
      <c r="E244" s="524"/>
      <c r="F244" s="258">
        <f t="shared" si="149"/>
        <v>0</v>
      </c>
      <c r="G244" s="151"/>
      <c r="H244" s="169">
        <f t="shared" si="146"/>
        <v>0</v>
      </c>
      <c r="I244" s="76"/>
      <c r="J244" s="1"/>
      <c r="K244" s="1"/>
      <c r="L244" s="76"/>
      <c r="M244" s="1"/>
      <c r="N244" s="1"/>
      <c r="O244" s="1"/>
      <c r="P244" s="1"/>
      <c r="Q244" s="82"/>
      <c r="R244" s="1"/>
      <c r="S244" s="42"/>
      <c r="T244" s="82"/>
      <c r="U244" s="1"/>
      <c r="V244" s="42"/>
      <c r="W244" s="44"/>
    </row>
    <row r="245" spans="1:23" hidden="1" x14ac:dyDescent="0.25">
      <c r="B245" s="55"/>
      <c r="C245" s="2"/>
      <c r="D245" s="524" t="s">
        <v>373</v>
      </c>
      <c r="E245" s="524"/>
      <c r="F245" s="258">
        <f t="shared" si="149"/>
        <v>0</v>
      </c>
      <c r="G245" s="151"/>
      <c r="H245" s="169">
        <f t="shared" si="146"/>
        <v>0</v>
      </c>
      <c r="I245" s="76"/>
      <c r="J245" s="1"/>
      <c r="K245" s="1"/>
      <c r="L245" s="76"/>
      <c r="M245" s="1"/>
      <c r="N245" s="1"/>
      <c r="O245" s="1"/>
      <c r="P245" s="1"/>
      <c r="Q245" s="82"/>
      <c r="R245" s="1"/>
      <c r="S245" s="42"/>
      <c r="T245" s="82"/>
      <c r="U245" s="1"/>
      <c r="V245" s="42"/>
      <c r="W245" s="44"/>
    </row>
    <row r="246" spans="1:23" hidden="1" x14ac:dyDescent="0.25">
      <c r="B246" s="55"/>
      <c r="C246" s="2"/>
      <c r="D246" s="524" t="s">
        <v>822</v>
      </c>
      <c r="E246" s="524"/>
      <c r="F246" s="258">
        <f t="shared" si="149"/>
        <v>0</v>
      </c>
      <c r="G246" s="151"/>
      <c r="H246" s="169">
        <f t="shared" si="146"/>
        <v>0</v>
      </c>
      <c r="I246" s="76"/>
      <c r="J246" s="1"/>
      <c r="K246" s="1"/>
      <c r="L246" s="76"/>
      <c r="M246" s="1"/>
      <c r="N246" s="1"/>
      <c r="O246" s="1"/>
      <c r="P246" s="1"/>
      <c r="Q246" s="82"/>
      <c r="R246" s="1"/>
      <c r="S246" s="42"/>
      <c r="T246" s="82"/>
      <c r="U246" s="1"/>
      <c r="V246" s="42"/>
      <c r="W246" s="44"/>
    </row>
    <row r="247" spans="1:23" ht="25.5" hidden="1" customHeight="1" x14ac:dyDescent="0.25">
      <c r="B247" s="55"/>
      <c r="C247" s="2"/>
      <c r="D247" s="523" t="s">
        <v>537</v>
      </c>
      <c r="E247" s="523"/>
      <c r="F247" s="268">
        <f t="shared" si="149"/>
        <v>0</v>
      </c>
      <c r="G247" s="161"/>
      <c r="H247" s="169">
        <f t="shared" si="146"/>
        <v>0</v>
      </c>
      <c r="I247" s="76"/>
      <c r="J247" s="1"/>
      <c r="K247" s="1"/>
      <c r="L247" s="76"/>
      <c r="M247" s="1"/>
      <c r="N247" s="1"/>
      <c r="O247" s="1"/>
      <c r="P247" s="1"/>
      <c r="Q247" s="82"/>
      <c r="R247" s="1"/>
      <c r="S247" s="42"/>
      <c r="T247" s="82"/>
      <c r="U247" s="1"/>
      <c r="V247" s="42"/>
      <c r="W247" s="44"/>
    </row>
    <row r="248" spans="1:23" ht="25.5" hidden="1" customHeight="1" x14ac:dyDescent="0.25">
      <c r="B248" s="55"/>
      <c r="C248" s="2"/>
      <c r="D248" s="523" t="s">
        <v>540</v>
      </c>
      <c r="E248" s="523"/>
      <c r="F248" s="268">
        <f t="shared" si="149"/>
        <v>0</v>
      </c>
      <c r="G248" s="161"/>
      <c r="H248" s="169">
        <f t="shared" si="146"/>
        <v>0</v>
      </c>
      <c r="I248" s="76"/>
      <c r="J248" s="1"/>
      <c r="K248" s="1"/>
      <c r="L248" s="76"/>
      <c r="M248" s="1"/>
      <c r="N248" s="1"/>
      <c r="O248" s="1"/>
      <c r="P248" s="1"/>
      <c r="Q248" s="82"/>
      <c r="R248" s="1"/>
      <c r="S248" s="42"/>
      <c r="T248" s="82"/>
      <c r="U248" s="1"/>
      <c r="V248" s="42"/>
      <c r="W248" s="44"/>
    </row>
    <row r="249" spans="1:23" hidden="1" x14ac:dyDescent="0.25">
      <c r="B249" s="55"/>
      <c r="C249" s="2"/>
      <c r="D249" s="524" t="s">
        <v>823</v>
      </c>
      <c r="E249" s="524"/>
      <c r="F249" s="258">
        <f t="shared" si="149"/>
        <v>0</v>
      </c>
      <c r="G249" s="151"/>
      <c r="H249" s="169">
        <f t="shared" si="146"/>
        <v>0</v>
      </c>
      <c r="I249" s="76"/>
      <c r="J249" s="1"/>
      <c r="K249" s="1"/>
      <c r="L249" s="76"/>
      <c r="M249" s="1"/>
      <c r="N249" s="1"/>
      <c r="O249" s="1"/>
      <c r="P249" s="1"/>
      <c r="Q249" s="82"/>
      <c r="R249" s="1"/>
      <c r="S249" s="42"/>
      <c r="T249" s="82"/>
      <c r="U249" s="1"/>
      <c r="V249" s="42"/>
      <c r="W249" s="44"/>
    </row>
    <row r="250" spans="1:23" hidden="1" x14ac:dyDescent="0.25">
      <c r="B250" s="55"/>
      <c r="C250" s="2"/>
      <c r="D250" s="524" t="s">
        <v>374</v>
      </c>
      <c r="E250" s="524"/>
      <c r="F250" s="258">
        <f t="shared" si="149"/>
        <v>0</v>
      </c>
      <c r="G250" s="151"/>
      <c r="H250" s="169">
        <f t="shared" si="146"/>
        <v>0</v>
      </c>
      <c r="I250" s="76"/>
      <c r="J250" s="1"/>
      <c r="K250" s="1"/>
      <c r="L250" s="76"/>
      <c r="M250" s="1"/>
      <c r="N250" s="1"/>
      <c r="O250" s="1"/>
      <c r="P250" s="1"/>
      <c r="Q250" s="82"/>
      <c r="R250" s="1"/>
      <c r="S250" s="42"/>
      <c r="T250" s="82"/>
      <c r="U250" s="1"/>
      <c r="V250" s="42"/>
      <c r="W250" s="44"/>
    </row>
    <row r="251" spans="1:23" hidden="1" x14ac:dyDescent="0.25">
      <c r="B251" s="55"/>
      <c r="C251" s="2"/>
      <c r="D251" s="524" t="s">
        <v>824</v>
      </c>
      <c r="E251" s="524"/>
      <c r="F251" s="258">
        <f t="shared" si="149"/>
        <v>0</v>
      </c>
      <c r="G251" s="151"/>
      <c r="H251" s="169">
        <f t="shared" si="146"/>
        <v>0</v>
      </c>
      <c r="I251" s="76"/>
      <c r="J251" s="1"/>
      <c r="K251" s="1"/>
      <c r="L251" s="76"/>
      <c r="M251" s="1"/>
      <c r="N251" s="1"/>
      <c r="O251" s="1"/>
      <c r="P251" s="1"/>
      <c r="Q251" s="82"/>
      <c r="R251" s="1"/>
      <c r="S251" s="42"/>
      <c r="T251" s="82"/>
      <c r="U251" s="1"/>
      <c r="V251" s="42"/>
      <c r="W251" s="44"/>
    </row>
    <row r="252" spans="1:23" hidden="1" x14ac:dyDescent="0.25">
      <c r="B252" s="55"/>
      <c r="C252" s="2"/>
      <c r="D252" s="524" t="s">
        <v>566</v>
      </c>
      <c r="E252" s="524"/>
      <c r="F252" s="258">
        <f t="shared" si="149"/>
        <v>0</v>
      </c>
      <c r="G252" s="151"/>
      <c r="H252" s="169">
        <f t="shared" si="146"/>
        <v>0</v>
      </c>
      <c r="I252" s="76"/>
      <c r="J252" s="1"/>
      <c r="K252" s="1"/>
      <c r="L252" s="76"/>
      <c r="M252" s="1"/>
      <c r="N252" s="1"/>
      <c r="O252" s="1"/>
      <c r="P252" s="1"/>
      <c r="Q252" s="82"/>
      <c r="R252" s="1"/>
      <c r="S252" s="42"/>
      <c r="T252" s="82"/>
      <c r="U252" s="1"/>
      <c r="V252" s="42"/>
      <c r="W252" s="44"/>
    </row>
    <row r="253" spans="1:23" s="18" customFormat="1" hidden="1" x14ac:dyDescent="0.25">
      <c r="A253" s="128" t="s">
        <v>278</v>
      </c>
      <c r="B253" s="93" t="s">
        <v>689</v>
      </c>
      <c r="C253" s="556" t="s">
        <v>279</v>
      </c>
      <c r="D253" s="557"/>
      <c r="E253" s="557"/>
      <c r="F253" s="259">
        <f t="shared" si="149"/>
        <v>0</v>
      </c>
      <c r="G253" s="152"/>
      <c r="H253" s="168">
        <f t="shared" si="146"/>
        <v>0</v>
      </c>
      <c r="I253" s="95"/>
      <c r="J253" s="96"/>
      <c r="K253" s="96"/>
      <c r="L253" s="95"/>
      <c r="M253" s="96"/>
      <c r="N253" s="96"/>
      <c r="O253" s="96"/>
      <c r="P253" s="96"/>
      <c r="Q253" s="99"/>
      <c r="R253" s="96"/>
      <c r="S253" s="98"/>
      <c r="T253" s="99"/>
      <c r="U253" s="96"/>
      <c r="V253" s="98"/>
      <c r="W253" s="100"/>
    </row>
    <row r="254" spans="1:23" s="18" customFormat="1" hidden="1" x14ac:dyDescent="0.25">
      <c r="A254" s="128" t="s">
        <v>280</v>
      </c>
      <c r="B254" s="93" t="s">
        <v>690</v>
      </c>
      <c r="C254" s="556" t="s">
        <v>281</v>
      </c>
      <c r="D254" s="557"/>
      <c r="E254" s="557"/>
      <c r="F254" s="259">
        <f t="shared" si="149"/>
        <v>0</v>
      </c>
      <c r="G254" s="152"/>
      <c r="H254" s="168">
        <f t="shared" si="146"/>
        <v>0</v>
      </c>
      <c r="I254" s="95"/>
      <c r="J254" s="96"/>
      <c r="K254" s="96"/>
      <c r="L254" s="95"/>
      <c r="M254" s="96"/>
      <c r="N254" s="96"/>
      <c r="O254" s="96"/>
      <c r="P254" s="96"/>
      <c r="Q254" s="99"/>
      <c r="R254" s="96"/>
      <c r="S254" s="98"/>
      <c r="T254" s="99"/>
      <c r="U254" s="96"/>
      <c r="V254" s="98"/>
      <c r="W254" s="100"/>
    </row>
    <row r="255" spans="1:23" s="18" customFormat="1" hidden="1" x14ac:dyDescent="0.25">
      <c r="A255" s="128" t="s">
        <v>282</v>
      </c>
      <c r="B255" s="93" t="s">
        <v>691</v>
      </c>
      <c r="C255" s="556" t="s">
        <v>283</v>
      </c>
      <c r="D255" s="557"/>
      <c r="E255" s="557"/>
      <c r="F255" s="259">
        <f>F256+F257+F258+F259+F260+F261+F262+F263+F264+F265</f>
        <v>0</v>
      </c>
      <c r="G255" s="152">
        <f t="shared" ref="G255:W255" si="150">G256+G257+G258+G259+G260+G261+G262+G263+G264+G265</f>
        <v>0</v>
      </c>
      <c r="H255" s="168">
        <f t="shared" si="146"/>
        <v>0</v>
      </c>
      <c r="I255" s="95">
        <f t="shared" ref="I255:K255" si="151">I256+I257+I258+I259+I260+I261+I262+I263+I264+I265</f>
        <v>0</v>
      </c>
      <c r="J255" s="96">
        <f t="shared" si="151"/>
        <v>0</v>
      </c>
      <c r="K255" s="96">
        <f t="shared" si="151"/>
        <v>0</v>
      </c>
      <c r="L255" s="95">
        <f t="shared" si="150"/>
        <v>0</v>
      </c>
      <c r="M255" s="96">
        <f t="shared" si="150"/>
        <v>0</v>
      </c>
      <c r="N255" s="96">
        <f t="shared" si="150"/>
        <v>0</v>
      </c>
      <c r="O255" s="96">
        <f t="shared" si="150"/>
        <v>0</v>
      </c>
      <c r="P255" s="96">
        <f t="shared" si="150"/>
        <v>0</v>
      </c>
      <c r="Q255" s="99">
        <f t="shared" si="150"/>
        <v>0</v>
      </c>
      <c r="R255" s="96">
        <f t="shared" si="150"/>
        <v>0</v>
      </c>
      <c r="S255" s="98">
        <f t="shared" si="150"/>
        <v>0</v>
      </c>
      <c r="T255" s="99">
        <f t="shared" si="150"/>
        <v>0</v>
      </c>
      <c r="U255" s="96">
        <f t="shared" si="150"/>
        <v>0</v>
      </c>
      <c r="V255" s="98">
        <f t="shared" si="150"/>
        <v>0</v>
      </c>
      <c r="W255" s="100">
        <f t="shared" si="150"/>
        <v>0</v>
      </c>
    </row>
    <row r="256" spans="1:23" hidden="1" x14ac:dyDescent="0.25">
      <c r="B256" s="55"/>
      <c r="C256" s="2"/>
      <c r="D256" s="524" t="s">
        <v>376</v>
      </c>
      <c r="E256" s="524"/>
      <c r="F256" s="258">
        <f t="shared" ref="F256:F265" si="152">SUM(L256:W256)</f>
        <v>0</v>
      </c>
      <c r="G256" s="151"/>
      <c r="H256" s="169">
        <f t="shared" si="146"/>
        <v>0</v>
      </c>
      <c r="I256" s="76"/>
      <c r="J256" s="1"/>
      <c r="K256" s="1"/>
      <c r="L256" s="76"/>
      <c r="M256" s="1"/>
      <c r="N256" s="1"/>
      <c r="O256" s="1"/>
      <c r="P256" s="1"/>
      <c r="Q256" s="82"/>
      <c r="R256" s="1"/>
      <c r="S256" s="42"/>
      <c r="T256" s="82"/>
      <c r="U256" s="1"/>
      <c r="V256" s="42"/>
      <c r="W256" s="44"/>
    </row>
    <row r="257" spans="1:23" hidden="1" x14ac:dyDescent="0.25">
      <c r="B257" s="55"/>
      <c r="C257" s="2"/>
      <c r="D257" s="524" t="s">
        <v>377</v>
      </c>
      <c r="E257" s="524"/>
      <c r="F257" s="258">
        <f t="shared" si="152"/>
        <v>0</v>
      </c>
      <c r="G257" s="151"/>
      <c r="H257" s="169">
        <f t="shared" si="146"/>
        <v>0</v>
      </c>
      <c r="I257" s="76"/>
      <c r="J257" s="1"/>
      <c r="K257" s="1"/>
      <c r="L257" s="76"/>
      <c r="M257" s="1"/>
      <c r="N257" s="1"/>
      <c r="O257" s="1"/>
      <c r="P257" s="1"/>
      <c r="Q257" s="82"/>
      <c r="R257" s="1"/>
      <c r="S257" s="42"/>
      <c r="T257" s="82"/>
      <c r="U257" s="1"/>
      <c r="V257" s="42"/>
      <c r="W257" s="44"/>
    </row>
    <row r="258" spans="1:23" hidden="1" x14ac:dyDescent="0.25">
      <c r="B258" s="55"/>
      <c r="C258" s="2"/>
      <c r="D258" s="524" t="s">
        <v>378</v>
      </c>
      <c r="E258" s="524"/>
      <c r="F258" s="258">
        <f t="shared" si="152"/>
        <v>0</v>
      </c>
      <c r="G258" s="151"/>
      <c r="H258" s="169">
        <f t="shared" si="146"/>
        <v>0</v>
      </c>
      <c r="I258" s="76"/>
      <c r="J258" s="1"/>
      <c r="K258" s="1"/>
      <c r="L258" s="76"/>
      <c r="M258" s="1"/>
      <c r="N258" s="1"/>
      <c r="O258" s="1"/>
      <c r="P258" s="1"/>
      <c r="Q258" s="82"/>
      <c r="R258" s="1"/>
      <c r="S258" s="42"/>
      <c r="T258" s="82"/>
      <c r="U258" s="1"/>
      <c r="V258" s="42"/>
      <c r="W258" s="44"/>
    </row>
    <row r="259" spans="1:23" hidden="1" x14ac:dyDescent="0.25">
      <c r="B259" s="55"/>
      <c r="C259" s="2"/>
      <c r="D259" s="524" t="s">
        <v>379</v>
      </c>
      <c r="E259" s="524"/>
      <c r="F259" s="258">
        <f t="shared" si="152"/>
        <v>0</v>
      </c>
      <c r="G259" s="151"/>
      <c r="H259" s="169">
        <f t="shared" si="146"/>
        <v>0</v>
      </c>
      <c r="I259" s="76"/>
      <c r="J259" s="1"/>
      <c r="K259" s="1"/>
      <c r="L259" s="76"/>
      <c r="M259" s="1"/>
      <c r="N259" s="1"/>
      <c r="O259" s="1"/>
      <c r="P259" s="1"/>
      <c r="Q259" s="82"/>
      <c r="R259" s="1"/>
      <c r="S259" s="42"/>
      <c r="T259" s="82"/>
      <c r="U259" s="1"/>
      <c r="V259" s="42"/>
      <c r="W259" s="44"/>
    </row>
    <row r="260" spans="1:23" hidden="1" x14ac:dyDescent="0.25">
      <c r="B260" s="55"/>
      <c r="C260" s="2"/>
      <c r="D260" s="524" t="s">
        <v>380</v>
      </c>
      <c r="E260" s="524"/>
      <c r="F260" s="258">
        <f t="shared" si="152"/>
        <v>0</v>
      </c>
      <c r="G260" s="151"/>
      <c r="H260" s="169">
        <f t="shared" si="146"/>
        <v>0</v>
      </c>
      <c r="I260" s="76"/>
      <c r="J260" s="1"/>
      <c r="K260" s="1"/>
      <c r="L260" s="76"/>
      <c r="M260" s="1"/>
      <c r="N260" s="1"/>
      <c r="O260" s="1"/>
      <c r="P260" s="1"/>
      <c r="Q260" s="82"/>
      <c r="R260" s="1"/>
      <c r="S260" s="42"/>
      <c r="T260" s="82"/>
      <c r="U260" s="1"/>
      <c r="V260" s="42"/>
      <c r="W260" s="44"/>
    </row>
    <row r="261" spans="1:23" ht="25.5" hidden="1" customHeight="1" x14ac:dyDescent="0.25">
      <c r="B261" s="55"/>
      <c r="C261" s="2"/>
      <c r="D261" s="523" t="s">
        <v>538</v>
      </c>
      <c r="E261" s="523"/>
      <c r="F261" s="268">
        <f t="shared" si="152"/>
        <v>0</v>
      </c>
      <c r="G261" s="161"/>
      <c r="H261" s="169">
        <f t="shared" si="146"/>
        <v>0</v>
      </c>
      <c r="I261" s="76"/>
      <c r="J261" s="1"/>
      <c r="K261" s="1"/>
      <c r="L261" s="76"/>
      <c r="M261" s="1"/>
      <c r="N261" s="1"/>
      <c r="O261" s="1"/>
      <c r="P261" s="1"/>
      <c r="Q261" s="82"/>
      <c r="R261" s="1"/>
      <c r="S261" s="42"/>
      <c r="T261" s="82"/>
      <c r="U261" s="1"/>
      <c r="V261" s="42"/>
      <c r="W261" s="44"/>
    </row>
    <row r="262" spans="1:23" ht="25.5" hidden="1" customHeight="1" x14ac:dyDescent="0.25">
      <c r="B262" s="55"/>
      <c r="C262" s="2"/>
      <c r="D262" s="523" t="s">
        <v>541</v>
      </c>
      <c r="E262" s="523"/>
      <c r="F262" s="268">
        <f t="shared" si="152"/>
        <v>0</v>
      </c>
      <c r="G262" s="161"/>
      <c r="H262" s="169">
        <f t="shared" si="146"/>
        <v>0</v>
      </c>
      <c r="I262" s="76"/>
      <c r="J262" s="1"/>
      <c r="K262" s="1"/>
      <c r="L262" s="76"/>
      <c r="M262" s="1"/>
      <c r="N262" s="1"/>
      <c r="O262" s="1"/>
      <c r="P262" s="1"/>
      <c r="Q262" s="82"/>
      <c r="R262" s="1"/>
      <c r="S262" s="42"/>
      <c r="T262" s="82"/>
      <c r="U262" s="1"/>
      <c r="V262" s="42"/>
      <c r="W262" s="44"/>
    </row>
    <row r="263" spans="1:23" hidden="1" x14ac:dyDescent="0.25">
      <c r="B263" s="55"/>
      <c r="C263" s="2"/>
      <c r="D263" s="524" t="s">
        <v>381</v>
      </c>
      <c r="E263" s="524"/>
      <c r="F263" s="258">
        <f t="shared" si="152"/>
        <v>0</v>
      </c>
      <c r="G263" s="151"/>
      <c r="H263" s="169">
        <f t="shared" si="146"/>
        <v>0</v>
      </c>
      <c r="I263" s="76"/>
      <c r="J263" s="1"/>
      <c r="K263" s="1"/>
      <c r="L263" s="76"/>
      <c r="M263" s="1"/>
      <c r="N263" s="1"/>
      <c r="O263" s="1"/>
      <c r="P263" s="1"/>
      <c r="Q263" s="82"/>
      <c r="R263" s="1"/>
      <c r="S263" s="42"/>
      <c r="T263" s="82"/>
      <c r="U263" s="1"/>
      <c r="V263" s="42"/>
      <c r="W263" s="44"/>
    </row>
    <row r="264" spans="1:23" hidden="1" x14ac:dyDescent="0.25">
      <c r="B264" s="55"/>
      <c r="C264" s="2"/>
      <c r="D264" s="524" t="s">
        <v>382</v>
      </c>
      <c r="E264" s="524"/>
      <c r="F264" s="258">
        <f t="shared" si="152"/>
        <v>0</v>
      </c>
      <c r="G264" s="151"/>
      <c r="H264" s="169">
        <f t="shared" si="146"/>
        <v>0</v>
      </c>
      <c r="I264" s="76"/>
      <c r="J264" s="1"/>
      <c r="K264" s="1"/>
      <c r="L264" s="76"/>
      <c r="M264" s="1"/>
      <c r="N264" s="1"/>
      <c r="O264" s="1"/>
      <c r="P264" s="1"/>
      <c r="Q264" s="82"/>
      <c r="R264" s="1"/>
      <c r="S264" s="42"/>
      <c r="T264" s="82"/>
      <c r="U264" s="1"/>
      <c r="V264" s="42"/>
      <c r="W264" s="44"/>
    </row>
    <row r="265" spans="1:23" ht="15.75" hidden="1" thickBot="1" x14ac:dyDescent="0.3">
      <c r="B265" s="57"/>
      <c r="C265" s="20"/>
      <c r="D265" s="559" t="s">
        <v>567</v>
      </c>
      <c r="E265" s="559"/>
      <c r="F265" s="260">
        <f t="shared" si="152"/>
        <v>0</v>
      </c>
      <c r="G265" s="153"/>
      <c r="H265" s="169">
        <f t="shared" si="146"/>
        <v>0</v>
      </c>
      <c r="I265" s="76"/>
      <c r="J265" s="1"/>
      <c r="K265" s="1"/>
      <c r="L265" s="76"/>
      <c r="M265" s="1"/>
      <c r="N265" s="1"/>
      <c r="O265" s="1"/>
      <c r="P265" s="1"/>
      <c r="Q265" s="82"/>
      <c r="R265" s="1"/>
      <c r="S265" s="42"/>
      <c r="T265" s="82"/>
      <c r="U265" s="1"/>
      <c r="V265" s="42"/>
      <c r="W265" s="44"/>
    </row>
    <row r="266" spans="1:23" ht="15.75" thickBot="1" x14ac:dyDescent="0.3">
      <c r="B266" s="101" t="s">
        <v>284</v>
      </c>
      <c r="C266" s="560" t="s">
        <v>285</v>
      </c>
      <c r="D266" s="561"/>
      <c r="E266" s="561"/>
      <c r="F266" s="261">
        <f>F267+F288+F294+F295</f>
        <v>0</v>
      </c>
      <c r="G266" s="154">
        <f t="shared" ref="G266:W266" si="153">G267+G288+G294+G295</f>
        <v>0</v>
      </c>
      <c r="H266" s="166">
        <f t="shared" si="146"/>
        <v>0</v>
      </c>
      <c r="I266" s="87">
        <f t="shared" ref="I266:K266" si="154">I267+I288+I294+I295</f>
        <v>0</v>
      </c>
      <c r="J266" s="88">
        <f t="shared" si="154"/>
        <v>0</v>
      </c>
      <c r="K266" s="88">
        <f t="shared" si="154"/>
        <v>0</v>
      </c>
      <c r="L266" s="87">
        <f t="shared" si="153"/>
        <v>0</v>
      </c>
      <c r="M266" s="88">
        <f t="shared" si="153"/>
        <v>0</v>
      </c>
      <c r="N266" s="88">
        <f t="shared" si="153"/>
        <v>0</v>
      </c>
      <c r="O266" s="88">
        <f t="shared" si="153"/>
        <v>0</v>
      </c>
      <c r="P266" s="88">
        <f t="shared" si="153"/>
        <v>0</v>
      </c>
      <c r="Q266" s="91">
        <f t="shared" si="153"/>
        <v>0</v>
      </c>
      <c r="R266" s="88">
        <f t="shared" si="153"/>
        <v>0</v>
      </c>
      <c r="S266" s="90">
        <f t="shared" si="153"/>
        <v>0</v>
      </c>
      <c r="T266" s="91">
        <f t="shared" si="153"/>
        <v>0</v>
      </c>
      <c r="U266" s="88">
        <f t="shared" si="153"/>
        <v>0</v>
      </c>
      <c r="V266" s="90">
        <f t="shared" si="153"/>
        <v>0</v>
      </c>
      <c r="W266" s="92">
        <f t="shared" si="153"/>
        <v>0</v>
      </c>
    </row>
    <row r="267" spans="1:23" hidden="1" x14ac:dyDescent="0.25">
      <c r="B267" s="117" t="s">
        <v>692</v>
      </c>
      <c r="C267" s="574" t="s">
        <v>286</v>
      </c>
      <c r="D267" s="575"/>
      <c r="E267" s="575"/>
      <c r="F267" s="257">
        <f>F268+F272+F279+F280+F281+F282+F283+F284+F285</f>
        <v>0</v>
      </c>
      <c r="G267" s="150">
        <f t="shared" ref="G267:W267" si="155">G268+G272+G279+G280+G281+G282+G283+G284+G285</f>
        <v>0</v>
      </c>
      <c r="H267" s="167">
        <f t="shared" si="146"/>
        <v>0</v>
      </c>
      <c r="I267" s="119">
        <f t="shared" ref="I267:K267" si="156">I268+I272+I279+I280+I281+I282+I283+I284+I285</f>
        <v>0</v>
      </c>
      <c r="J267" s="120">
        <f t="shared" si="156"/>
        <v>0</v>
      </c>
      <c r="K267" s="120">
        <f t="shared" si="156"/>
        <v>0</v>
      </c>
      <c r="L267" s="119">
        <f t="shared" si="155"/>
        <v>0</v>
      </c>
      <c r="M267" s="120">
        <f t="shared" si="155"/>
        <v>0</v>
      </c>
      <c r="N267" s="120">
        <f t="shared" si="155"/>
        <v>0</v>
      </c>
      <c r="O267" s="120">
        <f t="shared" si="155"/>
        <v>0</v>
      </c>
      <c r="P267" s="120">
        <f t="shared" si="155"/>
        <v>0</v>
      </c>
      <c r="Q267" s="123">
        <f t="shared" si="155"/>
        <v>0</v>
      </c>
      <c r="R267" s="120">
        <f t="shared" si="155"/>
        <v>0</v>
      </c>
      <c r="S267" s="122">
        <f t="shared" si="155"/>
        <v>0</v>
      </c>
      <c r="T267" s="123">
        <f t="shared" si="155"/>
        <v>0</v>
      </c>
      <c r="U267" s="120">
        <f t="shared" si="155"/>
        <v>0</v>
      </c>
      <c r="V267" s="122">
        <f t="shared" si="155"/>
        <v>0</v>
      </c>
      <c r="W267" s="124">
        <f t="shared" si="155"/>
        <v>0</v>
      </c>
    </row>
    <row r="268" spans="1:23" s="18" customFormat="1" hidden="1" x14ac:dyDescent="0.25">
      <c r="A268" s="128"/>
      <c r="B268" s="53" t="s">
        <v>693</v>
      </c>
      <c r="C268" s="576" t="s">
        <v>287</v>
      </c>
      <c r="D268" s="577"/>
      <c r="E268" s="577"/>
      <c r="F268" s="265">
        <f>F269+F270+F271</f>
        <v>0</v>
      </c>
      <c r="G268" s="158">
        <f t="shared" ref="G268:W268" si="157">G269+G270+G271</f>
        <v>0</v>
      </c>
      <c r="H268" s="170">
        <f t="shared" si="146"/>
        <v>0</v>
      </c>
      <c r="I268" s="78">
        <f t="shared" ref="I268:K268" si="158">I269+I270+I271</f>
        <v>0</v>
      </c>
      <c r="J268" s="13">
        <f t="shared" si="158"/>
        <v>0</v>
      </c>
      <c r="K268" s="13">
        <f t="shared" si="158"/>
        <v>0</v>
      </c>
      <c r="L268" s="78">
        <f t="shared" si="157"/>
        <v>0</v>
      </c>
      <c r="M268" s="13">
        <f t="shared" si="157"/>
        <v>0</v>
      </c>
      <c r="N268" s="13">
        <f t="shared" si="157"/>
        <v>0</v>
      </c>
      <c r="O268" s="13">
        <f t="shared" si="157"/>
        <v>0</v>
      </c>
      <c r="P268" s="13">
        <f t="shared" si="157"/>
        <v>0</v>
      </c>
      <c r="Q268" s="83">
        <f t="shared" si="157"/>
        <v>0</v>
      </c>
      <c r="R268" s="13">
        <f t="shared" si="157"/>
        <v>0</v>
      </c>
      <c r="S268" s="43">
        <f t="shared" si="157"/>
        <v>0</v>
      </c>
      <c r="T268" s="83">
        <f t="shared" si="157"/>
        <v>0</v>
      </c>
      <c r="U268" s="13">
        <f t="shared" si="157"/>
        <v>0</v>
      </c>
      <c r="V268" s="43">
        <f t="shared" si="157"/>
        <v>0</v>
      </c>
      <c r="W268" s="45">
        <f t="shared" si="157"/>
        <v>0</v>
      </c>
    </row>
    <row r="269" spans="1:23" s="211" customFormat="1" hidden="1" x14ac:dyDescent="0.25">
      <c r="A269" s="128" t="s">
        <v>288</v>
      </c>
      <c r="B269" s="191" t="s">
        <v>694</v>
      </c>
      <c r="C269" s="252"/>
      <c r="D269" s="585" t="s">
        <v>706</v>
      </c>
      <c r="E269" s="585"/>
      <c r="F269" s="298">
        <f t="shared" ref="F269:F271" si="159">SUM(L269:W269)</f>
        <v>0</v>
      </c>
      <c r="G269" s="299"/>
      <c r="H269" s="193">
        <f t="shared" si="146"/>
        <v>0</v>
      </c>
      <c r="I269" s="201"/>
      <c r="J269" s="195"/>
      <c r="K269" s="195"/>
      <c r="L269" s="201"/>
      <c r="M269" s="195"/>
      <c r="N269" s="195"/>
      <c r="O269" s="195"/>
      <c r="P269" s="195"/>
      <c r="Q269" s="196"/>
      <c r="R269" s="195"/>
      <c r="S269" s="194"/>
      <c r="T269" s="196"/>
      <c r="U269" s="195"/>
      <c r="V269" s="194"/>
      <c r="W269" s="197"/>
    </row>
    <row r="270" spans="1:23" s="211" customFormat="1" hidden="1" x14ac:dyDescent="0.25">
      <c r="A270" s="128" t="s">
        <v>289</v>
      </c>
      <c r="B270" s="191" t="s">
        <v>695</v>
      </c>
      <c r="C270" s="200"/>
      <c r="D270" s="567" t="s">
        <v>707</v>
      </c>
      <c r="E270" s="567"/>
      <c r="F270" s="281">
        <f t="shared" si="159"/>
        <v>0</v>
      </c>
      <c r="G270" s="192"/>
      <c r="H270" s="193">
        <f t="shared" si="146"/>
        <v>0</v>
      </c>
      <c r="I270" s="201"/>
      <c r="J270" s="195"/>
      <c r="K270" s="195"/>
      <c r="L270" s="201"/>
      <c r="M270" s="195"/>
      <c r="N270" s="195"/>
      <c r="O270" s="195"/>
      <c r="P270" s="195"/>
      <c r="Q270" s="196"/>
      <c r="R270" s="195"/>
      <c r="S270" s="194"/>
      <c r="T270" s="196"/>
      <c r="U270" s="195"/>
      <c r="V270" s="194"/>
      <c r="W270" s="197"/>
    </row>
    <row r="271" spans="1:23" s="211" customFormat="1" hidden="1" x14ac:dyDescent="0.25">
      <c r="A271" s="128" t="s">
        <v>290</v>
      </c>
      <c r="B271" s="191" t="s">
        <v>696</v>
      </c>
      <c r="C271" s="200"/>
      <c r="D271" s="567" t="s">
        <v>708</v>
      </c>
      <c r="E271" s="567"/>
      <c r="F271" s="281">
        <f t="shared" si="159"/>
        <v>0</v>
      </c>
      <c r="G271" s="192"/>
      <c r="H271" s="193">
        <f t="shared" si="146"/>
        <v>0</v>
      </c>
      <c r="I271" s="201"/>
      <c r="J271" s="195"/>
      <c r="K271" s="195"/>
      <c r="L271" s="201"/>
      <c r="M271" s="195"/>
      <c r="N271" s="195"/>
      <c r="O271" s="195"/>
      <c r="P271" s="195"/>
      <c r="Q271" s="196"/>
      <c r="R271" s="195"/>
      <c r="S271" s="194"/>
      <c r="T271" s="196"/>
      <c r="U271" s="195"/>
      <c r="V271" s="194"/>
      <c r="W271" s="197"/>
    </row>
    <row r="272" spans="1:23" s="18" customFormat="1" hidden="1" x14ac:dyDescent="0.25">
      <c r="A272" s="128"/>
      <c r="B272" s="53" t="s">
        <v>697</v>
      </c>
      <c r="C272" s="576" t="s">
        <v>291</v>
      </c>
      <c r="D272" s="577"/>
      <c r="E272" s="577"/>
      <c r="F272" s="265">
        <f>F273+F274+F275+F276+F277+F278</f>
        <v>0</v>
      </c>
      <c r="G272" s="158">
        <f t="shared" ref="G272:W272" si="160">G273+G274+G275+G276+G277+G278</f>
        <v>0</v>
      </c>
      <c r="H272" s="170">
        <f t="shared" si="146"/>
        <v>0</v>
      </c>
      <c r="I272" s="78">
        <f t="shared" ref="I272:K272" si="161">I273+I274+I275+I276+I277+I278</f>
        <v>0</v>
      </c>
      <c r="J272" s="13">
        <f t="shared" si="161"/>
        <v>0</v>
      </c>
      <c r="K272" s="13">
        <f t="shared" si="161"/>
        <v>0</v>
      </c>
      <c r="L272" s="78">
        <f t="shared" si="160"/>
        <v>0</v>
      </c>
      <c r="M272" s="13">
        <f t="shared" si="160"/>
        <v>0</v>
      </c>
      <c r="N272" s="13">
        <f t="shared" si="160"/>
        <v>0</v>
      </c>
      <c r="O272" s="13">
        <f t="shared" si="160"/>
        <v>0</v>
      </c>
      <c r="P272" s="13">
        <f t="shared" si="160"/>
        <v>0</v>
      </c>
      <c r="Q272" s="83">
        <f t="shared" si="160"/>
        <v>0</v>
      </c>
      <c r="R272" s="13">
        <f t="shared" si="160"/>
        <v>0</v>
      </c>
      <c r="S272" s="43">
        <f t="shared" si="160"/>
        <v>0</v>
      </c>
      <c r="T272" s="83">
        <f t="shared" si="160"/>
        <v>0</v>
      </c>
      <c r="U272" s="13">
        <f t="shared" si="160"/>
        <v>0</v>
      </c>
      <c r="V272" s="43">
        <f t="shared" si="160"/>
        <v>0</v>
      </c>
      <c r="W272" s="45">
        <f t="shared" si="160"/>
        <v>0</v>
      </c>
    </row>
    <row r="273" spans="1:23" s="211" customFormat="1" hidden="1" x14ac:dyDescent="0.25">
      <c r="A273" s="128" t="s">
        <v>292</v>
      </c>
      <c r="B273" s="191" t="s">
        <v>698</v>
      </c>
      <c r="C273" s="200"/>
      <c r="D273" s="567" t="s">
        <v>383</v>
      </c>
      <c r="E273" s="567"/>
      <c r="F273" s="281">
        <f t="shared" ref="F273:F284" si="162">SUM(L273:W273)</f>
        <v>0</v>
      </c>
      <c r="G273" s="192"/>
      <c r="H273" s="193">
        <f t="shared" si="146"/>
        <v>0</v>
      </c>
      <c r="I273" s="201"/>
      <c r="J273" s="195"/>
      <c r="K273" s="195"/>
      <c r="L273" s="201"/>
      <c r="M273" s="195"/>
      <c r="N273" s="195"/>
      <c r="O273" s="195"/>
      <c r="P273" s="195"/>
      <c r="Q273" s="196"/>
      <c r="R273" s="195"/>
      <c r="S273" s="194"/>
      <c r="T273" s="196"/>
      <c r="U273" s="195"/>
      <c r="V273" s="194"/>
      <c r="W273" s="197"/>
    </row>
    <row r="274" spans="1:23" s="211" customFormat="1" hidden="1" x14ac:dyDescent="0.25">
      <c r="A274" s="128" t="s">
        <v>293</v>
      </c>
      <c r="B274" s="191" t="s">
        <v>699</v>
      </c>
      <c r="C274" s="200"/>
      <c r="D274" s="567" t="s">
        <v>384</v>
      </c>
      <c r="E274" s="567"/>
      <c r="F274" s="281">
        <f t="shared" si="162"/>
        <v>0</v>
      </c>
      <c r="G274" s="192"/>
      <c r="H274" s="193">
        <f t="shared" si="146"/>
        <v>0</v>
      </c>
      <c r="I274" s="201"/>
      <c r="J274" s="195"/>
      <c r="K274" s="195"/>
      <c r="L274" s="201"/>
      <c r="M274" s="195"/>
      <c r="N274" s="195"/>
      <c r="O274" s="195"/>
      <c r="P274" s="195"/>
      <c r="Q274" s="196"/>
      <c r="R274" s="195"/>
      <c r="S274" s="194"/>
      <c r="T274" s="196"/>
      <c r="U274" s="195"/>
      <c r="V274" s="194"/>
      <c r="W274" s="197"/>
    </row>
    <row r="275" spans="1:23" s="211" customFormat="1" hidden="1" x14ac:dyDescent="0.25">
      <c r="A275" s="128" t="s">
        <v>888</v>
      </c>
      <c r="B275" s="191" t="s">
        <v>889</v>
      </c>
      <c r="C275" s="200"/>
      <c r="D275" s="567" t="s">
        <v>890</v>
      </c>
      <c r="E275" s="567"/>
      <c r="F275" s="281">
        <f t="shared" si="162"/>
        <v>0</v>
      </c>
      <c r="G275" s="192"/>
      <c r="H275" s="193">
        <f t="shared" si="146"/>
        <v>0</v>
      </c>
      <c r="I275" s="201"/>
      <c r="J275" s="195"/>
      <c r="K275" s="195"/>
      <c r="L275" s="201"/>
      <c r="M275" s="195"/>
      <c r="N275" s="195"/>
      <c r="O275" s="195"/>
      <c r="P275" s="195"/>
      <c r="Q275" s="196"/>
      <c r="R275" s="195"/>
      <c r="S275" s="194"/>
      <c r="T275" s="196"/>
      <c r="U275" s="195"/>
      <c r="V275" s="194"/>
      <c r="W275" s="197"/>
    </row>
    <row r="276" spans="1:23" s="211" customFormat="1" hidden="1" x14ac:dyDescent="0.25">
      <c r="A276" s="128" t="s">
        <v>294</v>
      </c>
      <c r="B276" s="191" t="s">
        <v>700</v>
      </c>
      <c r="C276" s="200"/>
      <c r="D276" s="567" t="s">
        <v>295</v>
      </c>
      <c r="E276" s="567"/>
      <c r="F276" s="281">
        <f t="shared" si="162"/>
        <v>0</v>
      </c>
      <c r="G276" s="192"/>
      <c r="H276" s="193">
        <f t="shared" si="146"/>
        <v>0</v>
      </c>
      <c r="I276" s="201"/>
      <c r="J276" s="195"/>
      <c r="K276" s="195"/>
      <c r="L276" s="201"/>
      <c r="M276" s="195"/>
      <c r="N276" s="195"/>
      <c r="O276" s="195"/>
      <c r="P276" s="195"/>
      <c r="Q276" s="196"/>
      <c r="R276" s="195"/>
      <c r="S276" s="194"/>
      <c r="T276" s="196"/>
      <c r="U276" s="195"/>
      <c r="V276" s="194"/>
      <c r="W276" s="197"/>
    </row>
    <row r="277" spans="1:23" s="211" customFormat="1" hidden="1" x14ac:dyDescent="0.25">
      <c r="A277" s="128" t="s">
        <v>296</v>
      </c>
      <c r="B277" s="191" t="s">
        <v>701</v>
      </c>
      <c r="C277" s="200"/>
      <c r="D277" s="567" t="s">
        <v>297</v>
      </c>
      <c r="E277" s="567"/>
      <c r="F277" s="281">
        <f t="shared" si="162"/>
        <v>0</v>
      </c>
      <c r="G277" s="192"/>
      <c r="H277" s="193">
        <f t="shared" si="146"/>
        <v>0</v>
      </c>
      <c r="I277" s="201"/>
      <c r="J277" s="195"/>
      <c r="K277" s="195"/>
      <c r="L277" s="201"/>
      <c r="M277" s="195"/>
      <c r="N277" s="195"/>
      <c r="O277" s="195"/>
      <c r="P277" s="195"/>
      <c r="Q277" s="196"/>
      <c r="R277" s="195"/>
      <c r="S277" s="194"/>
      <c r="T277" s="196"/>
      <c r="U277" s="195"/>
      <c r="V277" s="194"/>
      <c r="W277" s="197"/>
    </row>
    <row r="278" spans="1:23" s="211" customFormat="1" hidden="1" x14ac:dyDescent="0.25">
      <c r="A278" s="128" t="s">
        <v>891</v>
      </c>
      <c r="B278" s="191" t="s">
        <v>892</v>
      </c>
      <c r="C278" s="200"/>
      <c r="D278" s="567" t="s">
        <v>893</v>
      </c>
      <c r="E278" s="567"/>
      <c r="F278" s="281">
        <f t="shared" si="162"/>
        <v>0</v>
      </c>
      <c r="G278" s="192"/>
      <c r="H278" s="193">
        <f t="shared" si="146"/>
        <v>0</v>
      </c>
      <c r="I278" s="201"/>
      <c r="J278" s="195"/>
      <c r="K278" s="195"/>
      <c r="L278" s="201"/>
      <c r="M278" s="195"/>
      <c r="N278" s="195"/>
      <c r="O278" s="195"/>
      <c r="P278" s="195"/>
      <c r="Q278" s="196"/>
      <c r="R278" s="195"/>
      <c r="S278" s="194"/>
      <c r="T278" s="196"/>
      <c r="U278" s="195"/>
      <c r="V278" s="194"/>
      <c r="W278" s="197"/>
    </row>
    <row r="279" spans="1:23" s="41" customFormat="1" hidden="1" x14ac:dyDescent="0.25">
      <c r="A279" s="128" t="s">
        <v>894</v>
      </c>
      <c r="B279" s="53" t="s">
        <v>895</v>
      </c>
      <c r="C279" s="576" t="s">
        <v>896</v>
      </c>
      <c r="D279" s="577"/>
      <c r="E279" s="577"/>
      <c r="F279" s="265">
        <f t="shared" si="162"/>
        <v>0</v>
      </c>
      <c r="G279" s="158"/>
      <c r="H279" s="170">
        <f t="shared" si="146"/>
        <v>0</v>
      </c>
      <c r="I279" s="78"/>
      <c r="J279" s="13"/>
      <c r="K279" s="13"/>
      <c r="L279" s="78"/>
      <c r="M279" s="13"/>
      <c r="N279" s="13"/>
      <c r="O279" s="13"/>
      <c r="P279" s="13"/>
      <c r="Q279" s="83"/>
      <c r="R279" s="13"/>
      <c r="S279" s="43"/>
      <c r="T279" s="83"/>
      <c r="U279" s="13"/>
      <c r="V279" s="43"/>
      <c r="W279" s="45"/>
    </row>
    <row r="280" spans="1:23" s="41" customFormat="1" hidden="1" x14ac:dyDescent="0.25">
      <c r="A280" s="128" t="s">
        <v>298</v>
      </c>
      <c r="B280" s="53" t="s">
        <v>702</v>
      </c>
      <c r="C280" s="576" t="s">
        <v>299</v>
      </c>
      <c r="D280" s="577"/>
      <c r="E280" s="577"/>
      <c r="F280" s="265">
        <f t="shared" si="162"/>
        <v>0</v>
      </c>
      <c r="G280" s="158"/>
      <c r="H280" s="170">
        <f t="shared" si="146"/>
        <v>0</v>
      </c>
      <c r="I280" s="78"/>
      <c r="J280" s="13"/>
      <c r="K280" s="13"/>
      <c r="L280" s="78"/>
      <c r="M280" s="13"/>
      <c r="N280" s="13"/>
      <c r="O280" s="13"/>
      <c r="P280" s="13"/>
      <c r="Q280" s="83"/>
      <c r="R280" s="13"/>
      <c r="S280" s="43"/>
      <c r="T280" s="83"/>
      <c r="U280" s="13"/>
      <c r="V280" s="43"/>
      <c r="W280" s="45"/>
    </row>
    <row r="281" spans="1:23" s="41" customFormat="1" hidden="1" x14ac:dyDescent="0.25">
      <c r="A281" s="128" t="s">
        <v>300</v>
      </c>
      <c r="B281" s="53" t="s">
        <v>703</v>
      </c>
      <c r="C281" s="576" t="s">
        <v>897</v>
      </c>
      <c r="D281" s="577"/>
      <c r="E281" s="577"/>
      <c r="F281" s="265">
        <f t="shared" si="162"/>
        <v>0</v>
      </c>
      <c r="G281" s="158"/>
      <c r="H281" s="170">
        <f t="shared" si="146"/>
        <v>0</v>
      </c>
      <c r="I281" s="78"/>
      <c r="J281" s="13"/>
      <c r="K281" s="13"/>
      <c r="L281" s="78"/>
      <c r="M281" s="13"/>
      <c r="N281" s="13"/>
      <c r="O281" s="13"/>
      <c r="P281" s="13"/>
      <c r="Q281" s="83"/>
      <c r="R281" s="13"/>
      <c r="S281" s="43"/>
      <c r="T281" s="83"/>
      <c r="U281" s="13"/>
      <c r="V281" s="43"/>
      <c r="W281" s="45"/>
    </row>
    <row r="282" spans="1:23" s="41" customFormat="1" hidden="1" x14ac:dyDescent="0.25">
      <c r="A282" s="128" t="s">
        <v>301</v>
      </c>
      <c r="B282" s="53" t="s">
        <v>704</v>
      </c>
      <c r="C282" s="576" t="s">
        <v>898</v>
      </c>
      <c r="D282" s="577"/>
      <c r="E282" s="577"/>
      <c r="F282" s="265">
        <f t="shared" si="162"/>
        <v>0</v>
      </c>
      <c r="G282" s="158"/>
      <c r="H282" s="170">
        <f t="shared" si="146"/>
        <v>0</v>
      </c>
      <c r="I282" s="78"/>
      <c r="J282" s="13"/>
      <c r="K282" s="13"/>
      <c r="L282" s="78"/>
      <c r="M282" s="13"/>
      <c r="N282" s="13"/>
      <c r="O282" s="13"/>
      <c r="P282" s="13"/>
      <c r="Q282" s="83"/>
      <c r="R282" s="13"/>
      <c r="S282" s="43"/>
      <c r="T282" s="83"/>
      <c r="U282" s="13"/>
      <c r="V282" s="43"/>
      <c r="W282" s="45"/>
    </row>
    <row r="283" spans="1:23" s="41" customFormat="1" hidden="1" x14ac:dyDescent="0.25">
      <c r="A283" s="128" t="s">
        <v>302</v>
      </c>
      <c r="B283" s="53" t="s">
        <v>705</v>
      </c>
      <c r="C283" s="576" t="s">
        <v>303</v>
      </c>
      <c r="D283" s="577"/>
      <c r="E283" s="577"/>
      <c r="F283" s="265">
        <f t="shared" si="162"/>
        <v>0</v>
      </c>
      <c r="G283" s="158"/>
      <c r="H283" s="170">
        <f t="shared" si="146"/>
        <v>0</v>
      </c>
      <c r="I283" s="78"/>
      <c r="J283" s="13"/>
      <c r="K283" s="13"/>
      <c r="L283" s="78"/>
      <c r="M283" s="13"/>
      <c r="N283" s="13"/>
      <c r="O283" s="13"/>
      <c r="P283" s="13"/>
      <c r="Q283" s="83"/>
      <c r="R283" s="13"/>
      <c r="S283" s="43"/>
      <c r="T283" s="83"/>
      <c r="U283" s="13"/>
      <c r="V283" s="43"/>
      <c r="W283" s="45"/>
    </row>
    <row r="284" spans="1:23" s="41" customFormat="1" hidden="1" x14ac:dyDescent="0.25">
      <c r="A284" s="128" t="s">
        <v>899</v>
      </c>
      <c r="B284" s="53" t="s">
        <v>900</v>
      </c>
      <c r="C284" s="576" t="s">
        <v>902</v>
      </c>
      <c r="D284" s="577"/>
      <c r="E284" s="577"/>
      <c r="F284" s="265">
        <f t="shared" si="162"/>
        <v>0</v>
      </c>
      <c r="G284" s="158"/>
      <c r="H284" s="170">
        <f t="shared" si="146"/>
        <v>0</v>
      </c>
      <c r="I284" s="78"/>
      <c r="J284" s="13"/>
      <c r="K284" s="13"/>
      <c r="L284" s="78"/>
      <c r="M284" s="13"/>
      <c r="N284" s="13"/>
      <c r="O284" s="13"/>
      <c r="P284" s="13"/>
      <c r="Q284" s="83"/>
      <c r="R284" s="13"/>
      <c r="S284" s="43"/>
      <c r="T284" s="83"/>
      <c r="U284" s="13"/>
      <c r="V284" s="43"/>
      <c r="W284" s="45"/>
    </row>
    <row r="285" spans="1:23" s="41" customFormat="1" hidden="1" x14ac:dyDescent="0.25">
      <c r="A285" s="128"/>
      <c r="B285" s="53" t="s">
        <v>901</v>
      </c>
      <c r="C285" s="576" t="s">
        <v>903</v>
      </c>
      <c r="D285" s="577"/>
      <c r="E285" s="577"/>
      <c r="F285" s="265">
        <f>F286+F287</f>
        <v>0</v>
      </c>
      <c r="G285" s="158">
        <f t="shared" ref="G285:W285" si="163">G286+G287</f>
        <v>0</v>
      </c>
      <c r="H285" s="170">
        <f t="shared" si="146"/>
        <v>0</v>
      </c>
      <c r="I285" s="78">
        <f t="shared" ref="I285:K285" si="164">I286+I287</f>
        <v>0</v>
      </c>
      <c r="J285" s="13">
        <f t="shared" si="164"/>
        <v>0</v>
      </c>
      <c r="K285" s="13">
        <f t="shared" si="164"/>
        <v>0</v>
      </c>
      <c r="L285" s="78">
        <f t="shared" si="163"/>
        <v>0</v>
      </c>
      <c r="M285" s="13">
        <f t="shared" si="163"/>
        <v>0</v>
      </c>
      <c r="N285" s="13">
        <f t="shared" si="163"/>
        <v>0</v>
      </c>
      <c r="O285" s="13">
        <f t="shared" si="163"/>
        <v>0</v>
      </c>
      <c r="P285" s="13">
        <f t="shared" si="163"/>
        <v>0</v>
      </c>
      <c r="Q285" s="83">
        <f t="shared" si="163"/>
        <v>0</v>
      </c>
      <c r="R285" s="13">
        <f t="shared" si="163"/>
        <v>0</v>
      </c>
      <c r="S285" s="43">
        <f t="shared" si="163"/>
        <v>0</v>
      </c>
      <c r="T285" s="83">
        <f t="shared" si="163"/>
        <v>0</v>
      </c>
      <c r="U285" s="13">
        <f t="shared" si="163"/>
        <v>0</v>
      </c>
      <c r="V285" s="43">
        <f t="shared" si="163"/>
        <v>0</v>
      </c>
      <c r="W285" s="45">
        <f t="shared" si="163"/>
        <v>0</v>
      </c>
    </row>
    <row r="286" spans="1:23" s="211" customFormat="1" hidden="1" x14ac:dyDescent="0.25">
      <c r="A286" s="128" t="s">
        <v>905</v>
      </c>
      <c r="B286" s="191" t="s">
        <v>904</v>
      </c>
      <c r="C286" s="200"/>
      <c r="D286" s="567" t="s">
        <v>908</v>
      </c>
      <c r="E286" s="567"/>
      <c r="F286" s="281">
        <f t="shared" ref="F286:F287" si="165">SUM(L286:W286)</f>
        <v>0</v>
      </c>
      <c r="G286" s="192"/>
      <c r="H286" s="193">
        <f t="shared" si="146"/>
        <v>0</v>
      </c>
      <c r="I286" s="201"/>
      <c r="J286" s="195"/>
      <c r="K286" s="195"/>
      <c r="L286" s="201"/>
      <c r="M286" s="195"/>
      <c r="N286" s="195"/>
      <c r="O286" s="195"/>
      <c r="P286" s="195"/>
      <c r="Q286" s="196"/>
      <c r="R286" s="195"/>
      <c r="S286" s="194"/>
      <c r="T286" s="196"/>
      <c r="U286" s="195"/>
      <c r="V286" s="194"/>
      <c r="W286" s="197"/>
    </row>
    <row r="287" spans="1:23" s="211" customFormat="1" hidden="1" x14ac:dyDescent="0.25">
      <c r="A287" s="128" t="s">
        <v>906</v>
      </c>
      <c r="B287" s="191" t="s">
        <v>907</v>
      </c>
      <c r="C287" s="200"/>
      <c r="D287" s="567" t="s">
        <v>909</v>
      </c>
      <c r="E287" s="567"/>
      <c r="F287" s="281">
        <f t="shared" si="165"/>
        <v>0</v>
      </c>
      <c r="G287" s="192"/>
      <c r="H287" s="193">
        <f t="shared" si="146"/>
        <v>0</v>
      </c>
      <c r="I287" s="201"/>
      <c r="J287" s="195"/>
      <c r="K287" s="195"/>
      <c r="L287" s="201"/>
      <c r="M287" s="195"/>
      <c r="N287" s="195"/>
      <c r="O287" s="195"/>
      <c r="P287" s="195"/>
      <c r="Q287" s="196"/>
      <c r="R287" s="195"/>
      <c r="S287" s="194"/>
      <c r="T287" s="196"/>
      <c r="U287" s="195"/>
      <c r="V287" s="194"/>
      <c r="W287" s="197"/>
    </row>
    <row r="288" spans="1:23" hidden="1" x14ac:dyDescent="0.25">
      <c r="B288" s="93" t="s">
        <v>709</v>
      </c>
      <c r="C288" s="556" t="s">
        <v>304</v>
      </c>
      <c r="D288" s="557"/>
      <c r="E288" s="557"/>
      <c r="F288" s="259">
        <f>F289+F290+F291+F292+F293</f>
        <v>0</v>
      </c>
      <c r="G288" s="152">
        <f t="shared" ref="G288:W288" si="166">G289+G290+G291+G292+G293</f>
        <v>0</v>
      </c>
      <c r="H288" s="168">
        <f t="shared" si="146"/>
        <v>0</v>
      </c>
      <c r="I288" s="95">
        <f t="shared" ref="I288:K288" si="167">I289+I290+I291+I292+I293</f>
        <v>0</v>
      </c>
      <c r="J288" s="96">
        <f t="shared" si="167"/>
        <v>0</v>
      </c>
      <c r="K288" s="96">
        <f t="shared" si="167"/>
        <v>0</v>
      </c>
      <c r="L288" s="95">
        <f t="shared" si="166"/>
        <v>0</v>
      </c>
      <c r="M288" s="96">
        <f t="shared" si="166"/>
        <v>0</v>
      </c>
      <c r="N288" s="96">
        <f t="shared" si="166"/>
        <v>0</v>
      </c>
      <c r="O288" s="96">
        <f t="shared" si="166"/>
        <v>0</v>
      </c>
      <c r="P288" s="96">
        <f t="shared" si="166"/>
        <v>0</v>
      </c>
      <c r="Q288" s="99">
        <f t="shared" si="166"/>
        <v>0</v>
      </c>
      <c r="R288" s="96">
        <f t="shared" si="166"/>
        <v>0</v>
      </c>
      <c r="S288" s="98">
        <f t="shared" si="166"/>
        <v>0</v>
      </c>
      <c r="T288" s="99">
        <f t="shared" si="166"/>
        <v>0</v>
      </c>
      <c r="U288" s="96">
        <f t="shared" si="166"/>
        <v>0</v>
      </c>
      <c r="V288" s="98">
        <f t="shared" si="166"/>
        <v>0</v>
      </c>
      <c r="W288" s="100">
        <f t="shared" si="166"/>
        <v>0</v>
      </c>
    </row>
    <row r="289" spans="1:23" s="41" customFormat="1" hidden="1" x14ac:dyDescent="0.25">
      <c r="A289" s="128" t="s">
        <v>305</v>
      </c>
      <c r="B289" s="198" t="s">
        <v>710</v>
      </c>
      <c r="C289" s="586" t="s">
        <v>385</v>
      </c>
      <c r="D289" s="587"/>
      <c r="E289" s="587"/>
      <c r="F289" s="282">
        <f t="shared" ref="F289:F295" si="168">SUM(L289:W289)</f>
        <v>0</v>
      </c>
      <c r="G289" s="199"/>
      <c r="H289" s="213">
        <f t="shared" si="146"/>
        <v>0</v>
      </c>
      <c r="I289" s="214"/>
      <c r="J289" s="215"/>
      <c r="K289" s="215"/>
      <c r="L289" s="214"/>
      <c r="M289" s="215"/>
      <c r="N289" s="215"/>
      <c r="O289" s="215"/>
      <c r="P289" s="215"/>
      <c r="Q289" s="219"/>
      <c r="R289" s="215"/>
      <c r="S289" s="217"/>
      <c r="T289" s="219"/>
      <c r="U289" s="215"/>
      <c r="V289" s="217"/>
      <c r="W289" s="216"/>
    </row>
    <row r="290" spans="1:23" s="41" customFormat="1" hidden="1" x14ac:dyDescent="0.25">
      <c r="A290" s="128" t="s">
        <v>306</v>
      </c>
      <c r="B290" s="198" t="s">
        <v>711</v>
      </c>
      <c r="C290" s="586" t="s">
        <v>386</v>
      </c>
      <c r="D290" s="587"/>
      <c r="E290" s="587"/>
      <c r="F290" s="282">
        <f t="shared" si="168"/>
        <v>0</v>
      </c>
      <c r="G290" s="199"/>
      <c r="H290" s="213">
        <f t="shared" si="146"/>
        <v>0</v>
      </c>
      <c r="I290" s="214"/>
      <c r="J290" s="215"/>
      <c r="K290" s="215"/>
      <c r="L290" s="214"/>
      <c r="M290" s="215"/>
      <c r="N290" s="215"/>
      <c r="O290" s="215"/>
      <c r="P290" s="215"/>
      <c r="Q290" s="219"/>
      <c r="R290" s="215"/>
      <c r="S290" s="217"/>
      <c r="T290" s="219"/>
      <c r="U290" s="215"/>
      <c r="V290" s="217"/>
      <c r="W290" s="216"/>
    </row>
    <row r="291" spans="1:23" s="41" customFormat="1" hidden="1" x14ac:dyDescent="0.25">
      <c r="A291" s="128" t="s">
        <v>307</v>
      </c>
      <c r="B291" s="198" t="s">
        <v>712</v>
      </c>
      <c r="C291" s="586" t="s">
        <v>308</v>
      </c>
      <c r="D291" s="587"/>
      <c r="E291" s="587"/>
      <c r="F291" s="282">
        <f t="shared" si="168"/>
        <v>0</v>
      </c>
      <c r="G291" s="199"/>
      <c r="H291" s="213">
        <f t="shared" si="146"/>
        <v>0</v>
      </c>
      <c r="I291" s="214"/>
      <c r="J291" s="215"/>
      <c r="K291" s="215"/>
      <c r="L291" s="214"/>
      <c r="M291" s="215"/>
      <c r="N291" s="215"/>
      <c r="O291" s="215"/>
      <c r="P291" s="215"/>
      <c r="Q291" s="219"/>
      <c r="R291" s="215"/>
      <c r="S291" s="217"/>
      <c r="T291" s="219"/>
      <c r="U291" s="215"/>
      <c r="V291" s="217"/>
      <c r="W291" s="216"/>
    </row>
    <row r="292" spans="1:23" s="41" customFormat="1" hidden="1" x14ac:dyDescent="0.25">
      <c r="A292" s="128" t="s">
        <v>309</v>
      </c>
      <c r="B292" s="198" t="s">
        <v>713</v>
      </c>
      <c r="C292" s="586" t="s">
        <v>310</v>
      </c>
      <c r="D292" s="587"/>
      <c r="E292" s="587"/>
      <c r="F292" s="282">
        <f t="shared" si="168"/>
        <v>0</v>
      </c>
      <c r="G292" s="199"/>
      <c r="H292" s="213">
        <f t="shared" si="146"/>
        <v>0</v>
      </c>
      <c r="I292" s="214"/>
      <c r="J292" s="215"/>
      <c r="K292" s="215"/>
      <c r="L292" s="214"/>
      <c r="M292" s="215"/>
      <c r="N292" s="215"/>
      <c r="O292" s="215"/>
      <c r="P292" s="215"/>
      <c r="Q292" s="219"/>
      <c r="R292" s="215"/>
      <c r="S292" s="217"/>
      <c r="T292" s="219"/>
      <c r="U292" s="215"/>
      <c r="V292" s="217"/>
      <c r="W292" s="216"/>
    </row>
    <row r="293" spans="1:23" s="41" customFormat="1" hidden="1" x14ac:dyDescent="0.25">
      <c r="A293" s="128" t="s">
        <v>311</v>
      </c>
      <c r="B293" s="198" t="s">
        <v>714</v>
      </c>
      <c r="C293" s="586" t="s">
        <v>387</v>
      </c>
      <c r="D293" s="587"/>
      <c r="E293" s="587"/>
      <c r="F293" s="282">
        <f t="shared" si="168"/>
        <v>0</v>
      </c>
      <c r="G293" s="199"/>
      <c r="H293" s="213">
        <f t="shared" si="146"/>
        <v>0</v>
      </c>
      <c r="I293" s="214"/>
      <c r="J293" s="215"/>
      <c r="K293" s="215"/>
      <c r="L293" s="214"/>
      <c r="M293" s="215"/>
      <c r="N293" s="215"/>
      <c r="O293" s="215"/>
      <c r="P293" s="215"/>
      <c r="Q293" s="219"/>
      <c r="R293" s="215"/>
      <c r="S293" s="217"/>
      <c r="T293" s="219"/>
      <c r="U293" s="215"/>
      <c r="V293" s="217"/>
      <c r="W293" s="216"/>
    </row>
    <row r="294" spans="1:23" hidden="1" x14ac:dyDescent="0.25">
      <c r="A294" s="128" t="s">
        <v>313</v>
      </c>
      <c r="B294" s="93" t="s">
        <v>715</v>
      </c>
      <c r="C294" s="556" t="s">
        <v>312</v>
      </c>
      <c r="D294" s="557"/>
      <c r="E294" s="557"/>
      <c r="F294" s="259">
        <f t="shared" si="168"/>
        <v>0</v>
      </c>
      <c r="G294" s="152"/>
      <c r="H294" s="168">
        <f t="shared" si="146"/>
        <v>0</v>
      </c>
      <c r="I294" s="95"/>
      <c r="J294" s="96"/>
      <c r="K294" s="96"/>
      <c r="L294" s="95"/>
      <c r="M294" s="96"/>
      <c r="N294" s="96"/>
      <c r="O294" s="96"/>
      <c r="P294" s="96"/>
      <c r="Q294" s="99"/>
      <c r="R294" s="96"/>
      <c r="S294" s="98"/>
      <c r="T294" s="99"/>
      <c r="U294" s="96"/>
      <c r="V294" s="98"/>
      <c r="W294" s="100"/>
    </row>
    <row r="295" spans="1:23" ht="15.75" hidden="1" thickBot="1" x14ac:dyDescent="0.3">
      <c r="A295" s="128" t="s">
        <v>910</v>
      </c>
      <c r="B295" s="93" t="s">
        <v>911</v>
      </c>
      <c r="C295" s="556" t="s">
        <v>912</v>
      </c>
      <c r="D295" s="557"/>
      <c r="E295" s="557"/>
      <c r="F295" s="259">
        <f t="shared" si="168"/>
        <v>0</v>
      </c>
      <c r="G295" s="152"/>
      <c r="H295" s="168">
        <f t="shared" si="146"/>
        <v>0</v>
      </c>
      <c r="I295" s="95"/>
      <c r="J295" s="96"/>
      <c r="K295" s="96"/>
      <c r="L295" s="95"/>
      <c r="M295" s="96"/>
      <c r="N295" s="96"/>
      <c r="O295" s="96"/>
      <c r="P295" s="96"/>
      <c r="Q295" s="99"/>
      <c r="R295" s="96"/>
      <c r="S295" s="98"/>
      <c r="T295" s="99"/>
      <c r="U295" s="96"/>
      <c r="V295" s="98"/>
      <c r="W295" s="100"/>
    </row>
    <row r="296" spans="1:23" ht="15.75" thickBot="1" x14ac:dyDescent="0.3">
      <c r="B296" s="588" t="s">
        <v>314</v>
      </c>
      <c r="C296" s="589"/>
      <c r="D296" s="589"/>
      <c r="E296" s="589"/>
      <c r="F296" s="256">
        <f>F5+F30+F41+F100+F116+F188+F198+F203+F266</f>
        <v>6471700.5999999996</v>
      </c>
      <c r="G296" s="149">
        <f>G5+G30+G41+G100+G116+G188+G198+G203+G266</f>
        <v>0</v>
      </c>
      <c r="H296" s="166">
        <f t="shared" si="146"/>
        <v>6471700.5999999996</v>
      </c>
      <c r="I296" s="87">
        <f t="shared" ref="I296:W296" si="169">I5+I30+I41+I100+I116+I188+I198+I203+I266</f>
        <v>792153</v>
      </c>
      <c r="J296" s="88">
        <f t="shared" si="169"/>
        <v>806353</v>
      </c>
      <c r="K296" s="88">
        <f t="shared" si="169"/>
        <v>4873194.5999999996</v>
      </c>
      <c r="L296" s="87">
        <f t="shared" si="169"/>
        <v>595786</v>
      </c>
      <c r="M296" s="88">
        <f t="shared" si="169"/>
        <v>526328.6</v>
      </c>
      <c r="N296" s="88">
        <f t="shared" si="169"/>
        <v>529328.6</v>
      </c>
      <c r="O296" s="88">
        <f t="shared" si="169"/>
        <v>544328.6</v>
      </c>
      <c r="P296" s="88">
        <f t="shared" si="169"/>
        <v>546328.6</v>
      </c>
      <c r="Q296" s="91">
        <f t="shared" si="169"/>
        <v>524328.6</v>
      </c>
      <c r="R296" s="88">
        <f t="shared" si="169"/>
        <v>544328.6</v>
      </c>
      <c r="S296" s="90">
        <f t="shared" si="169"/>
        <v>524328.6</v>
      </c>
      <c r="T296" s="91">
        <f t="shared" si="169"/>
        <v>525328.6</v>
      </c>
      <c r="U296" s="88">
        <f t="shared" si="169"/>
        <v>541828.6</v>
      </c>
      <c r="V296" s="90">
        <f t="shared" si="169"/>
        <v>547228.6</v>
      </c>
      <c r="W296" s="92">
        <f t="shared" si="169"/>
        <v>522228.6</v>
      </c>
    </row>
    <row r="297" spans="1:23" x14ac:dyDescent="0.25">
      <c r="B297" s="22"/>
      <c r="C297" s="23"/>
      <c r="D297" s="23"/>
      <c r="E297" s="24"/>
      <c r="F297" s="24"/>
      <c r="G297" s="24"/>
      <c r="H297" s="60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</row>
    <row r="298" spans="1:23" x14ac:dyDescent="0.25">
      <c r="B298" s="25"/>
      <c r="C298" s="26"/>
      <c r="D298" s="26"/>
      <c r="E298" s="24"/>
      <c r="F298" s="24"/>
      <c r="G298" s="24"/>
      <c r="H298" s="60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</row>
    <row r="299" spans="1:23" x14ac:dyDescent="0.25">
      <c r="B299" s="27"/>
      <c r="C299" s="24"/>
      <c r="D299" s="24"/>
      <c r="E299" s="28"/>
      <c r="F299" s="28"/>
      <c r="G299" s="28"/>
      <c r="H299" s="60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</row>
    <row r="300" spans="1:23" x14ac:dyDescent="0.25">
      <c r="B300" s="27"/>
      <c r="C300" s="24"/>
      <c r="D300" s="24"/>
      <c r="E300" s="28"/>
      <c r="F300" s="28"/>
      <c r="G300" s="28"/>
      <c r="H300" s="60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</row>
    <row r="301" spans="1:23" x14ac:dyDescent="0.25">
      <c r="B301" s="27"/>
      <c r="C301" s="24"/>
      <c r="D301" s="24"/>
      <c r="E301" s="28"/>
      <c r="F301" s="28"/>
      <c r="G301" s="28"/>
      <c r="H301" s="60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</row>
    <row r="302" spans="1:23" x14ac:dyDescent="0.25">
      <c r="B302" s="27"/>
      <c r="C302" s="24"/>
      <c r="D302" s="24"/>
      <c r="E302" s="28"/>
      <c r="F302" s="28"/>
      <c r="G302" s="28"/>
      <c r="H302" s="60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</row>
    <row r="303" spans="1:23" x14ac:dyDescent="0.25">
      <c r="B303" s="27"/>
      <c r="C303" s="24"/>
      <c r="D303" s="24"/>
      <c r="E303" s="28"/>
      <c r="F303" s="28"/>
      <c r="G303" s="28"/>
      <c r="H303" s="60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</row>
    <row r="304" spans="1:23" x14ac:dyDescent="0.25">
      <c r="B304" s="27"/>
      <c r="C304" s="24"/>
      <c r="D304" s="24"/>
      <c r="E304" s="28"/>
      <c r="F304" s="28"/>
      <c r="G304" s="28"/>
      <c r="H304" s="60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</row>
    <row r="305" spans="1:23" x14ac:dyDescent="0.25">
      <c r="B305" s="27"/>
      <c r="C305" s="28"/>
      <c r="D305" s="28"/>
      <c r="E305" s="24"/>
      <c r="F305" s="24"/>
      <c r="G305" s="24"/>
      <c r="H305" s="60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</row>
    <row r="306" spans="1:23" x14ac:dyDescent="0.25">
      <c r="B306" s="27"/>
      <c r="C306" s="28"/>
      <c r="D306" s="28"/>
      <c r="E306" s="24"/>
      <c r="F306" s="24"/>
      <c r="G306" s="24"/>
      <c r="H306" s="60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</row>
    <row r="307" spans="1:23" x14ac:dyDescent="0.25">
      <c r="B307" s="27"/>
      <c r="C307" s="28"/>
      <c r="D307" s="28"/>
      <c r="E307" s="24"/>
      <c r="F307" s="24"/>
      <c r="G307" s="24"/>
      <c r="H307" s="60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</row>
    <row r="308" spans="1:23" x14ac:dyDescent="0.25">
      <c r="B308" s="27"/>
      <c r="C308" s="24"/>
      <c r="D308" s="24"/>
      <c r="E308" s="28"/>
      <c r="F308" s="28"/>
      <c r="G308" s="28"/>
      <c r="H308" s="60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</row>
    <row r="309" spans="1:23" x14ac:dyDescent="0.25">
      <c r="B309" s="27"/>
      <c r="C309" s="24"/>
      <c r="D309" s="24"/>
      <c r="E309" s="28"/>
      <c r="F309" s="28"/>
      <c r="G309" s="28"/>
      <c r="H309" s="60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</row>
    <row r="310" spans="1:23" x14ac:dyDescent="0.25">
      <c r="B310" s="27"/>
      <c r="C310" s="24"/>
      <c r="D310" s="24"/>
      <c r="E310" s="28"/>
      <c r="F310" s="28"/>
      <c r="G310" s="28"/>
      <c r="H310" s="60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</row>
    <row r="311" spans="1:23" x14ac:dyDescent="0.25">
      <c r="A311" s="130"/>
      <c r="B311" s="27"/>
      <c r="C311" s="24"/>
      <c r="D311" s="24"/>
      <c r="E311" s="28"/>
      <c r="F311" s="28"/>
      <c r="G311" s="28"/>
      <c r="H311" s="60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</row>
    <row r="312" spans="1:23" x14ac:dyDescent="0.25">
      <c r="A312" s="130"/>
      <c r="B312" s="27"/>
      <c r="C312" s="24"/>
      <c r="D312" s="24"/>
      <c r="E312" s="28"/>
      <c r="F312" s="28"/>
      <c r="G312" s="28"/>
      <c r="H312" s="60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</row>
    <row r="313" spans="1:23" x14ac:dyDescent="0.25">
      <c r="A313" s="130"/>
      <c r="B313" s="27"/>
      <c r="C313" s="24"/>
      <c r="D313" s="24"/>
      <c r="E313" s="28"/>
      <c r="F313" s="28"/>
      <c r="G313" s="28"/>
      <c r="H313" s="60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</row>
    <row r="314" spans="1:23" x14ac:dyDescent="0.25">
      <c r="A314" s="130"/>
      <c r="B314" s="27"/>
      <c r="C314" s="24"/>
      <c r="D314" s="24"/>
      <c r="E314" s="28"/>
      <c r="F314" s="28"/>
      <c r="G314" s="28"/>
      <c r="H314" s="60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</row>
    <row r="315" spans="1:23" x14ac:dyDescent="0.25">
      <c r="A315" s="130"/>
      <c r="B315" s="27"/>
      <c r="C315" s="24"/>
      <c r="D315" s="24"/>
      <c r="E315" s="28"/>
      <c r="F315" s="28"/>
      <c r="G315" s="28"/>
      <c r="H315" s="60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</row>
    <row r="316" spans="1:23" x14ac:dyDescent="0.25">
      <c r="A316" s="130"/>
      <c r="B316" s="27"/>
      <c r="C316" s="24"/>
      <c r="D316" s="24"/>
      <c r="E316" s="28"/>
      <c r="F316" s="28"/>
      <c r="G316" s="28"/>
      <c r="H316" s="60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</row>
    <row r="317" spans="1:23" x14ac:dyDescent="0.25">
      <c r="A317" s="130"/>
      <c r="B317" s="27"/>
      <c r="C317" s="24"/>
      <c r="D317" s="24"/>
      <c r="E317" s="28"/>
      <c r="F317" s="28"/>
      <c r="G317" s="28"/>
      <c r="H317" s="60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</row>
    <row r="318" spans="1:23" x14ac:dyDescent="0.25">
      <c r="A318" s="130"/>
      <c r="B318" s="27"/>
      <c r="C318" s="28"/>
      <c r="D318" s="28"/>
      <c r="E318" s="24"/>
      <c r="F318" s="24"/>
      <c r="G318" s="24"/>
      <c r="H318" s="60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</row>
    <row r="319" spans="1:23" x14ac:dyDescent="0.25">
      <c r="A319" s="130"/>
      <c r="B319" s="27"/>
      <c r="C319" s="24"/>
      <c r="D319" s="24"/>
      <c r="E319" s="28"/>
      <c r="F319" s="28"/>
      <c r="G319" s="28"/>
      <c r="H319" s="60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</row>
    <row r="320" spans="1:23" x14ac:dyDescent="0.25">
      <c r="A320" s="130"/>
      <c r="B320" s="27"/>
      <c r="C320" s="24"/>
      <c r="D320" s="24"/>
      <c r="E320" s="28"/>
      <c r="F320" s="28"/>
      <c r="G320" s="28"/>
      <c r="H320" s="60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</row>
    <row r="321" spans="1:23" x14ac:dyDescent="0.25">
      <c r="A321" s="130"/>
      <c r="B321" s="27"/>
      <c r="C321" s="24"/>
      <c r="D321" s="24"/>
      <c r="E321" s="28"/>
      <c r="F321" s="28"/>
      <c r="G321" s="28"/>
      <c r="H321" s="60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</row>
    <row r="322" spans="1:23" x14ac:dyDescent="0.25">
      <c r="A322" s="130"/>
      <c r="B322" s="27"/>
      <c r="C322" s="24"/>
      <c r="D322" s="24"/>
      <c r="E322" s="28"/>
      <c r="F322" s="28"/>
      <c r="G322" s="28"/>
      <c r="H322" s="60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</row>
    <row r="323" spans="1:23" x14ac:dyDescent="0.25">
      <c r="A323" s="130"/>
      <c r="B323" s="27"/>
      <c r="C323" s="24"/>
      <c r="D323" s="24"/>
      <c r="E323" s="28"/>
      <c r="F323" s="28"/>
      <c r="G323" s="28"/>
      <c r="H323" s="60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</row>
    <row r="324" spans="1:23" x14ac:dyDescent="0.25">
      <c r="A324" s="130"/>
      <c r="B324" s="27"/>
      <c r="C324" s="24"/>
      <c r="D324" s="24"/>
      <c r="E324" s="28"/>
      <c r="F324" s="28"/>
      <c r="G324" s="28"/>
      <c r="H324" s="60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</row>
    <row r="325" spans="1:23" x14ac:dyDescent="0.25">
      <c r="A325" s="130"/>
      <c r="B325" s="27"/>
      <c r="C325" s="24"/>
      <c r="D325" s="24"/>
      <c r="E325" s="28"/>
      <c r="F325" s="28"/>
      <c r="G325" s="28"/>
      <c r="H325" s="60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</row>
    <row r="326" spans="1:23" x14ac:dyDescent="0.25">
      <c r="A326" s="130"/>
      <c r="B326" s="27"/>
      <c r="C326" s="24"/>
      <c r="D326" s="24"/>
      <c r="E326" s="28"/>
      <c r="F326" s="28"/>
      <c r="G326" s="28"/>
      <c r="H326" s="60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</row>
    <row r="327" spans="1:23" x14ac:dyDescent="0.25">
      <c r="A327" s="130"/>
      <c r="B327" s="27"/>
      <c r="C327" s="24"/>
      <c r="D327" s="24"/>
      <c r="E327" s="28"/>
      <c r="F327" s="28"/>
      <c r="G327" s="28"/>
      <c r="H327" s="60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</row>
    <row r="328" spans="1:23" x14ac:dyDescent="0.25">
      <c r="A328" s="130"/>
      <c r="B328" s="27"/>
      <c r="C328" s="24"/>
      <c r="D328" s="24"/>
      <c r="E328" s="28"/>
      <c r="F328" s="28"/>
      <c r="G328" s="28"/>
      <c r="H328" s="60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</row>
    <row r="329" spans="1:23" x14ac:dyDescent="0.25">
      <c r="A329" s="130"/>
      <c r="B329" s="27"/>
      <c r="C329" s="28"/>
      <c r="D329" s="28"/>
      <c r="E329" s="24"/>
      <c r="F329" s="24"/>
      <c r="G329" s="24"/>
      <c r="H329" s="60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</row>
    <row r="330" spans="1:23" x14ac:dyDescent="0.25">
      <c r="A330" s="130"/>
      <c r="B330" s="27"/>
      <c r="C330" s="24"/>
      <c r="D330" s="24"/>
      <c r="E330" s="28"/>
      <c r="F330" s="28"/>
      <c r="G330" s="28"/>
      <c r="H330" s="60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</row>
    <row r="331" spans="1:23" x14ac:dyDescent="0.25">
      <c r="A331" s="130"/>
      <c r="B331" s="27"/>
      <c r="C331" s="24"/>
      <c r="D331" s="24"/>
      <c r="E331" s="28"/>
      <c r="F331" s="28"/>
      <c r="G331" s="28"/>
      <c r="H331" s="60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</row>
    <row r="332" spans="1:23" x14ac:dyDescent="0.25">
      <c r="A332" s="130"/>
      <c r="B332" s="27"/>
      <c r="C332" s="24"/>
      <c r="D332" s="24"/>
      <c r="E332" s="28"/>
      <c r="F332" s="28"/>
      <c r="G332" s="28"/>
      <c r="H332" s="60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</row>
    <row r="333" spans="1:23" x14ac:dyDescent="0.25">
      <c r="A333" s="130"/>
      <c r="B333" s="27"/>
      <c r="C333" s="24"/>
      <c r="D333" s="24"/>
      <c r="E333" s="28"/>
      <c r="F333" s="28"/>
      <c r="G333" s="28"/>
      <c r="H333" s="60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</row>
    <row r="334" spans="1:23" x14ac:dyDescent="0.25">
      <c r="A334" s="130"/>
      <c r="B334" s="27"/>
      <c r="C334" s="24"/>
      <c r="D334" s="24"/>
      <c r="E334" s="28"/>
      <c r="F334" s="28"/>
      <c r="G334" s="28"/>
      <c r="H334" s="60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</row>
    <row r="335" spans="1:23" x14ac:dyDescent="0.25">
      <c r="A335" s="130"/>
      <c r="B335" s="27"/>
      <c r="C335" s="24"/>
      <c r="D335" s="24"/>
      <c r="E335" s="28"/>
      <c r="F335" s="28"/>
      <c r="G335" s="28"/>
      <c r="H335" s="60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</row>
    <row r="336" spans="1:23" x14ac:dyDescent="0.25">
      <c r="A336" s="130"/>
      <c r="B336" s="27"/>
      <c r="C336" s="24"/>
      <c r="D336" s="24"/>
      <c r="E336" s="28"/>
      <c r="F336" s="28"/>
      <c r="G336" s="28"/>
      <c r="H336" s="60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</row>
    <row r="337" spans="1:23" x14ac:dyDescent="0.25">
      <c r="A337" s="130"/>
      <c r="B337" s="27"/>
      <c r="C337" s="24"/>
      <c r="D337" s="24"/>
      <c r="E337" s="28"/>
      <c r="F337" s="28"/>
      <c r="G337" s="28"/>
      <c r="H337" s="60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</row>
    <row r="338" spans="1:23" x14ac:dyDescent="0.25">
      <c r="A338" s="130"/>
      <c r="B338" s="27"/>
      <c r="C338" s="24"/>
      <c r="D338" s="24"/>
      <c r="E338" s="28"/>
      <c r="F338" s="28"/>
      <c r="G338" s="28"/>
      <c r="H338" s="60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</row>
    <row r="339" spans="1:23" x14ac:dyDescent="0.25">
      <c r="A339" s="130"/>
      <c r="B339" s="27"/>
      <c r="C339" s="24"/>
      <c r="D339" s="24"/>
      <c r="E339" s="28"/>
      <c r="F339" s="28"/>
      <c r="G339" s="28"/>
      <c r="H339" s="60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</row>
    <row r="340" spans="1:23" x14ac:dyDescent="0.25">
      <c r="A340" s="130"/>
      <c r="B340" s="29"/>
      <c r="C340" s="23"/>
      <c r="D340" s="23"/>
      <c r="E340" s="24"/>
      <c r="F340" s="24"/>
      <c r="G340" s="24"/>
      <c r="H340" s="60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</row>
    <row r="341" spans="1:23" x14ac:dyDescent="0.25">
      <c r="A341" s="130"/>
      <c r="B341" s="27"/>
      <c r="C341" s="28"/>
      <c r="D341" s="28"/>
      <c r="E341" s="24"/>
      <c r="F341" s="24"/>
      <c r="G341" s="24"/>
      <c r="H341" s="60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</row>
    <row r="342" spans="1:23" x14ac:dyDescent="0.25">
      <c r="A342" s="130"/>
      <c r="B342" s="27"/>
      <c r="C342" s="28"/>
      <c r="D342" s="28"/>
      <c r="E342" s="24"/>
      <c r="F342" s="24"/>
      <c r="G342" s="24"/>
      <c r="H342" s="60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</row>
    <row r="343" spans="1:23" x14ac:dyDescent="0.25">
      <c r="A343" s="130"/>
      <c r="B343" s="27"/>
      <c r="C343" s="28"/>
      <c r="D343" s="28"/>
      <c r="E343" s="24"/>
      <c r="F343" s="24"/>
      <c r="G343" s="24"/>
      <c r="H343" s="60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</row>
    <row r="344" spans="1:23" x14ac:dyDescent="0.25">
      <c r="A344" s="130"/>
      <c r="B344" s="27"/>
      <c r="C344" s="24"/>
      <c r="D344" s="24"/>
      <c r="E344" s="28"/>
      <c r="F344" s="28"/>
      <c r="G344" s="28"/>
      <c r="H344" s="60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</row>
    <row r="345" spans="1:23" x14ac:dyDescent="0.25">
      <c r="A345" s="130"/>
      <c r="B345" s="27"/>
      <c r="C345" s="24"/>
      <c r="D345" s="24"/>
      <c r="E345" s="28"/>
      <c r="F345" s="28"/>
      <c r="G345" s="28"/>
      <c r="H345" s="60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</row>
    <row r="346" spans="1:23" x14ac:dyDescent="0.25">
      <c r="A346" s="130"/>
      <c r="B346" s="27"/>
      <c r="C346" s="24"/>
      <c r="D346" s="24"/>
      <c r="E346" s="28"/>
      <c r="F346" s="28"/>
      <c r="G346" s="28"/>
      <c r="H346" s="60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</row>
    <row r="347" spans="1:23" x14ac:dyDescent="0.25">
      <c r="A347" s="130"/>
      <c r="B347" s="27"/>
      <c r="C347" s="24"/>
      <c r="D347" s="24"/>
      <c r="E347" s="28"/>
      <c r="F347" s="28"/>
      <c r="G347" s="28"/>
      <c r="H347" s="60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</row>
    <row r="348" spans="1:23" x14ac:dyDescent="0.25">
      <c r="A348" s="130"/>
      <c r="B348" s="27"/>
      <c r="C348" s="24"/>
      <c r="D348" s="24"/>
      <c r="E348" s="28"/>
      <c r="F348" s="28"/>
      <c r="G348" s="28"/>
      <c r="H348" s="60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</row>
    <row r="349" spans="1:23" x14ac:dyDescent="0.25">
      <c r="A349" s="130"/>
      <c r="B349" s="27"/>
      <c r="C349" s="24"/>
      <c r="D349" s="24"/>
      <c r="E349" s="28"/>
      <c r="F349" s="28"/>
      <c r="G349" s="28"/>
      <c r="H349" s="60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</row>
    <row r="350" spans="1:23" x14ac:dyDescent="0.25">
      <c r="A350" s="130"/>
      <c r="B350" s="27"/>
      <c r="C350" s="24"/>
      <c r="D350" s="24"/>
      <c r="E350" s="28"/>
      <c r="F350" s="28"/>
      <c r="G350" s="28"/>
      <c r="H350" s="60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</row>
    <row r="351" spans="1:23" x14ac:dyDescent="0.25">
      <c r="A351" s="130"/>
      <c r="B351" s="27"/>
      <c r="C351" s="24"/>
      <c r="D351" s="24"/>
      <c r="E351" s="28"/>
      <c r="F351" s="28"/>
      <c r="G351" s="28"/>
      <c r="H351" s="60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</row>
    <row r="352" spans="1:23" x14ac:dyDescent="0.25">
      <c r="A352" s="130"/>
      <c r="B352" s="27"/>
      <c r="C352" s="24"/>
      <c r="D352" s="24"/>
      <c r="E352" s="28"/>
      <c r="F352" s="28"/>
      <c r="G352" s="28"/>
      <c r="H352" s="60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</row>
    <row r="353" spans="1:23" x14ac:dyDescent="0.25">
      <c r="A353" s="130"/>
      <c r="B353" s="27"/>
      <c r="C353" s="24"/>
      <c r="D353" s="24"/>
      <c r="E353" s="28"/>
      <c r="F353" s="28"/>
      <c r="G353" s="28"/>
      <c r="H353" s="60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</row>
    <row r="354" spans="1:23" x14ac:dyDescent="0.25">
      <c r="A354" s="130"/>
      <c r="B354" s="27"/>
      <c r="C354" s="28"/>
      <c r="D354" s="28"/>
      <c r="E354" s="24"/>
      <c r="F354" s="24"/>
      <c r="G354" s="24"/>
      <c r="H354" s="60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</row>
    <row r="355" spans="1:23" x14ac:dyDescent="0.25">
      <c r="A355" s="130"/>
      <c r="B355" s="27"/>
      <c r="C355" s="24"/>
      <c r="D355" s="24"/>
      <c r="E355" s="28"/>
      <c r="F355" s="28"/>
      <c r="G355" s="28"/>
      <c r="H355" s="60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</row>
    <row r="356" spans="1:23" x14ac:dyDescent="0.25">
      <c r="A356" s="130"/>
      <c r="B356" s="27"/>
      <c r="C356" s="24"/>
      <c r="D356" s="24"/>
      <c r="E356" s="28"/>
      <c r="F356" s="28"/>
      <c r="G356" s="28"/>
      <c r="H356" s="60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</row>
    <row r="357" spans="1:23" x14ac:dyDescent="0.25">
      <c r="A357" s="130"/>
      <c r="B357" s="27"/>
      <c r="C357" s="24"/>
      <c r="D357" s="24"/>
      <c r="E357" s="28"/>
      <c r="F357" s="28"/>
      <c r="G357" s="28"/>
      <c r="H357" s="60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</row>
    <row r="358" spans="1:23" x14ac:dyDescent="0.25">
      <c r="A358" s="130"/>
      <c r="B358" s="27"/>
      <c r="C358" s="24"/>
      <c r="D358" s="24"/>
      <c r="E358" s="28"/>
      <c r="F358" s="28"/>
      <c r="G358" s="28"/>
    </row>
    <row r="359" spans="1:23" x14ac:dyDescent="0.25">
      <c r="B359" s="27"/>
      <c r="C359" s="24"/>
      <c r="D359" s="24"/>
      <c r="E359" s="28"/>
      <c r="F359" s="28"/>
      <c r="G359" s="28"/>
      <c r="H359" s="18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</row>
    <row r="360" spans="1:23" s="12" customFormat="1" x14ac:dyDescent="0.25">
      <c r="A360" s="131"/>
      <c r="B360" s="27"/>
      <c r="C360" s="24"/>
      <c r="D360" s="24"/>
      <c r="E360" s="28"/>
      <c r="F360" s="28"/>
      <c r="G360" s="28"/>
      <c r="H360" s="49"/>
    </row>
    <row r="361" spans="1:23" s="12" customFormat="1" x14ac:dyDescent="0.25">
      <c r="A361" s="131"/>
      <c r="B361" s="27"/>
      <c r="C361" s="24"/>
      <c r="D361" s="24"/>
      <c r="E361" s="28"/>
      <c r="F361" s="28"/>
      <c r="G361" s="28"/>
      <c r="H361" s="49"/>
    </row>
    <row r="362" spans="1:23" s="12" customFormat="1" x14ac:dyDescent="0.25">
      <c r="A362" s="131"/>
      <c r="B362" s="27"/>
      <c r="C362" s="24"/>
      <c r="D362" s="24"/>
      <c r="E362" s="28"/>
      <c r="F362" s="28"/>
      <c r="G362" s="28"/>
      <c r="H362" s="49"/>
    </row>
    <row r="363" spans="1:23" s="12" customFormat="1" x14ac:dyDescent="0.25">
      <c r="A363" s="131"/>
      <c r="B363" s="27"/>
      <c r="C363" s="24"/>
      <c r="D363" s="24"/>
      <c r="E363" s="28"/>
      <c r="F363" s="28"/>
      <c r="G363" s="28"/>
      <c r="H363" s="49"/>
    </row>
    <row r="364" spans="1:23" s="12" customFormat="1" x14ac:dyDescent="0.25">
      <c r="A364" s="131"/>
      <c r="B364" s="27"/>
      <c r="C364" s="24"/>
      <c r="D364" s="24"/>
      <c r="E364" s="28"/>
      <c r="F364" s="28"/>
      <c r="G364" s="28"/>
      <c r="H364" s="49"/>
    </row>
    <row r="365" spans="1:23" s="12" customFormat="1" x14ac:dyDescent="0.25">
      <c r="A365" s="131"/>
      <c r="B365" s="27"/>
      <c r="C365" s="28"/>
      <c r="D365" s="28"/>
      <c r="E365" s="24"/>
      <c r="F365" s="24"/>
      <c r="G365" s="24"/>
      <c r="H365" s="49"/>
    </row>
    <row r="366" spans="1:23" s="12" customFormat="1" x14ac:dyDescent="0.25">
      <c r="A366" s="131"/>
      <c r="B366" s="27"/>
      <c r="C366" s="24"/>
      <c r="D366" s="24"/>
      <c r="E366" s="28"/>
      <c r="F366" s="28"/>
      <c r="G366" s="28"/>
      <c r="H366" s="49"/>
    </row>
    <row r="367" spans="1:23" s="12" customFormat="1" x14ac:dyDescent="0.25">
      <c r="A367" s="131"/>
      <c r="B367" s="27"/>
      <c r="C367" s="24"/>
      <c r="D367" s="24"/>
      <c r="E367" s="28"/>
      <c r="F367" s="28"/>
      <c r="G367" s="28"/>
      <c r="H367" s="49"/>
    </row>
    <row r="368" spans="1:23" s="12" customFormat="1" x14ac:dyDescent="0.25">
      <c r="A368" s="131"/>
      <c r="B368" s="27"/>
      <c r="C368" s="24"/>
      <c r="D368" s="24"/>
      <c r="E368" s="28"/>
      <c r="F368" s="28"/>
      <c r="G368" s="28"/>
      <c r="H368" s="49"/>
    </row>
    <row r="369" spans="1:23" s="12" customFormat="1" x14ac:dyDescent="0.25">
      <c r="A369" s="131"/>
      <c r="B369" s="27"/>
      <c r="C369" s="24"/>
      <c r="D369" s="24"/>
      <c r="E369" s="28"/>
      <c r="F369" s="28"/>
      <c r="G369" s="28"/>
      <c r="H369" s="49"/>
    </row>
    <row r="370" spans="1:23" s="12" customFormat="1" x14ac:dyDescent="0.25">
      <c r="A370" s="131"/>
      <c r="B370" s="27"/>
      <c r="C370" s="24"/>
      <c r="D370" s="24"/>
      <c r="E370" s="28"/>
      <c r="F370" s="28"/>
      <c r="G370" s="28"/>
      <c r="H370" s="49"/>
    </row>
    <row r="371" spans="1:23" s="12" customFormat="1" x14ac:dyDescent="0.25">
      <c r="A371" s="131"/>
      <c r="B371" s="27"/>
      <c r="C371" s="24"/>
      <c r="D371" s="24"/>
      <c r="E371" s="28"/>
      <c r="F371" s="28"/>
      <c r="G371" s="28"/>
      <c r="H371" s="49"/>
    </row>
    <row r="372" spans="1:23" s="12" customFormat="1" x14ac:dyDescent="0.25">
      <c r="A372" s="131"/>
      <c r="B372" s="27"/>
      <c r="C372" s="24"/>
      <c r="D372" s="24"/>
      <c r="E372" s="28"/>
      <c r="F372" s="28"/>
      <c r="G372" s="28"/>
      <c r="H372" s="49"/>
    </row>
    <row r="373" spans="1:23" s="12" customFormat="1" x14ac:dyDescent="0.25">
      <c r="A373" s="131"/>
      <c r="B373" s="27"/>
      <c r="C373" s="24"/>
      <c r="D373" s="24"/>
      <c r="E373" s="28"/>
      <c r="F373" s="28"/>
      <c r="G373" s="28"/>
      <c r="H373" s="49"/>
    </row>
    <row r="374" spans="1:23" s="12" customFormat="1" x14ac:dyDescent="0.25">
      <c r="A374" s="131"/>
      <c r="B374" s="27"/>
      <c r="C374" s="24"/>
      <c r="D374" s="24"/>
      <c r="E374" s="28"/>
      <c r="F374" s="28"/>
      <c r="G374" s="28"/>
      <c r="H374" s="49"/>
    </row>
    <row r="375" spans="1:23" s="12" customFormat="1" x14ac:dyDescent="0.25">
      <c r="A375" s="131"/>
      <c r="B375" s="27"/>
      <c r="C375" s="24"/>
      <c r="D375" s="24"/>
      <c r="E375" s="28"/>
      <c r="F375" s="28"/>
      <c r="G375" s="28"/>
      <c r="H375" s="49"/>
    </row>
    <row r="376" spans="1:23" x14ac:dyDescent="0.25">
      <c r="B376" s="29"/>
      <c r="C376" s="23"/>
      <c r="D376" s="23"/>
      <c r="E376" s="28"/>
      <c r="F376" s="28"/>
      <c r="G376" s="28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</row>
    <row r="377" spans="1:23" x14ac:dyDescent="0.25">
      <c r="B377" s="30"/>
      <c r="C377" s="26"/>
      <c r="D377" s="26"/>
      <c r="E377" s="24"/>
      <c r="F377" s="24"/>
      <c r="G377" s="24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</row>
    <row r="378" spans="1:23" x14ac:dyDescent="0.25">
      <c r="B378" s="27"/>
      <c r="C378" s="24"/>
      <c r="D378" s="24"/>
      <c r="E378" s="28"/>
      <c r="F378" s="28"/>
      <c r="G378" s="28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</row>
    <row r="379" spans="1:23" x14ac:dyDescent="0.25">
      <c r="B379" s="27"/>
      <c r="C379" s="28"/>
      <c r="D379" s="28"/>
      <c r="E379" s="24"/>
      <c r="F379" s="24"/>
      <c r="G379" s="24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</row>
    <row r="380" spans="1:23" x14ac:dyDescent="0.25">
      <c r="B380" s="27"/>
      <c r="C380" s="24"/>
      <c r="D380" s="24"/>
      <c r="E380" s="28"/>
      <c r="F380" s="28"/>
      <c r="G380" s="28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</row>
    <row r="381" spans="1:23" x14ac:dyDescent="0.25">
      <c r="B381" s="27"/>
      <c r="C381" s="24"/>
      <c r="D381" s="24"/>
      <c r="E381" s="28"/>
      <c r="F381" s="28"/>
      <c r="G381" s="28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</row>
    <row r="382" spans="1:23" x14ac:dyDescent="0.25">
      <c r="B382" s="27"/>
      <c r="C382" s="24"/>
      <c r="D382" s="24"/>
      <c r="E382" s="28"/>
      <c r="F382" s="28"/>
      <c r="G382" s="28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</row>
    <row r="383" spans="1:23" x14ac:dyDescent="0.25">
      <c r="B383" s="27"/>
      <c r="C383" s="24"/>
      <c r="D383" s="24"/>
      <c r="E383" s="28"/>
      <c r="F383" s="28"/>
      <c r="G383" s="28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</row>
    <row r="384" spans="1:23" x14ac:dyDescent="0.25">
      <c r="B384" s="27"/>
      <c r="C384" s="28"/>
      <c r="D384" s="28"/>
      <c r="E384" s="24"/>
      <c r="F384" s="24"/>
      <c r="G384" s="24"/>
      <c r="H384" s="60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</row>
    <row r="385" spans="1:23" x14ac:dyDescent="0.25">
      <c r="B385" s="27"/>
      <c r="C385" s="24"/>
      <c r="D385" s="24"/>
      <c r="E385" s="28"/>
      <c r="F385" s="28"/>
      <c r="G385" s="28"/>
      <c r="H385" s="60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 x14ac:dyDescent="0.25">
      <c r="B386" s="27"/>
      <c r="C386" s="24"/>
      <c r="D386" s="24"/>
      <c r="E386" s="28"/>
      <c r="F386" s="28"/>
      <c r="G386" s="28"/>
      <c r="H386" s="60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 x14ac:dyDescent="0.25">
      <c r="B387" s="27"/>
      <c r="C387" s="28"/>
      <c r="D387" s="28"/>
      <c r="E387" s="24"/>
      <c r="F387" s="24"/>
      <c r="G387" s="24"/>
      <c r="H387" s="60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 x14ac:dyDescent="0.25">
      <c r="B388" s="27"/>
      <c r="C388" s="28"/>
      <c r="D388" s="28"/>
      <c r="E388" s="24"/>
      <c r="F388" s="24"/>
      <c r="G388" s="24"/>
      <c r="H388" s="60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 x14ac:dyDescent="0.25">
      <c r="B389" s="27"/>
      <c r="C389" s="24"/>
      <c r="D389" s="24"/>
      <c r="E389" s="28"/>
      <c r="F389" s="28"/>
      <c r="G389" s="28"/>
      <c r="H389" s="60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 x14ac:dyDescent="0.25">
      <c r="B390" s="27"/>
      <c r="C390" s="24"/>
      <c r="D390" s="24"/>
      <c r="E390" s="28"/>
      <c r="F390" s="28"/>
      <c r="G390" s="28"/>
      <c r="H390" s="60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 x14ac:dyDescent="0.25">
      <c r="A391" s="130"/>
      <c r="B391" s="27"/>
      <c r="C391" s="24"/>
      <c r="D391" s="24"/>
      <c r="E391" s="28"/>
      <c r="F391" s="28"/>
      <c r="G391" s="28"/>
      <c r="H391" s="60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 x14ac:dyDescent="0.25">
      <c r="A392" s="130"/>
      <c r="B392" s="27"/>
      <c r="C392" s="28"/>
      <c r="D392" s="28"/>
      <c r="E392" s="24"/>
      <c r="F392" s="24"/>
      <c r="G392" s="24"/>
      <c r="H392" s="60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 x14ac:dyDescent="0.25">
      <c r="A393" s="130"/>
      <c r="B393" s="27"/>
      <c r="C393" s="24"/>
      <c r="D393" s="24"/>
      <c r="E393" s="28"/>
      <c r="F393" s="28"/>
      <c r="G393" s="28"/>
      <c r="H393" s="60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 x14ac:dyDescent="0.25">
      <c r="A394" s="130"/>
      <c r="B394" s="27"/>
      <c r="C394" s="24"/>
      <c r="D394" s="24"/>
      <c r="E394" s="28"/>
      <c r="F394" s="28"/>
      <c r="G394" s="28"/>
      <c r="H394" s="60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 x14ac:dyDescent="0.25">
      <c r="A395" s="130"/>
      <c r="B395" s="27"/>
      <c r="C395" s="24"/>
      <c r="D395" s="24"/>
      <c r="E395" s="28"/>
      <c r="F395" s="28"/>
      <c r="G395" s="28"/>
      <c r="H395" s="60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 x14ac:dyDescent="0.25">
      <c r="A396" s="130"/>
      <c r="B396" s="27"/>
      <c r="C396" s="24"/>
      <c r="D396" s="24"/>
      <c r="E396" s="28"/>
      <c r="F396" s="28"/>
      <c r="G396" s="28"/>
      <c r="H396" s="60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 x14ac:dyDescent="0.25">
      <c r="A397" s="130"/>
      <c r="B397" s="27"/>
      <c r="C397" s="24"/>
      <c r="D397" s="24"/>
      <c r="E397" s="28"/>
      <c r="F397" s="28"/>
      <c r="G397" s="28"/>
      <c r="H397" s="60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 x14ac:dyDescent="0.25">
      <c r="A398" s="130"/>
      <c r="B398" s="27"/>
      <c r="C398" s="24"/>
      <c r="D398" s="24"/>
      <c r="E398" s="28"/>
      <c r="F398" s="28"/>
      <c r="G398" s="28"/>
      <c r="H398" s="60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 x14ac:dyDescent="0.25">
      <c r="A399" s="130"/>
      <c r="B399" s="27"/>
      <c r="C399" s="24"/>
      <c r="D399" s="24"/>
      <c r="E399" s="28"/>
      <c r="F399" s="28"/>
      <c r="G399" s="28"/>
      <c r="H399" s="60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 x14ac:dyDescent="0.25">
      <c r="A400" s="130"/>
      <c r="B400" s="27"/>
      <c r="C400" s="24"/>
      <c r="D400" s="24"/>
      <c r="E400" s="28"/>
      <c r="F400" s="28"/>
      <c r="G400" s="28"/>
      <c r="H400" s="60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 x14ac:dyDescent="0.25">
      <c r="A401" s="130"/>
      <c r="B401" s="27"/>
      <c r="C401" s="24"/>
      <c r="D401" s="24"/>
      <c r="E401" s="28"/>
      <c r="F401" s="28"/>
      <c r="G401" s="28"/>
      <c r="H401" s="60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 x14ac:dyDescent="0.25">
      <c r="A402" s="130"/>
      <c r="B402" s="27"/>
      <c r="C402" s="24"/>
      <c r="D402" s="24"/>
      <c r="E402" s="28"/>
      <c r="F402" s="28"/>
      <c r="G402" s="28"/>
      <c r="H402" s="60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 x14ac:dyDescent="0.25">
      <c r="A403" s="130"/>
      <c r="B403" s="29"/>
      <c r="C403" s="23"/>
      <c r="D403" s="23"/>
      <c r="E403" s="24"/>
      <c r="F403" s="24"/>
      <c r="G403" s="24"/>
      <c r="H403" s="60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 x14ac:dyDescent="0.25">
      <c r="A404" s="130"/>
      <c r="B404" s="27"/>
      <c r="C404" s="28"/>
      <c r="D404" s="28"/>
      <c r="E404" s="24"/>
      <c r="F404" s="24"/>
      <c r="G404" s="24"/>
      <c r="H404" s="60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 x14ac:dyDescent="0.25">
      <c r="A405" s="130"/>
      <c r="B405" s="27"/>
      <c r="C405" s="28"/>
      <c r="D405" s="28"/>
      <c r="E405" s="24"/>
      <c r="F405" s="24"/>
      <c r="G405" s="24"/>
      <c r="H405" s="60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 x14ac:dyDescent="0.25">
      <c r="A406" s="130"/>
      <c r="B406" s="27"/>
      <c r="C406" s="24"/>
      <c r="D406" s="24"/>
      <c r="E406" s="28"/>
      <c r="F406" s="28"/>
      <c r="G406" s="28"/>
      <c r="H406" s="60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 x14ac:dyDescent="0.25">
      <c r="A407" s="130"/>
      <c r="B407" s="27"/>
      <c r="C407" s="24"/>
      <c r="D407" s="24"/>
      <c r="E407" s="28"/>
      <c r="F407" s="28"/>
      <c r="G407" s="28"/>
      <c r="H407" s="60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 x14ac:dyDescent="0.25">
      <c r="A408" s="130"/>
      <c r="B408" s="27"/>
      <c r="C408" s="24"/>
      <c r="D408" s="24"/>
      <c r="E408" s="28"/>
      <c r="F408" s="28"/>
      <c r="G408" s="28"/>
      <c r="H408" s="60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 x14ac:dyDescent="0.25">
      <c r="A409" s="130"/>
      <c r="B409" s="27"/>
      <c r="C409" s="28"/>
      <c r="D409" s="28"/>
      <c r="E409" s="24"/>
      <c r="F409" s="24"/>
      <c r="G409" s="24"/>
      <c r="H409" s="60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 x14ac:dyDescent="0.25">
      <c r="A410" s="130"/>
      <c r="B410" s="27"/>
      <c r="C410" s="24"/>
      <c r="D410" s="24"/>
      <c r="E410" s="28"/>
      <c r="F410" s="28"/>
      <c r="G410" s="28"/>
      <c r="H410" s="60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 x14ac:dyDescent="0.25">
      <c r="A411" s="130"/>
      <c r="B411" s="27"/>
      <c r="C411" s="24"/>
      <c r="D411" s="24"/>
      <c r="E411" s="28"/>
      <c r="F411" s="28"/>
      <c r="G411" s="28"/>
      <c r="H411" s="60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 x14ac:dyDescent="0.25">
      <c r="A412" s="130"/>
      <c r="B412" s="27"/>
      <c r="C412" s="28"/>
      <c r="D412" s="28"/>
      <c r="E412" s="24"/>
      <c r="F412" s="24"/>
      <c r="G412" s="24"/>
      <c r="H412" s="60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 x14ac:dyDescent="0.25">
      <c r="A413" s="130"/>
      <c r="B413" s="27"/>
      <c r="C413" s="24"/>
      <c r="D413" s="24"/>
      <c r="E413" s="28"/>
      <c r="F413" s="28"/>
      <c r="G413" s="28"/>
      <c r="H413" s="60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 x14ac:dyDescent="0.25">
      <c r="A414" s="130"/>
      <c r="B414" s="27"/>
      <c r="C414" s="24"/>
      <c r="D414" s="24"/>
      <c r="E414" s="28"/>
      <c r="F414" s="28"/>
      <c r="G414" s="28"/>
      <c r="H414" s="60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 x14ac:dyDescent="0.25">
      <c r="A415" s="130"/>
      <c r="B415" s="27"/>
      <c r="C415" s="24"/>
      <c r="D415" s="24"/>
      <c r="E415" s="28"/>
      <c r="F415" s="28"/>
      <c r="G415" s="28"/>
      <c r="H415" s="60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 x14ac:dyDescent="0.25">
      <c r="A416" s="130"/>
      <c r="B416" s="27"/>
      <c r="C416" s="24"/>
      <c r="D416" s="24"/>
      <c r="E416" s="28"/>
      <c r="F416" s="28"/>
      <c r="G416" s="28"/>
      <c r="H416" s="60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 x14ac:dyDescent="0.25">
      <c r="A417" s="130"/>
      <c r="B417" s="27"/>
      <c r="C417" s="24"/>
      <c r="D417" s="24"/>
      <c r="E417" s="28"/>
      <c r="F417" s="28"/>
      <c r="G417" s="28"/>
      <c r="H417" s="60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 x14ac:dyDescent="0.25">
      <c r="A418" s="130"/>
      <c r="B418" s="27"/>
      <c r="C418" s="24"/>
      <c r="D418" s="24"/>
      <c r="E418" s="28"/>
      <c r="F418" s="28"/>
      <c r="G418" s="28"/>
      <c r="H418" s="60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 x14ac:dyDescent="0.25">
      <c r="A419" s="130"/>
      <c r="B419" s="27"/>
      <c r="C419" s="24"/>
      <c r="D419" s="24"/>
      <c r="E419" s="28"/>
      <c r="F419" s="28"/>
      <c r="G419" s="28"/>
      <c r="H419" s="60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 x14ac:dyDescent="0.25">
      <c r="A420" s="130"/>
      <c r="B420" s="27"/>
      <c r="C420" s="28"/>
      <c r="D420" s="28"/>
      <c r="E420" s="24"/>
      <c r="F420" s="24"/>
      <c r="G420" s="24"/>
      <c r="H420" s="60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 x14ac:dyDescent="0.25">
      <c r="A421" s="130"/>
      <c r="B421" s="27"/>
      <c r="C421" s="28"/>
      <c r="D421" s="28"/>
      <c r="E421" s="24"/>
      <c r="F421" s="24"/>
      <c r="G421" s="24"/>
      <c r="H421" s="60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 x14ac:dyDescent="0.25">
      <c r="A422" s="130"/>
      <c r="B422" s="27"/>
      <c r="C422" s="28"/>
      <c r="D422" s="28"/>
      <c r="E422" s="24"/>
      <c r="F422" s="24"/>
      <c r="G422" s="24"/>
      <c r="H422" s="60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 x14ac:dyDescent="0.25">
      <c r="A423" s="130"/>
      <c r="B423" s="27"/>
      <c r="C423" s="28"/>
      <c r="D423" s="28"/>
      <c r="E423" s="24"/>
      <c r="F423" s="24"/>
      <c r="G423" s="24"/>
      <c r="H423" s="60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 x14ac:dyDescent="0.25">
      <c r="A424" s="130"/>
      <c r="B424" s="27"/>
      <c r="C424" s="24"/>
      <c r="D424" s="24"/>
      <c r="E424" s="28"/>
      <c r="F424" s="28"/>
      <c r="G424" s="28"/>
      <c r="H424" s="60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 x14ac:dyDescent="0.25">
      <c r="A425" s="130"/>
      <c r="B425" s="27"/>
      <c r="C425" s="24"/>
      <c r="D425" s="24"/>
      <c r="E425" s="28"/>
      <c r="F425" s="28"/>
      <c r="G425" s="28"/>
      <c r="H425" s="60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 x14ac:dyDescent="0.25">
      <c r="A426" s="130"/>
      <c r="B426" s="27"/>
      <c r="C426" s="24"/>
      <c r="D426" s="24"/>
      <c r="E426" s="28"/>
      <c r="F426" s="28"/>
      <c r="G426" s="28"/>
      <c r="H426" s="60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 x14ac:dyDescent="0.25">
      <c r="A427" s="130"/>
      <c r="B427" s="27"/>
      <c r="C427" s="24"/>
      <c r="D427" s="24"/>
      <c r="E427" s="28"/>
      <c r="F427" s="28"/>
      <c r="G427" s="28"/>
      <c r="H427" s="60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 x14ac:dyDescent="0.25">
      <c r="A428" s="130"/>
      <c r="B428" s="27"/>
      <c r="C428" s="28"/>
      <c r="D428" s="28"/>
      <c r="E428" s="24"/>
      <c r="F428" s="24"/>
      <c r="G428" s="24"/>
      <c r="H428" s="60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 x14ac:dyDescent="0.25">
      <c r="A429" s="130"/>
      <c r="B429" s="27"/>
      <c r="C429" s="24"/>
      <c r="D429" s="24"/>
      <c r="E429" s="28"/>
      <c r="F429" s="28"/>
      <c r="G429" s="28"/>
      <c r="H429" s="60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 x14ac:dyDescent="0.25">
      <c r="A430" s="130"/>
      <c r="B430" s="27"/>
      <c r="C430" s="24"/>
      <c r="D430" s="24"/>
      <c r="E430" s="28"/>
      <c r="F430" s="28"/>
      <c r="G430" s="28"/>
      <c r="H430" s="60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 x14ac:dyDescent="0.25">
      <c r="A431" s="130"/>
      <c r="B431" s="27"/>
      <c r="C431" s="24"/>
      <c r="D431" s="24"/>
      <c r="E431" s="28"/>
      <c r="F431" s="28"/>
      <c r="G431" s="28"/>
      <c r="H431" s="60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 x14ac:dyDescent="0.25">
      <c r="A432" s="130"/>
      <c r="B432" s="27"/>
      <c r="C432" s="24"/>
      <c r="D432" s="24"/>
      <c r="E432" s="28"/>
      <c r="F432" s="28"/>
      <c r="G432" s="28"/>
      <c r="H432" s="60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 x14ac:dyDescent="0.25">
      <c r="A433" s="130"/>
      <c r="B433" s="27"/>
      <c r="C433" s="24"/>
      <c r="D433" s="24"/>
      <c r="E433" s="28"/>
      <c r="F433" s="28"/>
      <c r="G433" s="28"/>
      <c r="H433" s="60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 x14ac:dyDescent="0.25">
      <c r="A434" s="130"/>
      <c r="B434" s="27"/>
      <c r="C434" s="28"/>
      <c r="D434" s="28"/>
      <c r="E434" s="24"/>
      <c r="F434" s="24"/>
      <c r="G434" s="24"/>
      <c r="H434" s="60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 x14ac:dyDescent="0.25">
      <c r="A435" s="130"/>
      <c r="B435" s="27"/>
      <c r="C435" s="28"/>
      <c r="D435" s="28"/>
      <c r="E435" s="24"/>
      <c r="F435" s="24"/>
      <c r="G435" s="24"/>
      <c r="H435" s="60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 x14ac:dyDescent="0.25">
      <c r="A436" s="130"/>
      <c r="B436" s="27"/>
      <c r="C436" s="24"/>
      <c r="D436" s="24"/>
      <c r="E436" s="28"/>
      <c r="F436" s="28"/>
      <c r="G436" s="28"/>
      <c r="H436" s="60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 x14ac:dyDescent="0.25">
      <c r="A437" s="130"/>
      <c r="B437" s="27"/>
      <c r="C437" s="24"/>
      <c r="D437" s="24"/>
      <c r="E437" s="28"/>
      <c r="F437" s="28"/>
      <c r="G437" s="28"/>
      <c r="H437" s="60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 x14ac:dyDescent="0.25">
      <c r="A438" s="130"/>
      <c r="B438" s="27"/>
      <c r="C438" s="24"/>
      <c r="D438" s="24"/>
      <c r="E438" s="28"/>
      <c r="F438" s="28"/>
      <c r="G438" s="28"/>
      <c r="H438" s="60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 x14ac:dyDescent="0.25">
      <c r="A439" s="130"/>
      <c r="B439" s="29"/>
      <c r="C439" s="23"/>
      <c r="D439" s="23"/>
      <c r="E439" s="24"/>
      <c r="F439" s="24"/>
      <c r="G439" s="24"/>
      <c r="H439" s="60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 x14ac:dyDescent="0.25">
      <c r="A440" s="130"/>
      <c r="B440" s="27"/>
      <c r="C440" s="28"/>
      <c r="D440" s="28"/>
      <c r="E440" s="24"/>
      <c r="F440" s="24"/>
      <c r="G440" s="24"/>
      <c r="H440" s="60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 x14ac:dyDescent="0.25">
      <c r="A441" s="130"/>
      <c r="B441" s="27"/>
      <c r="C441" s="28"/>
      <c r="D441" s="28"/>
      <c r="E441" s="24"/>
      <c r="F441" s="24"/>
      <c r="G441" s="24"/>
      <c r="H441" s="60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 x14ac:dyDescent="0.25">
      <c r="A442" s="130"/>
      <c r="B442" s="27"/>
      <c r="C442" s="24"/>
      <c r="D442" s="24"/>
      <c r="E442" s="28"/>
      <c r="F442" s="28"/>
      <c r="G442" s="28"/>
      <c r="H442" s="60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 x14ac:dyDescent="0.25">
      <c r="A443" s="130"/>
      <c r="B443" s="27"/>
      <c r="C443" s="24"/>
      <c r="D443" s="24"/>
      <c r="E443" s="28"/>
      <c r="F443" s="28"/>
      <c r="G443" s="28"/>
      <c r="H443" s="60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 x14ac:dyDescent="0.25">
      <c r="A444" s="130"/>
      <c r="B444" s="27"/>
      <c r="C444" s="28"/>
      <c r="D444" s="28"/>
      <c r="E444" s="24"/>
      <c r="F444" s="24"/>
      <c r="G444" s="24"/>
      <c r="H444" s="60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 x14ac:dyDescent="0.25">
      <c r="A445" s="130"/>
      <c r="B445" s="27"/>
      <c r="C445" s="28"/>
      <c r="D445" s="28"/>
      <c r="E445" s="24"/>
      <c r="F445" s="24"/>
      <c r="G445" s="24"/>
      <c r="H445" s="60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 x14ac:dyDescent="0.25">
      <c r="A446" s="130"/>
      <c r="B446" s="27"/>
      <c r="C446" s="24"/>
      <c r="D446" s="24"/>
      <c r="E446" s="28"/>
      <c r="F446" s="28"/>
      <c r="G446" s="28"/>
      <c r="H446" s="60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 x14ac:dyDescent="0.25">
      <c r="A447" s="130"/>
      <c r="B447" s="27"/>
      <c r="C447" s="24"/>
      <c r="D447" s="24"/>
      <c r="E447" s="28"/>
      <c r="F447" s="28"/>
      <c r="G447" s="28"/>
      <c r="H447" s="60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 x14ac:dyDescent="0.25">
      <c r="A448" s="130"/>
      <c r="B448" s="27"/>
      <c r="C448" s="28"/>
      <c r="D448" s="28"/>
      <c r="E448" s="24"/>
      <c r="F448" s="24"/>
      <c r="G448" s="24"/>
      <c r="H448" s="60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 x14ac:dyDescent="0.25">
      <c r="A449" s="130"/>
      <c r="B449" s="29"/>
      <c r="C449" s="23"/>
      <c r="D449" s="23"/>
      <c r="E449" s="24"/>
      <c r="F449" s="24"/>
      <c r="G449" s="24"/>
      <c r="H449" s="60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 x14ac:dyDescent="0.25">
      <c r="A450" s="130"/>
      <c r="B450" s="27"/>
      <c r="C450" s="28"/>
      <c r="D450" s="28"/>
      <c r="E450" s="24"/>
      <c r="F450" s="24"/>
      <c r="G450" s="24"/>
      <c r="H450" s="60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 x14ac:dyDescent="0.25">
      <c r="A451" s="130"/>
      <c r="B451" s="27"/>
      <c r="C451" s="28"/>
      <c r="D451" s="28"/>
      <c r="E451" s="24"/>
      <c r="F451" s="24"/>
      <c r="G451" s="24"/>
      <c r="H451" s="60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 x14ac:dyDescent="0.25">
      <c r="A452" s="130"/>
      <c r="B452" s="27"/>
      <c r="C452" s="28"/>
      <c r="D452" s="28"/>
      <c r="E452" s="24"/>
      <c r="F452" s="24"/>
      <c r="G452" s="24"/>
      <c r="H452" s="60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 x14ac:dyDescent="0.25">
      <c r="A453" s="130"/>
      <c r="B453" s="27"/>
      <c r="C453" s="28"/>
      <c r="D453" s="28"/>
      <c r="E453" s="24"/>
      <c r="F453" s="24"/>
      <c r="G453" s="24"/>
      <c r="H453" s="60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 x14ac:dyDescent="0.25">
      <c r="A454" s="130"/>
      <c r="B454" s="27"/>
      <c r="C454" s="24"/>
      <c r="D454" s="24"/>
      <c r="E454" s="28"/>
      <c r="F454" s="28"/>
      <c r="G454" s="28"/>
      <c r="H454" s="60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 x14ac:dyDescent="0.25">
      <c r="A455" s="130"/>
      <c r="B455" s="27"/>
      <c r="C455" s="24"/>
      <c r="D455" s="24"/>
      <c r="E455" s="28"/>
      <c r="F455" s="28"/>
      <c r="G455" s="28"/>
      <c r="H455" s="60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 x14ac:dyDescent="0.25">
      <c r="A456" s="130"/>
      <c r="B456" s="27"/>
      <c r="C456" s="24"/>
      <c r="D456" s="24"/>
      <c r="E456" s="28"/>
      <c r="F456" s="28"/>
      <c r="G456" s="28"/>
      <c r="H456" s="60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 x14ac:dyDescent="0.25">
      <c r="A457" s="130"/>
      <c r="B457" s="27"/>
      <c r="C457" s="24"/>
      <c r="D457" s="24"/>
      <c r="E457" s="28"/>
      <c r="F457" s="28"/>
      <c r="G457" s="28"/>
      <c r="H457" s="60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 x14ac:dyDescent="0.25">
      <c r="A458" s="130"/>
      <c r="B458" s="27"/>
      <c r="C458" s="24"/>
      <c r="D458" s="24"/>
      <c r="E458" s="28"/>
      <c r="F458" s="28"/>
      <c r="G458" s="28"/>
      <c r="H458" s="60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 x14ac:dyDescent="0.25">
      <c r="A459" s="130"/>
      <c r="B459" s="27"/>
      <c r="C459" s="24"/>
      <c r="D459" s="24"/>
      <c r="E459" s="28"/>
      <c r="F459" s="28"/>
      <c r="G459" s="28"/>
      <c r="H459" s="60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</row>
    <row r="460" spans="1:23" x14ac:dyDescent="0.25">
      <c r="A460" s="130"/>
      <c r="B460" s="27"/>
      <c r="C460" s="24"/>
      <c r="D460" s="24"/>
      <c r="E460" s="28"/>
      <c r="F460" s="28"/>
      <c r="G460" s="28"/>
      <c r="H460" s="60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</row>
    <row r="461" spans="1:23" x14ac:dyDescent="0.25">
      <c r="A461" s="130"/>
      <c r="B461" s="27"/>
      <c r="C461" s="24"/>
      <c r="D461" s="24"/>
      <c r="E461" s="28"/>
      <c r="F461" s="28"/>
      <c r="G461" s="28"/>
      <c r="H461" s="60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</row>
    <row r="462" spans="1:23" x14ac:dyDescent="0.25">
      <c r="A462" s="130"/>
      <c r="B462" s="27"/>
      <c r="C462" s="24"/>
      <c r="D462" s="24"/>
      <c r="E462" s="28"/>
      <c r="F462" s="28"/>
      <c r="G462" s="28"/>
      <c r="H462" s="60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</row>
    <row r="463" spans="1:23" x14ac:dyDescent="0.25">
      <c r="A463" s="130"/>
      <c r="B463" s="27"/>
      <c r="C463" s="28"/>
      <c r="D463" s="28"/>
      <c r="E463" s="24"/>
      <c r="F463" s="24"/>
      <c r="G463" s="24"/>
      <c r="H463" s="60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</row>
    <row r="464" spans="1:23" x14ac:dyDescent="0.25">
      <c r="A464" s="130"/>
      <c r="B464" s="27"/>
      <c r="C464" s="24"/>
      <c r="D464" s="24"/>
      <c r="E464" s="28"/>
      <c r="F464" s="28"/>
      <c r="G464" s="28"/>
      <c r="H464" s="60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</row>
    <row r="465" spans="1:23" x14ac:dyDescent="0.25">
      <c r="A465" s="130"/>
      <c r="B465" s="27"/>
      <c r="C465" s="24"/>
      <c r="D465" s="24"/>
      <c r="E465" s="28"/>
      <c r="F465" s="28"/>
      <c r="G465" s="28"/>
      <c r="H465" s="60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</row>
    <row r="466" spans="1:23" x14ac:dyDescent="0.25">
      <c r="A466" s="130"/>
      <c r="B466" s="27"/>
      <c r="C466" s="24"/>
      <c r="D466" s="24"/>
      <c r="E466" s="28"/>
      <c r="F466" s="28"/>
      <c r="G466" s="28"/>
      <c r="H466" s="60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</row>
    <row r="467" spans="1:23" x14ac:dyDescent="0.25">
      <c r="A467" s="130"/>
      <c r="B467" s="27"/>
      <c r="C467" s="24"/>
      <c r="D467" s="24"/>
      <c r="E467" s="28"/>
      <c r="F467" s="28"/>
      <c r="G467" s="28"/>
      <c r="H467" s="60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</row>
    <row r="468" spans="1:23" x14ac:dyDescent="0.25">
      <c r="A468" s="130"/>
      <c r="B468" s="27"/>
      <c r="C468" s="24"/>
      <c r="D468" s="24"/>
      <c r="E468" s="28"/>
      <c r="F468" s="28"/>
      <c r="G468" s="28"/>
      <c r="H468" s="60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</row>
    <row r="469" spans="1:23" x14ac:dyDescent="0.25">
      <c r="A469" s="130"/>
      <c r="B469" s="27"/>
      <c r="C469" s="24"/>
      <c r="D469" s="24"/>
      <c r="E469" s="28"/>
      <c r="F469" s="28"/>
      <c r="G469" s="28"/>
      <c r="H469" s="60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</row>
    <row r="470" spans="1:23" x14ac:dyDescent="0.25">
      <c r="A470" s="130"/>
      <c r="B470" s="27"/>
      <c r="C470" s="24"/>
      <c r="D470" s="24"/>
      <c r="E470" s="28"/>
      <c r="F470" s="28"/>
      <c r="G470" s="28"/>
      <c r="H470" s="60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</row>
    <row r="471" spans="1:23" x14ac:dyDescent="0.25">
      <c r="A471" s="130"/>
      <c r="B471" s="27"/>
      <c r="C471" s="24"/>
      <c r="D471" s="24"/>
      <c r="E471" s="28"/>
      <c r="F471" s="28"/>
      <c r="G471" s="28"/>
      <c r="H471" s="60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</row>
    <row r="472" spans="1:23" x14ac:dyDescent="0.25">
      <c r="A472" s="130"/>
      <c r="B472" s="27"/>
      <c r="C472" s="24"/>
      <c r="D472" s="24"/>
      <c r="E472" s="28"/>
      <c r="F472" s="28"/>
      <c r="G472" s="28"/>
      <c r="H472" s="60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</row>
    <row r="473" spans="1:23" x14ac:dyDescent="0.25">
      <c r="A473" s="130"/>
      <c r="B473" s="27"/>
      <c r="C473" s="24"/>
      <c r="D473" s="24"/>
      <c r="E473" s="28"/>
      <c r="F473" s="28"/>
      <c r="G473" s="28"/>
      <c r="H473" s="60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</row>
    <row r="474" spans="1:23" x14ac:dyDescent="0.25">
      <c r="A474" s="130"/>
      <c r="B474" s="27"/>
      <c r="C474" s="24"/>
      <c r="D474" s="24"/>
      <c r="E474" s="28"/>
      <c r="F474" s="28"/>
      <c r="G474" s="28"/>
      <c r="H474" s="60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</row>
    <row r="475" spans="1:23" x14ac:dyDescent="0.25">
      <c r="A475" s="130"/>
      <c r="B475" s="29"/>
      <c r="C475" s="23"/>
      <c r="D475" s="23"/>
      <c r="E475" s="24"/>
      <c r="F475" s="24"/>
      <c r="G475" s="24"/>
      <c r="H475" s="60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</row>
    <row r="476" spans="1:23" x14ac:dyDescent="0.25">
      <c r="A476" s="130"/>
      <c r="B476" s="27"/>
      <c r="C476" s="28"/>
      <c r="D476" s="28"/>
      <c r="E476" s="24"/>
      <c r="F476" s="24"/>
      <c r="G476" s="24"/>
      <c r="H476" s="60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</row>
    <row r="477" spans="1:23" x14ac:dyDescent="0.25">
      <c r="A477" s="130"/>
      <c r="B477" s="27"/>
      <c r="C477" s="28"/>
      <c r="D477" s="28"/>
      <c r="E477" s="24"/>
      <c r="F477" s="24"/>
      <c r="G477" s="24"/>
      <c r="H477" s="60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</row>
    <row r="478" spans="1:23" x14ac:dyDescent="0.25">
      <c r="A478" s="130"/>
      <c r="B478" s="27"/>
      <c r="C478" s="28"/>
      <c r="D478" s="28"/>
      <c r="E478" s="24"/>
      <c r="F478" s="24"/>
      <c r="G478" s="24"/>
      <c r="H478" s="60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</row>
    <row r="479" spans="1:23" x14ac:dyDescent="0.25">
      <c r="A479" s="130"/>
      <c r="B479" s="27"/>
      <c r="C479" s="28"/>
      <c r="D479" s="28"/>
      <c r="E479" s="24"/>
      <c r="F479" s="24"/>
      <c r="G479" s="24"/>
      <c r="H479" s="60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</row>
    <row r="480" spans="1:23" x14ac:dyDescent="0.25">
      <c r="A480" s="130"/>
      <c r="B480" s="27"/>
      <c r="C480" s="24"/>
      <c r="D480" s="24"/>
      <c r="E480" s="28"/>
      <c r="F480" s="28"/>
      <c r="G480" s="28"/>
      <c r="H480" s="60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</row>
    <row r="481" spans="1:23" x14ac:dyDescent="0.25">
      <c r="A481" s="130"/>
      <c r="B481" s="27"/>
      <c r="C481" s="24"/>
      <c r="D481" s="24"/>
      <c r="E481" s="28"/>
      <c r="F481" s="28"/>
      <c r="G481" s="28"/>
      <c r="H481" s="60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</row>
    <row r="482" spans="1:23" x14ac:dyDescent="0.25">
      <c r="A482" s="130"/>
      <c r="B482" s="27"/>
      <c r="C482" s="24"/>
      <c r="D482" s="24"/>
      <c r="E482" s="28"/>
      <c r="F482" s="28"/>
      <c r="G482" s="28"/>
      <c r="H482" s="60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</row>
    <row r="483" spans="1:23" x14ac:dyDescent="0.25">
      <c r="A483" s="130"/>
      <c r="B483" s="27"/>
      <c r="C483" s="24"/>
      <c r="D483" s="24"/>
      <c r="E483" s="28"/>
      <c r="F483" s="28"/>
      <c r="G483" s="28"/>
      <c r="H483" s="60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</row>
    <row r="484" spans="1:23" x14ac:dyDescent="0.25">
      <c r="A484" s="130"/>
      <c r="B484" s="27"/>
      <c r="C484" s="24"/>
      <c r="D484" s="24"/>
      <c r="E484" s="28"/>
      <c r="F484" s="28"/>
      <c r="G484" s="28"/>
      <c r="H484" s="60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</row>
    <row r="485" spans="1:23" x14ac:dyDescent="0.25">
      <c r="A485" s="130"/>
      <c r="B485" s="27"/>
      <c r="C485" s="24"/>
      <c r="D485" s="24"/>
      <c r="E485" s="28"/>
      <c r="F485" s="28"/>
      <c r="G485" s="28"/>
      <c r="H485" s="60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</row>
    <row r="486" spans="1:23" x14ac:dyDescent="0.25">
      <c r="A486" s="130"/>
      <c r="B486" s="27"/>
      <c r="C486" s="24"/>
      <c r="D486" s="24"/>
      <c r="E486" s="28"/>
      <c r="F486" s="28"/>
      <c r="G486" s="28"/>
      <c r="H486" s="60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</row>
    <row r="487" spans="1:23" x14ac:dyDescent="0.25">
      <c r="A487" s="130"/>
      <c r="B487" s="27"/>
      <c r="C487" s="24"/>
      <c r="D487" s="24"/>
      <c r="E487" s="28"/>
      <c r="F487" s="28"/>
      <c r="G487" s="28"/>
      <c r="H487" s="60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</row>
    <row r="488" spans="1:23" x14ac:dyDescent="0.25">
      <c r="A488" s="130"/>
      <c r="B488" s="27"/>
      <c r="C488" s="24"/>
      <c r="D488" s="24"/>
      <c r="E488" s="28"/>
      <c r="F488" s="28"/>
      <c r="G488" s="28"/>
      <c r="H488" s="60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</row>
    <row r="489" spans="1:23" x14ac:dyDescent="0.25">
      <c r="A489" s="130"/>
      <c r="B489" s="27"/>
      <c r="C489" s="28"/>
      <c r="D489" s="28"/>
      <c r="E489" s="24"/>
      <c r="F489" s="24"/>
      <c r="G489" s="24"/>
      <c r="H489" s="60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</row>
    <row r="490" spans="1:23" x14ac:dyDescent="0.25">
      <c r="A490" s="130"/>
      <c r="B490" s="27"/>
      <c r="C490" s="24"/>
      <c r="D490" s="24"/>
      <c r="E490" s="28"/>
      <c r="F490" s="28"/>
      <c r="G490" s="28"/>
      <c r="H490" s="60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</row>
    <row r="491" spans="1:23" x14ac:dyDescent="0.25">
      <c r="A491" s="130"/>
      <c r="B491" s="27"/>
      <c r="C491" s="24"/>
      <c r="D491" s="24"/>
      <c r="E491" s="28"/>
      <c r="F491" s="28"/>
      <c r="G491" s="28"/>
      <c r="H491" s="60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</row>
    <row r="492" spans="1:23" x14ac:dyDescent="0.25">
      <c r="A492" s="130"/>
      <c r="B492" s="27"/>
      <c r="C492" s="24"/>
      <c r="D492" s="24"/>
      <c r="E492" s="28"/>
      <c r="F492" s="28"/>
      <c r="G492" s="28"/>
      <c r="H492" s="60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</row>
    <row r="493" spans="1:23" x14ac:dyDescent="0.25">
      <c r="A493" s="130"/>
      <c r="B493" s="27"/>
      <c r="C493" s="24"/>
      <c r="D493" s="24"/>
      <c r="E493" s="28"/>
      <c r="F493" s="28"/>
      <c r="G493" s="28"/>
      <c r="H493" s="60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</row>
    <row r="494" spans="1:23" x14ac:dyDescent="0.25">
      <c r="A494" s="130"/>
      <c r="B494" s="27"/>
      <c r="C494" s="24"/>
      <c r="D494" s="24"/>
      <c r="E494" s="28"/>
      <c r="F494" s="28"/>
      <c r="G494" s="28"/>
      <c r="H494" s="60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</row>
    <row r="495" spans="1:23" x14ac:dyDescent="0.25">
      <c r="A495" s="130"/>
      <c r="B495" s="27"/>
      <c r="C495" s="24"/>
      <c r="D495" s="24"/>
      <c r="E495" s="28"/>
      <c r="F495" s="28"/>
      <c r="G495" s="28"/>
      <c r="H495" s="60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</row>
    <row r="496" spans="1:23" x14ac:dyDescent="0.25">
      <c r="A496" s="130"/>
      <c r="B496" s="27"/>
      <c r="C496" s="24"/>
      <c r="D496" s="24"/>
      <c r="E496" s="28"/>
      <c r="F496" s="28"/>
      <c r="G496" s="28"/>
      <c r="H496" s="60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</row>
    <row r="497" spans="1:23" x14ac:dyDescent="0.25">
      <c r="A497" s="130"/>
      <c r="B497" s="27"/>
      <c r="C497" s="24"/>
      <c r="D497" s="24"/>
      <c r="E497" s="28"/>
      <c r="F497" s="28"/>
      <c r="G497" s="28"/>
      <c r="H497" s="60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</row>
    <row r="498" spans="1:23" x14ac:dyDescent="0.25">
      <c r="A498" s="130"/>
      <c r="B498" s="27"/>
      <c r="C498" s="24"/>
      <c r="D498" s="24"/>
      <c r="E498" s="28"/>
      <c r="F498" s="28"/>
      <c r="G498" s="28"/>
      <c r="H498" s="60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</row>
    <row r="499" spans="1:23" x14ac:dyDescent="0.25">
      <c r="A499" s="130"/>
      <c r="B499" s="27"/>
      <c r="C499" s="24"/>
      <c r="D499" s="24"/>
      <c r="E499" s="28"/>
      <c r="F499" s="28"/>
      <c r="G499" s="28"/>
      <c r="H499" s="60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</row>
    <row r="500" spans="1:23" x14ac:dyDescent="0.25">
      <c r="A500" s="130"/>
      <c r="B500" s="27"/>
      <c r="C500" s="24"/>
      <c r="D500" s="24"/>
      <c r="E500" s="28"/>
      <c r="F500" s="28"/>
      <c r="G500" s="28"/>
      <c r="H500" s="60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</row>
    <row r="501" spans="1:23" x14ac:dyDescent="0.25">
      <c r="A501" s="130"/>
      <c r="B501" s="29"/>
      <c r="C501" s="23"/>
      <c r="D501" s="23"/>
      <c r="E501" s="24"/>
      <c r="F501" s="24"/>
      <c r="G501" s="24"/>
      <c r="H501" s="60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</row>
    <row r="502" spans="1:23" x14ac:dyDescent="0.25">
      <c r="A502" s="130"/>
      <c r="B502" s="32"/>
      <c r="C502" s="33"/>
      <c r="D502" s="33"/>
      <c r="E502" s="24"/>
      <c r="F502" s="24"/>
      <c r="G502" s="24"/>
      <c r="H502" s="60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</row>
    <row r="503" spans="1:23" x14ac:dyDescent="0.25">
      <c r="A503" s="130"/>
      <c r="B503" s="34"/>
      <c r="C503" s="35"/>
      <c r="D503" s="35"/>
      <c r="E503" s="36"/>
      <c r="F503" s="36"/>
      <c r="G503" s="36"/>
      <c r="H503" s="60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</row>
    <row r="504" spans="1:23" x14ac:dyDescent="0.25">
      <c r="A504" s="130"/>
      <c r="B504" s="19"/>
      <c r="C504" s="37"/>
      <c r="D504" s="37"/>
      <c r="E504" s="24"/>
      <c r="F504" s="24"/>
      <c r="G504" s="24"/>
      <c r="H504" s="60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</row>
    <row r="505" spans="1:23" x14ac:dyDescent="0.25">
      <c r="A505" s="130"/>
      <c r="B505" s="19"/>
      <c r="C505" s="37"/>
      <c r="D505" s="37"/>
      <c r="E505" s="24"/>
      <c r="F505" s="24"/>
      <c r="G505" s="24"/>
      <c r="H505" s="60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</row>
    <row r="506" spans="1:23" x14ac:dyDescent="0.25">
      <c r="A506" s="130"/>
      <c r="B506" s="19"/>
      <c r="C506" s="37"/>
      <c r="D506" s="37"/>
      <c r="E506" s="24"/>
      <c r="F506" s="24"/>
      <c r="G506" s="24"/>
      <c r="H506" s="60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</row>
    <row r="507" spans="1:23" x14ac:dyDescent="0.25">
      <c r="A507" s="130"/>
      <c r="B507" s="34"/>
      <c r="C507" s="35"/>
      <c r="D507" s="35"/>
      <c r="E507" s="36"/>
      <c r="F507" s="36"/>
      <c r="G507" s="36"/>
      <c r="H507" s="60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</row>
    <row r="508" spans="1:23" x14ac:dyDescent="0.25">
      <c r="A508" s="130"/>
      <c r="B508" s="19"/>
      <c r="C508" s="37"/>
      <c r="D508" s="37"/>
      <c r="E508" s="24"/>
      <c r="F508" s="24"/>
      <c r="G508" s="24"/>
      <c r="H508" s="60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</row>
    <row r="509" spans="1:23" x14ac:dyDescent="0.25">
      <c r="A509" s="130"/>
      <c r="B509" s="19"/>
      <c r="C509" s="24"/>
      <c r="D509" s="24"/>
      <c r="E509" s="37"/>
      <c r="F509" s="37"/>
      <c r="G509" s="37"/>
    </row>
    <row r="510" spans="1:23" x14ac:dyDescent="0.25">
      <c r="A510" s="130"/>
      <c r="B510" s="19"/>
      <c r="C510" s="24"/>
      <c r="D510" s="24"/>
      <c r="E510" s="37"/>
      <c r="F510" s="37"/>
      <c r="G510" s="37"/>
    </row>
    <row r="511" spans="1:23" x14ac:dyDescent="0.25">
      <c r="A511" s="130"/>
      <c r="B511" s="19"/>
      <c r="C511" s="24"/>
      <c r="D511" s="24"/>
      <c r="E511" s="37"/>
      <c r="F511" s="37"/>
      <c r="G511" s="37"/>
    </row>
    <row r="512" spans="1:23" x14ac:dyDescent="0.25">
      <c r="A512" s="130"/>
      <c r="B512" s="19"/>
      <c r="C512" s="24"/>
      <c r="D512" s="24"/>
      <c r="E512" s="37"/>
      <c r="F512" s="37"/>
      <c r="G512" s="37"/>
    </row>
    <row r="513" spans="1:23" x14ac:dyDescent="0.25">
      <c r="A513" s="130"/>
      <c r="B513" s="19"/>
      <c r="C513" s="24"/>
      <c r="D513" s="24"/>
      <c r="E513" s="37"/>
      <c r="F513" s="37"/>
      <c r="G513" s="37"/>
    </row>
    <row r="514" spans="1:23" x14ac:dyDescent="0.25">
      <c r="A514" s="130"/>
      <c r="B514" s="19"/>
      <c r="C514" s="24"/>
      <c r="D514" s="24"/>
      <c r="E514" s="37"/>
      <c r="F514" s="37"/>
      <c r="G514" s="37"/>
    </row>
    <row r="515" spans="1:23" x14ac:dyDescent="0.25">
      <c r="A515" s="130"/>
      <c r="B515" s="34"/>
      <c r="C515" s="35"/>
      <c r="D515" s="35"/>
      <c r="E515" s="36"/>
      <c r="F515" s="36"/>
      <c r="G515" s="36"/>
    </row>
    <row r="516" spans="1:23" x14ac:dyDescent="0.25">
      <c r="A516" s="130"/>
      <c r="B516" s="19"/>
      <c r="C516" s="37"/>
      <c r="D516" s="37"/>
      <c r="E516" s="24"/>
      <c r="F516" s="24"/>
      <c r="G516" s="24"/>
    </row>
    <row r="517" spans="1:23" x14ac:dyDescent="0.25">
      <c r="A517" s="130"/>
      <c r="B517" s="19"/>
      <c r="C517" s="37"/>
      <c r="D517" s="37"/>
      <c r="E517" s="24"/>
      <c r="F517" s="24"/>
      <c r="G517" s="24"/>
    </row>
    <row r="518" spans="1:23" x14ac:dyDescent="0.25">
      <c r="A518" s="130"/>
      <c r="B518" s="19"/>
      <c r="C518" s="37"/>
      <c r="D518" s="37"/>
      <c r="E518" s="24"/>
      <c r="F518" s="24"/>
      <c r="G518" s="24"/>
    </row>
    <row r="519" spans="1:23" x14ac:dyDescent="0.25">
      <c r="B519" s="19"/>
      <c r="C519" s="37"/>
      <c r="D519" s="37"/>
      <c r="E519" s="24"/>
      <c r="F519" s="24"/>
      <c r="G519" s="24"/>
      <c r="H519" s="18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</row>
    <row r="520" spans="1:23" s="12" customFormat="1" x14ac:dyDescent="0.25">
      <c r="A520" s="131"/>
      <c r="B520" s="19"/>
      <c r="C520" s="37"/>
      <c r="D520" s="37"/>
      <c r="E520" s="24"/>
      <c r="F520" s="24"/>
      <c r="G520" s="24"/>
      <c r="H520" s="49"/>
    </row>
    <row r="521" spans="1:23" s="12" customFormat="1" x14ac:dyDescent="0.25">
      <c r="A521" s="131"/>
      <c r="B521" s="32"/>
      <c r="C521" s="33"/>
      <c r="D521" s="33"/>
      <c r="E521" s="24"/>
      <c r="F521" s="24"/>
      <c r="G521" s="24"/>
      <c r="H521" s="49"/>
    </row>
    <row r="522" spans="1:23" s="12" customFormat="1" x14ac:dyDescent="0.25">
      <c r="A522" s="131"/>
      <c r="B522" s="19"/>
      <c r="C522" s="37"/>
      <c r="D522" s="37"/>
      <c r="E522" s="24"/>
      <c r="F522" s="24"/>
      <c r="G522" s="24"/>
      <c r="H522" s="49"/>
    </row>
    <row r="523" spans="1:23" s="12" customFormat="1" x14ac:dyDescent="0.25">
      <c r="A523" s="131"/>
      <c r="B523" s="19"/>
      <c r="C523" s="37"/>
      <c r="D523" s="37"/>
      <c r="E523" s="24"/>
      <c r="F523" s="24"/>
      <c r="G523" s="24"/>
      <c r="H523" s="49"/>
    </row>
    <row r="524" spans="1:23" s="12" customFormat="1" x14ac:dyDescent="0.25">
      <c r="A524" s="131"/>
      <c r="B524" s="19"/>
      <c r="C524" s="37"/>
      <c r="D524" s="37"/>
      <c r="E524" s="24"/>
      <c r="F524" s="24"/>
      <c r="G524" s="24"/>
      <c r="H524" s="49"/>
    </row>
    <row r="525" spans="1:23" s="12" customFormat="1" x14ac:dyDescent="0.25">
      <c r="A525" s="131"/>
      <c r="B525" s="19"/>
      <c r="C525" s="37"/>
      <c r="D525" s="37"/>
      <c r="E525" s="24"/>
      <c r="F525" s="24"/>
      <c r="G525" s="24"/>
      <c r="H525" s="49"/>
    </row>
    <row r="526" spans="1:23" s="12" customFormat="1" x14ac:dyDescent="0.25">
      <c r="A526" s="131"/>
      <c r="B526" s="19"/>
      <c r="C526" s="37"/>
      <c r="D526" s="37"/>
      <c r="E526" s="24"/>
      <c r="F526" s="24"/>
      <c r="G526" s="24"/>
      <c r="H526" s="49"/>
    </row>
    <row r="527" spans="1:23" s="12" customFormat="1" x14ac:dyDescent="0.25">
      <c r="A527" s="131"/>
      <c r="B527" s="19"/>
      <c r="C527" s="37"/>
      <c r="D527" s="37"/>
      <c r="E527" s="24"/>
      <c r="F527" s="24"/>
      <c r="G527" s="24"/>
      <c r="H527" s="49"/>
    </row>
    <row r="528" spans="1:23" x14ac:dyDescent="0.25">
      <c r="A528" s="130"/>
      <c r="B528" s="17"/>
      <c r="C528" s="17"/>
      <c r="D528" s="17"/>
      <c r="E528" s="17"/>
      <c r="F528" s="17"/>
      <c r="G528" s="17"/>
      <c r="H528" s="18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</row>
    <row r="529" spans="1:23" x14ac:dyDescent="0.25">
      <c r="A529" s="130"/>
      <c r="B529" s="17"/>
      <c r="C529" s="17"/>
      <c r="D529" s="17"/>
      <c r="E529" s="17"/>
      <c r="F529" s="17"/>
      <c r="G529" s="17"/>
      <c r="H529" s="18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</row>
    <row r="530" spans="1:23" x14ac:dyDescent="0.25">
      <c r="A530" s="130"/>
      <c r="B530" s="17"/>
      <c r="C530" s="17"/>
      <c r="D530" s="17"/>
      <c r="E530" s="17"/>
      <c r="F530" s="17"/>
      <c r="G530" s="17"/>
      <c r="H530" s="18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</row>
    <row r="531" spans="1:23" x14ac:dyDescent="0.25">
      <c r="A531" s="130"/>
      <c r="B531" s="17"/>
      <c r="C531" s="17"/>
      <c r="D531" s="17"/>
      <c r="E531" s="17"/>
      <c r="F531" s="17"/>
      <c r="G531" s="17"/>
      <c r="H531" s="18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</row>
    <row r="532" spans="1:23" x14ac:dyDescent="0.25">
      <c r="A532" s="130"/>
      <c r="B532" s="17"/>
      <c r="C532" s="17"/>
      <c r="D532" s="17"/>
      <c r="E532" s="17"/>
      <c r="F532" s="17"/>
      <c r="G532" s="17"/>
      <c r="H532" s="18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</row>
    <row r="533" spans="1:23" x14ac:dyDescent="0.25">
      <c r="A533" s="130"/>
      <c r="B533" s="17"/>
      <c r="C533" s="17"/>
      <c r="D533" s="17"/>
      <c r="E533" s="17"/>
      <c r="F533" s="17"/>
      <c r="G533" s="17"/>
      <c r="H533" s="18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</row>
    <row r="534" spans="1:23" x14ac:dyDescent="0.25">
      <c r="A534" s="130"/>
      <c r="B534" s="17"/>
      <c r="C534" s="17"/>
      <c r="D534" s="17"/>
      <c r="E534" s="17"/>
      <c r="F534" s="17"/>
      <c r="G534" s="17"/>
      <c r="H534" s="18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</row>
    <row r="535" spans="1:23" x14ac:dyDescent="0.25">
      <c r="A535" s="130"/>
      <c r="B535" s="17"/>
      <c r="C535" s="17"/>
      <c r="D535" s="17"/>
      <c r="E535" s="17"/>
      <c r="F535" s="17"/>
      <c r="G535" s="17"/>
      <c r="H535" s="18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</row>
    <row r="536" spans="1:23" x14ac:dyDescent="0.25">
      <c r="A536" s="130"/>
      <c r="B536" s="17"/>
      <c r="C536" s="17"/>
      <c r="D536" s="17"/>
      <c r="E536" s="17"/>
      <c r="F536" s="17"/>
      <c r="G536" s="17"/>
      <c r="H536" s="18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</row>
    <row r="537" spans="1:23" x14ac:dyDescent="0.25">
      <c r="A537" s="130"/>
      <c r="B537" s="17"/>
      <c r="C537" s="17"/>
      <c r="D537" s="17"/>
      <c r="E537" s="17"/>
      <c r="F537" s="17"/>
      <c r="G537" s="17"/>
      <c r="H537" s="18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</row>
    <row r="538" spans="1:23" x14ac:dyDescent="0.25">
      <c r="A538" s="130"/>
      <c r="B538" s="17"/>
      <c r="C538" s="17"/>
      <c r="D538" s="17"/>
      <c r="E538" s="17"/>
      <c r="F538" s="17"/>
      <c r="G538" s="17"/>
      <c r="H538" s="18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</row>
    <row r="539" spans="1:23" x14ac:dyDescent="0.25">
      <c r="A539" s="130"/>
      <c r="B539" s="17"/>
      <c r="C539" s="17"/>
      <c r="D539" s="17"/>
      <c r="E539" s="17"/>
      <c r="F539" s="17"/>
      <c r="G539" s="17"/>
      <c r="H539" s="18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</row>
    <row r="540" spans="1:23" x14ac:dyDescent="0.25">
      <c r="A540" s="130"/>
      <c r="B540" s="17"/>
      <c r="C540" s="17"/>
      <c r="D540" s="17"/>
      <c r="E540" s="17"/>
      <c r="F540" s="17"/>
      <c r="G540" s="17"/>
      <c r="H540" s="18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</row>
    <row r="541" spans="1:23" x14ac:dyDescent="0.25">
      <c r="A541" s="130"/>
      <c r="B541" s="17"/>
      <c r="C541" s="17"/>
      <c r="D541" s="17"/>
      <c r="E541" s="17"/>
      <c r="F541" s="17"/>
      <c r="G541" s="17"/>
      <c r="H541" s="18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</row>
    <row r="542" spans="1:23" x14ac:dyDescent="0.25">
      <c r="A542" s="130"/>
      <c r="B542" s="17"/>
      <c r="C542" s="17"/>
      <c r="D542" s="17"/>
      <c r="E542" s="17"/>
      <c r="F542" s="17"/>
      <c r="G542" s="17"/>
      <c r="H542" s="18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</row>
    <row r="543" spans="1:23" x14ac:dyDescent="0.25">
      <c r="A543" s="130"/>
      <c r="B543" s="17"/>
      <c r="C543" s="17"/>
      <c r="D543" s="17"/>
      <c r="E543" s="17"/>
      <c r="F543" s="17"/>
      <c r="G543" s="17"/>
      <c r="H543" s="18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</row>
    <row r="544" spans="1:23" x14ac:dyDescent="0.25">
      <c r="A544" s="130"/>
      <c r="B544" s="17"/>
      <c r="C544" s="17"/>
      <c r="D544" s="17"/>
      <c r="E544" s="17"/>
      <c r="F544" s="17"/>
      <c r="G544" s="17"/>
      <c r="H544" s="18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</row>
    <row r="545" spans="1:23" x14ac:dyDescent="0.25">
      <c r="A545" s="130"/>
      <c r="B545" s="17"/>
      <c r="C545" s="17"/>
      <c r="D545" s="17"/>
      <c r="E545" s="17"/>
      <c r="F545" s="17"/>
      <c r="G545" s="17"/>
      <c r="H545" s="18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</row>
    <row r="546" spans="1:23" x14ac:dyDescent="0.25">
      <c r="A546" s="130"/>
      <c r="B546" s="17"/>
      <c r="C546" s="17"/>
      <c r="D546" s="17"/>
      <c r="E546" s="17"/>
      <c r="F546" s="17"/>
      <c r="G546" s="17"/>
      <c r="H546" s="18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</row>
    <row r="547" spans="1:23" x14ac:dyDescent="0.25">
      <c r="A547" s="130"/>
      <c r="B547" s="17"/>
      <c r="C547" s="17"/>
      <c r="D547" s="17"/>
      <c r="E547" s="17"/>
      <c r="F547" s="17"/>
      <c r="G547" s="17"/>
      <c r="H547" s="18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</row>
    <row r="548" spans="1:23" x14ac:dyDescent="0.25">
      <c r="A548" s="130"/>
      <c r="B548" s="17"/>
      <c r="C548" s="17"/>
      <c r="D548" s="17"/>
      <c r="E548" s="17"/>
      <c r="F548" s="17"/>
      <c r="G548" s="17"/>
      <c r="H548" s="18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</row>
    <row r="549" spans="1:23" x14ac:dyDescent="0.25">
      <c r="A549" s="130"/>
      <c r="B549" s="17"/>
      <c r="C549" s="17"/>
      <c r="D549" s="17"/>
      <c r="E549" s="17"/>
      <c r="F549" s="17"/>
      <c r="G549" s="17"/>
      <c r="H549" s="18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</row>
    <row r="550" spans="1:23" x14ac:dyDescent="0.25">
      <c r="A550" s="130"/>
      <c r="B550" s="17"/>
      <c r="C550" s="17"/>
      <c r="D550" s="17"/>
      <c r="E550" s="17"/>
      <c r="F550" s="17"/>
      <c r="G550" s="17"/>
      <c r="H550" s="18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</row>
    <row r="551" spans="1:23" x14ac:dyDescent="0.25">
      <c r="A551" s="130"/>
      <c r="B551" s="17"/>
      <c r="C551" s="17"/>
      <c r="D551" s="17"/>
      <c r="E551" s="17"/>
      <c r="F551" s="17"/>
      <c r="G551" s="17"/>
      <c r="H551" s="18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</row>
    <row r="552" spans="1:23" x14ac:dyDescent="0.25">
      <c r="A552" s="130"/>
      <c r="B552" s="17"/>
      <c r="C552" s="17"/>
      <c r="D552" s="17"/>
      <c r="E552" s="17"/>
      <c r="F552" s="17"/>
      <c r="G552" s="17"/>
      <c r="H552" s="18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</row>
    <row r="553" spans="1:23" x14ac:dyDescent="0.25">
      <c r="A553" s="130"/>
      <c r="B553" s="17"/>
      <c r="C553" s="17"/>
      <c r="D553" s="17"/>
      <c r="E553" s="17"/>
      <c r="F553" s="17"/>
      <c r="G553" s="17"/>
      <c r="H553" s="18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</row>
    <row r="554" spans="1:23" x14ac:dyDescent="0.25">
      <c r="A554" s="130"/>
      <c r="B554" s="17"/>
      <c r="C554" s="17"/>
      <c r="D554" s="17"/>
      <c r="E554" s="17"/>
      <c r="F554" s="17"/>
      <c r="G554" s="17"/>
      <c r="H554" s="18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</row>
    <row r="555" spans="1:23" x14ac:dyDescent="0.25">
      <c r="A555" s="130"/>
      <c r="B555" s="17"/>
      <c r="C555" s="17"/>
      <c r="D555" s="17"/>
      <c r="E555" s="17"/>
      <c r="F555" s="17"/>
      <c r="G555" s="17"/>
      <c r="H555" s="18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</row>
    <row r="556" spans="1:23" x14ac:dyDescent="0.25">
      <c r="A556" s="130"/>
      <c r="B556" s="17"/>
      <c r="C556" s="17"/>
      <c r="D556" s="17"/>
      <c r="E556" s="17"/>
      <c r="F556" s="17"/>
      <c r="G556" s="17"/>
      <c r="H556" s="18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</row>
    <row r="557" spans="1:23" x14ac:dyDescent="0.25">
      <c r="A557" s="130"/>
      <c r="B557" s="17"/>
      <c r="C557" s="17"/>
      <c r="D557" s="17"/>
      <c r="E557" s="17"/>
      <c r="F557" s="17"/>
      <c r="G557" s="17"/>
      <c r="H557" s="18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</row>
    <row r="558" spans="1:23" x14ac:dyDescent="0.25">
      <c r="A558" s="130"/>
      <c r="B558" s="17"/>
      <c r="C558" s="17"/>
      <c r="D558" s="17"/>
      <c r="E558" s="17"/>
      <c r="F558" s="17"/>
      <c r="G558" s="17"/>
      <c r="H558" s="18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</row>
    <row r="559" spans="1:23" x14ac:dyDescent="0.25">
      <c r="A559" s="130"/>
      <c r="B559" s="17"/>
      <c r="C559" s="17"/>
      <c r="D559" s="17"/>
      <c r="E559" s="17"/>
      <c r="F559" s="17"/>
      <c r="G559" s="17"/>
      <c r="H559" s="18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</row>
    <row r="560" spans="1:23" x14ac:dyDescent="0.25">
      <c r="A560" s="130"/>
      <c r="B560" s="17"/>
      <c r="C560" s="17"/>
      <c r="D560" s="17"/>
      <c r="E560" s="17"/>
      <c r="F560" s="17"/>
      <c r="G560" s="17"/>
      <c r="H560" s="18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</row>
    <row r="561" spans="1:23" x14ac:dyDescent="0.25">
      <c r="A561" s="130"/>
      <c r="B561" s="17"/>
      <c r="C561" s="17"/>
      <c r="D561" s="17"/>
      <c r="E561" s="17"/>
      <c r="F561" s="17"/>
      <c r="G561" s="17"/>
      <c r="H561" s="18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</row>
    <row r="562" spans="1:23" x14ac:dyDescent="0.25">
      <c r="A562" s="130"/>
      <c r="B562" s="17"/>
      <c r="C562" s="17"/>
      <c r="D562" s="17"/>
      <c r="E562" s="17"/>
      <c r="F562" s="17"/>
      <c r="G562" s="17"/>
      <c r="H562" s="18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</row>
    <row r="563" spans="1:23" x14ac:dyDescent="0.25">
      <c r="A563" s="130"/>
      <c r="B563" s="17"/>
      <c r="C563" s="17"/>
      <c r="D563" s="17"/>
      <c r="E563" s="17"/>
      <c r="F563" s="17"/>
      <c r="G563" s="17"/>
      <c r="H563" s="18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</row>
    <row r="564" spans="1:23" x14ac:dyDescent="0.25">
      <c r="A564" s="130"/>
      <c r="B564" s="17"/>
      <c r="C564" s="17"/>
      <c r="D564" s="17"/>
      <c r="E564" s="17"/>
      <c r="F564" s="17"/>
      <c r="G564" s="17"/>
      <c r="H564" s="18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</row>
    <row r="565" spans="1:23" x14ac:dyDescent="0.25">
      <c r="A565" s="130"/>
      <c r="B565" s="17"/>
      <c r="C565" s="17"/>
      <c r="D565" s="17"/>
      <c r="E565" s="17"/>
      <c r="F565" s="17"/>
      <c r="G565" s="17"/>
      <c r="H565" s="18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</row>
    <row r="566" spans="1:23" x14ac:dyDescent="0.25">
      <c r="A566" s="130"/>
      <c r="B566" s="17"/>
      <c r="C566" s="17"/>
      <c r="D566" s="17"/>
      <c r="E566" s="17"/>
      <c r="F566" s="17"/>
      <c r="G566" s="17"/>
      <c r="H566" s="18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</row>
    <row r="567" spans="1:23" x14ac:dyDescent="0.25">
      <c r="A567" s="130"/>
      <c r="B567" s="17"/>
      <c r="C567" s="17"/>
      <c r="D567" s="17"/>
      <c r="E567" s="17"/>
      <c r="F567" s="17"/>
      <c r="G567" s="17"/>
      <c r="H567" s="18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</row>
    <row r="568" spans="1:23" x14ac:dyDescent="0.25">
      <c r="A568" s="130"/>
      <c r="B568" s="17"/>
      <c r="C568" s="17"/>
      <c r="D568" s="17"/>
      <c r="E568" s="17"/>
      <c r="F568" s="17"/>
      <c r="G568" s="17"/>
      <c r="H568" s="18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</row>
    <row r="569" spans="1:23" x14ac:dyDescent="0.25">
      <c r="A569" s="130"/>
      <c r="B569" s="17"/>
      <c r="C569" s="17"/>
      <c r="D569" s="17"/>
      <c r="E569" s="17"/>
      <c r="F569" s="17"/>
      <c r="G569" s="17"/>
      <c r="H569" s="18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</row>
    <row r="570" spans="1:23" x14ac:dyDescent="0.25">
      <c r="A570" s="130"/>
      <c r="B570" s="17"/>
      <c r="C570" s="17"/>
      <c r="D570" s="17"/>
      <c r="E570" s="17"/>
      <c r="F570" s="17"/>
      <c r="G570" s="17"/>
      <c r="H570" s="18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</row>
    <row r="571" spans="1:23" x14ac:dyDescent="0.25">
      <c r="A571" s="130"/>
      <c r="B571" s="17"/>
      <c r="C571" s="17"/>
      <c r="D571" s="17"/>
      <c r="E571" s="17"/>
      <c r="F571" s="17"/>
      <c r="G571" s="17"/>
      <c r="H571" s="18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</row>
    <row r="572" spans="1:23" x14ac:dyDescent="0.25">
      <c r="A572" s="130"/>
      <c r="B572" s="17"/>
      <c r="C572" s="17"/>
      <c r="D572" s="17"/>
      <c r="E572" s="17"/>
      <c r="F572" s="17"/>
      <c r="G572" s="17"/>
      <c r="H572" s="18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</row>
    <row r="573" spans="1:23" x14ac:dyDescent="0.25">
      <c r="A573" s="130"/>
      <c r="B573" s="17"/>
      <c r="C573" s="17"/>
      <c r="D573" s="17"/>
      <c r="E573" s="17"/>
      <c r="F573" s="17"/>
      <c r="G573" s="17"/>
      <c r="H573" s="18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</row>
    <row r="574" spans="1:23" x14ac:dyDescent="0.25">
      <c r="A574" s="130"/>
      <c r="B574" s="17"/>
      <c r="C574" s="17"/>
      <c r="D574" s="17"/>
      <c r="E574" s="17"/>
      <c r="F574" s="17"/>
      <c r="G574" s="17"/>
      <c r="H574" s="18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</row>
    <row r="575" spans="1:23" x14ac:dyDescent="0.25">
      <c r="A575" s="130"/>
      <c r="B575" s="17"/>
      <c r="C575" s="17"/>
      <c r="D575" s="17"/>
      <c r="E575" s="17"/>
      <c r="F575" s="17"/>
      <c r="G575" s="17"/>
      <c r="H575" s="18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</row>
    <row r="576" spans="1:23" x14ac:dyDescent="0.25">
      <c r="A576" s="130"/>
      <c r="B576" s="17"/>
      <c r="C576" s="17"/>
      <c r="D576" s="17"/>
      <c r="E576" s="17"/>
      <c r="F576" s="17"/>
      <c r="G576" s="17"/>
      <c r="H576" s="18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</row>
    <row r="577" spans="1:23" x14ac:dyDescent="0.25">
      <c r="A577" s="130"/>
      <c r="B577" s="17"/>
      <c r="C577" s="17"/>
      <c r="D577" s="17"/>
      <c r="E577" s="17"/>
      <c r="F577" s="17"/>
      <c r="G577" s="17"/>
      <c r="H577" s="18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</row>
    <row r="578" spans="1:23" x14ac:dyDescent="0.25">
      <c r="A578" s="130"/>
      <c r="B578" s="17"/>
      <c r="C578" s="17"/>
      <c r="D578" s="17"/>
      <c r="E578" s="17"/>
      <c r="F578" s="17"/>
      <c r="G578" s="17"/>
      <c r="H578" s="18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</row>
    <row r="579" spans="1:23" x14ac:dyDescent="0.25">
      <c r="A579" s="130"/>
      <c r="B579" s="17"/>
      <c r="C579" s="17"/>
      <c r="D579" s="17"/>
      <c r="E579" s="17"/>
      <c r="F579" s="17"/>
      <c r="G579" s="17"/>
      <c r="H579" s="18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</row>
    <row r="580" spans="1:23" x14ac:dyDescent="0.25">
      <c r="A580" s="130"/>
      <c r="B580" s="17"/>
      <c r="C580" s="17"/>
      <c r="D580" s="17"/>
      <c r="E580" s="17"/>
      <c r="F580" s="17"/>
      <c r="G580" s="17"/>
      <c r="H580" s="18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</row>
    <row r="581" spans="1:23" x14ac:dyDescent="0.25">
      <c r="A581" s="130"/>
      <c r="B581" s="17"/>
      <c r="C581" s="17"/>
      <c r="D581" s="17"/>
      <c r="E581" s="17"/>
      <c r="F581" s="17"/>
      <c r="G581" s="17"/>
      <c r="H581" s="18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</row>
    <row r="582" spans="1:23" x14ac:dyDescent="0.25">
      <c r="A582" s="130"/>
      <c r="B582" s="17"/>
      <c r="C582" s="17"/>
      <c r="D582" s="17"/>
      <c r="E582" s="17"/>
      <c r="F582" s="17"/>
      <c r="G582" s="17"/>
      <c r="H582" s="18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</row>
    <row r="583" spans="1:23" x14ac:dyDescent="0.25">
      <c r="A583" s="130"/>
      <c r="B583" s="17"/>
      <c r="C583" s="17"/>
      <c r="D583" s="17"/>
      <c r="E583" s="17"/>
      <c r="F583" s="17"/>
      <c r="G583" s="17"/>
      <c r="H583" s="18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</row>
    <row r="584" spans="1:23" x14ac:dyDescent="0.25">
      <c r="A584" s="130"/>
      <c r="B584" s="17"/>
      <c r="C584" s="17"/>
      <c r="D584" s="17"/>
      <c r="E584" s="17"/>
      <c r="F584" s="17"/>
      <c r="G584" s="17"/>
      <c r="H584" s="18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</row>
    <row r="585" spans="1:23" x14ac:dyDescent="0.25">
      <c r="A585" s="130"/>
      <c r="B585" s="17"/>
      <c r="C585" s="17"/>
      <c r="D585" s="17"/>
      <c r="E585" s="17"/>
      <c r="F585" s="17"/>
      <c r="G585" s="17"/>
      <c r="H585" s="18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</row>
    <row r="586" spans="1:23" x14ac:dyDescent="0.25">
      <c r="A586" s="130"/>
      <c r="B586" s="17"/>
      <c r="C586" s="17"/>
      <c r="D586" s="17"/>
      <c r="E586" s="17"/>
      <c r="F586" s="17"/>
      <c r="G586" s="17"/>
      <c r="H586" s="18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</row>
    <row r="587" spans="1:23" x14ac:dyDescent="0.25">
      <c r="A587" s="130"/>
      <c r="B587" s="17"/>
      <c r="C587" s="17"/>
      <c r="D587" s="17"/>
      <c r="E587" s="17"/>
      <c r="F587" s="17"/>
      <c r="G587" s="17"/>
      <c r="H587" s="18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</row>
    <row r="588" spans="1:23" x14ac:dyDescent="0.25">
      <c r="A588" s="130"/>
      <c r="B588" s="17"/>
      <c r="C588" s="17"/>
      <c r="D588" s="17"/>
      <c r="E588" s="17"/>
      <c r="F588" s="17"/>
      <c r="G588" s="17"/>
      <c r="H588" s="18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</row>
    <row r="589" spans="1:23" x14ac:dyDescent="0.25">
      <c r="A589" s="130"/>
      <c r="B589" s="17"/>
      <c r="C589" s="17"/>
      <c r="D589" s="17"/>
      <c r="E589" s="17"/>
      <c r="F589" s="17"/>
      <c r="G589" s="17"/>
      <c r="H589" s="18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</row>
    <row r="590" spans="1:23" x14ac:dyDescent="0.25">
      <c r="A590" s="130"/>
      <c r="B590" s="17"/>
      <c r="C590" s="17"/>
      <c r="D590" s="17"/>
      <c r="E590" s="17"/>
      <c r="F590" s="17"/>
      <c r="G590" s="17"/>
      <c r="H590" s="18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</row>
    <row r="591" spans="1:23" x14ac:dyDescent="0.25">
      <c r="A591" s="130"/>
      <c r="B591" s="17"/>
      <c r="C591" s="17"/>
      <c r="D591" s="17"/>
      <c r="E591" s="17"/>
      <c r="F591" s="17"/>
      <c r="G591" s="17"/>
      <c r="H591" s="18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</row>
    <row r="592" spans="1:23" x14ac:dyDescent="0.25">
      <c r="A592" s="130"/>
      <c r="B592" s="17"/>
      <c r="C592" s="17"/>
      <c r="D592" s="17"/>
      <c r="E592" s="17"/>
      <c r="F592" s="17"/>
      <c r="G592" s="17"/>
      <c r="H592" s="18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</row>
    <row r="593" spans="1:23" x14ac:dyDescent="0.25">
      <c r="A593" s="130"/>
      <c r="B593" s="17"/>
      <c r="C593" s="17"/>
      <c r="D593" s="17"/>
      <c r="E593" s="17"/>
      <c r="F593" s="17"/>
      <c r="G593" s="17"/>
      <c r="H593" s="18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</row>
    <row r="594" spans="1:23" x14ac:dyDescent="0.25">
      <c r="A594" s="130"/>
      <c r="B594" s="17"/>
      <c r="C594" s="17"/>
      <c r="D594" s="17"/>
      <c r="E594" s="17"/>
      <c r="F594" s="17"/>
      <c r="G594" s="17"/>
      <c r="H594" s="18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</row>
    <row r="595" spans="1:23" x14ac:dyDescent="0.25">
      <c r="A595" s="130"/>
      <c r="B595" s="17"/>
      <c r="C595" s="17"/>
      <c r="D595" s="17"/>
      <c r="E595" s="17"/>
      <c r="F595" s="17"/>
      <c r="G595" s="17"/>
      <c r="H595" s="18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</row>
    <row r="596" spans="1:23" x14ac:dyDescent="0.25">
      <c r="A596" s="130"/>
      <c r="B596" s="17"/>
      <c r="C596" s="17"/>
      <c r="D596" s="17"/>
      <c r="E596" s="17"/>
      <c r="F596" s="17"/>
      <c r="G596" s="17"/>
      <c r="H596" s="18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</row>
    <row r="597" spans="1:23" x14ac:dyDescent="0.25">
      <c r="A597" s="130"/>
      <c r="B597" s="17"/>
      <c r="C597" s="17"/>
      <c r="D597" s="17"/>
      <c r="E597" s="17"/>
      <c r="F597" s="17"/>
      <c r="G597" s="17"/>
      <c r="H597" s="18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</row>
    <row r="598" spans="1:23" x14ac:dyDescent="0.25">
      <c r="A598" s="130"/>
      <c r="B598" s="17"/>
      <c r="C598" s="17"/>
      <c r="D598" s="17"/>
      <c r="E598" s="17"/>
      <c r="F598" s="17"/>
      <c r="G598" s="17"/>
      <c r="H598" s="18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</row>
    <row r="599" spans="1:23" x14ac:dyDescent="0.25">
      <c r="A599" s="130"/>
      <c r="B599" s="17"/>
      <c r="C599" s="17"/>
      <c r="D599" s="17"/>
      <c r="E599" s="17"/>
      <c r="F599" s="17"/>
      <c r="G599" s="17"/>
      <c r="H599" s="18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</row>
    <row r="600" spans="1:23" x14ac:dyDescent="0.25">
      <c r="A600" s="130"/>
      <c r="B600" s="17"/>
      <c r="C600" s="17"/>
      <c r="D600" s="17"/>
      <c r="E600" s="17"/>
      <c r="F600" s="17"/>
      <c r="G600" s="17"/>
      <c r="H600" s="18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</row>
    <row r="601" spans="1:23" x14ac:dyDescent="0.25">
      <c r="A601" s="130"/>
      <c r="B601" s="17"/>
      <c r="C601" s="17"/>
      <c r="D601" s="17"/>
      <c r="E601" s="17"/>
      <c r="F601" s="17"/>
      <c r="G601" s="17"/>
      <c r="H601" s="18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</row>
    <row r="602" spans="1:23" x14ac:dyDescent="0.25">
      <c r="A602" s="130"/>
      <c r="B602" s="17"/>
      <c r="C602" s="17"/>
      <c r="D602" s="17"/>
      <c r="E602" s="17"/>
      <c r="F602" s="17"/>
      <c r="G602" s="17"/>
      <c r="H602" s="18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</row>
    <row r="603" spans="1:23" x14ac:dyDescent="0.25">
      <c r="A603" s="130"/>
      <c r="B603" s="17"/>
      <c r="C603" s="17"/>
      <c r="D603" s="17"/>
      <c r="E603" s="17"/>
      <c r="F603" s="17"/>
      <c r="G603" s="17"/>
      <c r="H603" s="18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</row>
    <row r="604" spans="1:23" x14ac:dyDescent="0.25">
      <c r="A604" s="130"/>
      <c r="B604" s="17"/>
      <c r="C604" s="17"/>
      <c r="D604" s="17"/>
      <c r="E604" s="17"/>
      <c r="F604" s="17"/>
      <c r="G604" s="17"/>
      <c r="H604" s="18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</row>
    <row r="605" spans="1:23" x14ac:dyDescent="0.25">
      <c r="A605" s="130"/>
      <c r="B605" s="17"/>
      <c r="C605" s="17"/>
      <c r="D605" s="17"/>
      <c r="E605" s="17"/>
      <c r="F605" s="17"/>
      <c r="G605" s="17"/>
      <c r="H605" s="18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</row>
    <row r="606" spans="1:23" x14ac:dyDescent="0.25">
      <c r="A606" s="130"/>
      <c r="B606" s="17"/>
      <c r="C606" s="17"/>
      <c r="D606" s="17"/>
      <c r="E606" s="17"/>
      <c r="F606" s="17"/>
      <c r="G606" s="17"/>
      <c r="H606" s="18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</row>
    <row r="607" spans="1:23" x14ac:dyDescent="0.25">
      <c r="A607" s="130"/>
      <c r="B607" s="17"/>
      <c r="C607" s="17"/>
      <c r="D607" s="17"/>
      <c r="E607" s="17"/>
      <c r="F607" s="17"/>
      <c r="G607" s="17"/>
      <c r="H607" s="18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</row>
    <row r="608" spans="1:23" x14ac:dyDescent="0.25">
      <c r="A608" s="130"/>
      <c r="B608" s="17"/>
      <c r="C608" s="17"/>
      <c r="D608" s="17"/>
      <c r="E608" s="17"/>
      <c r="F608" s="17"/>
      <c r="G608" s="17"/>
      <c r="H608" s="18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</row>
    <row r="609" spans="1:23" x14ac:dyDescent="0.25">
      <c r="A609" s="130"/>
      <c r="B609" s="17"/>
      <c r="C609" s="17"/>
      <c r="D609" s="17"/>
      <c r="E609" s="17"/>
      <c r="F609" s="17"/>
      <c r="G609" s="17"/>
      <c r="H609" s="18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</row>
    <row r="610" spans="1:23" x14ac:dyDescent="0.25">
      <c r="A610" s="130"/>
      <c r="B610" s="17"/>
      <c r="C610" s="17"/>
      <c r="D610" s="17"/>
      <c r="E610" s="17"/>
      <c r="F610" s="17"/>
      <c r="G610" s="17"/>
      <c r="H610" s="18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</row>
    <row r="611" spans="1:23" x14ac:dyDescent="0.25">
      <c r="A611" s="130"/>
      <c r="B611" s="17"/>
      <c r="C611" s="17"/>
      <c r="D611" s="17"/>
      <c r="E611" s="17"/>
      <c r="F611" s="17"/>
      <c r="G611" s="17"/>
      <c r="H611" s="18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</row>
    <row r="612" spans="1:23" x14ac:dyDescent="0.25">
      <c r="A612" s="130"/>
      <c r="B612" s="17"/>
      <c r="C612" s="17"/>
      <c r="D612" s="17"/>
      <c r="E612" s="17"/>
      <c r="F612" s="17"/>
      <c r="G612" s="17"/>
      <c r="H612" s="18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</row>
    <row r="613" spans="1:23" x14ac:dyDescent="0.25">
      <c r="A613" s="130"/>
      <c r="B613" s="17"/>
      <c r="C613" s="17"/>
      <c r="D613" s="17"/>
      <c r="E613" s="17"/>
      <c r="F613" s="17"/>
      <c r="G613" s="17"/>
      <c r="H613" s="18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</row>
    <row r="614" spans="1:23" x14ac:dyDescent="0.25">
      <c r="A614" s="130"/>
      <c r="B614" s="17"/>
      <c r="C614" s="17"/>
      <c r="D614" s="17"/>
      <c r="E614" s="17"/>
      <c r="F614" s="17"/>
      <c r="G614" s="17"/>
      <c r="H614" s="18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</row>
    <row r="615" spans="1:23" x14ac:dyDescent="0.25">
      <c r="A615" s="130"/>
      <c r="B615" s="17"/>
      <c r="C615" s="17"/>
      <c r="D615" s="17"/>
      <c r="E615" s="17"/>
      <c r="F615" s="17"/>
      <c r="G615" s="17"/>
      <c r="H615" s="18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</row>
    <row r="616" spans="1:23" x14ac:dyDescent="0.25">
      <c r="A616" s="130"/>
      <c r="B616" s="17"/>
      <c r="C616" s="17"/>
      <c r="D616" s="17"/>
      <c r="E616" s="17"/>
      <c r="F616" s="17"/>
      <c r="G616" s="17"/>
      <c r="H616" s="18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</row>
    <row r="617" spans="1:23" x14ac:dyDescent="0.25">
      <c r="A617" s="130"/>
      <c r="B617" s="17"/>
      <c r="C617" s="17"/>
      <c r="D617" s="17"/>
      <c r="E617" s="17"/>
      <c r="F617" s="17"/>
      <c r="G617" s="17"/>
      <c r="H617" s="18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</row>
    <row r="618" spans="1:23" x14ac:dyDescent="0.25">
      <c r="A618" s="130"/>
      <c r="B618" s="17"/>
      <c r="C618" s="17"/>
      <c r="D618" s="17"/>
      <c r="E618" s="17"/>
      <c r="F618" s="17"/>
      <c r="G618" s="17"/>
      <c r="H618" s="18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</row>
    <row r="619" spans="1:23" x14ac:dyDescent="0.25">
      <c r="A619" s="130"/>
      <c r="B619" s="17"/>
      <c r="C619" s="17"/>
      <c r="D619" s="17"/>
      <c r="E619" s="17"/>
      <c r="F619" s="17"/>
      <c r="G619" s="17"/>
      <c r="H619" s="18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</row>
    <row r="620" spans="1:23" x14ac:dyDescent="0.25">
      <c r="A620" s="130"/>
      <c r="B620" s="17"/>
      <c r="C620" s="17"/>
      <c r="D620" s="17"/>
      <c r="E620" s="17"/>
      <c r="F620" s="17"/>
      <c r="G620" s="17"/>
      <c r="H620" s="18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</row>
    <row r="621" spans="1:23" x14ac:dyDescent="0.25">
      <c r="A621" s="130"/>
      <c r="B621" s="17"/>
      <c r="C621" s="17"/>
      <c r="D621" s="17"/>
      <c r="E621" s="17"/>
      <c r="F621" s="17"/>
      <c r="G621" s="17"/>
      <c r="H621" s="18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</row>
    <row r="622" spans="1:23" x14ac:dyDescent="0.25">
      <c r="A622" s="130"/>
      <c r="B622" s="17"/>
      <c r="C622" s="17"/>
      <c r="D622" s="17"/>
      <c r="E622" s="17"/>
      <c r="F622" s="17"/>
      <c r="G622" s="17"/>
      <c r="H622" s="18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</row>
    <row r="623" spans="1:23" x14ac:dyDescent="0.25">
      <c r="A623" s="130"/>
      <c r="B623" s="17"/>
      <c r="C623" s="17"/>
      <c r="D623" s="17"/>
      <c r="E623" s="17"/>
      <c r="F623" s="17"/>
      <c r="G623" s="17"/>
      <c r="H623" s="18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</row>
    <row r="624" spans="1:23" x14ac:dyDescent="0.25">
      <c r="A624" s="130"/>
      <c r="B624" s="17"/>
      <c r="C624" s="17"/>
      <c r="D624" s="17"/>
      <c r="E624" s="17"/>
      <c r="F624" s="17"/>
      <c r="G624" s="17"/>
      <c r="H624" s="18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</row>
    <row r="625" spans="1:23" x14ac:dyDescent="0.25">
      <c r="A625" s="130"/>
      <c r="B625" s="17"/>
      <c r="C625" s="17"/>
      <c r="D625" s="17"/>
      <c r="E625" s="17"/>
      <c r="F625" s="17"/>
      <c r="G625" s="17"/>
      <c r="H625" s="18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</row>
    <row r="626" spans="1:23" x14ac:dyDescent="0.25">
      <c r="A626" s="130"/>
      <c r="B626" s="17"/>
      <c r="C626" s="17"/>
      <c r="D626" s="17"/>
      <c r="E626" s="17"/>
      <c r="F626" s="17"/>
      <c r="G626" s="17"/>
      <c r="H626" s="18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</row>
    <row r="627" spans="1:23" x14ac:dyDescent="0.25">
      <c r="A627" s="130"/>
      <c r="B627" s="17"/>
      <c r="C627" s="17"/>
      <c r="D627" s="17"/>
      <c r="E627" s="17"/>
      <c r="F627" s="17"/>
      <c r="G627" s="17"/>
      <c r="H627" s="18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</row>
    <row r="628" spans="1:23" x14ac:dyDescent="0.25">
      <c r="A628" s="130"/>
      <c r="B628" s="17"/>
      <c r="C628" s="17"/>
      <c r="D628" s="17"/>
      <c r="E628" s="17"/>
      <c r="F628" s="17"/>
      <c r="G628" s="17"/>
      <c r="H628" s="18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</row>
    <row r="629" spans="1:23" x14ac:dyDescent="0.25">
      <c r="A629" s="130"/>
      <c r="B629" s="17"/>
      <c r="C629" s="17"/>
      <c r="D629" s="17"/>
      <c r="E629" s="17"/>
      <c r="F629" s="17"/>
      <c r="G629" s="17"/>
      <c r="H629" s="18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</row>
    <row r="630" spans="1:23" x14ac:dyDescent="0.25">
      <c r="A630" s="130"/>
      <c r="B630" s="17"/>
      <c r="C630" s="17"/>
      <c r="D630" s="17"/>
      <c r="E630" s="17"/>
      <c r="F630" s="17"/>
      <c r="G630" s="17"/>
      <c r="H630" s="18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</row>
    <row r="631" spans="1:23" x14ac:dyDescent="0.25">
      <c r="A631" s="130"/>
      <c r="B631" s="17"/>
      <c r="C631" s="17"/>
      <c r="D631" s="17"/>
      <c r="E631" s="17"/>
      <c r="F631" s="17"/>
      <c r="G631" s="17"/>
      <c r="H631" s="18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</row>
    <row r="632" spans="1:23" x14ac:dyDescent="0.25">
      <c r="A632" s="130"/>
      <c r="B632" s="17"/>
      <c r="C632" s="17"/>
      <c r="D632" s="17"/>
      <c r="E632" s="17"/>
      <c r="F632" s="17"/>
      <c r="G632" s="17"/>
      <c r="H632" s="18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</row>
    <row r="633" spans="1:23" x14ac:dyDescent="0.25">
      <c r="A633" s="130"/>
      <c r="B633" s="17"/>
      <c r="C633" s="17"/>
      <c r="D633" s="17"/>
      <c r="E633" s="17"/>
      <c r="F633" s="17"/>
      <c r="G633" s="17"/>
      <c r="H633" s="18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</row>
    <row r="634" spans="1:23" x14ac:dyDescent="0.25">
      <c r="A634" s="130"/>
      <c r="B634" s="17"/>
      <c r="C634" s="17"/>
      <c r="D634" s="17"/>
      <c r="E634" s="17"/>
      <c r="F634" s="17"/>
      <c r="G634" s="17"/>
      <c r="H634" s="18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</row>
    <row r="635" spans="1:23" x14ac:dyDescent="0.25">
      <c r="A635" s="130"/>
      <c r="B635" s="17"/>
      <c r="C635" s="17"/>
      <c r="D635" s="17"/>
      <c r="E635" s="17"/>
      <c r="F635" s="17"/>
      <c r="G635" s="17"/>
      <c r="H635" s="18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</row>
    <row r="636" spans="1:23" x14ac:dyDescent="0.25">
      <c r="A636" s="130"/>
      <c r="B636" s="17"/>
      <c r="C636" s="17"/>
      <c r="D636" s="17"/>
      <c r="E636" s="17"/>
      <c r="F636" s="17"/>
      <c r="G636" s="17"/>
      <c r="H636" s="18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</row>
    <row r="637" spans="1:23" x14ac:dyDescent="0.25">
      <c r="A637" s="130"/>
      <c r="B637" s="17"/>
      <c r="C637" s="17"/>
      <c r="D637" s="17"/>
      <c r="E637" s="17"/>
      <c r="F637" s="17"/>
      <c r="G637" s="17"/>
      <c r="H637" s="18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</row>
    <row r="638" spans="1:23" x14ac:dyDescent="0.25">
      <c r="A638" s="130"/>
      <c r="B638" s="17"/>
      <c r="C638" s="17"/>
      <c r="D638" s="17"/>
      <c r="E638" s="17"/>
      <c r="F638" s="17"/>
      <c r="G638" s="17"/>
      <c r="H638" s="18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</row>
    <row r="639" spans="1:23" x14ac:dyDescent="0.25">
      <c r="A639" s="130"/>
      <c r="B639" s="17"/>
      <c r="C639" s="17"/>
      <c r="D639" s="17"/>
      <c r="E639" s="17"/>
      <c r="F639" s="17"/>
      <c r="G639" s="17"/>
      <c r="H639" s="18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</row>
    <row r="640" spans="1:23" x14ac:dyDescent="0.25">
      <c r="A640" s="130"/>
      <c r="B640" s="17"/>
      <c r="C640" s="17"/>
      <c r="D640" s="17"/>
      <c r="E640" s="17"/>
      <c r="F640" s="17"/>
      <c r="G640" s="17"/>
      <c r="H640" s="18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</row>
    <row r="641" spans="1:23" x14ac:dyDescent="0.25">
      <c r="A641" s="130"/>
      <c r="B641" s="17"/>
      <c r="C641" s="17"/>
      <c r="D641" s="17"/>
      <c r="E641" s="17"/>
      <c r="F641" s="17"/>
      <c r="G641" s="17"/>
      <c r="H641" s="18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</row>
    <row r="642" spans="1:23" x14ac:dyDescent="0.25">
      <c r="A642" s="130"/>
      <c r="B642" s="17"/>
      <c r="C642" s="17"/>
      <c r="D642" s="17"/>
      <c r="E642" s="17"/>
      <c r="F642" s="17"/>
      <c r="G642" s="17"/>
      <c r="H642" s="18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</row>
    <row r="643" spans="1:23" x14ac:dyDescent="0.25">
      <c r="A643" s="130"/>
      <c r="B643" s="17"/>
      <c r="C643" s="17"/>
      <c r="D643" s="17"/>
      <c r="E643" s="17"/>
      <c r="F643" s="17"/>
      <c r="G643" s="17"/>
      <c r="H643" s="18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</row>
    <row r="644" spans="1:23" x14ac:dyDescent="0.25">
      <c r="A644" s="130"/>
      <c r="B644" s="17"/>
      <c r="C644" s="17"/>
      <c r="D644" s="17"/>
      <c r="E644" s="17"/>
      <c r="F644" s="17"/>
      <c r="G644" s="17"/>
      <c r="H644" s="18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</row>
    <row r="645" spans="1:23" x14ac:dyDescent="0.25">
      <c r="A645" s="130"/>
      <c r="B645" s="17"/>
      <c r="C645" s="17"/>
      <c r="D645" s="17"/>
      <c r="E645" s="17"/>
      <c r="F645" s="17"/>
      <c r="G645" s="17"/>
      <c r="H645" s="18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</row>
    <row r="646" spans="1:23" x14ac:dyDescent="0.25">
      <c r="A646" s="130"/>
      <c r="B646" s="17"/>
      <c r="C646" s="17"/>
      <c r="D646" s="17"/>
      <c r="E646" s="17"/>
      <c r="F646" s="17"/>
      <c r="G646" s="17"/>
      <c r="H646" s="18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</row>
    <row r="647" spans="1:23" x14ac:dyDescent="0.25">
      <c r="A647" s="130"/>
      <c r="B647" s="17"/>
      <c r="C647" s="17"/>
      <c r="D647" s="17"/>
      <c r="E647" s="17"/>
      <c r="F647" s="17"/>
      <c r="G647" s="17"/>
      <c r="H647" s="18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</row>
    <row r="648" spans="1:23" x14ac:dyDescent="0.25">
      <c r="A648" s="130"/>
      <c r="B648" s="17"/>
      <c r="C648" s="17"/>
      <c r="D648" s="17"/>
      <c r="E648" s="17"/>
      <c r="F648" s="17"/>
      <c r="G648" s="17"/>
      <c r="H648" s="18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</row>
    <row r="649" spans="1:23" x14ac:dyDescent="0.25">
      <c r="A649" s="130"/>
      <c r="B649" s="17"/>
      <c r="C649" s="17"/>
      <c r="D649" s="17"/>
      <c r="E649" s="17"/>
      <c r="F649" s="17"/>
      <c r="G649" s="17"/>
      <c r="H649" s="18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</row>
    <row r="650" spans="1:23" x14ac:dyDescent="0.25">
      <c r="A650" s="130"/>
      <c r="B650" s="17"/>
      <c r="C650" s="17"/>
      <c r="D650" s="17"/>
      <c r="E650" s="17"/>
      <c r="F650" s="17"/>
      <c r="G650" s="17"/>
      <c r="H650" s="18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</row>
    <row r="651" spans="1:23" x14ac:dyDescent="0.25">
      <c r="A651" s="130"/>
      <c r="B651" s="17"/>
      <c r="C651" s="17"/>
      <c r="D651" s="17"/>
      <c r="E651" s="17"/>
      <c r="F651" s="17"/>
      <c r="G651" s="17"/>
      <c r="H651" s="18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</row>
    <row r="652" spans="1:23" x14ac:dyDescent="0.25">
      <c r="A652" s="130"/>
      <c r="B652" s="17"/>
      <c r="C652" s="17"/>
      <c r="D652" s="17"/>
      <c r="E652" s="17"/>
      <c r="F652" s="17"/>
      <c r="G652" s="17"/>
      <c r="H652" s="18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</row>
    <row r="653" spans="1:23" x14ac:dyDescent="0.25">
      <c r="A653" s="130"/>
      <c r="B653" s="17"/>
      <c r="C653" s="17"/>
      <c r="D653" s="17"/>
      <c r="E653" s="17"/>
      <c r="F653" s="17"/>
      <c r="G653" s="17"/>
      <c r="H653" s="18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</row>
    <row r="654" spans="1:23" x14ac:dyDescent="0.25">
      <c r="A654" s="130"/>
      <c r="B654" s="17"/>
      <c r="C654" s="17"/>
      <c r="D654" s="17"/>
      <c r="E654" s="17"/>
      <c r="F654" s="17"/>
      <c r="G654" s="17"/>
      <c r="H654" s="18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</row>
    <row r="655" spans="1:23" x14ac:dyDescent="0.25">
      <c r="A655" s="130"/>
      <c r="B655" s="17"/>
      <c r="C655" s="17"/>
      <c r="D655" s="17"/>
      <c r="E655" s="17"/>
      <c r="F655" s="17"/>
      <c r="G655" s="17"/>
      <c r="H655" s="18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</row>
    <row r="656" spans="1:23" x14ac:dyDescent="0.25">
      <c r="A656" s="130"/>
      <c r="B656" s="17"/>
      <c r="C656" s="17"/>
      <c r="D656" s="17"/>
      <c r="E656" s="17"/>
      <c r="F656" s="17"/>
      <c r="G656" s="17"/>
      <c r="H656" s="18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</row>
    <row r="657" spans="1:23" x14ac:dyDescent="0.25">
      <c r="A657" s="130"/>
      <c r="B657" s="17"/>
      <c r="C657" s="17"/>
      <c r="D657" s="17"/>
      <c r="E657" s="17"/>
      <c r="F657" s="17"/>
      <c r="G657" s="17"/>
      <c r="H657" s="18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</row>
    <row r="658" spans="1:23" x14ac:dyDescent="0.25">
      <c r="A658" s="130"/>
      <c r="B658" s="17"/>
      <c r="C658" s="17"/>
      <c r="D658" s="17"/>
      <c r="E658" s="17"/>
      <c r="F658" s="17"/>
      <c r="G658" s="17"/>
      <c r="H658" s="18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</row>
    <row r="659" spans="1:23" x14ac:dyDescent="0.25">
      <c r="A659" s="130"/>
      <c r="B659" s="17"/>
      <c r="C659" s="17"/>
      <c r="D659" s="17"/>
      <c r="E659" s="17"/>
      <c r="F659" s="17"/>
      <c r="G659" s="17"/>
      <c r="H659" s="18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</row>
    <row r="660" spans="1:23" x14ac:dyDescent="0.25">
      <c r="A660" s="130"/>
      <c r="B660" s="17"/>
      <c r="C660" s="17"/>
      <c r="D660" s="17"/>
      <c r="E660" s="17"/>
      <c r="F660" s="17"/>
      <c r="G660" s="17"/>
      <c r="H660" s="18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</row>
    <row r="661" spans="1:23" x14ac:dyDescent="0.25">
      <c r="A661" s="130"/>
      <c r="B661" s="17"/>
      <c r="C661" s="17"/>
      <c r="D661" s="17"/>
      <c r="E661" s="17"/>
      <c r="F661" s="17"/>
      <c r="G661" s="17"/>
      <c r="H661" s="18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</row>
    <row r="662" spans="1:23" x14ac:dyDescent="0.25">
      <c r="A662" s="130"/>
      <c r="B662" s="17"/>
      <c r="C662" s="17"/>
      <c r="D662" s="17"/>
      <c r="E662" s="17"/>
      <c r="F662" s="17"/>
      <c r="G662" s="17"/>
      <c r="H662" s="18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</row>
    <row r="663" spans="1:23" x14ac:dyDescent="0.25">
      <c r="A663" s="130"/>
      <c r="B663" s="17"/>
      <c r="C663" s="17"/>
      <c r="D663" s="17"/>
      <c r="E663" s="17"/>
      <c r="F663" s="17"/>
      <c r="G663" s="17"/>
      <c r="H663" s="18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</row>
    <row r="664" spans="1:23" x14ac:dyDescent="0.25">
      <c r="A664" s="130"/>
      <c r="B664" s="17"/>
      <c r="C664" s="17"/>
      <c r="D664" s="17"/>
      <c r="E664" s="17"/>
      <c r="F664" s="17"/>
      <c r="G664" s="17"/>
      <c r="H664" s="18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</row>
    <row r="665" spans="1:23" x14ac:dyDescent="0.25">
      <c r="A665" s="130"/>
      <c r="B665" s="17"/>
      <c r="C665" s="17"/>
      <c r="D665" s="17"/>
      <c r="E665" s="17"/>
      <c r="F665" s="17"/>
      <c r="G665" s="17"/>
      <c r="H665" s="18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</row>
    <row r="666" spans="1:23" x14ac:dyDescent="0.25">
      <c r="A666" s="130"/>
      <c r="B666" s="17"/>
      <c r="C666" s="17"/>
      <c r="D666" s="17"/>
      <c r="E666" s="17"/>
      <c r="F666" s="17"/>
      <c r="G666" s="17"/>
      <c r="H666" s="18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</row>
    <row r="667" spans="1:23" x14ac:dyDescent="0.25">
      <c r="A667" s="130"/>
      <c r="B667" s="17"/>
      <c r="C667" s="17"/>
      <c r="D667" s="17"/>
      <c r="E667" s="17"/>
      <c r="F667" s="17"/>
      <c r="G667" s="17"/>
      <c r="H667" s="18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</row>
    <row r="668" spans="1:23" x14ac:dyDescent="0.25">
      <c r="A668" s="130"/>
      <c r="B668" s="17"/>
      <c r="C668" s="17"/>
      <c r="D668" s="17"/>
      <c r="E668" s="17"/>
      <c r="F668" s="17"/>
      <c r="G668" s="17"/>
      <c r="H668" s="18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</row>
    <row r="669" spans="1:23" x14ac:dyDescent="0.25">
      <c r="A669" s="130"/>
      <c r="B669" s="17"/>
      <c r="C669" s="17"/>
      <c r="D669" s="17"/>
      <c r="E669" s="17"/>
      <c r="F669" s="17"/>
      <c r="G669" s="17"/>
      <c r="H669" s="18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</row>
    <row r="670" spans="1:23" x14ac:dyDescent="0.25">
      <c r="A670" s="130"/>
      <c r="B670" s="17"/>
      <c r="C670" s="17"/>
      <c r="D670" s="17"/>
      <c r="E670" s="17"/>
      <c r="F670" s="17"/>
      <c r="G670" s="17"/>
      <c r="H670" s="18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</row>
    <row r="671" spans="1:23" x14ac:dyDescent="0.25">
      <c r="A671" s="130"/>
      <c r="B671" s="17"/>
      <c r="C671" s="17"/>
      <c r="D671" s="17"/>
      <c r="E671" s="17"/>
      <c r="F671" s="17"/>
      <c r="G671" s="17"/>
      <c r="H671" s="18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</row>
    <row r="672" spans="1:23" x14ac:dyDescent="0.25">
      <c r="A672" s="130"/>
      <c r="B672" s="17"/>
      <c r="C672" s="17"/>
      <c r="D672" s="17"/>
      <c r="E672" s="17"/>
      <c r="F672" s="17"/>
      <c r="G672" s="17"/>
      <c r="H672" s="18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</row>
    <row r="673" spans="1:23" x14ac:dyDescent="0.25">
      <c r="A673" s="130"/>
      <c r="B673" s="17"/>
      <c r="C673" s="17"/>
      <c r="D673" s="17"/>
      <c r="E673" s="17"/>
      <c r="F673" s="17"/>
      <c r="G673" s="17"/>
      <c r="H673" s="18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</row>
    <row r="674" spans="1:23" x14ac:dyDescent="0.25">
      <c r="A674" s="130"/>
      <c r="B674" s="17"/>
      <c r="C674" s="17"/>
      <c r="D674" s="17"/>
      <c r="E674" s="17"/>
      <c r="F674" s="17"/>
      <c r="G674" s="17"/>
      <c r="H674" s="18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</row>
    <row r="675" spans="1:23" x14ac:dyDescent="0.25">
      <c r="A675" s="130"/>
      <c r="B675" s="17"/>
      <c r="C675" s="17"/>
      <c r="D675" s="17"/>
      <c r="E675" s="17"/>
      <c r="F675" s="17"/>
      <c r="G675" s="17"/>
      <c r="H675" s="18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</row>
    <row r="676" spans="1:23" x14ac:dyDescent="0.25">
      <c r="A676" s="130"/>
      <c r="B676" s="17"/>
      <c r="C676" s="17"/>
      <c r="D676" s="17"/>
      <c r="E676" s="17"/>
      <c r="F676" s="17"/>
      <c r="G676" s="17"/>
      <c r="H676" s="18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</row>
    <row r="677" spans="1:23" x14ac:dyDescent="0.25">
      <c r="A677" s="130"/>
      <c r="B677" s="17"/>
      <c r="C677" s="17"/>
      <c r="D677" s="17"/>
      <c r="E677" s="17"/>
      <c r="F677" s="17"/>
      <c r="G677" s="17"/>
      <c r="H677" s="18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</row>
    <row r="678" spans="1:23" x14ac:dyDescent="0.25">
      <c r="A678" s="130"/>
      <c r="B678" s="17"/>
      <c r="C678" s="17"/>
      <c r="D678" s="17"/>
      <c r="E678" s="17"/>
      <c r="F678" s="17"/>
      <c r="G678" s="17"/>
      <c r="H678" s="18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</row>
    <row r="679" spans="1:23" x14ac:dyDescent="0.25">
      <c r="A679" s="130"/>
      <c r="B679" s="17"/>
      <c r="C679" s="17"/>
      <c r="D679" s="17"/>
      <c r="E679" s="17"/>
      <c r="F679" s="17"/>
      <c r="G679" s="17"/>
      <c r="H679" s="18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</row>
    <row r="680" spans="1:23" x14ac:dyDescent="0.25">
      <c r="A680" s="130"/>
      <c r="B680" s="17"/>
      <c r="C680" s="17"/>
      <c r="D680" s="17"/>
      <c r="E680" s="17"/>
      <c r="F680" s="17"/>
      <c r="G680" s="17"/>
      <c r="H680" s="18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</row>
    <row r="681" spans="1:23" x14ac:dyDescent="0.25">
      <c r="A681" s="130"/>
      <c r="B681" s="17"/>
      <c r="C681" s="17"/>
      <c r="D681" s="17"/>
      <c r="E681" s="17"/>
      <c r="F681" s="17"/>
      <c r="G681" s="17"/>
      <c r="H681" s="18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</row>
    <row r="682" spans="1:23" x14ac:dyDescent="0.25">
      <c r="A682" s="130"/>
      <c r="B682" s="17"/>
      <c r="C682" s="17"/>
      <c r="D682" s="17"/>
      <c r="E682" s="17"/>
      <c r="F682" s="17"/>
      <c r="G682" s="17"/>
      <c r="H682" s="18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</row>
    <row r="683" spans="1:23" x14ac:dyDescent="0.25">
      <c r="A683" s="130"/>
      <c r="B683" s="17"/>
      <c r="C683" s="17"/>
      <c r="D683" s="17"/>
      <c r="E683" s="17"/>
      <c r="F683" s="17"/>
      <c r="G683" s="17"/>
      <c r="H683" s="18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</row>
    <row r="684" spans="1:23" x14ac:dyDescent="0.25">
      <c r="A684" s="130"/>
      <c r="B684" s="17"/>
      <c r="C684" s="17"/>
      <c r="D684" s="17"/>
      <c r="E684" s="17"/>
      <c r="F684" s="17"/>
      <c r="G684" s="17"/>
      <c r="H684" s="18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</row>
    <row r="685" spans="1:23" x14ac:dyDescent="0.25">
      <c r="A685" s="130"/>
      <c r="B685" s="17"/>
      <c r="C685" s="17"/>
      <c r="D685" s="17"/>
      <c r="E685" s="17"/>
      <c r="F685" s="17"/>
      <c r="G685" s="17"/>
      <c r="H685" s="18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</row>
    <row r="686" spans="1:23" x14ac:dyDescent="0.25">
      <c r="A686" s="130"/>
      <c r="B686" s="17"/>
      <c r="C686" s="17"/>
      <c r="D686" s="17"/>
      <c r="E686" s="17"/>
      <c r="F686" s="17"/>
      <c r="G686" s="17"/>
      <c r="H686" s="18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</row>
    <row r="687" spans="1:23" x14ac:dyDescent="0.25">
      <c r="A687" s="130"/>
      <c r="B687" s="17"/>
      <c r="C687" s="17"/>
      <c r="D687" s="17"/>
      <c r="E687" s="17"/>
      <c r="F687" s="17"/>
      <c r="G687" s="17"/>
      <c r="H687" s="18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</row>
    <row r="688" spans="1:23" x14ac:dyDescent="0.25">
      <c r="A688" s="130"/>
      <c r="B688" s="17"/>
      <c r="C688" s="17"/>
      <c r="D688" s="17"/>
      <c r="E688" s="17"/>
      <c r="F688" s="17"/>
      <c r="G688" s="17"/>
      <c r="H688" s="18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</row>
    <row r="689" spans="1:23" x14ac:dyDescent="0.25">
      <c r="A689" s="130"/>
      <c r="B689" s="17"/>
      <c r="C689" s="17"/>
      <c r="D689" s="17"/>
      <c r="E689" s="17"/>
      <c r="F689" s="17"/>
      <c r="G689" s="17"/>
      <c r="H689" s="18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</row>
    <row r="690" spans="1:23" x14ac:dyDescent="0.25">
      <c r="A690" s="130"/>
      <c r="B690" s="17"/>
      <c r="C690" s="17"/>
      <c r="D690" s="17"/>
      <c r="E690" s="17"/>
      <c r="F690" s="17"/>
      <c r="G690" s="17"/>
      <c r="H690" s="18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</row>
    <row r="691" spans="1:23" x14ac:dyDescent="0.25">
      <c r="A691" s="130"/>
      <c r="B691" s="17"/>
      <c r="C691" s="17"/>
      <c r="D691" s="17"/>
      <c r="E691" s="17"/>
      <c r="F691" s="17"/>
      <c r="G691" s="17"/>
      <c r="H691" s="18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</row>
    <row r="692" spans="1:23" x14ac:dyDescent="0.25">
      <c r="A692" s="130"/>
      <c r="B692" s="17"/>
      <c r="C692" s="17"/>
      <c r="D692" s="17"/>
      <c r="E692" s="17"/>
      <c r="F692" s="17"/>
      <c r="G692" s="17"/>
      <c r="H692" s="18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</row>
    <row r="693" spans="1:23" x14ac:dyDescent="0.25">
      <c r="A693" s="130"/>
      <c r="B693" s="17"/>
      <c r="C693" s="17"/>
      <c r="D693" s="17"/>
      <c r="E693" s="17"/>
      <c r="F693" s="17"/>
      <c r="G693" s="17"/>
      <c r="H693" s="18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</row>
    <row r="694" spans="1:23" x14ac:dyDescent="0.25">
      <c r="A694" s="130"/>
      <c r="B694" s="17"/>
      <c r="C694" s="17"/>
      <c r="D694" s="17"/>
      <c r="E694" s="17"/>
      <c r="F694" s="17"/>
      <c r="G694" s="17"/>
      <c r="H694" s="18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</row>
    <row r="695" spans="1:23" x14ac:dyDescent="0.25">
      <c r="A695" s="130"/>
      <c r="B695" s="17"/>
      <c r="C695" s="17"/>
      <c r="D695" s="17"/>
      <c r="E695" s="17"/>
      <c r="F695" s="17"/>
      <c r="G695" s="17"/>
      <c r="H695" s="18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</row>
    <row r="696" spans="1:23" x14ac:dyDescent="0.25">
      <c r="A696" s="130"/>
      <c r="B696" s="17"/>
      <c r="C696" s="17"/>
      <c r="D696" s="17"/>
      <c r="E696" s="17"/>
      <c r="F696" s="17"/>
      <c r="G696" s="17"/>
      <c r="H696" s="18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</row>
    <row r="697" spans="1:23" x14ac:dyDescent="0.25">
      <c r="A697" s="130"/>
      <c r="B697" s="17"/>
      <c r="C697" s="17"/>
      <c r="D697" s="17"/>
      <c r="E697" s="17"/>
      <c r="F697" s="17"/>
      <c r="G697" s="17"/>
      <c r="H697" s="18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</row>
    <row r="698" spans="1:23" x14ac:dyDescent="0.25">
      <c r="A698" s="130"/>
      <c r="B698" s="17"/>
      <c r="C698" s="17"/>
      <c r="D698" s="17"/>
      <c r="E698" s="17"/>
      <c r="F698" s="17"/>
      <c r="G698" s="17"/>
      <c r="H698" s="18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</row>
    <row r="699" spans="1:23" x14ac:dyDescent="0.25">
      <c r="A699" s="130"/>
      <c r="B699" s="17"/>
      <c r="C699" s="17"/>
      <c r="D699" s="17"/>
      <c r="E699" s="17"/>
      <c r="F699" s="17"/>
      <c r="G699" s="17"/>
      <c r="H699" s="18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</row>
    <row r="700" spans="1:23" x14ac:dyDescent="0.25">
      <c r="A700" s="130"/>
      <c r="B700" s="17"/>
      <c r="C700" s="17"/>
      <c r="D700" s="17"/>
      <c r="E700" s="17"/>
      <c r="F700" s="17"/>
      <c r="G700" s="17"/>
      <c r="H700" s="18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</row>
    <row r="701" spans="1:23" x14ac:dyDescent="0.25">
      <c r="A701" s="130"/>
      <c r="B701" s="17"/>
      <c r="C701" s="17"/>
      <c r="D701" s="17"/>
      <c r="E701" s="17"/>
      <c r="F701" s="17"/>
      <c r="G701" s="17"/>
      <c r="H701" s="18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</row>
    <row r="702" spans="1:23" x14ac:dyDescent="0.25">
      <c r="A702" s="130"/>
      <c r="B702" s="17"/>
      <c r="C702" s="17"/>
      <c r="D702" s="17"/>
      <c r="E702" s="17"/>
      <c r="F702" s="17"/>
      <c r="G702" s="17"/>
      <c r="H702" s="18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</row>
    <row r="703" spans="1:23" x14ac:dyDescent="0.25">
      <c r="A703" s="130"/>
      <c r="B703" s="17"/>
      <c r="C703" s="17"/>
      <c r="D703" s="17"/>
      <c r="E703" s="17"/>
      <c r="F703" s="17"/>
      <c r="G703" s="17"/>
      <c r="H703" s="18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</row>
    <row r="704" spans="1:23" x14ac:dyDescent="0.25">
      <c r="A704" s="130"/>
      <c r="B704" s="17"/>
      <c r="C704" s="17"/>
      <c r="D704" s="17"/>
      <c r="E704" s="17"/>
      <c r="F704" s="17"/>
      <c r="G704" s="17"/>
      <c r="H704" s="18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</row>
    <row r="705" spans="1:23" x14ac:dyDescent="0.25">
      <c r="A705" s="130"/>
      <c r="B705" s="17"/>
      <c r="C705" s="17"/>
      <c r="D705" s="17"/>
      <c r="E705" s="17"/>
      <c r="F705" s="17"/>
      <c r="G705" s="17"/>
      <c r="H705" s="18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</row>
    <row r="706" spans="1:23" x14ac:dyDescent="0.25">
      <c r="A706" s="130"/>
      <c r="B706" s="17"/>
      <c r="C706" s="17"/>
      <c r="D706" s="17"/>
      <c r="E706" s="17"/>
      <c r="F706" s="17"/>
      <c r="G706" s="17"/>
      <c r="H706" s="18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</row>
    <row r="707" spans="1:23" x14ac:dyDescent="0.25">
      <c r="A707" s="130"/>
      <c r="B707" s="17"/>
      <c r="C707" s="17"/>
      <c r="D707" s="17"/>
      <c r="E707" s="17"/>
      <c r="F707" s="17"/>
      <c r="G707" s="17"/>
      <c r="H707" s="18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</row>
    <row r="708" spans="1:23" x14ac:dyDescent="0.25">
      <c r="A708" s="130"/>
      <c r="B708" s="17"/>
      <c r="C708" s="17"/>
      <c r="D708" s="17"/>
      <c r="E708" s="17"/>
      <c r="F708" s="17"/>
      <c r="G708" s="17"/>
      <c r="H708" s="18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</row>
    <row r="709" spans="1:23" x14ac:dyDescent="0.25">
      <c r="A709" s="130"/>
      <c r="B709" s="17"/>
      <c r="C709" s="17"/>
      <c r="D709" s="17"/>
      <c r="E709" s="17"/>
      <c r="F709" s="17"/>
      <c r="G709" s="17"/>
      <c r="H709" s="18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</row>
    <row r="710" spans="1:23" x14ac:dyDescent="0.25">
      <c r="A710" s="130"/>
      <c r="B710" s="17"/>
      <c r="C710" s="17"/>
      <c r="D710" s="17"/>
      <c r="E710" s="17"/>
      <c r="F710" s="17"/>
      <c r="G710" s="17"/>
      <c r="H710" s="18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</row>
    <row r="711" spans="1:23" x14ac:dyDescent="0.25">
      <c r="A711" s="130"/>
      <c r="B711" s="17"/>
      <c r="C711" s="17"/>
      <c r="D711" s="17"/>
      <c r="E711" s="17"/>
      <c r="F711" s="17"/>
      <c r="G711" s="17"/>
      <c r="H711" s="18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</row>
    <row r="712" spans="1:23" x14ac:dyDescent="0.25">
      <c r="A712" s="130"/>
      <c r="B712" s="17"/>
      <c r="C712" s="17"/>
      <c r="D712" s="17"/>
      <c r="E712" s="17"/>
      <c r="F712" s="17"/>
      <c r="G712" s="17"/>
      <c r="H712" s="18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</row>
    <row r="713" spans="1:23" x14ac:dyDescent="0.25">
      <c r="A713" s="130"/>
      <c r="B713" s="17"/>
      <c r="C713" s="17"/>
      <c r="D713" s="17"/>
      <c r="E713" s="17"/>
      <c r="F713" s="17"/>
      <c r="G713" s="17"/>
      <c r="H713" s="18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</row>
    <row r="714" spans="1:23" x14ac:dyDescent="0.25">
      <c r="A714" s="130"/>
      <c r="B714" s="17"/>
      <c r="C714" s="17"/>
      <c r="D714" s="17"/>
      <c r="E714" s="17"/>
      <c r="F714" s="17"/>
      <c r="G714" s="17"/>
      <c r="H714" s="18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</row>
    <row r="715" spans="1:23" x14ac:dyDescent="0.25">
      <c r="A715" s="130"/>
      <c r="B715" s="17"/>
      <c r="C715" s="17"/>
      <c r="D715" s="17"/>
      <c r="E715" s="17"/>
      <c r="F715" s="17"/>
      <c r="G715" s="17"/>
      <c r="H715" s="18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</row>
    <row r="716" spans="1:23" x14ac:dyDescent="0.25">
      <c r="A716" s="130"/>
      <c r="B716" s="17"/>
      <c r="C716" s="17"/>
      <c r="D716" s="17"/>
      <c r="E716" s="17"/>
      <c r="F716" s="17"/>
      <c r="G716" s="17"/>
      <c r="H716" s="18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</row>
    <row r="717" spans="1:23" x14ac:dyDescent="0.25">
      <c r="A717" s="130"/>
      <c r="B717" s="17"/>
      <c r="C717" s="17"/>
      <c r="D717" s="17"/>
      <c r="E717" s="17"/>
      <c r="F717" s="17"/>
      <c r="G717" s="17"/>
      <c r="H717" s="18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</row>
    <row r="718" spans="1:23" x14ac:dyDescent="0.25">
      <c r="A718" s="130"/>
      <c r="B718" s="17"/>
      <c r="C718" s="17"/>
      <c r="D718" s="17"/>
      <c r="E718" s="17"/>
      <c r="F718" s="17"/>
      <c r="G718" s="17"/>
      <c r="H718" s="18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</row>
    <row r="719" spans="1:23" x14ac:dyDescent="0.25">
      <c r="A719" s="130"/>
      <c r="B719" s="17"/>
      <c r="C719" s="17"/>
      <c r="D719" s="17"/>
      <c r="E719" s="17"/>
      <c r="F719" s="17"/>
      <c r="G719" s="17"/>
      <c r="H719" s="18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</row>
    <row r="720" spans="1:23" x14ac:dyDescent="0.25">
      <c r="A720" s="130"/>
      <c r="B720" s="17"/>
      <c r="C720" s="17"/>
      <c r="D720" s="17"/>
      <c r="E720" s="17"/>
      <c r="F720" s="17"/>
      <c r="G720" s="17"/>
      <c r="H720" s="18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</row>
    <row r="721" spans="1:23" x14ac:dyDescent="0.25">
      <c r="A721" s="130"/>
      <c r="B721" s="17"/>
      <c r="C721" s="17"/>
      <c r="D721" s="17"/>
      <c r="E721" s="17"/>
      <c r="F721" s="17"/>
      <c r="G721" s="17"/>
      <c r="H721" s="18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</row>
    <row r="722" spans="1:23" x14ac:dyDescent="0.25">
      <c r="A722" s="130"/>
      <c r="B722" s="17"/>
      <c r="C722" s="17"/>
      <c r="D722" s="17"/>
      <c r="E722" s="17"/>
      <c r="F722" s="17"/>
      <c r="G722" s="17"/>
      <c r="H722" s="18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</row>
    <row r="723" spans="1:23" x14ac:dyDescent="0.25">
      <c r="A723" s="130"/>
      <c r="B723" s="17"/>
      <c r="C723" s="17"/>
      <c r="D723" s="17"/>
      <c r="E723" s="17"/>
      <c r="F723" s="17"/>
      <c r="G723" s="17"/>
      <c r="H723" s="18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</row>
    <row r="724" spans="1:23" x14ac:dyDescent="0.25">
      <c r="A724" s="130"/>
      <c r="B724" s="17"/>
      <c r="C724" s="17"/>
      <c r="D724" s="17"/>
      <c r="E724" s="17"/>
      <c r="F724" s="17"/>
      <c r="G724" s="17"/>
      <c r="H724" s="18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</row>
    <row r="725" spans="1:23" x14ac:dyDescent="0.25">
      <c r="A725" s="130"/>
      <c r="B725" s="17"/>
      <c r="C725" s="17"/>
      <c r="D725" s="17"/>
      <c r="E725" s="17"/>
      <c r="F725" s="17"/>
      <c r="G725" s="17"/>
      <c r="H725" s="18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</row>
    <row r="726" spans="1:23" x14ac:dyDescent="0.25">
      <c r="A726" s="130"/>
      <c r="B726" s="17"/>
      <c r="C726" s="17"/>
      <c r="D726" s="17"/>
      <c r="E726" s="17"/>
      <c r="F726" s="17"/>
      <c r="G726" s="17"/>
      <c r="H726" s="18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</row>
    <row r="727" spans="1:23" x14ac:dyDescent="0.25">
      <c r="A727" s="130"/>
      <c r="B727" s="17"/>
      <c r="C727" s="17"/>
      <c r="D727" s="17"/>
      <c r="E727" s="17"/>
      <c r="F727" s="17"/>
      <c r="G727" s="17"/>
      <c r="H727" s="18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</row>
    <row r="728" spans="1:23" x14ac:dyDescent="0.25">
      <c r="A728" s="130"/>
      <c r="B728" s="17"/>
      <c r="C728" s="17"/>
      <c r="D728" s="17"/>
      <c r="E728" s="17"/>
      <c r="F728" s="17"/>
      <c r="G728" s="17"/>
      <c r="H728" s="18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</row>
    <row r="729" spans="1:23" x14ac:dyDescent="0.25">
      <c r="A729" s="130"/>
      <c r="B729" s="17"/>
      <c r="C729" s="17"/>
      <c r="D729" s="17"/>
      <c r="E729" s="17"/>
      <c r="F729" s="17"/>
      <c r="G729" s="17"/>
      <c r="H729" s="18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</row>
    <row r="730" spans="1:23" x14ac:dyDescent="0.25">
      <c r="A730" s="130"/>
      <c r="B730" s="17"/>
      <c r="C730" s="17"/>
      <c r="D730" s="17"/>
      <c r="E730" s="17"/>
      <c r="F730" s="17"/>
      <c r="G730" s="17"/>
      <c r="H730" s="18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</row>
    <row r="731" spans="1:23" x14ac:dyDescent="0.25">
      <c r="A731" s="130"/>
      <c r="B731" s="17"/>
      <c r="C731" s="17"/>
      <c r="D731" s="17"/>
      <c r="E731" s="17"/>
      <c r="F731" s="17"/>
      <c r="G731" s="17"/>
      <c r="H731" s="18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</row>
    <row r="732" spans="1:23" x14ac:dyDescent="0.25">
      <c r="A732" s="130"/>
      <c r="B732" s="17"/>
      <c r="C732" s="17"/>
      <c r="D732" s="17"/>
      <c r="E732" s="17"/>
      <c r="F732" s="17"/>
      <c r="G732" s="17"/>
      <c r="H732" s="18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</row>
    <row r="733" spans="1:23" x14ac:dyDescent="0.25">
      <c r="A733" s="130"/>
      <c r="B733" s="17"/>
      <c r="C733" s="17"/>
      <c r="D733" s="17"/>
      <c r="E733" s="17"/>
      <c r="F733" s="17"/>
      <c r="G733" s="17"/>
      <c r="H733" s="18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</row>
    <row r="734" spans="1:23" x14ac:dyDescent="0.25">
      <c r="A734" s="130"/>
      <c r="B734" s="17"/>
      <c r="C734" s="17"/>
      <c r="D734" s="17"/>
      <c r="E734" s="17"/>
      <c r="F734" s="17"/>
      <c r="G734" s="17"/>
      <c r="H734" s="18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</row>
    <row r="735" spans="1:23" x14ac:dyDescent="0.25">
      <c r="A735" s="130"/>
      <c r="B735" s="17"/>
      <c r="C735" s="17"/>
      <c r="D735" s="17"/>
      <c r="E735" s="17"/>
      <c r="F735" s="17"/>
      <c r="G735" s="17"/>
      <c r="H735" s="18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</row>
    <row r="736" spans="1:23" x14ac:dyDescent="0.25">
      <c r="A736" s="130"/>
      <c r="B736" s="17"/>
      <c r="C736" s="17"/>
      <c r="D736" s="17"/>
      <c r="E736" s="17"/>
      <c r="F736" s="17"/>
      <c r="G736" s="17"/>
      <c r="H736" s="18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</row>
    <row r="737" spans="1:23" x14ac:dyDescent="0.25">
      <c r="A737" s="130"/>
      <c r="B737" s="17"/>
      <c r="C737" s="17"/>
      <c r="D737" s="17"/>
      <c r="E737" s="17"/>
      <c r="F737" s="17"/>
      <c r="G737" s="17"/>
      <c r="H737" s="18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</row>
    <row r="738" spans="1:23" x14ac:dyDescent="0.25">
      <c r="A738" s="130"/>
      <c r="B738" s="17"/>
      <c r="C738" s="17"/>
      <c r="D738" s="17"/>
      <c r="E738" s="17"/>
      <c r="F738" s="17"/>
      <c r="G738" s="17"/>
      <c r="H738" s="18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</row>
    <row r="739" spans="1:23" x14ac:dyDescent="0.25">
      <c r="A739" s="130"/>
      <c r="B739" s="17"/>
      <c r="C739" s="17"/>
      <c r="D739" s="17"/>
      <c r="E739" s="17"/>
      <c r="F739" s="17"/>
      <c r="G739" s="17"/>
      <c r="H739" s="18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</row>
    <row r="740" spans="1:23" x14ac:dyDescent="0.25">
      <c r="A740" s="130"/>
      <c r="B740" s="17"/>
      <c r="C740" s="17"/>
      <c r="D740" s="17"/>
      <c r="E740" s="17"/>
      <c r="F740" s="17"/>
      <c r="G740" s="17"/>
      <c r="H740" s="18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</row>
    <row r="741" spans="1:23" x14ac:dyDescent="0.25">
      <c r="A741" s="130"/>
      <c r="B741" s="17"/>
      <c r="C741" s="17"/>
      <c r="D741" s="17"/>
      <c r="E741" s="17"/>
      <c r="F741" s="17"/>
      <c r="G741" s="17"/>
      <c r="H741" s="18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</row>
    <row r="742" spans="1:23" x14ac:dyDescent="0.25">
      <c r="A742" s="130"/>
      <c r="B742" s="17"/>
      <c r="C742" s="17"/>
      <c r="D742" s="17"/>
      <c r="E742" s="17"/>
      <c r="F742" s="17"/>
      <c r="G742" s="17"/>
      <c r="H742" s="18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</row>
    <row r="743" spans="1:23" x14ac:dyDescent="0.25">
      <c r="A743" s="130"/>
      <c r="B743" s="17"/>
      <c r="C743" s="17"/>
      <c r="D743" s="17"/>
      <c r="E743" s="17"/>
      <c r="F743" s="17"/>
      <c r="G743" s="17"/>
      <c r="H743" s="18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</row>
    <row r="744" spans="1:23" x14ac:dyDescent="0.25">
      <c r="A744" s="130"/>
      <c r="B744" s="17"/>
      <c r="C744" s="17"/>
      <c r="D744" s="17"/>
      <c r="E744" s="17"/>
      <c r="F744" s="17"/>
      <c r="G744" s="17"/>
      <c r="H744" s="18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</row>
    <row r="745" spans="1:23" x14ac:dyDescent="0.25">
      <c r="A745" s="130"/>
      <c r="B745" s="17"/>
      <c r="C745" s="17"/>
      <c r="D745" s="17"/>
      <c r="E745" s="17"/>
      <c r="F745" s="17"/>
      <c r="G745" s="17"/>
      <c r="H745" s="18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</row>
    <row r="746" spans="1:23" x14ac:dyDescent="0.25">
      <c r="A746" s="130"/>
      <c r="B746" s="17"/>
      <c r="C746" s="17"/>
      <c r="D746" s="17"/>
      <c r="E746" s="17"/>
      <c r="F746" s="17"/>
      <c r="G746" s="17"/>
      <c r="H746" s="18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</row>
    <row r="747" spans="1:23" x14ac:dyDescent="0.25">
      <c r="A747" s="130"/>
      <c r="B747" s="17"/>
      <c r="C747" s="17"/>
      <c r="D747" s="17"/>
      <c r="E747" s="17"/>
      <c r="F747" s="17"/>
      <c r="G747" s="17"/>
      <c r="H747" s="18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</row>
    <row r="748" spans="1:23" x14ac:dyDescent="0.25">
      <c r="A748" s="130"/>
      <c r="B748" s="17"/>
      <c r="C748" s="17"/>
      <c r="D748" s="17"/>
      <c r="E748" s="17"/>
      <c r="F748" s="17"/>
      <c r="G748" s="17"/>
      <c r="H748" s="18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</row>
    <row r="749" spans="1:23" x14ac:dyDescent="0.25">
      <c r="A749" s="130"/>
      <c r="B749" s="17"/>
      <c r="C749" s="17"/>
      <c r="D749" s="17"/>
      <c r="E749" s="17"/>
      <c r="F749" s="17"/>
      <c r="G749" s="17"/>
      <c r="H749" s="18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</row>
    <row r="750" spans="1:23" x14ac:dyDescent="0.25">
      <c r="A750" s="130"/>
      <c r="B750" s="17"/>
      <c r="C750" s="17"/>
      <c r="D750" s="17"/>
      <c r="E750" s="17"/>
      <c r="F750" s="17"/>
      <c r="G750" s="17"/>
      <c r="H750" s="18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</row>
    <row r="751" spans="1:23" x14ac:dyDescent="0.25">
      <c r="A751" s="130"/>
      <c r="B751" s="17"/>
      <c r="C751" s="17"/>
      <c r="D751" s="17"/>
      <c r="E751" s="17"/>
      <c r="F751" s="17"/>
      <c r="G751" s="17"/>
      <c r="H751" s="18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</row>
    <row r="752" spans="1:23" x14ac:dyDescent="0.25">
      <c r="A752" s="130"/>
      <c r="B752" s="17"/>
      <c r="C752" s="17"/>
      <c r="D752" s="17"/>
      <c r="E752" s="17"/>
      <c r="F752" s="17"/>
      <c r="G752" s="17"/>
      <c r="H752" s="18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</row>
    <row r="753" spans="1:23" x14ac:dyDescent="0.25">
      <c r="A753" s="130"/>
      <c r="B753" s="17"/>
      <c r="C753" s="17"/>
      <c r="D753" s="17"/>
      <c r="E753" s="17"/>
      <c r="F753" s="17"/>
      <c r="G753" s="17"/>
      <c r="H753" s="18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</row>
    <row r="754" spans="1:23" x14ac:dyDescent="0.25">
      <c r="A754" s="130"/>
      <c r="B754" s="17"/>
      <c r="C754" s="17"/>
      <c r="D754" s="17"/>
      <c r="E754" s="17"/>
      <c r="F754" s="17"/>
      <c r="G754" s="17"/>
      <c r="H754" s="18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</row>
    <row r="755" spans="1:23" x14ac:dyDescent="0.25">
      <c r="A755" s="130"/>
      <c r="B755" s="17"/>
      <c r="C755" s="17"/>
      <c r="D755" s="17"/>
      <c r="E755" s="17"/>
      <c r="F755" s="17"/>
      <c r="G755" s="17"/>
      <c r="H755" s="18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</row>
    <row r="756" spans="1:23" x14ac:dyDescent="0.25">
      <c r="A756" s="130"/>
      <c r="B756" s="17"/>
      <c r="C756" s="17"/>
      <c r="D756" s="17"/>
      <c r="E756" s="17"/>
      <c r="F756" s="17"/>
      <c r="G756" s="17"/>
      <c r="H756" s="18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</row>
    <row r="757" spans="1:23" x14ac:dyDescent="0.25">
      <c r="A757" s="130"/>
      <c r="B757" s="17"/>
      <c r="C757" s="17"/>
      <c r="D757" s="17"/>
      <c r="E757" s="17"/>
      <c r="F757" s="17"/>
      <c r="G757" s="17"/>
      <c r="H757" s="18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</row>
    <row r="758" spans="1:23" x14ac:dyDescent="0.25">
      <c r="A758" s="130"/>
      <c r="B758" s="17"/>
      <c r="C758" s="17"/>
      <c r="D758" s="17"/>
      <c r="E758" s="17"/>
      <c r="F758" s="17"/>
      <c r="G758" s="17"/>
      <c r="H758" s="18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</row>
    <row r="759" spans="1:23" x14ac:dyDescent="0.25">
      <c r="A759" s="130"/>
      <c r="B759" s="17"/>
      <c r="C759" s="17"/>
      <c r="D759" s="17"/>
      <c r="E759" s="17"/>
      <c r="F759" s="17"/>
      <c r="G759" s="17"/>
      <c r="H759" s="18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</row>
    <row r="760" spans="1:23" x14ac:dyDescent="0.25">
      <c r="A760" s="130"/>
      <c r="B760" s="17"/>
      <c r="C760" s="17"/>
      <c r="D760" s="17"/>
      <c r="E760" s="17"/>
      <c r="F760" s="17"/>
      <c r="G760" s="17"/>
      <c r="H760" s="18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</row>
  </sheetData>
  <mergeCells count="245">
    <mergeCell ref="L2:W3"/>
    <mergeCell ref="F3:F4"/>
    <mergeCell ref="G3:G4"/>
    <mergeCell ref="H3:H4"/>
    <mergeCell ref="I3:I4"/>
    <mergeCell ref="J3:J4"/>
    <mergeCell ref="K3:K4"/>
    <mergeCell ref="C5:E5"/>
    <mergeCell ref="C6:E6"/>
    <mergeCell ref="C26:E26"/>
    <mergeCell ref="C27:E27"/>
    <mergeCell ref="C28:E28"/>
    <mergeCell ref="C29:E29"/>
    <mergeCell ref="B2:E4"/>
    <mergeCell ref="F2:H2"/>
    <mergeCell ref="I2:K2"/>
    <mergeCell ref="C39:E39"/>
    <mergeCell ref="C40:E40"/>
    <mergeCell ref="C41:E41"/>
    <mergeCell ref="C42:E42"/>
    <mergeCell ref="C43:E43"/>
    <mergeCell ref="C44:E44"/>
    <mergeCell ref="C30:E30"/>
    <mergeCell ref="C31:E31"/>
    <mergeCell ref="C35:E35"/>
    <mergeCell ref="C36:E36"/>
    <mergeCell ref="C37:E37"/>
    <mergeCell ref="C38:E38"/>
    <mergeCell ref="C66:E66"/>
    <mergeCell ref="C67:E67"/>
    <mergeCell ref="C68:E68"/>
    <mergeCell ref="C72:E72"/>
    <mergeCell ref="D73:E73"/>
    <mergeCell ref="D74:E74"/>
    <mergeCell ref="C48:E48"/>
    <mergeCell ref="C49:E49"/>
    <mergeCell ref="C50:E50"/>
    <mergeCell ref="C51:E51"/>
    <mergeCell ref="C52:E52"/>
    <mergeCell ref="C53:E53"/>
    <mergeCell ref="C89:E89"/>
    <mergeCell ref="C93:E93"/>
    <mergeCell ref="C94:E94"/>
    <mergeCell ref="C95:E95"/>
    <mergeCell ref="C96:E96"/>
    <mergeCell ref="C100:E100"/>
    <mergeCell ref="C75:E75"/>
    <mergeCell ref="C76:E76"/>
    <mergeCell ref="C85:E85"/>
    <mergeCell ref="C86:E86"/>
    <mergeCell ref="C87:E87"/>
    <mergeCell ref="C88:E88"/>
    <mergeCell ref="C107:E107"/>
    <mergeCell ref="D108:E108"/>
    <mergeCell ref="D109:E109"/>
    <mergeCell ref="D110:E110"/>
    <mergeCell ref="C111:E111"/>
    <mergeCell ref="D112:E112"/>
    <mergeCell ref="C101:E101"/>
    <mergeCell ref="C102:E102"/>
    <mergeCell ref="C103:E103"/>
    <mergeCell ref="C104:E104"/>
    <mergeCell ref="C105:E105"/>
    <mergeCell ref="C106:E106"/>
    <mergeCell ref="D119:E119"/>
    <mergeCell ref="C120:E120"/>
    <mergeCell ref="C124:E124"/>
    <mergeCell ref="C125:E125"/>
    <mergeCell ref="D126:E126"/>
    <mergeCell ref="D127:E127"/>
    <mergeCell ref="D113:E113"/>
    <mergeCell ref="D114:E114"/>
    <mergeCell ref="D115:E115"/>
    <mergeCell ref="C116:E116"/>
    <mergeCell ref="C117:E117"/>
    <mergeCell ref="D118:E118"/>
    <mergeCell ref="D134:E134"/>
    <mergeCell ref="D135:E135"/>
    <mergeCell ref="C136:E136"/>
    <mergeCell ref="D137:E137"/>
    <mergeCell ref="D138:E138"/>
    <mergeCell ref="D139:E139"/>
    <mergeCell ref="D128:E128"/>
    <mergeCell ref="D129:E129"/>
    <mergeCell ref="D130:E130"/>
    <mergeCell ref="D131:E131"/>
    <mergeCell ref="D132:E132"/>
    <mergeCell ref="D133:E133"/>
    <mergeCell ref="D146:E146"/>
    <mergeCell ref="C147:E147"/>
    <mergeCell ref="D148:E148"/>
    <mergeCell ref="D149:E149"/>
    <mergeCell ref="D150:E150"/>
    <mergeCell ref="D151:E151"/>
    <mergeCell ref="D140:E140"/>
    <mergeCell ref="D141:E141"/>
    <mergeCell ref="D142:E142"/>
    <mergeCell ref="D143:E143"/>
    <mergeCell ref="D144:E144"/>
    <mergeCell ref="D145:E145"/>
    <mergeCell ref="C158:E158"/>
    <mergeCell ref="D159:E159"/>
    <mergeCell ref="D160:E160"/>
    <mergeCell ref="C161:E161"/>
    <mergeCell ref="D162:E162"/>
    <mergeCell ref="D163:E163"/>
    <mergeCell ref="D152:E152"/>
    <mergeCell ref="D153:E153"/>
    <mergeCell ref="D154:E154"/>
    <mergeCell ref="D155:E155"/>
    <mergeCell ref="D156:E156"/>
    <mergeCell ref="D157:E157"/>
    <mergeCell ref="D170:E170"/>
    <mergeCell ref="D171:E171"/>
    <mergeCell ref="D172:E172"/>
    <mergeCell ref="C173:E173"/>
    <mergeCell ref="C174:E174"/>
    <mergeCell ref="C175:E175"/>
    <mergeCell ref="D164:E164"/>
    <mergeCell ref="D165:E165"/>
    <mergeCell ref="D166:E166"/>
    <mergeCell ref="D167:E167"/>
    <mergeCell ref="D168:E168"/>
    <mergeCell ref="D169:E169"/>
    <mergeCell ref="D182:E182"/>
    <mergeCell ref="D183:E183"/>
    <mergeCell ref="D184:E184"/>
    <mergeCell ref="D185:E185"/>
    <mergeCell ref="D186:E186"/>
    <mergeCell ref="C187:E187"/>
    <mergeCell ref="C176:E176"/>
    <mergeCell ref="D177:E177"/>
    <mergeCell ref="D178:E178"/>
    <mergeCell ref="D179:E179"/>
    <mergeCell ref="D180:E180"/>
    <mergeCell ref="D181:E181"/>
    <mergeCell ref="C194:E194"/>
    <mergeCell ref="C195:E195"/>
    <mergeCell ref="C196:E196"/>
    <mergeCell ref="C197:E197"/>
    <mergeCell ref="C198:E198"/>
    <mergeCell ref="C199:E199"/>
    <mergeCell ref="C188:E188"/>
    <mergeCell ref="C189:E189"/>
    <mergeCell ref="C190:E190"/>
    <mergeCell ref="D191:E191"/>
    <mergeCell ref="D192:E192"/>
    <mergeCell ref="C193:E193"/>
    <mergeCell ref="D206:E206"/>
    <mergeCell ref="D207:E207"/>
    <mergeCell ref="D208:E208"/>
    <mergeCell ref="D209:E209"/>
    <mergeCell ref="D210:E210"/>
    <mergeCell ref="D211:E211"/>
    <mergeCell ref="C200:E200"/>
    <mergeCell ref="C201:E201"/>
    <mergeCell ref="C202:E202"/>
    <mergeCell ref="C203:E203"/>
    <mergeCell ref="C204:E204"/>
    <mergeCell ref="C205:E205"/>
    <mergeCell ref="D218:E218"/>
    <mergeCell ref="D219:E219"/>
    <mergeCell ref="D220:E220"/>
    <mergeCell ref="D221:E221"/>
    <mergeCell ref="D222:E222"/>
    <mergeCell ref="D223:E223"/>
    <mergeCell ref="D212:E212"/>
    <mergeCell ref="D213:E213"/>
    <mergeCell ref="D214:E214"/>
    <mergeCell ref="D215:E215"/>
    <mergeCell ref="C216:E216"/>
    <mergeCell ref="D217:E217"/>
    <mergeCell ref="D230:E230"/>
    <mergeCell ref="D231:E231"/>
    <mergeCell ref="D232:E232"/>
    <mergeCell ref="D233:E233"/>
    <mergeCell ref="D234:E234"/>
    <mergeCell ref="D235:E235"/>
    <mergeCell ref="D224:E224"/>
    <mergeCell ref="D225:E225"/>
    <mergeCell ref="D226:E226"/>
    <mergeCell ref="C227:E227"/>
    <mergeCell ref="D228:E228"/>
    <mergeCell ref="D229:E229"/>
    <mergeCell ref="D242:E242"/>
    <mergeCell ref="D243:E243"/>
    <mergeCell ref="D244:E244"/>
    <mergeCell ref="D245:E245"/>
    <mergeCell ref="D246:E246"/>
    <mergeCell ref="D247:E247"/>
    <mergeCell ref="D236:E236"/>
    <mergeCell ref="D237:E237"/>
    <mergeCell ref="C238:E238"/>
    <mergeCell ref="D239:E239"/>
    <mergeCell ref="D240:E240"/>
    <mergeCell ref="C241:E241"/>
    <mergeCell ref="C254:E254"/>
    <mergeCell ref="C255:E255"/>
    <mergeCell ref="D256:E256"/>
    <mergeCell ref="D257:E257"/>
    <mergeCell ref="D258:E258"/>
    <mergeCell ref="D259:E259"/>
    <mergeCell ref="D248:E248"/>
    <mergeCell ref="D249:E249"/>
    <mergeCell ref="D250:E250"/>
    <mergeCell ref="D251:E251"/>
    <mergeCell ref="D252:E252"/>
    <mergeCell ref="C253:E253"/>
    <mergeCell ref="C266:E266"/>
    <mergeCell ref="C267:E267"/>
    <mergeCell ref="C268:E268"/>
    <mergeCell ref="D269:E269"/>
    <mergeCell ref="D270:E270"/>
    <mergeCell ref="D271:E271"/>
    <mergeCell ref="D260:E260"/>
    <mergeCell ref="D261:E261"/>
    <mergeCell ref="D262:E262"/>
    <mergeCell ref="D263:E263"/>
    <mergeCell ref="D264:E264"/>
    <mergeCell ref="D265:E265"/>
    <mergeCell ref="D278:E278"/>
    <mergeCell ref="C279:E279"/>
    <mergeCell ref="C280:E280"/>
    <mergeCell ref="C281:E281"/>
    <mergeCell ref="C282:E282"/>
    <mergeCell ref="C283:E283"/>
    <mergeCell ref="C272:E272"/>
    <mergeCell ref="D273:E273"/>
    <mergeCell ref="D274:E274"/>
    <mergeCell ref="D275:E275"/>
    <mergeCell ref="D276:E276"/>
    <mergeCell ref="D277:E277"/>
    <mergeCell ref="B296:E296"/>
    <mergeCell ref="C290:E290"/>
    <mergeCell ref="C291:E291"/>
    <mergeCell ref="C292:E292"/>
    <mergeCell ref="C293:E293"/>
    <mergeCell ref="C294:E294"/>
    <mergeCell ref="C295:E295"/>
    <mergeCell ref="C284:E284"/>
    <mergeCell ref="C285:E285"/>
    <mergeCell ref="D286:E286"/>
    <mergeCell ref="D287:E287"/>
    <mergeCell ref="C288:E288"/>
    <mergeCell ref="C289:E289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Roman,Félkövér"&amp;12EgészségügyKiadások - 2017. év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26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I20" sqref="I20"/>
    </sheetView>
  </sheetViews>
  <sheetFormatPr defaultColWidth="9.140625" defaultRowHeight="15" x14ac:dyDescent="0.25"/>
  <cols>
    <col min="1" max="1" width="7.85546875" style="128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6" width="11" style="12" customWidth="1"/>
    <col min="7" max="7" width="11.140625" style="12" customWidth="1"/>
    <col min="8" max="8" width="11.7109375" style="49" customWidth="1"/>
    <col min="9" max="19" width="10.140625" style="12" bestFit="1" customWidth="1"/>
    <col min="20" max="20" width="11.28515625" style="12" bestFit="1" customWidth="1"/>
    <col min="21" max="16384" width="9.140625" style="17"/>
  </cols>
  <sheetData>
    <row r="1" spans="1:20" ht="15.75" thickBot="1" x14ac:dyDescent="0.3">
      <c r="T1" s="11" t="s">
        <v>828</v>
      </c>
    </row>
    <row r="2" spans="1:20" ht="15" customHeight="1" x14ac:dyDescent="0.25">
      <c r="B2" s="543" t="s">
        <v>0</v>
      </c>
      <c r="C2" s="527"/>
      <c r="D2" s="527"/>
      <c r="E2" s="527"/>
      <c r="F2" s="610" t="s">
        <v>971</v>
      </c>
      <c r="G2" s="551"/>
      <c r="H2" s="552"/>
      <c r="I2" s="526" t="s">
        <v>969</v>
      </c>
      <c r="J2" s="527"/>
      <c r="K2" s="527"/>
      <c r="L2" s="527"/>
      <c r="M2" s="527"/>
      <c r="N2" s="527"/>
      <c r="O2" s="527"/>
      <c r="P2" s="527"/>
      <c r="Q2" s="527"/>
      <c r="R2" s="527"/>
      <c r="S2" s="527"/>
      <c r="T2" s="528"/>
    </row>
    <row r="3" spans="1:20" ht="22.5" customHeight="1" x14ac:dyDescent="0.25">
      <c r="B3" s="544"/>
      <c r="C3" s="545"/>
      <c r="D3" s="545"/>
      <c r="E3" s="545"/>
      <c r="F3" s="611" t="s">
        <v>854</v>
      </c>
      <c r="G3" s="613" t="s">
        <v>855</v>
      </c>
      <c r="H3" s="615" t="s">
        <v>571</v>
      </c>
      <c r="I3" s="529"/>
      <c r="J3" s="530"/>
      <c r="K3" s="530"/>
      <c r="L3" s="530"/>
      <c r="M3" s="530"/>
      <c r="N3" s="530"/>
      <c r="O3" s="530"/>
      <c r="P3" s="530"/>
      <c r="Q3" s="530"/>
      <c r="R3" s="530"/>
      <c r="S3" s="530"/>
      <c r="T3" s="531"/>
    </row>
    <row r="4" spans="1:20" ht="21" customHeight="1" thickBot="1" x14ac:dyDescent="0.3">
      <c r="B4" s="546"/>
      <c r="C4" s="547"/>
      <c r="D4" s="547"/>
      <c r="E4" s="547"/>
      <c r="F4" s="612"/>
      <c r="G4" s="614"/>
      <c r="H4" s="616"/>
      <c r="I4" s="132" t="s">
        <v>593</v>
      </c>
      <c r="J4" s="66" t="s">
        <v>594</v>
      </c>
      <c r="K4" s="66" t="s">
        <v>595</v>
      </c>
      <c r="L4" s="66" t="s">
        <v>596</v>
      </c>
      <c r="M4" s="66" t="s">
        <v>597</v>
      </c>
      <c r="N4" s="279" t="s">
        <v>598</v>
      </c>
      <c r="O4" s="84" t="s">
        <v>599</v>
      </c>
      <c r="P4" s="280" t="s">
        <v>600</v>
      </c>
      <c r="Q4" s="279" t="s">
        <v>601</v>
      </c>
      <c r="R4" s="84" t="s">
        <v>602</v>
      </c>
      <c r="S4" s="280" t="s">
        <v>603</v>
      </c>
      <c r="T4" s="67" t="s">
        <v>604</v>
      </c>
    </row>
    <row r="5" spans="1:20" ht="15.75" thickBot="1" x14ac:dyDescent="0.3">
      <c r="B5" s="85" t="s">
        <v>118</v>
      </c>
      <c r="C5" s="617" t="s">
        <v>119</v>
      </c>
      <c r="D5" s="618"/>
      <c r="E5" s="618"/>
      <c r="F5" s="256">
        <f>F6+F20</f>
        <v>2660548</v>
      </c>
      <c r="G5" s="149">
        <f t="shared" ref="G5:T5" si="0">G6+G20</f>
        <v>0</v>
      </c>
      <c r="H5" s="166">
        <f>SUM(F5:G5)</f>
        <v>2660548</v>
      </c>
      <c r="I5" s="87">
        <f t="shared" si="0"/>
        <v>276848</v>
      </c>
      <c r="J5" s="88">
        <f t="shared" si="0"/>
        <v>216700</v>
      </c>
      <c r="K5" s="88">
        <f t="shared" si="0"/>
        <v>216700</v>
      </c>
      <c r="L5" s="88">
        <f t="shared" si="0"/>
        <v>216700</v>
      </c>
      <c r="M5" s="88">
        <f t="shared" si="0"/>
        <v>216700</v>
      </c>
      <c r="N5" s="91">
        <f t="shared" si="0"/>
        <v>216700</v>
      </c>
      <c r="O5" s="88">
        <f t="shared" si="0"/>
        <v>216700</v>
      </c>
      <c r="P5" s="90">
        <f t="shared" si="0"/>
        <v>216700</v>
      </c>
      <c r="Q5" s="91">
        <f t="shared" si="0"/>
        <v>216700</v>
      </c>
      <c r="R5" s="88">
        <f t="shared" si="0"/>
        <v>216700</v>
      </c>
      <c r="S5" s="90">
        <f t="shared" si="0"/>
        <v>216700</v>
      </c>
      <c r="T5" s="92">
        <f t="shared" si="0"/>
        <v>216700</v>
      </c>
    </row>
    <row r="6" spans="1:20" x14ac:dyDescent="0.25">
      <c r="B6" s="125" t="s">
        <v>609</v>
      </c>
      <c r="C6" s="541" t="s">
        <v>120</v>
      </c>
      <c r="D6" s="542"/>
      <c r="E6" s="542"/>
      <c r="F6" s="257">
        <f>F7+F8+F9+F10+F11+F12+F13+F14+F15+F16+F17+F18+F19</f>
        <v>60148</v>
      </c>
      <c r="G6" s="150">
        <f t="shared" ref="G6:T6" si="1">G7+G8+G9+G10+G11+G12+G13+G14+G15+G16+G17+G18+G19</f>
        <v>0</v>
      </c>
      <c r="H6" s="167">
        <f t="shared" ref="H6:H76" si="2">SUM(F6:G6)</f>
        <v>60148</v>
      </c>
      <c r="I6" s="119">
        <f t="shared" si="1"/>
        <v>60148</v>
      </c>
      <c r="J6" s="120">
        <f t="shared" si="1"/>
        <v>0</v>
      </c>
      <c r="K6" s="120">
        <f t="shared" si="1"/>
        <v>0</v>
      </c>
      <c r="L6" s="120">
        <f t="shared" si="1"/>
        <v>0</v>
      </c>
      <c r="M6" s="120">
        <f t="shared" si="1"/>
        <v>0</v>
      </c>
      <c r="N6" s="123">
        <f t="shared" si="1"/>
        <v>0</v>
      </c>
      <c r="O6" s="120">
        <f t="shared" si="1"/>
        <v>0</v>
      </c>
      <c r="P6" s="122">
        <f t="shared" si="1"/>
        <v>0</v>
      </c>
      <c r="Q6" s="123">
        <f t="shared" si="1"/>
        <v>0</v>
      </c>
      <c r="R6" s="120">
        <f t="shared" si="1"/>
        <v>0</v>
      </c>
      <c r="S6" s="122">
        <f t="shared" si="1"/>
        <v>0</v>
      </c>
      <c r="T6" s="124">
        <f t="shared" si="1"/>
        <v>0</v>
      </c>
    </row>
    <row r="7" spans="1:20" s="211" customFormat="1" hidden="1" x14ac:dyDescent="0.25">
      <c r="A7" s="128" t="s">
        <v>121</v>
      </c>
      <c r="B7" s="191" t="s">
        <v>610</v>
      </c>
      <c r="C7" s="204"/>
      <c r="D7" s="274" t="s">
        <v>122</v>
      </c>
      <c r="E7" s="300"/>
      <c r="F7" s="281">
        <f>SUM(I7:T7)</f>
        <v>0</v>
      </c>
      <c r="G7" s="192"/>
      <c r="H7" s="193">
        <f t="shared" si="2"/>
        <v>0</v>
      </c>
      <c r="I7" s="201"/>
      <c r="J7" s="195"/>
      <c r="K7" s="195"/>
      <c r="L7" s="195"/>
      <c r="M7" s="195"/>
      <c r="N7" s="196"/>
      <c r="O7" s="195"/>
      <c r="P7" s="194"/>
      <c r="Q7" s="196"/>
      <c r="R7" s="195"/>
      <c r="S7" s="194"/>
      <c r="T7" s="197"/>
    </row>
    <row r="8" spans="1:20" s="211" customFormat="1" x14ac:dyDescent="0.25">
      <c r="A8" s="128" t="s">
        <v>123</v>
      </c>
      <c r="B8" s="191" t="s">
        <v>611</v>
      </c>
      <c r="C8" s="204"/>
      <c r="D8" s="274" t="s">
        <v>124</v>
      </c>
      <c r="E8" s="300"/>
      <c r="F8" s="281">
        <f t="shared" ref="F8:F19" si="3">SUM(I8:T8)</f>
        <v>60148</v>
      </c>
      <c r="G8" s="192"/>
      <c r="H8" s="193">
        <f t="shared" si="2"/>
        <v>60148</v>
      </c>
      <c r="I8" s="201">
        <f>20148+40000</f>
        <v>60148</v>
      </c>
      <c r="J8" s="195"/>
      <c r="K8" s="195"/>
      <c r="L8" s="195"/>
      <c r="M8" s="195"/>
      <c r="N8" s="196"/>
      <c r="O8" s="195"/>
      <c r="P8" s="194"/>
      <c r="Q8" s="196"/>
      <c r="R8" s="195"/>
      <c r="S8" s="194"/>
      <c r="T8" s="197"/>
    </row>
    <row r="9" spans="1:20" s="211" customFormat="1" hidden="1" x14ac:dyDescent="0.25">
      <c r="A9" s="128" t="s">
        <v>125</v>
      </c>
      <c r="B9" s="191" t="s">
        <v>612</v>
      </c>
      <c r="C9" s="204"/>
      <c r="D9" s="274" t="s">
        <v>126</v>
      </c>
      <c r="E9" s="300"/>
      <c r="F9" s="281">
        <f t="shared" si="3"/>
        <v>0</v>
      </c>
      <c r="G9" s="192"/>
      <c r="H9" s="193">
        <f t="shared" si="2"/>
        <v>0</v>
      </c>
      <c r="I9" s="201"/>
      <c r="J9" s="195"/>
      <c r="K9" s="195"/>
      <c r="L9" s="195"/>
      <c r="M9" s="195"/>
      <c r="N9" s="196"/>
      <c r="O9" s="195"/>
      <c r="P9" s="194"/>
      <c r="Q9" s="196"/>
      <c r="R9" s="195"/>
      <c r="S9" s="194"/>
      <c r="T9" s="197"/>
    </row>
    <row r="10" spans="1:20" s="211" customFormat="1" hidden="1" x14ac:dyDescent="0.25">
      <c r="A10" s="128" t="s">
        <v>127</v>
      </c>
      <c r="B10" s="191" t="s">
        <v>613</v>
      </c>
      <c r="C10" s="204"/>
      <c r="D10" s="274" t="s">
        <v>351</v>
      </c>
      <c r="E10" s="300"/>
      <c r="F10" s="281">
        <f t="shared" si="3"/>
        <v>0</v>
      </c>
      <c r="G10" s="192"/>
      <c r="H10" s="193">
        <f t="shared" si="2"/>
        <v>0</v>
      </c>
      <c r="I10" s="201"/>
      <c r="J10" s="195"/>
      <c r="K10" s="195"/>
      <c r="L10" s="195"/>
      <c r="M10" s="195"/>
      <c r="N10" s="196"/>
      <c r="O10" s="195"/>
      <c r="P10" s="194"/>
      <c r="Q10" s="196"/>
      <c r="R10" s="195"/>
      <c r="S10" s="194"/>
      <c r="T10" s="197"/>
    </row>
    <row r="11" spans="1:20" s="211" customFormat="1" hidden="1" x14ac:dyDescent="0.25">
      <c r="A11" s="128" t="s">
        <v>128</v>
      </c>
      <c r="B11" s="191" t="s">
        <v>614</v>
      </c>
      <c r="C11" s="204"/>
      <c r="D11" s="274" t="s">
        <v>129</v>
      </c>
      <c r="E11" s="300"/>
      <c r="F11" s="281">
        <f t="shared" si="3"/>
        <v>0</v>
      </c>
      <c r="G11" s="192"/>
      <c r="H11" s="193">
        <f t="shared" si="2"/>
        <v>0</v>
      </c>
      <c r="I11" s="201"/>
      <c r="J11" s="195"/>
      <c r="K11" s="195"/>
      <c r="L11" s="195"/>
      <c r="M11" s="195"/>
      <c r="N11" s="196"/>
      <c r="O11" s="195"/>
      <c r="P11" s="194"/>
      <c r="Q11" s="196"/>
      <c r="R11" s="195"/>
      <c r="S11" s="194"/>
      <c r="T11" s="197"/>
    </row>
    <row r="12" spans="1:20" s="211" customFormat="1" hidden="1" x14ac:dyDescent="0.25">
      <c r="A12" s="128" t="s">
        <v>130</v>
      </c>
      <c r="B12" s="191" t="s">
        <v>615</v>
      </c>
      <c r="C12" s="204"/>
      <c r="D12" s="274" t="s">
        <v>131</v>
      </c>
      <c r="E12" s="300"/>
      <c r="F12" s="281">
        <f t="shared" si="3"/>
        <v>0</v>
      </c>
      <c r="G12" s="192"/>
      <c r="H12" s="193">
        <f t="shared" si="2"/>
        <v>0</v>
      </c>
      <c r="I12" s="201"/>
      <c r="J12" s="195"/>
      <c r="K12" s="195"/>
      <c r="L12" s="195"/>
      <c r="M12" s="195"/>
      <c r="N12" s="196"/>
      <c r="O12" s="195"/>
      <c r="P12" s="194"/>
      <c r="Q12" s="196"/>
      <c r="R12" s="195"/>
      <c r="S12" s="194"/>
      <c r="T12" s="197"/>
    </row>
    <row r="13" spans="1:20" s="211" customFormat="1" hidden="1" x14ac:dyDescent="0.25">
      <c r="A13" s="128" t="s">
        <v>132</v>
      </c>
      <c r="B13" s="191" t="s">
        <v>616</v>
      </c>
      <c r="C13" s="204"/>
      <c r="D13" s="274" t="s">
        <v>133</v>
      </c>
      <c r="E13" s="300"/>
      <c r="F13" s="281">
        <f t="shared" si="3"/>
        <v>0</v>
      </c>
      <c r="G13" s="192"/>
      <c r="H13" s="193">
        <f t="shared" si="2"/>
        <v>0</v>
      </c>
      <c r="I13" s="201"/>
      <c r="J13" s="195"/>
      <c r="K13" s="195"/>
      <c r="L13" s="195"/>
      <c r="M13" s="195"/>
      <c r="N13" s="196"/>
      <c r="O13" s="195"/>
      <c r="P13" s="194"/>
      <c r="Q13" s="196"/>
      <c r="R13" s="195"/>
      <c r="S13" s="194"/>
      <c r="T13" s="197"/>
    </row>
    <row r="14" spans="1:20" s="211" customFormat="1" hidden="1" x14ac:dyDescent="0.25">
      <c r="A14" s="128" t="s">
        <v>134</v>
      </c>
      <c r="B14" s="191" t="s">
        <v>617</v>
      </c>
      <c r="C14" s="204"/>
      <c r="D14" s="274" t="s">
        <v>135</v>
      </c>
      <c r="E14" s="300"/>
      <c r="F14" s="281">
        <f t="shared" si="3"/>
        <v>0</v>
      </c>
      <c r="G14" s="192"/>
      <c r="H14" s="193">
        <f t="shared" si="2"/>
        <v>0</v>
      </c>
      <c r="I14" s="201"/>
      <c r="J14" s="195"/>
      <c r="K14" s="195"/>
      <c r="L14" s="195"/>
      <c r="M14" s="195"/>
      <c r="N14" s="196"/>
      <c r="O14" s="195"/>
      <c r="P14" s="194"/>
      <c r="Q14" s="196"/>
      <c r="R14" s="195"/>
      <c r="S14" s="194"/>
      <c r="T14" s="197"/>
    </row>
    <row r="15" spans="1:20" s="211" customFormat="1" hidden="1" x14ac:dyDescent="0.25">
      <c r="A15" s="128" t="s">
        <v>136</v>
      </c>
      <c r="B15" s="191" t="s">
        <v>618</v>
      </c>
      <c r="C15" s="204"/>
      <c r="D15" s="274" t="s">
        <v>137</v>
      </c>
      <c r="E15" s="300"/>
      <c r="F15" s="281">
        <f t="shared" si="3"/>
        <v>0</v>
      </c>
      <c r="G15" s="192"/>
      <c r="H15" s="193">
        <f t="shared" si="2"/>
        <v>0</v>
      </c>
      <c r="I15" s="201"/>
      <c r="J15" s="195"/>
      <c r="K15" s="195"/>
      <c r="L15" s="195"/>
      <c r="M15" s="195"/>
      <c r="N15" s="196"/>
      <c r="O15" s="195"/>
      <c r="P15" s="194"/>
      <c r="Q15" s="196"/>
      <c r="R15" s="195"/>
      <c r="S15" s="194"/>
      <c r="T15" s="197"/>
    </row>
    <row r="16" spans="1:20" s="211" customFormat="1" hidden="1" x14ac:dyDescent="0.25">
      <c r="A16" s="128" t="s">
        <v>138</v>
      </c>
      <c r="B16" s="191" t="s">
        <v>619</v>
      </c>
      <c r="C16" s="204"/>
      <c r="D16" s="274" t="s">
        <v>139</v>
      </c>
      <c r="E16" s="300"/>
      <c r="F16" s="281">
        <f t="shared" si="3"/>
        <v>0</v>
      </c>
      <c r="G16" s="192"/>
      <c r="H16" s="193">
        <f t="shared" si="2"/>
        <v>0</v>
      </c>
      <c r="I16" s="201"/>
      <c r="J16" s="195"/>
      <c r="K16" s="195"/>
      <c r="L16" s="195"/>
      <c r="M16" s="195"/>
      <c r="N16" s="196"/>
      <c r="O16" s="195"/>
      <c r="P16" s="194"/>
      <c r="Q16" s="196"/>
      <c r="R16" s="195"/>
      <c r="S16" s="194"/>
      <c r="T16" s="197"/>
    </row>
    <row r="17" spans="1:20" s="211" customFormat="1" hidden="1" x14ac:dyDescent="0.25">
      <c r="A17" s="128" t="s">
        <v>140</v>
      </c>
      <c r="B17" s="191" t="s">
        <v>620</v>
      </c>
      <c r="C17" s="204"/>
      <c r="D17" s="274" t="s">
        <v>141</v>
      </c>
      <c r="E17" s="300"/>
      <c r="F17" s="281">
        <f t="shared" si="3"/>
        <v>0</v>
      </c>
      <c r="G17" s="192"/>
      <c r="H17" s="193">
        <f t="shared" si="2"/>
        <v>0</v>
      </c>
      <c r="I17" s="201"/>
      <c r="J17" s="195"/>
      <c r="K17" s="195"/>
      <c r="L17" s="195"/>
      <c r="M17" s="195"/>
      <c r="N17" s="196"/>
      <c r="O17" s="195"/>
      <c r="P17" s="194"/>
      <c r="Q17" s="196"/>
      <c r="R17" s="195"/>
      <c r="S17" s="194"/>
      <c r="T17" s="197"/>
    </row>
    <row r="18" spans="1:20" s="211" customFormat="1" hidden="1" x14ac:dyDescent="0.25">
      <c r="A18" s="128" t="s">
        <v>142</v>
      </c>
      <c r="B18" s="191" t="s">
        <v>621</v>
      </c>
      <c r="C18" s="204"/>
      <c r="D18" s="274" t="s">
        <v>143</v>
      </c>
      <c r="E18" s="300"/>
      <c r="F18" s="281">
        <f t="shared" si="3"/>
        <v>0</v>
      </c>
      <c r="G18" s="192"/>
      <c r="H18" s="193">
        <f t="shared" si="2"/>
        <v>0</v>
      </c>
      <c r="I18" s="201"/>
      <c r="J18" s="195"/>
      <c r="K18" s="195"/>
      <c r="L18" s="195"/>
      <c r="M18" s="195"/>
      <c r="N18" s="196"/>
      <c r="O18" s="195"/>
      <c r="P18" s="194"/>
      <c r="Q18" s="196"/>
      <c r="R18" s="195"/>
      <c r="S18" s="194"/>
      <c r="T18" s="197"/>
    </row>
    <row r="19" spans="1:20" s="211" customFormat="1" hidden="1" x14ac:dyDescent="0.25">
      <c r="A19" s="128" t="s">
        <v>144</v>
      </c>
      <c r="B19" s="191" t="s">
        <v>622</v>
      </c>
      <c r="C19" s="204"/>
      <c r="D19" s="274" t="s">
        <v>145</v>
      </c>
      <c r="E19" s="300"/>
      <c r="F19" s="281">
        <f t="shared" si="3"/>
        <v>0</v>
      </c>
      <c r="G19" s="192"/>
      <c r="H19" s="193">
        <f t="shared" si="2"/>
        <v>0</v>
      </c>
      <c r="I19" s="201"/>
      <c r="J19" s="195"/>
      <c r="K19" s="195"/>
      <c r="L19" s="195"/>
      <c r="M19" s="195"/>
      <c r="N19" s="196"/>
      <c r="O19" s="195"/>
      <c r="P19" s="194"/>
      <c r="Q19" s="196"/>
      <c r="R19" s="195"/>
      <c r="S19" s="194"/>
      <c r="T19" s="197"/>
    </row>
    <row r="20" spans="1:20" x14ac:dyDescent="0.25">
      <c r="B20" s="93" t="s">
        <v>623</v>
      </c>
      <c r="C20" s="534" t="s">
        <v>146</v>
      </c>
      <c r="D20" s="535"/>
      <c r="E20" s="535"/>
      <c r="F20" s="259">
        <f>F21+F22+F23</f>
        <v>2600400</v>
      </c>
      <c r="G20" s="152">
        <f t="shared" ref="G20:T20" si="4">G21+G22+G23</f>
        <v>0</v>
      </c>
      <c r="H20" s="168">
        <f t="shared" si="2"/>
        <v>2600400</v>
      </c>
      <c r="I20" s="95">
        <f t="shared" si="4"/>
        <v>216700</v>
      </c>
      <c r="J20" s="96">
        <f t="shared" si="4"/>
        <v>216700</v>
      </c>
      <c r="K20" s="96">
        <f t="shared" si="4"/>
        <v>216700</v>
      </c>
      <c r="L20" s="96">
        <f t="shared" si="4"/>
        <v>216700</v>
      </c>
      <c r="M20" s="96">
        <f t="shared" si="4"/>
        <v>216700</v>
      </c>
      <c r="N20" s="99">
        <f t="shared" si="4"/>
        <v>216700</v>
      </c>
      <c r="O20" s="96">
        <f t="shared" si="4"/>
        <v>216700</v>
      </c>
      <c r="P20" s="98">
        <f t="shared" si="4"/>
        <v>216700</v>
      </c>
      <c r="Q20" s="99">
        <f t="shared" si="4"/>
        <v>216700</v>
      </c>
      <c r="R20" s="96">
        <f t="shared" si="4"/>
        <v>216700</v>
      </c>
      <c r="S20" s="98">
        <f t="shared" si="4"/>
        <v>216700</v>
      </c>
      <c r="T20" s="100">
        <f t="shared" si="4"/>
        <v>216700</v>
      </c>
    </row>
    <row r="21" spans="1:20" s="41" customFormat="1" hidden="1" x14ac:dyDescent="0.25">
      <c r="A21" s="128" t="s">
        <v>147</v>
      </c>
      <c r="B21" s="53" t="s">
        <v>624</v>
      </c>
      <c r="C21" s="580" t="s">
        <v>148</v>
      </c>
      <c r="D21" s="581"/>
      <c r="E21" s="581"/>
      <c r="F21" s="265">
        <f t="shared" ref="F21:F23" si="5">SUM(I21:T21)</f>
        <v>0</v>
      </c>
      <c r="G21" s="158"/>
      <c r="H21" s="170">
        <f t="shared" si="2"/>
        <v>0</v>
      </c>
      <c r="I21" s="78"/>
      <c r="J21" s="13"/>
      <c r="K21" s="13"/>
      <c r="L21" s="13"/>
      <c r="M21" s="13"/>
      <c r="N21" s="83"/>
      <c r="O21" s="13"/>
      <c r="P21" s="43"/>
      <c r="Q21" s="83"/>
      <c r="R21" s="13"/>
      <c r="S21" s="43"/>
      <c r="T21" s="45"/>
    </row>
    <row r="22" spans="1:20" s="41" customFormat="1" ht="25.5" customHeight="1" thickBot="1" x14ac:dyDescent="0.3">
      <c r="A22" s="128" t="s">
        <v>149</v>
      </c>
      <c r="B22" s="53" t="s">
        <v>625</v>
      </c>
      <c r="C22" s="582" t="s">
        <v>878</v>
      </c>
      <c r="D22" s="583"/>
      <c r="E22" s="583"/>
      <c r="F22" s="265">
        <f t="shared" si="5"/>
        <v>2600400</v>
      </c>
      <c r="G22" s="158"/>
      <c r="H22" s="170">
        <f t="shared" si="2"/>
        <v>2600400</v>
      </c>
      <c r="I22" s="78">
        <v>216700</v>
      </c>
      <c r="J22" s="13">
        <v>216700</v>
      </c>
      <c r="K22" s="13">
        <v>216700</v>
      </c>
      <c r="L22" s="13">
        <v>216700</v>
      </c>
      <c r="M22" s="13">
        <v>216700</v>
      </c>
      <c r="N22" s="83">
        <v>216700</v>
      </c>
      <c r="O22" s="13">
        <v>216700</v>
      </c>
      <c r="P22" s="43">
        <v>216700</v>
      </c>
      <c r="Q22" s="83">
        <v>216700</v>
      </c>
      <c r="R22" s="13">
        <v>216700</v>
      </c>
      <c r="S22" s="43">
        <v>216700</v>
      </c>
      <c r="T22" s="45">
        <v>216700</v>
      </c>
    </row>
    <row r="23" spans="1:20" s="41" customFormat="1" ht="15.75" hidden="1" thickBot="1" x14ac:dyDescent="0.3">
      <c r="A23" s="128" t="s">
        <v>150</v>
      </c>
      <c r="B23" s="198" t="s">
        <v>626</v>
      </c>
      <c r="C23" s="619" t="s">
        <v>151</v>
      </c>
      <c r="D23" s="620"/>
      <c r="E23" s="620"/>
      <c r="F23" s="282">
        <f t="shared" si="5"/>
        <v>0</v>
      </c>
      <c r="G23" s="199"/>
      <c r="H23" s="170">
        <f t="shared" si="2"/>
        <v>0</v>
      </c>
      <c r="I23" s="78"/>
      <c r="J23" s="13"/>
      <c r="K23" s="13"/>
      <c r="L23" s="13"/>
      <c r="M23" s="13"/>
      <c r="N23" s="83"/>
      <c r="O23" s="13"/>
      <c r="P23" s="43"/>
      <c r="Q23" s="83"/>
      <c r="R23" s="13"/>
      <c r="S23" s="43"/>
      <c r="T23" s="45"/>
    </row>
    <row r="24" spans="1:20" ht="15.75" thickBot="1" x14ac:dyDescent="0.3">
      <c r="A24" s="128" t="s">
        <v>967</v>
      </c>
      <c r="B24" s="85" t="s">
        <v>152</v>
      </c>
      <c r="C24" s="539" t="s">
        <v>803</v>
      </c>
      <c r="D24" s="539"/>
      <c r="E24" s="540"/>
      <c r="F24" s="261">
        <f>F25+F26+F27+F28+F29+F30+F31</f>
        <v>593313</v>
      </c>
      <c r="G24" s="154">
        <f t="shared" ref="G24:T24" si="6">G25+G26+G27+G28+G29+G30+G31</f>
        <v>0</v>
      </c>
      <c r="H24" s="166">
        <f t="shared" si="2"/>
        <v>593313</v>
      </c>
      <c r="I24" s="87">
        <f t="shared" si="6"/>
        <v>68899</v>
      </c>
      <c r="J24" s="88">
        <f t="shared" si="6"/>
        <v>47674</v>
      </c>
      <c r="K24" s="88">
        <f t="shared" si="6"/>
        <v>47674</v>
      </c>
      <c r="L24" s="88">
        <f t="shared" si="6"/>
        <v>47674</v>
      </c>
      <c r="M24" s="88">
        <f t="shared" si="6"/>
        <v>47674</v>
      </c>
      <c r="N24" s="91">
        <f t="shared" si="6"/>
        <v>47674</v>
      </c>
      <c r="O24" s="88">
        <f t="shared" si="6"/>
        <v>47674</v>
      </c>
      <c r="P24" s="90">
        <f t="shared" si="6"/>
        <v>47674</v>
      </c>
      <c r="Q24" s="91">
        <f t="shared" si="6"/>
        <v>47674</v>
      </c>
      <c r="R24" s="88">
        <f t="shared" si="6"/>
        <v>47674</v>
      </c>
      <c r="S24" s="90">
        <f t="shared" si="6"/>
        <v>47674</v>
      </c>
      <c r="T24" s="92">
        <f t="shared" si="6"/>
        <v>47674</v>
      </c>
    </row>
    <row r="25" spans="1:20" ht="15.75" thickBot="1" x14ac:dyDescent="0.3">
      <c r="B25" s="61"/>
      <c r="C25" s="604" t="s">
        <v>154</v>
      </c>
      <c r="D25" s="605"/>
      <c r="E25" s="605"/>
      <c r="F25" s="262">
        <f t="shared" ref="F25:F31" si="7">SUM(I25:T25)</f>
        <v>593313</v>
      </c>
      <c r="G25" s="155"/>
      <c r="H25" s="169">
        <f t="shared" si="2"/>
        <v>593313</v>
      </c>
      <c r="I25" s="76">
        <v>68899</v>
      </c>
      <c r="J25" s="1">
        <v>47674</v>
      </c>
      <c r="K25" s="1">
        <v>47674</v>
      </c>
      <c r="L25" s="1">
        <v>47674</v>
      </c>
      <c r="M25" s="1">
        <v>47674</v>
      </c>
      <c r="N25" s="82">
        <v>47674</v>
      </c>
      <c r="O25" s="1">
        <v>47674</v>
      </c>
      <c r="P25" s="42">
        <v>47674</v>
      </c>
      <c r="Q25" s="82">
        <v>47674</v>
      </c>
      <c r="R25" s="1">
        <v>47674</v>
      </c>
      <c r="S25" s="42">
        <v>47674</v>
      </c>
      <c r="T25" s="44">
        <v>47674</v>
      </c>
    </row>
    <row r="26" spans="1:20" hidden="1" x14ac:dyDescent="0.25">
      <c r="B26" s="62"/>
      <c r="C26" s="606" t="s">
        <v>155</v>
      </c>
      <c r="D26" s="607"/>
      <c r="E26" s="607"/>
      <c r="F26" s="263">
        <f t="shared" si="7"/>
        <v>0</v>
      </c>
      <c r="G26" s="156"/>
      <c r="H26" s="169">
        <f t="shared" si="2"/>
        <v>0</v>
      </c>
      <c r="I26" s="76"/>
      <c r="J26" s="1"/>
      <c r="K26" s="1"/>
      <c r="L26" s="1"/>
      <c r="M26" s="1"/>
      <c r="N26" s="82"/>
      <c r="O26" s="1"/>
      <c r="P26" s="42"/>
      <c r="Q26" s="82"/>
      <c r="R26" s="1"/>
      <c r="S26" s="42"/>
      <c r="T26" s="44"/>
    </row>
    <row r="27" spans="1:20" hidden="1" x14ac:dyDescent="0.25">
      <c r="B27" s="62"/>
      <c r="C27" s="606" t="s">
        <v>156</v>
      </c>
      <c r="D27" s="607"/>
      <c r="E27" s="607"/>
      <c r="F27" s="263">
        <f t="shared" si="7"/>
        <v>0</v>
      </c>
      <c r="G27" s="156"/>
      <c r="H27" s="169">
        <f t="shared" si="2"/>
        <v>0</v>
      </c>
      <c r="I27" s="76"/>
      <c r="J27" s="1"/>
      <c r="K27" s="1"/>
      <c r="L27" s="1"/>
      <c r="M27" s="1"/>
      <c r="N27" s="82"/>
      <c r="O27" s="1"/>
      <c r="P27" s="42"/>
      <c r="Q27" s="82"/>
      <c r="R27" s="1"/>
      <c r="S27" s="42"/>
      <c r="T27" s="44"/>
    </row>
    <row r="28" spans="1:20" hidden="1" x14ac:dyDescent="0.25">
      <c r="B28" s="62"/>
      <c r="C28" s="606" t="s">
        <v>157</v>
      </c>
      <c r="D28" s="607"/>
      <c r="E28" s="607"/>
      <c r="F28" s="263">
        <f t="shared" si="7"/>
        <v>0</v>
      </c>
      <c r="G28" s="156"/>
      <c r="H28" s="169">
        <f t="shared" si="2"/>
        <v>0</v>
      </c>
      <c r="I28" s="76"/>
      <c r="J28" s="1"/>
      <c r="K28" s="1"/>
      <c r="L28" s="1"/>
      <c r="M28" s="1"/>
      <c r="N28" s="82"/>
      <c r="O28" s="1"/>
      <c r="P28" s="42"/>
      <c r="Q28" s="82"/>
      <c r="R28" s="1"/>
      <c r="S28" s="42"/>
      <c r="T28" s="44"/>
    </row>
    <row r="29" spans="1:20" hidden="1" x14ac:dyDescent="0.25">
      <c r="B29" s="62"/>
      <c r="C29" s="606" t="s">
        <v>158</v>
      </c>
      <c r="D29" s="607"/>
      <c r="E29" s="607"/>
      <c r="F29" s="263">
        <f t="shared" si="7"/>
        <v>0</v>
      </c>
      <c r="G29" s="156"/>
      <c r="H29" s="169">
        <f t="shared" si="2"/>
        <v>0</v>
      </c>
      <c r="I29" s="76"/>
      <c r="J29" s="1"/>
      <c r="K29" s="1"/>
      <c r="L29" s="1"/>
      <c r="M29" s="1"/>
      <c r="N29" s="82"/>
      <c r="O29" s="1"/>
      <c r="P29" s="42"/>
      <c r="Q29" s="82"/>
      <c r="R29" s="1"/>
      <c r="S29" s="42"/>
      <c r="T29" s="44"/>
    </row>
    <row r="30" spans="1:20" hidden="1" x14ac:dyDescent="0.25">
      <c r="B30" s="62"/>
      <c r="C30" s="606" t="s">
        <v>159</v>
      </c>
      <c r="D30" s="607"/>
      <c r="E30" s="607"/>
      <c r="F30" s="263">
        <f t="shared" si="7"/>
        <v>0</v>
      </c>
      <c r="G30" s="156"/>
      <c r="H30" s="169">
        <f t="shared" si="2"/>
        <v>0</v>
      </c>
      <c r="I30" s="76"/>
      <c r="J30" s="1"/>
      <c r="K30" s="1"/>
      <c r="L30" s="1"/>
      <c r="M30" s="1"/>
      <c r="N30" s="82"/>
      <c r="O30" s="1"/>
      <c r="P30" s="42"/>
      <c r="Q30" s="82"/>
      <c r="R30" s="1"/>
      <c r="S30" s="42"/>
      <c r="T30" s="44"/>
    </row>
    <row r="31" spans="1:20" ht="15.75" hidden="1" thickBot="1" x14ac:dyDescent="0.3">
      <c r="B31" s="63"/>
      <c r="C31" s="608" t="s">
        <v>160</v>
      </c>
      <c r="D31" s="609"/>
      <c r="E31" s="609"/>
      <c r="F31" s="264">
        <f t="shared" si="7"/>
        <v>0</v>
      </c>
      <c r="G31" s="157"/>
      <c r="H31" s="169">
        <f t="shared" si="2"/>
        <v>0</v>
      </c>
      <c r="I31" s="76"/>
      <c r="J31" s="1"/>
      <c r="K31" s="1"/>
      <c r="L31" s="1"/>
      <c r="M31" s="1"/>
      <c r="N31" s="82"/>
      <c r="O31" s="1"/>
      <c r="P31" s="42"/>
      <c r="Q31" s="82"/>
      <c r="R31" s="1"/>
      <c r="S31" s="42"/>
      <c r="T31" s="44"/>
    </row>
    <row r="32" spans="1:20" ht="15.75" thickBot="1" x14ac:dyDescent="0.3">
      <c r="B32" s="85" t="s">
        <v>161</v>
      </c>
      <c r="C32" s="540" t="s">
        <v>162</v>
      </c>
      <c r="D32" s="558"/>
      <c r="E32" s="558"/>
      <c r="F32" s="261">
        <f>F33+F37+F40+F57+F60</f>
        <v>8196875.3700000001</v>
      </c>
      <c r="G32" s="154">
        <f t="shared" ref="G32:T32" si="8">G33+G37+G40+G57+G60</f>
        <v>0</v>
      </c>
      <c r="H32" s="166">
        <f t="shared" si="2"/>
        <v>8196875.3700000001</v>
      </c>
      <c r="I32" s="87">
        <f t="shared" si="8"/>
        <v>1678375.37</v>
      </c>
      <c r="J32" s="88">
        <f t="shared" si="8"/>
        <v>1545000</v>
      </c>
      <c r="K32" s="88">
        <f t="shared" si="8"/>
        <v>481850</v>
      </c>
      <c r="L32" s="88">
        <f t="shared" si="8"/>
        <v>519850</v>
      </c>
      <c r="M32" s="88">
        <f t="shared" si="8"/>
        <v>471850</v>
      </c>
      <c r="N32" s="91">
        <f t="shared" si="8"/>
        <v>481850</v>
      </c>
      <c r="O32" s="88">
        <f t="shared" si="8"/>
        <v>519850</v>
      </c>
      <c r="P32" s="90">
        <f t="shared" si="8"/>
        <v>471850</v>
      </c>
      <c r="Q32" s="91">
        <f t="shared" si="8"/>
        <v>471850</v>
      </c>
      <c r="R32" s="88">
        <f t="shared" si="8"/>
        <v>519850</v>
      </c>
      <c r="S32" s="90">
        <f t="shared" si="8"/>
        <v>562850</v>
      </c>
      <c r="T32" s="92">
        <f t="shared" si="8"/>
        <v>471850</v>
      </c>
    </row>
    <row r="33" spans="1:20" x14ac:dyDescent="0.25">
      <c r="B33" s="125" t="s">
        <v>627</v>
      </c>
      <c r="C33" s="541" t="s">
        <v>163</v>
      </c>
      <c r="D33" s="542"/>
      <c r="E33" s="542"/>
      <c r="F33" s="257">
        <f>F34+F35+F36</f>
        <v>141600</v>
      </c>
      <c r="G33" s="150">
        <f t="shared" ref="G33:T33" si="9">G34+G35+G36</f>
        <v>0</v>
      </c>
      <c r="H33" s="167">
        <f t="shared" si="2"/>
        <v>141600</v>
      </c>
      <c r="I33" s="119">
        <f t="shared" si="9"/>
        <v>11800</v>
      </c>
      <c r="J33" s="120">
        <f t="shared" si="9"/>
        <v>11800</v>
      </c>
      <c r="K33" s="120">
        <f t="shared" si="9"/>
        <v>11800</v>
      </c>
      <c r="L33" s="120">
        <f t="shared" si="9"/>
        <v>11800</v>
      </c>
      <c r="M33" s="120">
        <f t="shared" si="9"/>
        <v>11800</v>
      </c>
      <c r="N33" s="123">
        <f t="shared" si="9"/>
        <v>11800</v>
      </c>
      <c r="O33" s="120">
        <f t="shared" si="9"/>
        <v>11800</v>
      </c>
      <c r="P33" s="122">
        <f t="shared" si="9"/>
        <v>11800</v>
      </c>
      <c r="Q33" s="123">
        <f t="shared" si="9"/>
        <v>11800</v>
      </c>
      <c r="R33" s="120">
        <f t="shared" si="9"/>
        <v>11800</v>
      </c>
      <c r="S33" s="122">
        <f t="shared" si="9"/>
        <v>11800</v>
      </c>
      <c r="T33" s="124">
        <f t="shared" si="9"/>
        <v>11800</v>
      </c>
    </row>
    <row r="34" spans="1:20" s="41" customFormat="1" hidden="1" x14ac:dyDescent="0.25">
      <c r="A34" s="128" t="s">
        <v>164</v>
      </c>
      <c r="B34" s="53" t="s">
        <v>628</v>
      </c>
      <c r="C34" s="580" t="s">
        <v>165</v>
      </c>
      <c r="D34" s="581"/>
      <c r="E34" s="581"/>
      <c r="F34" s="265">
        <f t="shared" ref="F34:F36" si="10">SUM(I34:T34)</f>
        <v>0</v>
      </c>
      <c r="G34" s="158"/>
      <c r="H34" s="170">
        <f t="shared" si="2"/>
        <v>0</v>
      </c>
      <c r="I34" s="78"/>
      <c r="J34" s="13"/>
      <c r="K34" s="13"/>
      <c r="L34" s="13"/>
      <c r="M34" s="13"/>
      <c r="N34" s="83"/>
      <c r="O34" s="13"/>
      <c r="P34" s="43"/>
      <c r="Q34" s="83"/>
      <c r="R34" s="13"/>
      <c r="S34" s="43"/>
      <c r="T34" s="45"/>
    </row>
    <row r="35" spans="1:20" s="41" customFormat="1" x14ac:dyDescent="0.25">
      <c r="A35" s="128" t="s">
        <v>166</v>
      </c>
      <c r="B35" s="53" t="s">
        <v>629</v>
      </c>
      <c r="C35" s="580" t="s">
        <v>167</v>
      </c>
      <c r="D35" s="581"/>
      <c r="E35" s="581"/>
      <c r="F35" s="265">
        <f t="shared" si="10"/>
        <v>141600</v>
      </c>
      <c r="G35" s="158"/>
      <c r="H35" s="170">
        <f t="shared" si="2"/>
        <v>141600</v>
      </c>
      <c r="I35" s="78">
        <v>11800</v>
      </c>
      <c r="J35" s="13">
        <v>11800</v>
      </c>
      <c r="K35" s="13">
        <v>11800</v>
      </c>
      <c r="L35" s="13">
        <v>11800</v>
      </c>
      <c r="M35" s="13">
        <v>11800</v>
      </c>
      <c r="N35" s="83">
        <v>11800</v>
      </c>
      <c r="O35" s="13">
        <v>11800</v>
      </c>
      <c r="P35" s="43">
        <v>11800</v>
      </c>
      <c r="Q35" s="83">
        <v>11800</v>
      </c>
      <c r="R35" s="13">
        <v>11800</v>
      </c>
      <c r="S35" s="43">
        <v>11800</v>
      </c>
      <c r="T35" s="45">
        <v>11800</v>
      </c>
    </row>
    <row r="36" spans="1:20" s="41" customFormat="1" hidden="1" x14ac:dyDescent="0.25">
      <c r="A36" s="128" t="s">
        <v>168</v>
      </c>
      <c r="B36" s="53" t="s">
        <v>630</v>
      </c>
      <c r="C36" s="580" t="s">
        <v>169</v>
      </c>
      <c r="D36" s="581"/>
      <c r="E36" s="581"/>
      <c r="F36" s="265">
        <f t="shared" si="10"/>
        <v>0</v>
      </c>
      <c r="G36" s="158"/>
      <c r="H36" s="170">
        <f t="shared" si="2"/>
        <v>0</v>
      </c>
      <c r="I36" s="78"/>
      <c r="J36" s="13"/>
      <c r="K36" s="13"/>
      <c r="L36" s="13"/>
      <c r="M36" s="13"/>
      <c r="N36" s="83"/>
      <c r="O36" s="13"/>
      <c r="P36" s="43"/>
      <c r="Q36" s="83"/>
      <c r="R36" s="13"/>
      <c r="S36" s="43"/>
      <c r="T36" s="45"/>
    </row>
    <row r="37" spans="1:20" x14ac:dyDescent="0.25">
      <c r="B37" s="93" t="s">
        <v>631</v>
      </c>
      <c r="C37" s="534" t="s">
        <v>170</v>
      </c>
      <c r="D37" s="535"/>
      <c r="E37" s="535"/>
      <c r="F37" s="259">
        <f>F38+F39</f>
        <v>135600</v>
      </c>
      <c r="G37" s="152">
        <f t="shared" ref="G37:T37" si="11">G38+G39</f>
        <v>0</v>
      </c>
      <c r="H37" s="168">
        <f t="shared" si="2"/>
        <v>135600</v>
      </c>
      <c r="I37" s="95">
        <f t="shared" si="11"/>
        <v>11300</v>
      </c>
      <c r="J37" s="96">
        <f t="shared" si="11"/>
        <v>11300</v>
      </c>
      <c r="K37" s="96">
        <f t="shared" si="11"/>
        <v>11300</v>
      </c>
      <c r="L37" s="96">
        <f t="shared" si="11"/>
        <v>11300</v>
      </c>
      <c r="M37" s="96">
        <f t="shared" si="11"/>
        <v>11300</v>
      </c>
      <c r="N37" s="99">
        <f t="shared" si="11"/>
        <v>11300</v>
      </c>
      <c r="O37" s="96">
        <f t="shared" si="11"/>
        <v>11300</v>
      </c>
      <c r="P37" s="98">
        <f t="shared" si="11"/>
        <v>11300</v>
      </c>
      <c r="Q37" s="99">
        <f t="shared" si="11"/>
        <v>11300</v>
      </c>
      <c r="R37" s="96">
        <f t="shared" si="11"/>
        <v>11300</v>
      </c>
      <c r="S37" s="98">
        <f t="shared" si="11"/>
        <v>11300</v>
      </c>
      <c r="T37" s="100">
        <f t="shared" si="11"/>
        <v>11300</v>
      </c>
    </row>
    <row r="38" spans="1:20" s="41" customFormat="1" x14ac:dyDescent="0.25">
      <c r="A38" s="128" t="s">
        <v>171</v>
      </c>
      <c r="B38" s="53" t="s">
        <v>632</v>
      </c>
      <c r="C38" s="580" t="s">
        <v>172</v>
      </c>
      <c r="D38" s="581"/>
      <c r="E38" s="581"/>
      <c r="F38" s="265">
        <f t="shared" ref="F38:F39" si="12">SUM(I38:T38)</f>
        <v>114000</v>
      </c>
      <c r="G38" s="158"/>
      <c r="H38" s="170">
        <f t="shared" si="2"/>
        <v>114000</v>
      </c>
      <c r="I38" s="78">
        <v>9500</v>
      </c>
      <c r="J38" s="13">
        <v>9500</v>
      </c>
      <c r="K38" s="13">
        <v>9500</v>
      </c>
      <c r="L38" s="13">
        <v>9500</v>
      </c>
      <c r="M38" s="13">
        <v>9500</v>
      </c>
      <c r="N38" s="83">
        <v>9500</v>
      </c>
      <c r="O38" s="13">
        <v>9500</v>
      </c>
      <c r="P38" s="43">
        <v>9500</v>
      </c>
      <c r="Q38" s="83">
        <v>9500</v>
      </c>
      <c r="R38" s="13">
        <v>9500</v>
      </c>
      <c r="S38" s="43">
        <v>9500</v>
      </c>
      <c r="T38" s="45">
        <v>9500</v>
      </c>
    </row>
    <row r="39" spans="1:20" s="41" customFormat="1" x14ac:dyDescent="0.25">
      <c r="A39" s="128" t="s">
        <v>173</v>
      </c>
      <c r="B39" s="53" t="s">
        <v>633</v>
      </c>
      <c r="C39" s="580" t="s">
        <v>174</v>
      </c>
      <c r="D39" s="581"/>
      <c r="E39" s="581"/>
      <c r="F39" s="265">
        <f t="shared" si="12"/>
        <v>21600</v>
      </c>
      <c r="G39" s="158"/>
      <c r="H39" s="170">
        <f t="shared" si="2"/>
        <v>21600</v>
      </c>
      <c r="I39" s="78">
        <v>1800</v>
      </c>
      <c r="J39" s="13">
        <v>1800</v>
      </c>
      <c r="K39" s="13">
        <v>1800</v>
      </c>
      <c r="L39" s="13">
        <v>1800</v>
      </c>
      <c r="M39" s="13">
        <v>1800</v>
      </c>
      <c r="N39" s="83">
        <v>1800</v>
      </c>
      <c r="O39" s="13">
        <v>1800</v>
      </c>
      <c r="P39" s="43">
        <v>1800</v>
      </c>
      <c r="Q39" s="83">
        <v>1800</v>
      </c>
      <c r="R39" s="13">
        <v>1800</v>
      </c>
      <c r="S39" s="43">
        <v>1800</v>
      </c>
      <c r="T39" s="45">
        <v>1800</v>
      </c>
    </row>
    <row r="40" spans="1:20" x14ac:dyDescent="0.25">
      <c r="B40" s="93" t="s">
        <v>634</v>
      </c>
      <c r="C40" s="534" t="s">
        <v>175</v>
      </c>
      <c r="D40" s="535"/>
      <c r="E40" s="535"/>
      <c r="F40" s="259">
        <f>F41+F45+F46+F47+F48+F51+F52</f>
        <v>6157351</v>
      </c>
      <c r="G40" s="152">
        <f t="shared" ref="G40:T40" si="13">G41+G45+G46+G47+G48+G51+G52</f>
        <v>0</v>
      </c>
      <c r="H40" s="168">
        <f t="shared" si="2"/>
        <v>6157351</v>
      </c>
      <c r="I40" s="95">
        <f t="shared" si="13"/>
        <v>1296101</v>
      </c>
      <c r="J40" s="96">
        <f t="shared" si="13"/>
        <v>1188750</v>
      </c>
      <c r="K40" s="96">
        <f t="shared" si="13"/>
        <v>343750</v>
      </c>
      <c r="L40" s="96">
        <f t="shared" si="13"/>
        <v>391750</v>
      </c>
      <c r="M40" s="96">
        <f t="shared" si="13"/>
        <v>343750</v>
      </c>
      <c r="N40" s="99">
        <f t="shared" si="13"/>
        <v>343750</v>
      </c>
      <c r="O40" s="96">
        <f t="shared" si="13"/>
        <v>391750</v>
      </c>
      <c r="P40" s="98">
        <f t="shared" si="13"/>
        <v>343750</v>
      </c>
      <c r="Q40" s="99">
        <f t="shared" si="13"/>
        <v>343750</v>
      </c>
      <c r="R40" s="96">
        <f t="shared" si="13"/>
        <v>391750</v>
      </c>
      <c r="S40" s="98">
        <f t="shared" si="13"/>
        <v>434750</v>
      </c>
      <c r="T40" s="100">
        <f t="shared" si="13"/>
        <v>343750</v>
      </c>
    </row>
    <row r="41" spans="1:20" s="41" customFormat="1" x14ac:dyDescent="0.25">
      <c r="A41" s="128" t="s">
        <v>176</v>
      </c>
      <c r="B41" s="53" t="s">
        <v>635</v>
      </c>
      <c r="C41" s="580" t="s">
        <v>177</v>
      </c>
      <c r="D41" s="581"/>
      <c r="E41" s="581"/>
      <c r="F41" s="265">
        <f>SUM(F42:F44)</f>
        <v>3540000</v>
      </c>
      <c r="G41" s="158">
        <f>SUM(G42:G44)</f>
        <v>0</v>
      </c>
      <c r="H41" s="170">
        <f t="shared" si="2"/>
        <v>3540000</v>
      </c>
      <c r="I41" s="78">
        <f t="shared" ref="I41:T41" si="14">SUM(I42:I44)</f>
        <v>295000</v>
      </c>
      <c r="J41" s="13">
        <f t="shared" si="14"/>
        <v>295000</v>
      </c>
      <c r="K41" s="13">
        <f t="shared" si="14"/>
        <v>295000</v>
      </c>
      <c r="L41" s="13">
        <f t="shared" si="14"/>
        <v>295000</v>
      </c>
      <c r="M41" s="13">
        <f t="shared" si="14"/>
        <v>295000</v>
      </c>
      <c r="N41" s="83">
        <f t="shared" si="14"/>
        <v>295000</v>
      </c>
      <c r="O41" s="13">
        <f t="shared" si="14"/>
        <v>295000</v>
      </c>
      <c r="P41" s="43">
        <f t="shared" si="14"/>
        <v>295000</v>
      </c>
      <c r="Q41" s="83">
        <f t="shared" si="14"/>
        <v>295000</v>
      </c>
      <c r="R41" s="13">
        <f t="shared" si="14"/>
        <v>295000</v>
      </c>
      <c r="S41" s="43">
        <f t="shared" si="14"/>
        <v>295000</v>
      </c>
      <c r="T41" s="45">
        <f t="shared" si="14"/>
        <v>295000</v>
      </c>
    </row>
    <row r="42" spans="1:20" x14ac:dyDescent="0.25">
      <c r="B42" s="55"/>
      <c r="C42" s="377"/>
      <c r="D42" s="246" t="s">
        <v>1029</v>
      </c>
      <c r="E42" s="246"/>
      <c r="F42" s="258">
        <f t="shared" ref="F42:F44" si="15">SUM(I42:T42)</f>
        <v>852000</v>
      </c>
      <c r="G42" s="151"/>
      <c r="H42" s="169">
        <f t="shared" ref="H42:H44" si="16">SUM(F42:G42)</f>
        <v>852000</v>
      </c>
      <c r="I42" s="76">
        <v>71000</v>
      </c>
      <c r="J42" s="1">
        <v>71000</v>
      </c>
      <c r="K42" s="1">
        <v>71000</v>
      </c>
      <c r="L42" s="1">
        <v>71000</v>
      </c>
      <c r="M42" s="1">
        <v>71000</v>
      </c>
      <c r="N42" s="82">
        <v>71000</v>
      </c>
      <c r="O42" s="1">
        <v>71000</v>
      </c>
      <c r="P42" s="42">
        <v>71000</v>
      </c>
      <c r="Q42" s="82">
        <v>71000</v>
      </c>
      <c r="R42" s="1">
        <v>71000</v>
      </c>
      <c r="S42" s="42">
        <v>71000</v>
      </c>
      <c r="T42" s="44">
        <v>71000</v>
      </c>
    </row>
    <row r="43" spans="1:20" x14ac:dyDescent="0.25">
      <c r="B43" s="55"/>
      <c r="C43" s="377"/>
      <c r="D43" s="246" t="s">
        <v>1030</v>
      </c>
      <c r="E43" s="246"/>
      <c r="F43" s="258">
        <f t="shared" si="15"/>
        <v>2310000</v>
      </c>
      <c r="G43" s="151"/>
      <c r="H43" s="169">
        <f t="shared" si="16"/>
        <v>2310000</v>
      </c>
      <c r="I43" s="76">
        <v>192500</v>
      </c>
      <c r="J43" s="1">
        <v>192500</v>
      </c>
      <c r="K43" s="1">
        <v>192500</v>
      </c>
      <c r="L43" s="1">
        <v>192500</v>
      </c>
      <c r="M43" s="1">
        <v>192500</v>
      </c>
      <c r="N43" s="82">
        <v>192500</v>
      </c>
      <c r="O43" s="1">
        <v>192500</v>
      </c>
      <c r="P43" s="42">
        <v>192500</v>
      </c>
      <c r="Q43" s="82">
        <v>192500</v>
      </c>
      <c r="R43" s="1">
        <v>192500</v>
      </c>
      <c r="S43" s="42">
        <v>192500</v>
      </c>
      <c r="T43" s="44">
        <v>192500</v>
      </c>
    </row>
    <row r="44" spans="1:20" x14ac:dyDescent="0.25">
      <c r="B44" s="55"/>
      <c r="C44" s="377"/>
      <c r="D44" s="246" t="s">
        <v>1031</v>
      </c>
      <c r="E44" s="246"/>
      <c r="F44" s="258">
        <f t="shared" si="15"/>
        <v>378000</v>
      </c>
      <c r="G44" s="151"/>
      <c r="H44" s="169">
        <f t="shared" si="16"/>
        <v>378000</v>
      </c>
      <c r="I44" s="76">
        <v>31500</v>
      </c>
      <c r="J44" s="1">
        <v>31500</v>
      </c>
      <c r="K44" s="1">
        <v>31500</v>
      </c>
      <c r="L44" s="1">
        <v>31500</v>
      </c>
      <c r="M44" s="1">
        <v>31500</v>
      </c>
      <c r="N44" s="82">
        <v>31500</v>
      </c>
      <c r="O44" s="1">
        <v>31500</v>
      </c>
      <c r="P44" s="42">
        <v>31500</v>
      </c>
      <c r="Q44" s="82">
        <v>31500</v>
      </c>
      <c r="R44" s="1">
        <v>31500</v>
      </c>
      <c r="S44" s="42">
        <v>31500</v>
      </c>
      <c r="T44" s="44">
        <v>31500</v>
      </c>
    </row>
    <row r="45" spans="1:20" s="41" customFormat="1" hidden="1" x14ac:dyDescent="0.25">
      <c r="A45" s="128" t="s">
        <v>178</v>
      </c>
      <c r="B45" s="53" t="s">
        <v>636</v>
      </c>
      <c r="C45" s="580" t="s">
        <v>179</v>
      </c>
      <c r="D45" s="581"/>
      <c r="E45" s="581"/>
      <c r="F45" s="265">
        <f t="shared" ref="F45:F47" si="17">SUM(I45:T45)</f>
        <v>0</v>
      </c>
      <c r="G45" s="158"/>
      <c r="H45" s="170">
        <f t="shared" si="2"/>
        <v>0</v>
      </c>
      <c r="I45" s="78"/>
      <c r="J45" s="13"/>
      <c r="K45" s="13"/>
      <c r="L45" s="13"/>
      <c r="M45" s="13"/>
      <c r="N45" s="83"/>
      <c r="O45" s="13"/>
      <c r="P45" s="43"/>
      <c r="Q45" s="83"/>
      <c r="R45" s="13"/>
      <c r="S45" s="43"/>
      <c r="T45" s="45"/>
    </row>
    <row r="46" spans="1:20" s="41" customFormat="1" x14ac:dyDescent="0.25">
      <c r="A46" s="128" t="s">
        <v>180</v>
      </c>
      <c r="B46" s="53" t="s">
        <v>637</v>
      </c>
      <c r="C46" s="580" t="s">
        <v>181</v>
      </c>
      <c r="D46" s="581"/>
      <c r="E46" s="581"/>
      <c r="F46" s="265">
        <f t="shared" si="17"/>
        <v>48031</v>
      </c>
      <c r="G46" s="158"/>
      <c r="H46" s="170">
        <f t="shared" si="2"/>
        <v>48031</v>
      </c>
      <c r="I46" s="78">
        <v>48031</v>
      </c>
      <c r="J46" s="13"/>
      <c r="K46" s="13"/>
      <c r="L46" s="13"/>
      <c r="M46" s="13"/>
      <c r="N46" s="83"/>
      <c r="O46" s="13"/>
      <c r="P46" s="43"/>
      <c r="Q46" s="83"/>
      <c r="R46" s="13"/>
      <c r="S46" s="43"/>
      <c r="T46" s="45"/>
    </row>
    <row r="47" spans="1:20" s="41" customFormat="1" x14ac:dyDescent="0.25">
      <c r="A47" s="128" t="s">
        <v>182</v>
      </c>
      <c r="B47" s="53" t="s">
        <v>638</v>
      </c>
      <c r="C47" s="580" t="s">
        <v>183</v>
      </c>
      <c r="D47" s="581"/>
      <c r="E47" s="581"/>
      <c r="F47" s="265">
        <f t="shared" si="17"/>
        <v>2061320</v>
      </c>
      <c r="G47" s="158"/>
      <c r="H47" s="170">
        <f t="shared" si="2"/>
        <v>2061320</v>
      </c>
      <c r="I47" s="78">
        <f>30000+856320</f>
        <v>886320</v>
      </c>
      <c r="J47" s="13">
        <v>875000</v>
      </c>
      <c r="K47" s="13">
        <v>30000</v>
      </c>
      <c r="L47" s="13">
        <v>30000</v>
      </c>
      <c r="M47" s="13">
        <v>30000</v>
      </c>
      <c r="N47" s="83">
        <v>30000</v>
      </c>
      <c r="O47" s="13">
        <v>30000</v>
      </c>
      <c r="P47" s="43">
        <v>30000</v>
      </c>
      <c r="Q47" s="83">
        <v>30000</v>
      </c>
      <c r="R47" s="13">
        <v>30000</v>
      </c>
      <c r="S47" s="43">
        <v>30000</v>
      </c>
      <c r="T47" s="45">
        <v>30000</v>
      </c>
    </row>
    <row r="48" spans="1:20" s="18" customFormat="1" hidden="1" x14ac:dyDescent="0.25">
      <c r="A48" s="128" t="s">
        <v>184</v>
      </c>
      <c r="B48" s="53" t="s">
        <v>639</v>
      </c>
      <c r="C48" s="580" t="s">
        <v>185</v>
      </c>
      <c r="D48" s="581"/>
      <c r="E48" s="581"/>
      <c r="F48" s="265">
        <f>F49+F50</f>
        <v>0</v>
      </c>
      <c r="G48" s="158">
        <f t="shared" ref="G48:T48" si="18">G49+G50</f>
        <v>0</v>
      </c>
      <c r="H48" s="170">
        <f t="shared" si="2"/>
        <v>0</v>
      </c>
      <c r="I48" s="78">
        <f t="shared" si="18"/>
        <v>0</v>
      </c>
      <c r="J48" s="13">
        <f t="shared" si="18"/>
        <v>0</v>
      </c>
      <c r="K48" s="13">
        <f t="shared" si="18"/>
        <v>0</v>
      </c>
      <c r="L48" s="13">
        <f t="shared" si="18"/>
        <v>0</v>
      </c>
      <c r="M48" s="13">
        <f t="shared" si="18"/>
        <v>0</v>
      </c>
      <c r="N48" s="83">
        <f t="shared" si="18"/>
        <v>0</v>
      </c>
      <c r="O48" s="13">
        <f t="shared" si="18"/>
        <v>0</v>
      </c>
      <c r="P48" s="43">
        <f t="shared" si="18"/>
        <v>0</v>
      </c>
      <c r="Q48" s="83">
        <f t="shared" si="18"/>
        <v>0</v>
      </c>
      <c r="R48" s="13">
        <f t="shared" si="18"/>
        <v>0</v>
      </c>
      <c r="S48" s="43">
        <f t="shared" si="18"/>
        <v>0</v>
      </c>
      <c r="T48" s="45">
        <f t="shared" si="18"/>
        <v>0</v>
      </c>
    </row>
    <row r="49" spans="1:20" hidden="1" x14ac:dyDescent="0.25">
      <c r="B49" s="55"/>
      <c r="C49" s="278"/>
      <c r="D49" s="524" t="s">
        <v>186</v>
      </c>
      <c r="E49" s="524"/>
      <c r="F49" s="258">
        <f t="shared" ref="F49:F51" si="19">SUM(I49:T49)</f>
        <v>0</v>
      </c>
      <c r="G49" s="151"/>
      <c r="H49" s="169">
        <f t="shared" si="2"/>
        <v>0</v>
      </c>
      <c r="I49" s="76"/>
      <c r="J49" s="1"/>
      <c r="K49" s="1"/>
      <c r="L49" s="1"/>
      <c r="M49" s="1"/>
      <c r="N49" s="82"/>
      <c r="O49" s="1"/>
      <c r="P49" s="42"/>
      <c r="Q49" s="82"/>
      <c r="R49" s="1"/>
      <c r="S49" s="42"/>
      <c r="T49" s="44"/>
    </row>
    <row r="50" spans="1:20" hidden="1" x14ac:dyDescent="0.25">
      <c r="B50" s="55"/>
      <c r="C50" s="278"/>
      <c r="D50" s="524" t="s">
        <v>187</v>
      </c>
      <c r="E50" s="524"/>
      <c r="F50" s="258">
        <f t="shared" si="19"/>
        <v>0</v>
      </c>
      <c r="G50" s="151"/>
      <c r="H50" s="169">
        <f t="shared" si="2"/>
        <v>0</v>
      </c>
      <c r="I50" s="76"/>
      <c r="J50" s="1"/>
      <c r="K50" s="1"/>
      <c r="L50" s="1"/>
      <c r="M50" s="1"/>
      <c r="N50" s="82"/>
      <c r="O50" s="1"/>
      <c r="P50" s="42"/>
      <c r="Q50" s="82"/>
      <c r="R50" s="1"/>
      <c r="S50" s="42"/>
      <c r="T50" s="44"/>
    </row>
    <row r="51" spans="1:20" s="41" customFormat="1" hidden="1" x14ac:dyDescent="0.25">
      <c r="A51" s="128" t="s">
        <v>188</v>
      </c>
      <c r="B51" s="53" t="s">
        <v>640</v>
      </c>
      <c r="C51" s="576" t="s">
        <v>189</v>
      </c>
      <c r="D51" s="577"/>
      <c r="E51" s="577"/>
      <c r="F51" s="265">
        <f t="shared" si="19"/>
        <v>0</v>
      </c>
      <c r="G51" s="158"/>
      <c r="H51" s="170">
        <f t="shared" si="2"/>
        <v>0</v>
      </c>
      <c r="I51" s="78"/>
      <c r="J51" s="13"/>
      <c r="K51" s="13"/>
      <c r="L51" s="13"/>
      <c r="M51" s="13"/>
      <c r="N51" s="83"/>
      <c r="O51" s="13"/>
      <c r="P51" s="43"/>
      <c r="Q51" s="83"/>
      <c r="R51" s="13"/>
      <c r="S51" s="43"/>
      <c r="T51" s="45"/>
    </row>
    <row r="52" spans="1:20" s="41" customFormat="1" x14ac:dyDescent="0.25">
      <c r="A52" s="128" t="s">
        <v>190</v>
      </c>
      <c r="B52" s="53" t="s">
        <v>641</v>
      </c>
      <c r="C52" s="576" t="s">
        <v>191</v>
      </c>
      <c r="D52" s="577"/>
      <c r="E52" s="577"/>
      <c r="F52" s="265">
        <f>SUM(F53:F56)</f>
        <v>508000</v>
      </c>
      <c r="G52" s="158">
        <f>SUM(G53:G56)</f>
        <v>0</v>
      </c>
      <c r="H52" s="170">
        <f t="shared" si="2"/>
        <v>508000</v>
      </c>
      <c r="I52" s="78">
        <f t="shared" ref="I52:T52" si="20">SUM(I53:I56)</f>
        <v>66750</v>
      </c>
      <c r="J52" s="13">
        <f t="shared" si="20"/>
        <v>18750</v>
      </c>
      <c r="K52" s="13">
        <f t="shared" si="20"/>
        <v>18750</v>
      </c>
      <c r="L52" s="13">
        <f t="shared" si="20"/>
        <v>66750</v>
      </c>
      <c r="M52" s="13">
        <f t="shared" si="20"/>
        <v>18750</v>
      </c>
      <c r="N52" s="83">
        <f t="shared" si="20"/>
        <v>18750</v>
      </c>
      <c r="O52" s="13">
        <f t="shared" si="20"/>
        <v>66750</v>
      </c>
      <c r="P52" s="43">
        <f t="shared" si="20"/>
        <v>18750</v>
      </c>
      <c r="Q52" s="83">
        <f t="shared" si="20"/>
        <v>18750</v>
      </c>
      <c r="R52" s="13">
        <f t="shared" si="20"/>
        <v>66750</v>
      </c>
      <c r="S52" s="43">
        <f t="shared" si="20"/>
        <v>109750</v>
      </c>
      <c r="T52" s="45">
        <f t="shared" si="20"/>
        <v>18750</v>
      </c>
    </row>
    <row r="53" spans="1:20" x14ac:dyDescent="0.25">
      <c r="B53" s="55"/>
      <c r="C53" s="278"/>
      <c r="D53" s="392" t="s">
        <v>1071</v>
      </c>
      <c r="E53" s="392"/>
      <c r="F53" s="258">
        <f t="shared" ref="F53:F56" si="21">SUM(I53:T53)</f>
        <v>192000</v>
      </c>
      <c r="G53" s="151"/>
      <c r="H53" s="169">
        <f t="shared" si="2"/>
        <v>192000</v>
      </c>
      <c r="I53" s="76">
        <v>48000</v>
      </c>
      <c r="J53" s="1"/>
      <c r="K53" s="1"/>
      <c r="L53" s="1">
        <v>48000</v>
      </c>
      <c r="M53" s="1"/>
      <c r="N53" s="82"/>
      <c r="O53" s="1">
        <v>48000</v>
      </c>
      <c r="P53" s="42"/>
      <c r="Q53" s="82"/>
      <c r="R53" s="1">
        <v>48000</v>
      </c>
      <c r="S53" s="42"/>
      <c r="T53" s="44"/>
    </row>
    <row r="54" spans="1:20" x14ac:dyDescent="0.25">
      <c r="B54" s="55"/>
      <c r="C54" s="278"/>
      <c r="D54" s="392" t="s">
        <v>1084</v>
      </c>
      <c r="E54" s="392"/>
      <c r="F54" s="258">
        <f t="shared" si="21"/>
        <v>192000</v>
      </c>
      <c r="G54" s="151"/>
      <c r="H54" s="169">
        <f t="shared" si="2"/>
        <v>192000</v>
      </c>
      <c r="I54" s="76">
        <v>16000</v>
      </c>
      <c r="J54" s="1">
        <v>16000</v>
      </c>
      <c r="K54" s="1">
        <v>16000</v>
      </c>
      <c r="L54" s="1">
        <v>16000</v>
      </c>
      <c r="M54" s="1">
        <v>16000</v>
      </c>
      <c r="N54" s="82">
        <v>16000</v>
      </c>
      <c r="O54" s="1">
        <v>16000</v>
      </c>
      <c r="P54" s="42">
        <v>16000</v>
      </c>
      <c r="Q54" s="82">
        <v>16000</v>
      </c>
      <c r="R54" s="1">
        <v>16000</v>
      </c>
      <c r="S54" s="42">
        <v>16000</v>
      </c>
      <c r="T54" s="44">
        <v>16000</v>
      </c>
    </row>
    <row r="55" spans="1:20" x14ac:dyDescent="0.25">
      <c r="B55" s="55"/>
      <c r="C55" s="278"/>
      <c r="D55" s="392" t="s">
        <v>1040</v>
      </c>
      <c r="E55" s="392"/>
      <c r="F55" s="258">
        <f t="shared" si="21"/>
        <v>91000</v>
      </c>
      <c r="G55" s="151"/>
      <c r="H55" s="169">
        <f t="shared" si="2"/>
        <v>91000</v>
      </c>
      <c r="I55" s="76"/>
      <c r="J55" s="1"/>
      <c r="K55" s="1"/>
      <c r="L55" s="1"/>
      <c r="M55" s="1"/>
      <c r="N55" s="82"/>
      <c r="O55" s="1"/>
      <c r="P55" s="42"/>
      <c r="Q55" s="82"/>
      <c r="R55" s="1"/>
      <c r="S55" s="42">
        <v>91000</v>
      </c>
      <c r="T55" s="44"/>
    </row>
    <row r="56" spans="1:20" x14ac:dyDescent="0.25">
      <c r="B56" s="55"/>
      <c r="C56" s="278"/>
      <c r="D56" s="392" t="s">
        <v>1074</v>
      </c>
      <c r="E56" s="392"/>
      <c r="F56" s="258">
        <f t="shared" si="21"/>
        <v>33000</v>
      </c>
      <c r="G56" s="151"/>
      <c r="H56" s="169">
        <f t="shared" si="2"/>
        <v>33000</v>
      </c>
      <c r="I56" s="76">
        <v>2750</v>
      </c>
      <c r="J56" s="1">
        <v>2750</v>
      </c>
      <c r="K56" s="1">
        <v>2750</v>
      </c>
      <c r="L56" s="1">
        <v>2750</v>
      </c>
      <c r="M56" s="1">
        <v>2750</v>
      </c>
      <c r="N56" s="82">
        <v>2750</v>
      </c>
      <c r="O56" s="1">
        <v>2750</v>
      </c>
      <c r="P56" s="42">
        <v>2750</v>
      </c>
      <c r="Q56" s="82">
        <v>2750</v>
      </c>
      <c r="R56" s="1">
        <v>2750</v>
      </c>
      <c r="S56" s="42">
        <v>2750</v>
      </c>
      <c r="T56" s="44">
        <v>2750</v>
      </c>
    </row>
    <row r="57" spans="1:20" hidden="1" x14ac:dyDescent="0.25">
      <c r="B57" s="93" t="s">
        <v>642</v>
      </c>
      <c r="C57" s="556" t="s">
        <v>192</v>
      </c>
      <c r="D57" s="557"/>
      <c r="E57" s="557"/>
      <c r="F57" s="259">
        <f>F58+F59</f>
        <v>0</v>
      </c>
      <c r="G57" s="152">
        <f t="shared" ref="G57:T57" si="22">G58+G59</f>
        <v>0</v>
      </c>
      <c r="H57" s="168">
        <f t="shared" si="2"/>
        <v>0</v>
      </c>
      <c r="I57" s="95">
        <f t="shared" si="22"/>
        <v>0</v>
      </c>
      <c r="J57" s="96">
        <f t="shared" si="22"/>
        <v>0</v>
      </c>
      <c r="K57" s="96">
        <f t="shared" si="22"/>
        <v>0</v>
      </c>
      <c r="L57" s="96">
        <f t="shared" si="22"/>
        <v>0</v>
      </c>
      <c r="M57" s="96">
        <f t="shared" si="22"/>
        <v>0</v>
      </c>
      <c r="N57" s="99">
        <f t="shared" si="22"/>
        <v>0</v>
      </c>
      <c r="O57" s="96">
        <f t="shared" si="22"/>
        <v>0</v>
      </c>
      <c r="P57" s="98">
        <f t="shared" si="22"/>
        <v>0</v>
      </c>
      <c r="Q57" s="99">
        <f t="shared" si="22"/>
        <v>0</v>
      </c>
      <c r="R57" s="96">
        <f t="shared" si="22"/>
        <v>0</v>
      </c>
      <c r="S57" s="98">
        <f t="shared" si="22"/>
        <v>0</v>
      </c>
      <c r="T57" s="100">
        <f t="shared" si="22"/>
        <v>0</v>
      </c>
    </row>
    <row r="58" spans="1:20" s="41" customFormat="1" hidden="1" x14ac:dyDescent="0.25">
      <c r="A58" s="128" t="s">
        <v>193</v>
      </c>
      <c r="B58" s="53" t="s">
        <v>643</v>
      </c>
      <c r="C58" s="576" t="s">
        <v>194</v>
      </c>
      <c r="D58" s="577"/>
      <c r="E58" s="577"/>
      <c r="F58" s="265">
        <f t="shared" ref="F58:F59" si="23">SUM(I58:T58)</f>
        <v>0</v>
      </c>
      <c r="G58" s="158"/>
      <c r="H58" s="170">
        <f t="shared" si="2"/>
        <v>0</v>
      </c>
      <c r="I58" s="78"/>
      <c r="J58" s="13"/>
      <c r="K58" s="13"/>
      <c r="L58" s="13"/>
      <c r="M58" s="13"/>
      <c r="N58" s="83"/>
      <c r="O58" s="13"/>
      <c r="P58" s="43"/>
      <c r="Q58" s="83"/>
      <c r="R58" s="13"/>
      <c r="S58" s="43"/>
      <c r="T58" s="45"/>
    </row>
    <row r="59" spans="1:20" s="41" customFormat="1" hidden="1" x14ac:dyDescent="0.25">
      <c r="A59" s="128" t="s">
        <v>195</v>
      </c>
      <c r="B59" s="53" t="s">
        <v>644</v>
      </c>
      <c r="C59" s="576" t="s">
        <v>196</v>
      </c>
      <c r="D59" s="577"/>
      <c r="E59" s="577"/>
      <c r="F59" s="265">
        <f t="shared" si="23"/>
        <v>0</v>
      </c>
      <c r="G59" s="158"/>
      <c r="H59" s="170">
        <f t="shared" si="2"/>
        <v>0</v>
      </c>
      <c r="I59" s="78"/>
      <c r="J59" s="13"/>
      <c r="K59" s="13"/>
      <c r="L59" s="13"/>
      <c r="M59" s="13"/>
      <c r="N59" s="83"/>
      <c r="O59" s="13"/>
      <c r="P59" s="43"/>
      <c r="Q59" s="83"/>
      <c r="R59" s="13"/>
      <c r="S59" s="43"/>
      <c r="T59" s="45"/>
    </row>
    <row r="60" spans="1:20" x14ac:dyDescent="0.25">
      <c r="B60" s="93" t="s">
        <v>645</v>
      </c>
      <c r="C60" s="556" t="s">
        <v>197</v>
      </c>
      <c r="D60" s="557"/>
      <c r="E60" s="557"/>
      <c r="F60" s="259">
        <f>F61+F62+F63+F64+F65</f>
        <v>1762324.37</v>
      </c>
      <c r="G60" s="152">
        <f t="shared" ref="G60:T60" si="24">G61+G62+G63+G64+G65</f>
        <v>0</v>
      </c>
      <c r="H60" s="168">
        <f t="shared" si="2"/>
        <v>1762324.37</v>
      </c>
      <c r="I60" s="95">
        <f t="shared" si="24"/>
        <v>359174.37</v>
      </c>
      <c r="J60" s="96">
        <f t="shared" si="24"/>
        <v>333150</v>
      </c>
      <c r="K60" s="96">
        <f t="shared" si="24"/>
        <v>115000</v>
      </c>
      <c r="L60" s="96">
        <f t="shared" si="24"/>
        <v>105000</v>
      </c>
      <c r="M60" s="96">
        <f t="shared" si="24"/>
        <v>105000</v>
      </c>
      <c r="N60" s="99">
        <f t="shared" si="24"/>
        <v>115000</v>
      </c>
      <c r="O60" s="96">
        <f t="shared" si="24"/>
        <v>105000</v>
      </c>
      <c r="P60" s="98">
        <f t="shared" si="24"/>
        <v>105000</v>
      </c>
      <c r="Q60" s="99">
        <f t="shared" si="24"/>
        <v>105000</v>
      </c>
      <c r="R60" s="96">
        <f t="shared" si="24"/>
        <v>105000</v>
      </c>
      <c r="S60" s="98">
        <f t="shared" si="24"/>
        <v>105000</v>
      </c>
      <c r="T60" s="100">
        <f t="shared" si="24"/>
        <v>105000</v>
      </c>
    </row>
    <row r="61" spans="1:20" s="41" customFormat="1" x14ac:dyDescent="0.25">
      <c r="A61" s="128" t="s">
        <v>198</v>
      </c>
      <c r="B61" s="53" t="s">
        <v>646</v>
      </c>
      <c r="C61" s="576" t="s">
        <v>879</v>
      </c>
      <c r="D61" s="577"/>
      <c r="E61" s="577"/>
      <c r="F61" s="265">
        <f t="shared" ref="F61:F65" si="25">SUM(I61:T61)</f>
        <v>1732324.37</v>
      </c>
      <c r="G61" s="158"/>
      <c r="H61" s="170">
        <f t="shared" si="2"/>
        <v>1732324.37</v>
      </c>
      <c r="I61" s="78">
        <f>105000+48031*0.27+231206</f>
        <v>349174.37</v>
      </c>
      <c r="J61" s="13">
        <f>105000-(30000*0.27)+236250</f>
        <v>333150</v>
      </c>
      <c r="K61" s="13">
        <v>105000</v>
      </c>
      <c r="L61" s="13">
        <v>105000</v>
      </c>
      <c r="M61" s="13">
        <v>105000</v>
      </c>
      <c r="N61" s="83">
        <v>105000</v>
      </c>
      <c r="O61" s="13">
        <v>105000</v>
      </c>
      <c r="P61" s="43">
        <v>105000</v>
      </c>
      <c r="Q61" s="83">
        <v>105000</v>
      </c>
      <c r="R61" s="13">
        <v>105000</v>
      </c>
      <c r="S61" s="43">
        <v>105000</v>
      </c>
      <c r="T61" s="45">
        <v>105000</v>
      </c>
    </row>
    <row r="62" spans="1:20" s="41" customFormat="1" hidden="1" x14ac:dyDescent="0.25">
      <c r="A62" s="128" t="s">
        <v>199</v>
      </c>
      <c r="B62" s="53" t="s">
        <v>647</v>
      </c>
      <c r="C62" s="576" t="s">
        <v>200</v>
      </c>
      <c r="D62" s="577"/>
      <c r="E62" s="577"/>
      <c r="F62" s="265">
        <f t="shared" si="25"/>
        <v>0</v>
      </c>
      <c r="G62" s="158"/>
      <c r="H62" s="170">
        <f t="shared" si="2"/>
        <v>0</v>
      </c>
      <c r="I62" s="78"/>
      <c r="J62" s="13"/>
      <c r="K62" s="13"/>
      <c r="L62" s="13"/>
      <c r="M62" s="13"/>
      <c r="N62" s="83"/>
      <c r="O62" s="13"/>
      <c r="P62" s="43"/>
      <c r="Q62" s="83"/>
      <c r="R62" s="13"/>
      <c r="S62" s="43"/>
      <c r="T62" s="45"/>
    </row>
    <row r="63" spans="1:20" s="41" customFormat="1" hidden="1" x14ac:dyDescent="0.25">
      <c r="A63" s="128" t="s">
        <v>201</v>
      </c>
      <c r="B63" s="53" t="s">
        <v>648</v>
      </c>
      <c r="C63" s="576" t="s">
        <v>202</v>
      </c>
      <c r="D63" s="577"/>
      <c r="E63" s="577"/>
      <c r="F63" s="265">
        <f t="shared" si="25"/>
        <v>0</v>
      </c>
      <c r="G63" s="158"/>
      <c r="H63" s="170">
        <f t="shared" si="2"/>
        <v>0</v>
      </c>
      <c r="I63" s="78"/>
      <c r="J63" s="13"/>
      <c r="K63" s="13"/>
      <c r="L63" s="13"/>
      <c r="M63" s="13"/>
      <c r="N63" s="83"/>
      <c r="O63" s="13"/>
      <c r="P63" s="43"/>
      <c r="Q63" s="83"/>
      <c r="R63" s="13"/>
      <c r="S63" s="43"/>
      <c r="T63" s="45"/>
    </row>
    <row r="64" spans="1:20" s="41" customFormat="1" hidden="1" x14ac:dyDescent="0.25">
      <c r="A64" s="128" t="s">
        <v>203</v>
      </c>
      <c r="B64" s="53" t="s">
        <v>649</v>
      </c>
      <c r="C64" s="576" t="s">
        <v>204</v>
      </c>
      <c r="D64" s="577"/>
      <c r="E64" s="577"/>
      <c r="F64" s="265">
        <f t="shared" si="25"/>
        <v>0</v>
      </c>
      <c r="G64" s="158"/>
      <c r="H64" s="170">
        <f t="shared" si="2"/>
        <v>0</v>
      </c>
      <c r="I64" s="78"/>
      <c r="J64" s="13"/>
      <c r="K64" s="13"/>
      <c r="L64" s="13"/>
      <c r="M64" s="13"/>
      <c r="N64" s="83"/>
      <c r="O64" s="13"/>
      <c r="P64" s="43"/>
      <c r="Q64" s="83"/>
      <c r="R64" s="13"/>
      <c r="S64" s="43"/>
      <c r="T64" s="45"/>
    </row>
    <row r="65" spans="1:21" s="41" customFormat="1" ht="15.75" thickBot="1" x14ac:dyDescent="0.3">
      <c r="A65" s="128" t="s">
        <v>205</v>
      </c>
      <c r="B65" s="198" t="s">
        <v>650</v>
      </c>
      <c r="C65" s="586" t="s">
        <v>206</v>
      </c>
      <c r="D65" s="587"/>
      <c r="E65" s="587"/>
      <c r="F65" s="282">
        <f t="shared" si="25"/>
        <v>30000</v>
      </c>
      <c r="G65" s="199"/>
      <c r="H65" s="170">
        <f t="shared" si="2"/>
        <v>30000</v>
      </c>
      <c r="I65" s="78">
        <v>10000</v>
      </c>
      <c r="J65" s="13"/>
      <c r="K65" s="13">
        <v>10000</v>
      </c>
      <c r="L65" s="13"/>
      <c r="M65" s="13"/>
      <c r="N65" s="83">
        <v>10000</v>
      </c>
      <c r="O65" s="13"/>
      <c r="P65" s="43"/>
      <c r="Q65" s="83"/>
      <c r="R65" s="13"/>
      <c r="S65" s="43"/>
      <c r="T65" s="45"/>
    </row>
    <row r="66" spans="1:21" ht="15.75" thickBot="1" x14ac:dyDescent="0.3">
      <c r="B66" s="85" t="s">
        <v>207</v>
      </c>
      <c r="C66" s="560" t="s">
        <v>208</v>
      </c>
      <c r="D66" s="561"/>
      <c r="E66" s="561"/>
      <c r="F66" s="261">
        <f>F67+F68+F69+F70+F71+F72+F73+F77</f>
        <v>0</v>
      </c>
      <c r="G66" s="154">
        <f t="shared" ref="G66:T66" si="26">G67+G68+G69+G70+G71+G72+G73+G77</f>
        <v>0</v>
      </c>
      <c r="H66" s="166">
        <f t="shared" si="2"/>
        <v>0</v>
      </c>
      <c r="I66" s="87">
        <f t="shared" si="26"/>
        <v>0</v>
      </c>
      <c r="J66" s="88">
        <f t="shared" si="26"/>
        <v>0</v>
      </c>
      <c r="K66" s="88">
        <f t="shared" si="26"/>
        <v>0</v>
      </c>
      <c r="L66" s="88">
        <f t="shared" si="26"/>
        <v>0</v>
      </c>
      <c r="M66" s="88">
        <f t="shared" si="26"/>
        <v>0</v>
      </c>
      <c r="N66" s="91">
        <f t="shared" si="26"/>
        <v>0</v>
      </c>
      <c r="O66" s="88">
        <f t="shared" si="26"/>
        <v>0</v>
      </c>
      <c r="P66" s="90">
        <f t="shared" si="26"/>
        <v>0</v>
      </c>
      <c r="Q66" s="91">
        <f t="shared" si="26"/>
        <v>0</v>
      </c>
      <c r="R66" s="88">
        <f t="shared" si="26"/>
        <v>0</v>
      </c>
      <c r="S66" s="90">
        <f t="shared" si="26"/>
        <v>0</v>
      </c>
      <c r="T66" s="92">
        <f t="shared" si="26"/>
        <v>0</v>
      </c>
    </row>
    <row r="67" spans="1:21" s="18" customFormat="1" hidden="1" x14ac:dyDescent="0.25">
      <c r="A67" s="128" t="s">
        <v>880</v>
      </c>
      <c r="B67" s="117" t="s">
        <v>881</v>
      </c>
      <c r="C67" s="574" t="s">
        <v>882</v>
      </c>
      <c r="D67" s="575"/>
      <c r="E67" s="575"/>
      <c r="F67" s="257">
        <f t="shared" ref="F67:F72" si="27">SUM(I67:T67)</f>
        <v>0</v>
      </c>
      <c r="G67" s="150"/>
      <c r="H67" s="168">
        <f t="shared" si="2"/>
        <v>0</v>
      </c>
      <c r="I67" s="95"/>
      <c r="J67" s="96"/>
      <c r="K67" s="96"/>
      <c r="L67" s="96"/>
      <c r="M67" s="96"/>
      <c r="N67" s="99"/>
      <c r="O67" s="96"/>
      <c r="P67" s="98"/>
      <c r="Q67" s="99"/>
      <c r="R67" s="96"/>
      <c r="S67" s="98"/>
      <c r="T67" s="100"/>
    </row>
    <row r="68" spans="1:21" s="18" customFormat="1" hidden="1" x14ac:dyDescent="0.25">
      <c r="A68" s="128" t="s">
        <v>209</v>
      </c>
      <c r="B68" s="117" t="s">
        <v>651</v>
      </c>
      <c r="C68" s="574" t="s">
        <v>210</v>
      </c>
      <c r="D68" s="575"/>
      <c r="E68" s="575"/>
      <c r="F68" s="257">
        <f t="shared" si="27"/>
        <v>0</v>
      </c>
      <c r="G68" s="150"/>
      <c r="H68" s="168">
        <f t="shared" si="2"/>
        <v>0</v>
      </c>
      <c r="I68" s="95"/>
      <c r="J68" s="96"/>
      <c r="K68" s="96"/>
      <c r="L68" s="96"/>
      <c r="M68" s="96"/>
      <c r="N68" s="99"/>
      <c r="O68" s="96"/>
      <c r="P68" s="98"/>
      <c r="Q68" s="99"/>
      <c r="R68" s="96"/>
      <c r="S68" s="98"/>
      <c r="T68" s="100"/>
    </row>
    <row r="69" spans="1:21" s="18" customFormat="1" hidden="1" x14ac:dyDescent="0.25">
      <c r="A69" s="128" t="s">
        <v>211</v>
      </c>
      <c r="B69" s="93" t="s">
        <v>652</v>
      </c>
      <c r="C69" s="556" t="s">
        <v>352</v>
      </c>
      <c r="D69" s="557"/>
      <c r="E69" s="557"/>
      <c r="F69" s="259">
        <f t="shared" si="27"/>
        <v>0</v>
      </c>
      <c r="G69" s="152"/>
      <c r="H69" s="168">
        <f t="shared" si="2"/>
        <v>0</v>
      </c>
      <c r="I69" s="95"/>
      <c r="J69" s="96"/>
      <c r="K69" s="96"/>
      <c r="L69" s="96"/>
      <c r="M69" s="96"/>
      <c r="N69" s="99"/>
      <c r="O69" s="96"/>
      <c r="P69" s="98"/>
      <c r="Q69" s="99"/>
      <c r="R69" s="96"/>
      <c r="S69" s="98"/>
      <c r="T69" s="100"/>
    </row>
    <row r="70" spans="1:21" s="18" customFormat="1" hidden="1" x14ac:dyDescent="0.25">
      <c r="A70" s="128" t="s">
        <v>212</v>
      </c>
      <c r="B70" s="117" t="s">
        <v>653</v>
      </c>
      <c r="C70" s="556" t="s">
        <v>883</v>
      </c>
      <c r="D70" s="557"/>
      <c r="E70" s="557"/>
      <c r="F70" s="259">
        <f t="shared" si="27"/>
        <v>0</v>
      </c>
      <c r="G70" s="152"/>
      <c r="H70" s="168">
        <f t="shared" si="2"/>
        <v>0</v>
      </c>
      <c r="I70" s="95"/>
      <c r="J70" s="96"/>
      <c r="K70" s="96"/>
      <c r="L70" s="96"/>
      <c r="M70" s="96"/>
      <c r="N70" s="99"/>
      <c r="O70" s="96"/>
      <c r="P70" s="98"/>
      <c r="Q70" s="99"/>
      <c r="R70" s="96"/>
      <c r="S70" s="98"/>
      <c r="T70" s="100"/>
    </row>
    <row r="71" spans="1:21" s="18" customFormat="1" hidden="1" x14ac:dyDescent="0.25">
      <c r="A71" s="128" t="s">
        <v>213</v>
      </c>
      <c r="B71" s="93" t="s">
        <v>654</v>
      </c>
      <c r="C71" s="556" t="s">
        <v>884</v>
      </c>
      <c r="D71" s="557"/>
      <c r="E71" s="557"/>
      <c r="F71" s="259">
        <f t="shared" si="27"/>
        <v>0</v>
      </c>
      <c r="G71" s="152"/>
      <c r="H71" s="168">
        <f t="shared" si="2"/>
        <v>0</v>
      </c>
      <c r="I71" s="95"/>
      <c r="J71" s="96"/>
      <c r="K71" s="96"/>
      <c r="L71" s="96"/>
      <c r="M71" s="96"/>
      <c r="N71" s="99"/>
      <c r="O71" s="96"/>
      <c r="P71" s="98"/>
      <c r="Q71" s="99"/>
      <c r="R71" s="96"/>
      <c r="S71" s="98"/>
      <c r="T71" s="100"/>
    </row>
    <row r="72" spans="1:21" s="18" customFormat="1" hidden="1" x14ac:dyDescent="0.25">
      <c r="A72" s="128" t="s">
        <v>214</v>
      </c>
      <c r="B72" s="117" t="s">
        <v>655</v>
      </c>
      <c r="C72" s="556" t="s">
        <v>215</v>
      </c>
      <c r="D72" s="557"/>
      <c r="E72" s="557"/>
      <c r="F72" s="259">
        <f t="shared" si="27"/>
        <v>0</v>
      </c>
      <c r="G72" s="152"/>
      <c r="H72" s="168">
        <f t="shared" si="2"/>
        <v>0</v>
      </c>
      <c r="I72" s="95"/>
      <c r="J72" s="96"/>
      <c r="K72" s="96"/>
      <c r="L72" s="96"/>
      <c r="M72" s="96"/>
      <c r="N72" s="99"/>
      <c r="O72" s="96"/>
      <c r="P72" s="98"/>
      <c r="Q72" s="99"/>
      <c r="R72" s="96"/>
      <c r="S72" s="98"/>
      <c r="T72" s="100"/>
    </row>
    <row r="73" spans="1:21" s="18" customFormat="1" hidden="1" x14ac:dyDescent="0.25">
      <c r="A73" s="128" t="s">
        <v>216</v>
      </c>
      <c r="B73" s="93" t="s">
        <v>656</v>
      </c>
      <c r="C73" s="556" t="s">
        <v>217</v>
      </c>
      <c r="D73" s="557"/>
      <c r="E73" s="557"/>
      <c r="F73" s="259">
        <f>F74+F75+F76</f>
        <v>0</v>
      </c>
      <c r="G73" s="152">
        <f t="shared" ref="G73:T73" si="28">G74+G75+G76</f>
        <v>0</v>
      </c>
      <c r="H73" s="168">
        <f t="shared" si="2"/>
        <v>0</v>
      </c>
      <c r="I73" s="95">
        <f t="shared" si="28"/>
        <v>0</v>
      </c>
      <c r="J73" s="96">
        <f t="shared" si="28"/>
        <v>0</v>
      </c>
      <c r="K73" s="96">
        <f t="shared" si="28"/>
        <v>0</v>
      </c>
      <c r="L73" s="96">
        <f t="shared" si="28"/>
        <v>0</v>
      </c>
      <c r="M73" s="96">
        <f t="shared" si="28"/>
        <v>0</v>
      </c>
      <c r="N73" s="99">
        <f t="shared" si="28"/>
        <v>0</v>
      </c>
      <c r="O73" s="96">
        <f t="shared" si="28"/>
        <v>0</v>
      </c>
      <c r="P73" s="98">
        <f t="shared" si="28"/>
        <v>0</v>
      </c>
      <c r="Q73" s="99">
        <f t="shared" si="28"/>
        <v>0</v>
      </c>
      <c r="R73" s="96">
        <f t="shared" si="28"/>
        <v>0</v>
      </c>
      <c r="S73" s="98">
        <f t="shared" si="28"/>
        <v>0</v>
      </c>
      <c r="T73" s="100">
        <f t="shared" si="28"/>
        <v>0</v>
      </c>
    </row>
    <row r="74" spans="1:21" hidden="1" x14ac:dyDescent="0.25">
      <c r="B74" s="55"/>
      <c r="C74" s="2"/>
      <c r="D74" s="524" t="s">
        <v>343</v>
      </c>
      <c r="E74" s="524"/>
      <c r="F74" s="258">
        <f t="shared" ref="F74:F76" si="29">SUM(I74:T74)</f>
        <v>0</v>
      </c>
      <c r="G74" s="151"/>
      <c r="H74" s="169">
        <f t="shared" si="2"/>
        <v>0</v>
      </c>
      <c r="I74" s="76"/>
      <c r="J74" s="1"/>
      <c r="K74" s="1"/>
      <c r="L74" s="1"/>
      <c r="M74" s="1"/>
      <c r="N74" s="82"/>
      <c r="O74" s="1"/>
      <c r="P74" s="42"/>
      <c r="Q74" s="82"/>
      <c r="R74" s="1"/>
      <c r="S74" s="42"/>
      <c r="T74" s="44"/>
      <c r="U74" s="21"/>
    </row>
    <row r="75" spans="1:21" hidden="1" x14ac:dyDescent="0.25">
      <c r="B75" s="55"/>
      <c r="C75" s="2"/>
      <c r="D75" s="524" t="s">
        <v>344</v>
      </c>
      <c r="E75" s="524"/>
      <c r="F75" s="258">
        <f t="shared" si="29"/>
        <v>0</v>
      </c>
      <c r="G75" s="151"/>
      <c r="H75" s="169">
        <f t="shared" si="2"/>
        <v>0</v>
      </c>
      <c r="I75" s="76"/>
      <c r="J75" s="1"/>
      <c r="K75" s="1"/>
      <c r="L75" s="1"/>
      <c r="M75" s="1"/>
      <c r="N75" s="82"/>
      <c r="O75" s="1"/>
      <c r="P75" s="42"/>
      <c r="Q75" s="82"/>
      <c r="R75" s="1"/>
      <c r="S75" s="42"/>
      <c r="T75" s="44"/>
    </row>
    <row r="76" spans="1:21" hidden="1" x14ac:dyDescent="0.25">
      <c r="B76" s="55"/>
      <c r="C76" s="2"/>
      <c r="D76" s="524" t="s">
        <v>345</v>
      </c>
      <c r="E76" s="524"/>
      <c r="F76" s="258">
        <f t="shared" si="29"/>
        <v>0</v>
      </c>
      <c r="G76" s="151"/>
      <c r="H76" s="169">
        <f t="shared" si="2"/>
        <v>0</v>
      </c>
      <c r="I76" s="76"/>
      <c r="J76" s="1"/>
      <c r="K76" s="1"/>
      <c r="L76" s="1"/>
      <c r="M76" s="1"/>
      <c r="N76" s="82"/>
      <c r="O76" s="1"/>
      <c r="P76" s="42"/>
      <c r="Q76" s="82"/>
      <c r="R76" s="1"/>
      <c r="S76" s="42"/>
      <c r="T76" s="44"/>
    </row>
    <row r="77" spans="1:21" s="18" customFormat="1" hidden="1" x14ac:dyDescent="0.25">
      <c r="A77" s="128" t="s">
        <v>218</v>
      </c>
      <c r="B77" s="93" t="s">
        <v>657</v>
      </c>
      <c r="C77" s="556" t="s">
        <v>219</v>
      </c>
      <c r="D77" s="557"/>
      <c r="E77" s="557"/>
      <c r="F77" s="259">
        <f>F78+F79+F80+F81</f>
        <v>0</v>
      </c>
      <c r="G77" s="152">
        <f t="shared" ref="G77:T77" si="30">G78+G79+G80+G81</f>
        <v>0</v>
      </c>
      <c r="H77" s="168">
        <f t="shared" ref="H77:H140" si="31">SUM(F77:G77)</f>
        <v>0</v>
      </c>
      <c r="I77" s="95">
        <f t="shared" si="30"/>
        <v>0</v>
      </c>
      <c r="J77" s="96">
        <f t="shared" si="30"/>
        <v>0</v>
      </c>
      <c r="K77" s="96">
        <f t="shared" si="30"/>
        <v>0</v>
      </c>
      <c r="L77" s="96">
        <f t="shared" si="30"/>
        <v>0</v>
      </c>
      <c r="M77" s="96">
        <f t="shared" si="30"/>
        <v>0</v>
      </c>
      <c r="N77" s="99">
        <f t="shared" si="30"/>
        <v>0</v>
      </c>
      <c r="O77" s="96">
        <f t="shared" si="30"/>
        <v>0</v>
      </c>
      <c r="P77" s="98">
        <f t="shared" si="30"/>
        <v>0</v>
      </c>
      <c r="Q77" s="99">
        <f t="shared" si="30"/>
        <v>0</v>
      </c>
      <c r="R77" s="96">
        <f t="shared" si="30"/>
        <v>0</v>
      </c>
      <c r="S77" s="98">
        <f t="shared" si="30"/>
        <v>0</v>
      </c>
      <c r="T77" s="100">
        <f t="shared" si="30"/>
        <v>0</v>
      </c>
    </row>
    <row r="78" spans="1:21" hidden="1" x14ac:dyDescent="0.25">
      <c r="B78" s="55"/>
      <c r="C78" s="2"/>
      <c r="D78" s="524" t="s">
        <v>836</v>
      </c>
      <c r="E78" s="524"/>
      <c r="F78" s="258">
        <f t="shared" ref="F78:F81" si="32">SUM(I78:T78)</f>
        <v>0</v>
      </c>
      <c r="G78" s="151"/>
      <c r="H78" s="169">
        <f t="shared" si="31"/>
        <v>0</v>
      </c>
      <c r="I78" s="76"/>
      <c r="J78" s="1"/>
      <c r="K78" s="1"/>
      <c r="L78" s="1"/>
      <c r="M78" s="1"/>
      <c r="N78" s="82"/>
      <c r="O78" s="1"/>
      <c r="P78" s="42"/>
      <c r="Q78" s="82"/>
      <c r="R78" s="1"/>
      <c r="S78" s="42"/>
      <c r="T78" s="44"/>
    </row>
    <row r="79" spans="1:21" hidden="1" x14ac:dyDescent="0.25">
      <c r="B79" s="55"/>
      <c r="C79" s="2"/>
      <c r="D79" s="524" t="s">
        <v>346</v>
      </c>
      <c r="E79" s="524"/>
      <c r="F79" s="258">
        <f t="shared" si="32"/>
        <v>0</v>
      </c>
      <c r="G79" s="151"/>
      <c r="H79" s="169">
        <f t="shared" si="31"/>
        <v>0</v>
      </c>
      <c r="I79" s="76"/>
      <c r="J79" s="1"/>
      <c r="K79" s="1"/>
      <c r="L79" s="1"/>
      <c r="M79" s="1"/>
      <c r="N79" s="82"/>
      <c r="O79" s="1"/>
      <c r="P79" s="42"/>
      <c r="Q79" s="82"/>
      <c r="R79" s="1"/>
      <c r="S79" s="42"/>
      <c r="T79" s="44"/>
    </row>
    <row r="80" spans="1:21" hidden="1" x14ac:dyDescent="0.25">
      <c r="B80" s="55"/>
      <c r="C80" s="2"/>
      <c r="D80" s="524" t="s">
        <v>837</v>
      </c>
      <c r="E80" s="524"/>
      <c r="F80" s="258">
        <f t="shared" si="32"/>
        <v>0</v>
      </c>
      <c r="G80" s="151"/>
      <c r="H80" s="169">
        <f t="shared" si="31"/>
        <v>0</v>
      </c>
      <c r="I80" s="76"/>
      <c r="J80" s="1"/>
      <c r="K80" s="1"/>
      <c r="L80" s="1"/>
      <c r="M80" s="1"/>
      <c r="N80" s="82"/>
      <c r="O80" s="1"/>
      <c r="P80" s="42"/>
      <c r="Q80" s="82"/>
      <c r="R80" s="1"/>
      <c r="S80" s="42"/>
      <c r="T80" s="44"/>
    </row>
    <row r="81" spans="1:20" ht="15.75" hidden="1" thickBot="1" x14ac:dyDescent="0.3">
      <c r="B81" s="55"/>
      <c r="C81" s="2"/>
      <c r="D81" s="524" t="s">
        <v>835</v>
      </c>
      <c r="E81" s="524"/>
      <c r="F81" s="258">
        <f t="shared" si="32"/>
        <v>0</v>
      </c>
      <c r="G81" s="151"/>
      <c r="H81" s="169">
        <f t="shared" si="31"/>
        <v>0</v>
      </c>
      <c r="I81" s="76"/>
      <c r="J81" s="1"/>
      <c r="K81" s="1"/>
      <c r="L81" s="1"/>
      <c r="M81" s="1"/>
      <c r="N81" s="82"/>
      <c r="O81" s="1"/>
      <c r="P81" s="42"/>
      <c r="Q81" s="82"/>
      <c r="R81" s="1"/>
      <c r="S81" s="42"/>
      <c r="T81" s="44"/>
    </row>
    <row r="82" spans="1:20" ht="15.75" thickBot="1" x14ac:dyDescent="0.3">
      <c r="B82" s="101" t="s">
        <v>220</v>
      </c>
      <c r="C82" s="560" t="s">
        <v>221</v>
      </c>
      <c r="D82" s="561"/>
      <c r="E82" s="561"/>
      <c r="F82" s="261">
        <f>F83+F86+F90+F91+F102+F113+F124+F127+F139+F140+F141+F142+F153</f>
        <v>0</v>
      </c>
      <c r="G82" s="154">
        <f t="shared" ref="G82:T82" si="33">G83+G86+G90+G91+G102+G113+G124+G127+G139+G140+G141+G142+G153</f>
        <v>0</v>
      </c>
      <c r="H82" s="166">
        <f t="shared" si="31"/>
        <v>0</v>
      </c>
      <c r="I82" s="87">
        <f t="shared" si="33"/>
        <v>0</v>
      </c>
      <c r="J82" s="88">
        <f t="shared" si="33"/>
        <v>0</v>
      </c>
      <c r="K82" s="88">
        <f t="shared" si="33"/>
        <v>0</v>
      </c>
      <c r="L82" s="88">
        <f t="shared" si="33"/>
        <v>0</v>
      </c>
      <c r="M82" s="88">
        <f t="shared" si="33"/>
        <v>0</v>
      </c>
      <c r="N82" s="91">
        <f t="shared" si="33"/>
        <v>0</v>
      </c>
      <c r="O82" s="88">
        <f t="shared" si="33"/>
        <v>0</v>
      </c>
      <c r="P82" s="90">
        <f t="shared" si="33"/>
        <v>0</v>
      </c>
      <c r="Q82" s="91">
        <f t="shared" si="33"/>
        <v>0</v>
      </c>
      <c r="R82" s="88">
        <f t="shared" si="33"/>
        <v>0</v>
      </c>
      <c r="S82" s="90">
        <f t="shared" si="33"/>
        <v>0</v>
      </c>
      <c r="T82" s="92">
        <f t="shared" si="33"/>
        <v>0</v>
      </c>
    </row>
    <row r="83" spans="1:20" s="41" customFormat="1" hidden="1" x14ac:dyDescent="0.25">
      <c r="A83" s="128" t="s">
        <v>222</v>
      </c>
      <c r="B83" s="126" t="s">
        <v>658</v>
      </c>
      <c r="C83" s="562" t="s">
        <v>223</v>
      </c>
      <c r="D83" s="563"/>
      <c r="E83" s="563"/>
      <c r="F83" s="266">
        <f>F84+F85</f>
        <v>0</v>
      </c>
      <c r="G83" s="159">
        <f t="shared" ref="G83:T83" si="34">G84+G85</f>
        <v>0</v>
      </c>
      <c r="H83" s="171">
        <f t="shared" si="31"/>
        <v>0</v>
      </c>
      <c r="I83" s="173">
        <f t="shared" si="34"/>
        <v>0</v>
      </c>
      <c r="J83" s="134">
        <f t="shared" si="34"/>
        <v>0</v>
      </c>
      <c r="K83" s="134">
        <f t="shared" si="34"/>
        <v>0</v>
      </c>
      <c r="L83" s="134">
        <f t="shared" si="34"/>
        <v>0</v>
      </c>
      <c r="M83" s="134">
        <f t="shared" si="34"/>
        <v>0</v>
      </c>
      <c r="N83" s="135">
        <f t="shared" si="34"/>
        <v>0</v>
      </c>
      <c r="O83" s="134">
        <f t="shared" si="34"/>
        <v>0</v>
      </c>
      <c r="P83" s="133">
        <f t="shared" si="34"/>
        <v>0</v>
      </c>
      <c r="Q83" s="135">
        <f t="shared" si="34"/>
        <v>0</v>
      </c>
      <c r="R83" s="134">
        <f t="shared" si="34"/>
        <v>0</v>
      </c>
      <c r="S83" s="133">
        <f t="shared" si="34"/>
        <v>0</v>
      </c>
      <c r="T83" s="136">
        <f t="shared" si="34"/>
        <v>0</v>
      </c>
    </row>
    <row r="84" spans="1:20" hidden="1" x14ac:dyDescent="0.25">
      <c r="B84" s="55"/>
      <c r="C84" s="2"/>
      <c r="D84" s="524" t="s">
        <v>347</v>
      </c>
      <c r="E84" s="524"/>
      <c r="F84" s="258">
        <f t="shared" ref="F84:F85" si="35">SUM(I84:T84)</f>
        <v>0</v>
      </c>
      <c r="G84" s="151"/>
      <c r="H84" s="169">
        <f t="shared" si="31"/>
        <v>0</v>
      </c>
      <c r="I84" s="76"/>
      <c r="J84" s="1"/>
      <c r="K84" s="1"/>
      <c r="L84" s="1"/>
      <c r="M84" s="1"/>
      <c r="N84" s="82"/>
      <c r="O84" s="1"/>
      <c r="P84" s="42"/>
      <c r="Q84" s="82"/>
      <c r="R84" s="1"/>
      <c r="S84" s="42"/>
      <c r="T84" s="44"/>
    </row>
    <row r="85" spans="1:20" hidden="1" x14ac:dyDescent="0.25">
      <c r="B85" s="55"/>
      <c r="C85" s="2"/>
      <c r="D85" s="524" t="s">
        <v>348</v>
      </c>
      <c r="E85" s="524"/>
      <c r="F85" s="258">
        <f t="shared" si="35"/>
        <v>0</v>
      </c>
      <c r="G85" s="151"/>
      <c r="H85" s="169">
        <f t="shared" si="31"/>
        <v>0</v>
      </c>
      <c r="I85" s="76"/>
      <c r="J85" s="1"/>
      <c r="K85" s="1"/>
      <c r="L85" s="1"/>
      <c r="M85" s="1"/>
      <c r="N85" s="82"/>
      <c r="O85" s="1"/>
      <c r="P85" s="42"/>
      <c r="Q85" s="82"/>
      <c r="R85" s="1"/>
      <c r="S85" s="42"/>
      <c r="T85" s="44"/>
    </row>
    <row r="86" spans="1:20" hidden="1" x14ac:dyDescent="0.25">
      <c r="B86" s="126" t="s">
        <v>838</v>
      </c>
      <c r="C86" s="562" t="s">
        <v>839</v>
      </c>
      <c r="D86" s="563"/>
      <c r="E86" s="563"/>
      <c r="F86" s="266">
        <f>F87+F88+F89</f>
        <v>0</v>
      </c>
      <c r="G86" s="159">
        <f t="shared" ref="G86:T86" si="36">G87+G88+G89</f>
        <v>0</v>
      </c>
      <c r="H86" s="171">
        <f t="shared" si="31"/>
        <v>0</v>
      </c>
      <c r="I86" s="173">
        <f t="shared" si="36"/>
        <v>0</v>
      </c>
      <c r="J86" s="134">
        <f t="shared" si="36"/>
        <v>0</v>
      </c>
      <c r="K86" s="134">
        <f t="shared" si="36"/>
        <v>0</v>
      </c>
      <c r="L86" s="134">
        <f t="shared" si="36"/>
        <v>0</v>
      </c>
      <c r="M86" s="134">
        <f t="shared" si="36"/>
        <v>0</v>
      </c>
      <c r="N86" s="135">
        <f t="shared" si="36"/>
        <v>0</v>
      </c>
      <c r="O86" s="134">
        <f t="shared" si="36"/>
        <v>0</v>
      </c>
      <c r="P86" s="133">
        <f t="shared" si="36"/>
        <v>0</v>
      </c>
      <c r="Q86" s="135">
        <f t="shared" si="36"/>
        <v>0</v>
      </c>
      <c r="R86" s="134">
        <f t="shared" si="36"/>
        <v>0</v>
      </c>
      <c r="S86" s="133">
        <f t="shared" si="36"/>
        <v>0</v>
      </c>
      <c r="T86" s="136">
        <f t="shared" si="36"/>
        <v>0</v>
      </c>
    </row>
    <row r="87" spans="1:20" s="211" customFormat="1" hidden="1" x14ac:dyDescent="0.25">
      <c r="A87" s="128" t="s">
        <v>885</v>
      </c>
      <c r="B87" s="191" t="s">
        <v>886</v>
      </c>
      <c r="C87" s="204"/>
      <c r="D87" s="274" t="s">
        <v>976</v>
      </c>
      <c r="E87" s="300"/>
      <c r="F87" s="281">
        <f t="shared" ref="F87:F90" si="37">SUM(I87:T87)</f>
        <v>0</v>
      </c>
      <c r="G87" s="192"/>
      <c r="H87" s="193">
        <f t="shared" si="31"/>
        <v>0</v>
      </c>
      <c r="I87" s="201"/>
      <c r="J87" s="195"/>
      <c r="K87" s="195"/>
      <c r="L87" s="195"/>
      <c r="M87" s="195"/>
      <c r="N87" s="196"/>
      <c r="O87" s="195"/>
      <c r="P87" s="194"/>
      <c r="Q87" s="196"/>
      <c r="R87" s="195"/>
      <c r="S87" s="194"/>
      <c r="T87" s="197"/>
    </row>
    <row r="88" spans="1:20" s="211" customFormat="1" hidden="1" x14ac:dyDescent="0.25">
      <c r="A88" s="128" t="s">
        <v>224</v>
      </c>
      <c r="B88" s="191" t="s">
        <v>659</v>
      </c>
      <c r="C88" s="204"/>
      <c r="D88" s="274" t="s">
        <v>225</v>
      </c>
      <c r="E88" s="300"/>
      <c r="F88" s="281">
        <f t="shared" si="37"/>
        <v>0</v>
      </c>
      <c r="G88" s="192"/>
      <c r="H88" s="193">
        <f t="shared" si="31"/>
        <v>0</v>
      </c>
      <c r="I88" s="201"/>
      <c r="J88" s="195"/>
      <c r="K88" s="195"/>
      <c r="L88" s="195"/>
      <c r="M88" s="195"/>
      <c r="N88" s="196"/>
      <c r="O88" s="195"/>
      <c r="P88" s="194"/>
      <c r="Q88" s="196"/>
      <c r="R88" s="195"/>
      <c r="S88" s="194"/>
      <c r="T88" s="197"/>
    </row>
    <row r="89" spans="1:20" s="211" customFormat="1" hidden="1" x14ac:dyDescent="0.25">
      <c r="A89" s="128" t="s">
        <v>226</v>
      </c>
      <c r="B89" s="191" t="s">
        <v>660</v>
      </c>
      <c r="C89" s="204"/>
      <c r="D89" s="274" t="s">
        <v>227</v>
      </c>
      <c r="E89" s="300"/>
      <c r="F89" s="281">
        <f t="shared" si="37"/>
        <v>0</v>
      </c>
      <c r="G89" s="192"/>
      <c r="H89" s="193">
        <f t="shared" si="31"/>
        <v>0</v>
      </c>
      <c r="I89" s="201"/>
      <c r="J89" s="195"/>
      <c r="K89" s="195"/>
      <c r="L89" s="195"/>
      <c r="M89" s="195"/>
      <c r="N89" s="196"/>
      <c r="O89" s="195"/>
      <c r="P89" s="194"/>
      <c r="Q89" s="196"/>
      <c r="R89" s="195"/>
      <c r="S89" s="194"/>
      <c r="T89" s="197"/>
    </row>
    <row r="90" spans="1:20" s="41" customFormat="1" ht="27.75" hidden="1" customHeight="1" x14ac:dyDescent="0.25">
      <c r="A90" s="128" t="s">
        <v>228</v>
      </c>
      <c r="B90" s="109" t="s">
        <v>661</v>
      </c>
      <c r="C90" s="602" t="s">
        <v>353</v>
      </c>
      <c r="D90" s="603"/>
      <c r="E90" s="603"/>
      <c r="F90" s="267">
        <f t="shared" si="37"/>
        <v>0</v>
      </c>
      <c r="G90" s="160"/>
      <c r="H90" s="172">
        <f t="shared" si="31"/>
        <v>0</v>
      </c>
      <c r="I90" s="111"/>
      <c r="J90" s="112"/>
      <c r="K90" s="112"/>
      <c r="L90" s="112"/>
      <c r="M90" s="112"/>
      <c r="N90" s="115"/>
      <c r="O90" s="112"/>
      <c r="P90" s="114"/>
      <c r="Q90" s="115"/>
      <c r="R90" s="112"/>
      <c r="S90" s="114"/>
      <c r="T90" s="116"/>
    </row>
    <row r="91" spans="1:20" s="41" customFormat="1" hidden="1" x14ac:dyDescent="0.25">
      <c r="A91" s="128" t="s">
        <v>229</v>
      </c>
      <c r="B91" s="109" t="s">
        <v>662</v>
      </c>
      <c r="C91" s="602" t="s">
        <v>804</v>
      </c>
      <c r="D91" s="603"/>
      <c r="E91" s="603"/>
      <c r="F91" s="267">
        <f>F92+F93+F94+F95+F96+F97+F98+F99+F100+F101</f>
        <v>0</v>
      </c>
      <c r="G91" s="160">
        <f t="shared" ref="G91:T91" si="38">G92+G93+G94+G95+G96+G97+G98+G99+G100+G101</f>
        <v>0</v>
      </c>
      <c r="H91" s="172">
        <f t="shared" si="31"/>
        <v>0</v>
      </c>
      <c r="I91" s="111">
        <f t="shared" si="38"/>
        <v>0</v>
      </c>
      <c r="J91" s="112">
        <f t="shared" si="38"/>
        <v>0</v>
      </c>
      <c r="K91" s="112">
        <f t="shared" si="38"/>
        <v>0</v>
      </c>
      <c r="L91" s="112">
        <f t="shared" si="38"/>
        <v>0</v>
      </c>
      <c r="M91" s="112">
        <f t="shared" si="38"/>
        <v>0</v>
      </c>
      <c r="N91" s="115">
        <f t="shared" si="38"/>
        <v>0</v>
      </c>
      <c r="O91" s="112">
        <f t="shared" si="38"/>
        <v>0</v>
      </c>
      <c r="P91" s="114">
        <f t="shared" si="38"/>
        <v>0</v>
      </c>
      <c r="Q91" s="115">
        <f t="shared" si="38"/>
        <v>0</v>
      </c>
      <c r="R91" s="112">
        <f t="shared" si="38"/>
        <v>0</v>
      </c>
      <c r="S91" s="114">
        <f t="shared" si="38"/>
        <v>0</v>
      </c>
      <c r="T91" s="116">
        <f t="shared" si="38"/>
        <v>0</v>
      </c>
    </row>
    <row r="92" spans="1:20" hidden="1" x14ac:dyDescent="0.25">
      <c r="B92" s="55"/>
      <c r="C92" s="2"/>
      <c r="D92" s="524" t="s">
        <v>370</v>
      </c>
      <c r="E92" s="524"/>
      <c r="F92" s="258">
        <f t="shared" ref="F92:F101" si="39">SUM(I92:T92)</f>
        <v>0</v>
      </c>
      <c r="G92" s="151"/>
      <c r="H92" s="169">
        <f t="shared" si="31"/>
        <v>0</v>
      </c>
      <c r="I92" s="76"/>
      <c r="J92" s="1"/>
      <c r="K92" s="1"/>
      <c r="L92" s="1"/>
      <c r="M92" s="1"/>
      <c r="N92" s="82"/>
      <c r="O92" s="1"/>
      <c r="P92" s="42"/>
      <c r="Q92" s="82"/>
      <c r="R92" s="1"/>
      <c r="S92" s="42"/>
      <c r="T92" s="44"/>
    </row>
    <row r="93" spans="1:20" hidden="1" x14ac:dyDescent="0.25">
      <c r="B93" s="55"/>
      <c r="C93" s="2"/>
      <c r="D93" s="524" t="s">
        <v>506</v>
      </c>
      <c r="E93" s="524"/>
      <c r="F93" s="258">
        <f t="shared" si="39"/>
        <v>0</v>
      </c>
      <c r="G93" s="151"/>
      <c r="H93" s="169">
        <f t="shared" si="31"/>
        <v>0</v>
      </c>
      <c r="I93" s="76"/>
      <c r="J93" s="1"/>
      <c r="K93" s="1"/>
      <c r="L93" s="1"/>
      <c r="M93" s="1"/>
      <c r="N93" s="82"/>
      <c r="O93" s="1"/>
      <c r="P93" s="42"/>
      <c r="Q93" s="82"/>
      <c r="R93" s="1"/>
      <c r="S93" s="42"/>
      <c r="T93" s="44"/>
    </row>
    <row r="94" spans="1:20" hidden="1" x14ac:dyDescent="0.25">
      <c r="B94" s="55"/>
      <c r="C94" s="2"/>
      <c r="D94" s="524" t="s">
        <v>507</v>
      </c>
      <c r="E94" s="524"/>
      <c r="F94" s="258">
        <f t="shared" si="39"/>
        <v>0</v>
      </c>
      <c r="G94" s="151"/>
      <c r="H94" s="169">
        <f t="shared" si="31"/>
        <v>0</v>
      </c>
      <c r="I94" s="76"/>
      <c r="J94" s="1"/>
      <c r="K94" s="1"/>
      <c r="L94" s="1"/>
      <c r="M94" s="1"/>
      <c r="N94" s="82"/>
      <c r="O94" s="1"/>
      <c r="P94" s="42"/>
      <c r="Q94" s="82"/>
      <c r="R94" s="1"/>
      <c r="S94" s="42"/>
      <c r="T94" s="44"/>
    </row>
    <row r="95" spans="1:20" hidden="1" x14ac:dyDescent="0.25">
      <c r="B95" s="55"/>
      <c r="C95" s="2"/>
      <c r="D95" s="524" t="s">
        <v>508</v>
      </c>
      <c r="E95" s="524"/>
      <c r="F95" s="258">
        <f t="shared" si="39"/>
        <v>0</v>
      </c>
      <c r="G95" s="151"/>
      <c r="H95" s="169">
        <f t="shared" si="31"/>
        <v>0</v>
      </c>
      <c r="I95" s="76"/>
      <c r="J95" s="1"/>
      <c r="K95" s="1"/>
      <c r="L95" s="1"/>
      <c r="M95" s="1"/>
      <c r="N95" s="82"/>
      <c r="O95" s="1"/>
      <c r="P95" s="42"/>
      <c r="Q95" s="82"/>
      <c r="R95" s="1"/>
      <c r="S95" s="42"/>
      <c r="T95" s="44"/>
    </row>
    <row r="96" spans="1:20" hidden="1" x14ac:dyDescent="0.25">
      <c r="B96" s="55"/>
      <c r="C96" s="2"/>
      <c r="D96" s="524" t="s">
        <v>509</v>
      </c>
      <c r="E96" s="524"/>
      <c r="F96" s="258">
        <f t="shared" si="39"/>
        <v>0</v>
      </c>
      <c r="G96" s="151"/>
      <c r="H96" s="169">
        <f t="shared" si="31"/>
        <v>0</v>
      </c>
      <c r="I96" s="76"/>
      <c r="J96" s="1"/>
      <c r="K96" s="1"/>
      <c r="L96" s="1"/>
      <c r="M96" s="1"/>
      <c r="N96" s="82"/>
      <c r="O96" s="1"/>
      <c r="P96" s="42"/>
      <c r="Q96" s="82"/>
      <c r="R96" s="1"/>
      <c r="S96" s="42"/>
      <c r="T96" s="44"/>
    </row>
    <row r="97" spans="1:20" hidden="1" x14ac:dyDescent="0.25">
      <c r="B97" s="55"/>
      <c r="C97" s="2"/>
      <c r="D97" s="524" t="s">
        <v>510</v>
      </c>
      <c r="E97" s="524"/>
      <c r="F97" s="258">
        <f t="shared" si="39"/>
        <v>0</v>
      </c>
      <c r="G97" s="151"/>
      <c r="H97" s="169">
        <f t="shared" si="31"/>
        <v>0</v>
      </c>
      <c r="I97" s="76"/>
      <c r="J97" s="1"/>
      <c r="K97" s="1"/>
      <c r="L97" s="1"/>
      <c r="M97" s="1"/>
      <c r="N97" s="82"/>
      <c r="O97" s="1"/>
      <c r="P97" s="42"/>
      <c r="Q97" s="82"/>
      <c r="R97" s="1"/>
      <c r="S97" s="42"/>
      <c r="T97" s="44"/>
    </row>
    <row r="98" spans="1:20" ht="25.5" hidden="1" customHeight="1" x14ac:dyDescent="0.25">
      <c r="B98" s="55"/>
      <c r="C98" s="2"/>
      <c r="D98" s="523" t="s">
        <v>511</v>
      </c>
      <c r="E98" s="523"/>
      <c r="F98" s="268">
        <f t="shared" si="39"/>
        <v>0</v>
      </c>
      <c r="G98" s="161"/>
      <c r="H98" s="169">
        <f t="shared" si="31"/>
        <v>0</v>
      </c>
      <c r="I98" s="76"/>
      <c r="J98" s="1"/>
      <c r="K98" s="1"/>
      <c r="L98" s="1"/>
      <c r="M98" s="1"/>
      <c r="N98" s="82"/>
      <c r="O98" s="1"/>
      <c r="P98" s="42"/>
      <c r="Q98" s="82"/>
      <c r="R98" s="1"/>
      <c r="S98" s="42"/>
      <c r="T98" s="44"/>
    </row>
    <row r="99" spans="1:20" hidden="1" x14ac:dyDescent="0.25">
      <c r="B99" s="55"/>
      <c r="C99" s="2"/>
      <c r="D99" s="524" t="s">
        <v>805</v>
      </c>
      <c r="E99" s="524"/>
      <c r="F99" s="258">
        <f t="shared" si="39"/>
        <v>0</v>
      </c>
      <c r="G99" s="151"/>
      <c r="H99" s="169">
        <f t="shared" si="31"/>
        <v>0</v>
      </c>
      <c r="I99" s="76"/>
      <c r="J99" s="1"/>
      <c r="K99" s="1"/>
      <c r="L99" s="1"/>
      <c r="M99" s="1"/>
      <c r="N99" s="82"/>
      <c r="O99" s="1"/>
      <c r="P99" s="42"/>
      <c r="Q99" s="82"/>
      <c r="R99" s="1"/>
      <c r="S99" s="42"/>
      <c r="T99" s="44"/>
    </row>
    <row r="100" spans="1:20" ht="25.5" hidden="1" customHeight="1" x14ac:dyDescent="0.25">
      <c r="B100" s="55"/>
      <c r="C100" s="2"/>
      <c r="D100" s="523" t="s">
        <v>512</v>
      </c>
      <c r="E100" s="523"/>
      <c r="F100" s="268">
        <f t="shared" si="39"/>
        <v>0</v>
      </c>
      <c r="G100" s="161"/>
      <c r="H100" s="169">
        <f t="shared" si="31"/>
        <v>0</v>
      </c>
      <c r="I100" s="76"/>
      <c r="J100" s="1"/>
      <c r="K100" s="1"/>
      <c r="L100" s="1"/>
      <c r="M100" s="1"/>
      <c r="N100" s="82"/>
      <c r="O100" s="1"/>
      <c r="P100" s="42"/>
      <c r="Q100" s="82"/>
      <c r="R100" s="1"/>
      <c r="S100" s="42"/>
      <c r="T100" s="44"/>
    </row>
    <row r="101" spans="1:20" ht="25.5" hidden="1" customHeight="1" x14ac:dyDescent="0.25">
      <c r="B101" s="55"/>
      <c r="C101" s="2"/>
      <c r="D101" s="523" t="s">
        <v>513</v>
      </c>
      <c r="E101" s="523"/>
      <c r="F101" s="268">
        <f t="shared" si="39"/>
        <v>0</v>
      </c>
      <c r="G101" s="161"/>
      <c r="H101" s="169">
        <f t="shared" si="31"/>
        <v>0</v>
      </c>
      <c r="I101" s="76"/>
      <c r="J101" s="1"/>
      <c r="K101" s="1"/>
      <c r="L101" s="1"/>
      <c r="M101" s="1"/>
      <c r="N101" s="82"/>
      <c r="O101" s="1"/>
      <c r="P101" s="42"/>
      <c r="Q101" s="82"/>
      <c r="R101" s="1"/>
      <c r="S101" s="42"/>
      <c r="T101" s="44"/>
    </row>
    <row r="102" spans="1:20" s="41" customFormat="1" ht="15" hidden="1" customHeight="1" x14ac:dyDescent="0.25">
      <c r="A102" s="128" t="s">
        <v>230</v>
      </c>
      <c r="B102" s="109" t="s">
        <v>663</v>
      </c>
      <c r="C102" s="602" t="s">
        <v>806</v>
      </c>
      <c r="D102" s="603"/>
      <c r="E102" s="603"/>
      <c r="F102" s="267">
        <f>F103+F104+F105+F106+F107+F108+F109+F110+F111+F112</f>
        <v>0</v>
      </c>
      <c r="G102" s="160">
        <f t="shared" ref="G102:T102" si="40">G103+G104+G105+G106+G107+G108+G109+G110+G111+G112</f>
        <v>0</v>
      </c>
      <c r="H102" s="172">
        <f t="shared" si="31"/>
        <v>0</v>
      </c>
      <c r="I102" s="111">
        <f t="shared" si="40"/>
        <v>0</v>
      </c>
      <c r="J102" s="112">
        <f t="shared" si="40"/>
        <v>0</v>
      </c>
      <c r="K102" s="112">
        <f t="shared" si="40"/>
        <v>0</v>
      </c>
      <c r="L102" s="112">
        <f t="shared" si="40"/>
        <v>0</v>
      </c>
      <c r="M102" s="112">
        <f t="shared" si="40"/>
        <v>0</v>
      </c>
      <c r="N102" s="115">
        <f t="shared" si="40"/>
        <v>0</v>
      </c>
      <c r="O102" s="112">
        <f t="shared" si="40"/>
        <v>0</v>
      </c>
      <c r="P102" s="114">
        <f t="shared" si="40"/>
        <v>0</v>
      </c>
      <c r="Q102" s="115">
        <f t="shared" si="40"/>
        <v>0</v>
      </c>
      <c r="R102" s="112">
        <f t="shared" si="40"/>
        <v>0</v>
      </c>
      <c r="S102" s="114">
        <f t="shared" si="40"/>
        <v>0</v>
      </c>
      <c r="T102" s="116">
        <f t="shared" si="40"/>
        <v>0</v>
      </c>
    </row>
    <row r="103" spans="1:20" hidden="1" x14ac:dyDescent="0.25">
      <c r="B103" s="55"/>
      <c r="C103" s="2"/>
      <c r="D103" s="524" t="s">
        <v>369</v>
      </c>
      <c r="E103" s="524"/>
      <c r="F103" s="258">
        <f t="shared" ref="F103:F112" si="41">SUM(I103:T103)</f>
        <v>0</v>
      </c>
      <c r="G103" s="151"/>
      <c r="H103" s="169">
        <f t="shared" si="31"/>
        <v>0</v>
      </c>
      <c r="I103" s="76"/>
      <c r="J103" s="1"/>
      <c r="K103" s="1"/>
      <c r="L103" s="1"/>
      <c r="M103" s="1"/>
      <c r="N103" s="82"/>
      <c r="O103" s="1"/>
      <c r="P103" s="42"/>
      <c r="Q103" s="82"/>
      <c r="R103" s="1"/>
      <c r="S103" s="42"/>
      <c r="T103" s="44"/>
    </row>
    <row r="104" spans="1:20" hidden="1" x14ac:dyDescent="0.25">
      <c r="B104" s="55"/>
      <c r="C104" s="2"/>
      <c r="D104" s="524" t="s">
        <v>514</v>
      </c>
      <c r="E104" s="524"/>
      <c r="F104" s="258">
        <f t="shared" si="41"/>
        <v>0</v>
      </c>
      <c r="G104" s="151"/>
      <c r="H104" s="169">
        <f t="shared" si="31"/>
        <v>0</v>
      </c>
      <c r="I104" s="76"/>
      <c r="J104" s="1"/>
      <c r="K104" s="1"/>
      <c r="L104" s="1"/>
      <c r="M104" s="1"/>
      <c r="N104" s="82"/>
      <c r="O104" s="1"/>
      <c r="P104" s="42"/>
      <c r="Q104" s="82"/>
      <c r="R104" s="1"/>
      <c r="S104" s="42"/>
      <c r="T104" s="44"/>
    </row>
    <row r="105" spans="1:20" hidden="1" x14ac:dyDescent="0.25">
      <c r="B105" s="55"/>
      <c r="C105" s="2"/>
      <c r="D105" s="524" t="s">
        <v>516</v>
      </c>
      <c r="E105" s="524"/>
      <c r="F105" s="258">
        <f t="shared" si="41"/>
        <v>0</v>
      </c>
      <c r="G105" s="151"/>
      <c r="H105" s="169">
        <f t="shared" si="31"/>
        <v>0</v>
      </c>
      <c r="I105" s="76"/>
      <c r="J105" s="1"/>
      <c r="K105" s="1"/>
      <c r="L105" s="1"/>
      <c r="M105" s="1"/>
      <c r="N105" s="82"/>
      <c r="O105" s="1"/>
      <c r="P105" s="42"/>
      <c r="Q105" s="82"/>
      <c r="R105" s="1"/>
      <c r="S105" s="42"/>
      <c r="T105" s="44"/>
    </row>
    <row r="106" spans="1:20" hidden="1" x14ac:dyDescent="0.25">
      <c r="B106" s="55"/>
      <c r="C106" s="2"/>
      <c r="D106" s="524" t="s">
        <v>808</v>
      </c>
      <c r="E106" s="524"/>
      <c r="F106" s="258">
        <f t="shared" si="41"/>
        <v>0</v>
      </c>
      <c r="G106" s="151"/>
      <c r="H106" s="169">
        <f t="shared" si="31"/>
        <v>0</v>
      </c>
      <c r="I106" s="76"/>
      <c r="J106" s="1"/>
      <c r="K106" s="1"/>
      <c r="L106" s="1"/>
      <c r="M106" s="1"/>
      <c r="N106" s="82"/>
      <c r="O106" s="1"/>
      <c r="P106" s="42"/>
      <c r="Q106" s="82"/>
      <c r="R106" s="1"/>
      <c r="S106" s="42"/>
      <c r="T106" s="44"/>
    </row>
    <row r="107" spans="1:20" hidden="1" x14ac:dyDescent="0.25">
      <c r="B107" s="55"/>
      <c r="C107" s="2"/>
      <c r="D107" s="524" t="s">
        <v>521</v>
      </c>
      <c r="E107" s="524"/>
      <c r="F107" s="258">
        <f t="shared" si="41"/>
        <v>0</v>
      </c>
      <c r="G107" s="151"/>
      <c r="H107" s="169">
        <f t="shared" si="31"/>
        <v>0</v>
      </c>
      <c r="I107" s="76"/>
      <c r="J107" s="1"/>
      <c r="K107" s="1"/>
      <c r="L107" s="1"/>
      <c r="M107" s="1"/>
      <c r="N107" s="82"/>
      <c r="O107" s="1"/>
      <c r="P107" s="42"/>
      <c r="Q107" s="82"/>
      <c r="R107" s="1"/>
      <c r="S107" s="42"/>
      <c r="T107" s="44"/>
    </row>
    <row r="108" spans="1:20" hidden="1" x14ac:dyDescent="0.25">
      <c r="B108" s="55"/>
      <c r="C108" s="2"/>
      <c r="D108" s="524" t="s">
        <v>519</v>
      </c>
      <c r="E108" s="524"/>
      <c r="F108" s="258">
        <f t="shared" si="41"/>
        <v>0</v>
      </c>
      <c r="G108" s="151"/>
      <c r="H108" s="169">
        <f t="shared" si="31"/>
        <v>0</v>
      </c>
      <c r="I108" s="76"/>
      <c r="J108" s="1"/>
      <c r="K108" s="1"/>
      <c r="L108" s="1"/>
      <c r="M108" s="1"/>
      <c r="N108" s="82"/>
      <c r="O108" s="1"/>
      <c r="P108" s="42"/>
      <c r="Q108" s="82"/>
      <c r="R108" s="1"/>
      <c r="S108" s="42"/>
      <c r="T108" s="44"/>
    </row>
    <row r="109" spans="1:20" ht="25.5" hidden="1" customHeight="1" x14ac:dyDescent="0.25">
      <c r="B109" s="55"/>
      <c r="C109" s="2"/>
      <c r="D109" s="523" t="s">
        <v>523</v>
      </c>
      <c r="E109" s="523"/>
      <c r="F109" s="268">
        <f t="shared" si="41"/>
        <v>0</v>
      </c>
      <c r="G109" s="161"/>
      <c r="H109" s="169">
        <f t="shared" si="31"/>
        <v>0</v>
      </c>
      <c r="I109" s="76"/>
      <c r="J109" s="1"/>
      <c r="K109" s="1"/>
      <c r="L109" s="1"/>
      <c r="M109" s="1"/>
      <c r="N109" s="82"/>
      <c r="O109" s="1"/>
      <c r="P109" s="42"/>
      <c r="Q109" s="82"/>
      <c r="R109" s="1"/>
      <c r="S109" s="42"/>
      <c r="T109" s="44"/>
    </row>
    <row r="110" spans="1:20" hidden="1" x14ac:dyDescent="0.25">
      <c r="B110" s="55"/>
      <c r="C110" s="2"/>
      <c r="D110" s="524" t="s">
        <v>807</v>
      </c>
      <c r="E110" s="524"/>
      <c r="F110" s="258">
        <f t="shared" si="41"/>
        <v>0</v>
      </c>
      <c r="G110" s="151"/>
      <c r="H110" s="169">
        <f t="shared" si="31"/>
        <v>0</v>
      </c>
      <c r="I110" s="76"/>
      <c r="J110" s="1"/>
      <c r="K110" s="1"/>
      <c r="L110" s="1"/>
      <c r="M110" s="1"/>
      <c r="N110" s="82"/>
      <c r="O110" s="1"/>
      <c r="P110" s="42"/>
      <c r="Q110" s="82"/>
      <c r="R110" s="1"/>
      <c r="S110" s="42"/>
      <c r="T110" s="44"/>
    </row>
    <row r="111" spans="1:20" ht="25.5" hidden="1" customHeight="1" x14ac:dyDescent="0.25">
      <c r="B111" s="55"/>
      <c r="C111" s="2"/>
      <c r="D111" s="523" t="s">
        <v>526</v>
      </c>
      <c r="E111" s="523"/>
      <c r="F111" s="268">
        <f t="shared" si="41"/>
        <v>0</v>
      </c>
      <c r="G111" s="161"/>
      <c r="H111" s="169">
        <f t="shared" si="31"/>
        <v>0</v>
      </c>
      <c r="I111" s="76"/>
      <c r="J111" s="1"/>
      <c r="K111" s="1"/>
      <c r="L111" s="1"/>
      <c r="M111" s="1"/>
      <c r="N111" s="82"/>
      <c r="O111" s="1"/>
      <c r="P111" s="42"/>
      <c r="Q111" s="82"/>
      <c r="R111" s="1"/>
      <c r="S111" s="42"/>
      <c r="T111" s="44"/>
    </row>
    <row r="112" spans="1:20" ht="25.5" hidden="1" customHeight="1" x14ac:dyDescent="0.25">
      <c r="B112" s="55"/>
      <c r="C112" s="2"/>
      <c r="D112" s="523" t="s">
        <v>528</v>
      </c>
      <c r="E112" s="523"/>
      <c r="F112" s="268">
        <f t="shared" si="41"/>
        <v>0</v>
      </c>
      <c r="G112" s="161"/>
      <c r="H112" s="169">
        <f t="shared" si="31"/>
        <v>0</v>
      </c>
      <c r="I112" s="76"/>
      <c r="J112" s="1"/>
      <c r="K112" s="1"/>
      <c r="L112" s="1"/>
      <c r="M112" s="1"/>
      <c r="N112" s="82"/>
      <c r="O112" s="1"/>
      <c r="P112" s="42"/>
      <c r="Q112" s="82"/>
      <c r="R112" s="1"/>
      <c r="S112" s="42"/>
      <c r="T112" s="44"/>
    </row>
    <row r="113" spans="1:20" s="41" customFormat="1" hidden="1" x14ac:dyDescent="0.25">
      <c r="A113" s="128" t="s">
        <v>231</v>
      </c>
      <c r="B113" s="109" t="s">
        <v>664</v>
      </c>
      <c r="C113" s="564" t="s">
        <v>232</v>
      </c>
      <c r="D113" s="565"/>
      <c r="E113" s="565"/>
      <c r="F113" s="269">
        <f>F114+F115+F116+F117+F118+F119+F120+F121+F122+F123</f>
        <v>0</v>
      </c>
      <c r="G113" s="162">
        <f t="shared" ref="G113:T113" si="42">G114+G115+G116+G117+G118+G119+G120+G121+G122+G123</f>
        <v>0</v>
      </c>
      <c r="H113" s="172">
        <f t="shared" si="31"/>
        <v>0</v>
      </c>
      <c r="I113" s="111">
        <f t="shared" si="42"/>
        <v>0</v>
      </c>
      <c r="J113" s="112">
        <f t="shared" si="42"/>
        <v>0</v>
      </c>
      <c r="K113" s="112">
        <f t="shared" si="42"/>
        <v>0</v>
      </c>
      <c r="L113" s="112">
        <f t="shared" si="42"/>
        <v>0</v>
      </c>
      <c r="M113" s="112">
        <f t="shared" si="42"/>
        <v>0</v>
      </c>
      <c r="N113" s="115">
        <f t="shared" si="42"/>
        <v>0</v>
      </c>
      <c r="O113" s="112">
        <f t="shared" si="42"/>
        <v>0</v>
      </c>
      <c r="P113" s="114">
        <f t="shared" si="42"/>
        <v>0</v>
      </c>
      <c r="Q113" s="115">
        <f t="shared" si="42"/>
        <v>0</v>
      </c>
      <c r="R113" s="112">
        <f t="shared" si="42"/>
        <v>0</v>
      </c>
      <c r="S113" s="114">
        <f t="shared" si="42"/>
        <v>0</v>
      </c>
      <c r="T113" s="116">
        <f t="shared" si="42"/>
        <v>0</v>
      </c>
    </row>
    <row r="114" spans="1:20" hidden="1" x14ac:dyDescent="0.25">
      <c r="B114" s="55"/>
      <c r="C114" s="2"/>
      <c r="D114" s="524" t="s">
        <v>368</v>
      </c>
      <c r="E114" s="524"/>
      <c r="F114" s="258">
        <f t="shared" ref="F114:F123" si="43">SUM(I114:T114)</f>
        <v>0</v>
      </c>
      <c r="G114" s="151"/>
      <c r="H114" s="169">
        <f t="shared" si="31"/>
        <v>0</v>
      </c>
      <c r="I114" s="76"/>
      <c r="J114" s="1"/>
      <c r="K114" s="1"/>
      <c r="L114" s="1"/>
      <c r="M114" s="1"/>
      <c r="N114" s="82"/>
      <c r="O114" s="1"/>
      <c r="P114" s="42"/>
      <c r="Q114" s="82"/>
      <c r="R114" s="1"/>
      <c r="S114" s="42"/>
      <c r="T114" s="44"/>
    </row>
    <row r="115" spans="1:20" hidden="1" x14ac:dyDescent="0.25">
      <c r="B115" s="55"/>
      <c r="C115" s="2"/>
      <c r="D115" s="524" t="s">
        <v>515</v>
      </c>
      <c r="E115" s="524"/>
      <c r="F115" s="258">
        <f t="shared" si="43"/>
        <v>0</v>
      </c>
      <c r="G115" s="151"/>
      <c r="H115" s="169">
        <f t="shared" si="31"/>
        <v>0</v>
      </c>
      <c r="I115" s="76"/>
      <c r="J115" s="1"/>
      <c r="K115" s="1"/>
      <c r="L115" s="1"/>
      <c r="M115" s="1"/>
      <c r="N115" s="82"/>
      <c r="O115" s="1"/>
      <c r="P115" s="42"/>
      <c r="Q115" s="82"/>
      <c r="R115" s="1"/>
      <c r="S115" s="42"/>
      <c r="T115" s="44"/>
    </row>
    <row r="116" spans="1:20" hidden="1" x14ac:dyDescent="0.25">
      <c r="B116" s="55"/>
      <c r="C116" s="2"/>
      <c r="D116" s="524" t="s">
        <v>517</v>
      </c>
      <c r="E116" s="524"/>
      <c r="F116" s="258">
        <f t="shared" si="43"/>
        <v>0</v>
      </c>
      <c r="G116" s="151"/>
      <c r="H116" s="169">
        <f t="shared" si="31"/>
        <v>0</v>
      </c>
      <c r="I116" s="76"/>
      <c r="J116" s="1"/>
      <c r="K116" s="1"/>
      <c r="L116" s="1"/>
      <c r="M116" s="1"/>
      <c r="N116" s="82"/>
      <c r="O116" s="1"/>
      <c r="P116" s="42"/>
      <c r="Q116" s="82"/>
      <c r="R116" s="1"/>
      <c r="S116" s="42"/>
      <c r="T116" s="44"/>
    </row>
    <row r="117" spans="1:20" hidden="1" x14ac:dyDescent="0.25">
      <c r="B117" s="55"/>
      <c r="C117" s="2"/>
      <c r="D117" s="524" t="s">
        <v>518</v>
      </c>
      <c r="E117" s="524"/>
      <c r="F117" s="258">
        <f t="shared" si="43"/>
        <v>0</v>
      </c>
      <c r="G117" s="151"/>
      <c r="H117" s="169">
        <f t="shared" si="31"/>
        <v>0</v>
      </c>
      <c r="I117" s="76"/>
      <c r="J117" s="1"/>
      <c r="K117" s="1"/>
      <c r="L117" s="1"/>
      <c r="M117" s="1"/>
      <c r="N117" s="82"/>
      <c r="O117" s="1"/>
      <c r="P117" s="42"/>
      <c r="Q117" s="82"/>
      <c r="R117" s="1"/>
      <c r="S117" s="42"/>
      <c r="T117" s="44"/>
    </row>
    <row r="118" spans="1:20" hidden="1" x14ac:dyDescent="0.25">
      <c r="B118" s="55"/>
      <c r="C118" s="2"/>
      <c r="D118" s="524" t="s">
        <v>522</v>
      </c>
      <c r="E118" s="524"/>
      <c r="F118" s="258">
        <f t="shared" si="43"/>
        <v>0</v>
      </c>
      <c r="G118" s="151"/>
      <c r="H118" s="169">
        <f t="shared" si="31"/>
        <v>0</v>
      </c>
      <c r="I118" s="76"/>
      <c r="J118" s="1"/>
      <c r="K118" s="1"/>
      <c r="L118" s="1"/>
      <c r="M118" s="1"/>
      <c r="N118" s="82"/>
      <c r="O118" s="1"/>
      <c r="P118" s="42"/>
      <c r="Q118" s="82"/>
      <c r="R118" s="1"/>
      <c r="S118" s="42"/>
      <c r="T118" s="44"/>
    </row>
    <row r="119" spans="1:20" hidden="1" x14ac:dyDescent="0.25">
      <c r="B119" s="55"/>
      <c r="C119" s="2"/>
      <c r="D119" s="524" t="s">
        <v>520</v>
      </c>
      <c r="E119" s="524"/>
      <c r="F119" s="258">
        <f t="shared" si="43"/>
        <v>0</v>
      </c>
      <c r="G119" s="151"/>
      <c r="H119" s="169">
        <f t="shared" si="31"/>
        <v>0</v>
      </c>
      <c r="I119" s="76"/>
      <c r="J119" s="1"/>
      <c r="K119" s="1"/>
      <c r="L119" s="1"/>
      <c r="M119" s="1"/>
      <c r="N119" s="82"/>
      <c r="O119" s="1"/>
      <c r="P119" s="42"/>
      <c r="Q119" s="82"/>
      <c r="R119" s="1"/>
      <c r="S119" s="42"/>
      <c r="T119" s="44"/>
    </row>
    <row r="120" spans="1:20" ht="25.5" hidden="1" customHeight="1" x14ac:dyDescent="0.25">
      <c r="B120" s="55"/>
      <c r="C120" s="2"/>
      <c r="D120" s="523" t="s">
        <v>524</v>
      </c>
      <c r="E120" s="523"/>
      <c r="F120" s="268">
        <f t="shared" si="43"/>
        <v>0</v>
      </c>
      <c r="G120" s="161"/>
      <c r="H120" s="169">
        <f t="shared" si="31"/>
        <v>0</v>
      </c>
      <c r="I120" s="76"/>
      <c r="J120" s="1"/>
      <c r="K120" s="1"/>
      <c r="L120" s="1"/>
      <c r="M120" s="1"/>
      <c r="N120" s="82"/>
      <c r="O120" s="1"/>
      <c r="P120" s="42"/>
      <c r="Q120" s="82"/>
      <c r="R120" s="1"/>
      <c r="S120" s="42"/>
      <c r="T120" s="44"/>
    </row>
    <row r="121" spans="1:20" hidden="1" x14ac:dyDescent="0.25">
      <c r="B121" s="55"/>
      <c r="C121" s="2"/>
      <c r="D121" s="524" t="s">
        <v>525</v>
      </c>
      <c r="E121" s="524"/>
      <c r="F121" s="258">
        <f t="shared" si="43"/>
        <v>0</v>
      </c>
      <c r="G121" s="151"/>
      <c r="H121" s="169">
        <f t="shared" si="31"/>
        <v>0</v>
      </c>
      <c r="I121" s="76"/>
      <c r="J121" s="1"/>
      <c r="K121" s="1"/>
      <c r="L121" s="1"/>
      <c r="M121" s="1"/>
      <c r="N121" s="82"/>
      <c r="O121" s="1"/>
      <c r="P121" s="42"/>
      <c r="Q121" s="82"/>
      <c r="R121" s="1"/>
      <c r="S121" s="42"/>
      <c r="T121" s="44"/>
    </row>
    <row r="122" spans="1:20" ht="25.5" hidden="1" customHeight="1" x14ac:dyDescent="0.25">
      <c r="B122" s="55"/>
      <c r="C122" s="2"/>
      <c r="D122" s="523" t="s">
        <v>527</v>
      </c>
      <c r="E122" s="523"/>
      <c r="F122" s="268">
        <f t="shared" si="43"/>
        <v>0</v>
      </c>
      <c r="G122" s="161"/>
      <c r="H122" s="169">
        <f t="shared" si="31"/>
        <v>0</v>
      </c>
      <c r="I122" s="76"/>
      <c r="J122" s="1"/>
      <c r="K122" s="1"/>
      <c r="L122" s="1"/>
      <c r="M122" s="1"/>
      <c r="N122" s="82"/>
      <c r="O122" s="1"/>
      <c r="P122" s="42"/>
      <c r="Q122" s="82"/>
      <c r="R122" s="1"/>
      <c r="S122" s="42"/>
      <c r="T122" s="44"/>
    </row>
    <row r="123" spans="1:20" ht="25.5" hidden="1" customHeight="1" x14ac:dyDescent="0.25">
      <c r="B123" s="55"/>
      <c r="C123" s="2"/>
      <c r="D123" s="523" t="s">
        <v>529</v>
      </c>
      <c r="E123" s="523"/>
      <c r="F123" s="268">
        <f t="shared" si="43"/>
        <v>0</v>
      </c>
      <c r="G123" s="161"/>
      <c r="H123" s="169">
        <f t="shared" si="31"/>
        <v>0</v>
      </c>
      <c r="I123" s="76"/>
      <c r="J123" s="1"/>
      <c r="K123" s="1"/>
      <c r="L123" s="1"/>
      <c r="M123" s="1"/>
      <c r="N123" s="82"/>
      <c r="O123" s="1"/>
      <c r="P123" s="42"/>
      <c r="Q123" s="82"/>
      <c r="R123" s="1"/>
      <c r="S123" s="42"/>
      <c r="T123" s="44"/>
    </row>
    <row r="124" spans="1:20" s="41" customFormat="1" ht="27.75" hidden="1" customHeight="1" x14ac:dyDescent="0.25">
      <c r="A124" s="128" t="s">
        <v>233</v>
      </c>
      <c r="B124" s="109" t="s">
        <v>665</v>
      </c>
      <c r="C124" s="602" t="s">
        <v>809</v>
      </c>
      <c r="D124" s="603"/>
      <c r="E124" s="603"/>
      <c r="F124" s="267">
        <f>F125+F126</f>
        <v>0</v>
      </c>
      <c r="G124" s="160">
        <f t="shared" ref="G124:T124" si="44">G125+G126</f>
        <v>0</v>
      </c>
      <c r="H124" s="172">
        <f t="shared" si="31"/>
        <v>0</v>
      </c>
      <c r="I124" s="111">
        <f t="shared" si="44"/>
        <v>0</v>
      </c>
      <c r="J124" s="112">
        <f t="shared" si="44"/>
        <v>0</v>
      </c>
      <c r="K124" s="112">
        <f t="shared" si="44"/>
        <v>0</v>
      </c>
      <c r="L124" s="112">
        <f t="shared" si="44"/>
        <v>0</v>
      </c>
      <c r="M124" s="112">
        <f t="shared" si="44"/>
        <v>0</v>
      </c>
      <c r="N124" s="115">
        <f t="shared" si="44"/>
        <v>0</v>
      </c>
      <c r="O124" s="112">
        <f t="shared" si="44"/>
        <v>0</v>
      </c>
      <c r="P124" s="114">
        <f t="shared" si="44"/>
        <v>0</v>
      </c>
      <c r="Q124" s="115">
        <f t="shared" si="44"/>
        <v>0</v>
      </c>
      <c r="R124" s="112">
        <f t="shared" si="44"/>
        <v>0</v>
      </c>
      <c r="S124" s="114">
        <f t="shared" si="44"/>
        <v>0</v>
      </c>
      <c r="T124" s="116">
        <f t="shared" si="44"/>
        <v>0</v>
      </c>
    </row>
    <row r="125" spans="1:20" hidden="1" x14ac:dyDescent="0.25">
      <c r="B125" s="55"/>
      <c r="C125" s="2"/>
      <c r="D125" s="524" t="s">
        <v>531</v>
      </c>
      <c r="E125" s="524"/>
      <c r="F125" s="258">
        <f t="shared" ref="F125:F126" si="45">SUM(I125:T125)</f>
        <v>0</v>
      </c>
      <c r="G125" s="151"/>
      <c r="H125" s="169">
        <f t="shared" si="31"/>
        <v>0</v>
      </c>
      <c r="I125" s="76"/>
      <c r="J125" s="1"/>
      <c r="K125" s="1"/>
      <c r="L125" s="1"/>
      <c r="M125" s="1"/>
      <c r="N125" s="82"/>
      <c r="O125" s="1"/>
      <c r="P125" s="42"/>
      <c r="Q125" s="82"/>
      <c r="R125" s="1"/>
      <c r="S125" s="42"/>
      <c r="T125" s="44"/>
    </row>
    <row r="126" spans="1:20" ht="25.5" hidden="1" customHeight="1" x14ac:dyDescent="0.25">
      <c r="B126" s="55"/>
      <c r="C126" s="2"/>
      <c r="D126" s="523" t="s">
        <v>530</v>
      </c>
      <c r="E126" s="523"/>
      <c r="F126" s="268">
        <f t="shared" si="45"/>
        <v>0</v>
      </c>
      <c r="G126" s="161"/>
      <c r="H126" s="169">
        <f t="shared" si="31"/>
        <v>0</v>
      </c>
      <c r="I126" s="76"/>
      <c r="J126" s="1"/>
      <c r="K126" s="1"/>
      <c r="L126" s="1"/>
      <c r="M126" s="1"/>
      <c r="N126" s="82"/>
      <c r="O126" s="1"/>
      <c r="P126" s="42"/>
      <c r="Q126" s="82"/>
      <c r="R126" s="1"/>
      <c r="S126" s="42"/>
      <c r="T126" s="44"/>
    </row>
    <row r="127" spans="1:20" s="41" customFormat="1" hidden="1" x14ac:dyDescent="0.25">
      <c r="A127" s="128" t="s">
        <v>234</v>
      </c>
      <c r="B127" s="109" t="s">
        <v>667</v>
      </c>
      <c r="C127" s="602" t="s">
        <v>810</v>
      </c>
      <c r="D127" s="603"/>
      <c r="E127" s="603"/>
      <c r="F127" s="267">
        <f>F128+F129+F130+F131+F132+F133+F134+F135+F136+F137+F138</f>
        <v>0</v>
      </c>
      <c r="G127" s="160">
        <f t="shared" ref="G127:T127" si="46">G128+G129+G130+G131+G132+G133+G134+G135+G136+G137+G138</f>
        <v>0</v>
      </c>
      <c r="H127" s="172">
        <f t="shared" si="31"/>
        <v>0</v>
      </c>
      <c r="I127" s="111">
        <f t="shared" si="46"/>
        <v>0</v>
      </c>
      <c r="J127" s="112">
        <f t="shared" si="46"/>
        <v>0</v>
      </c>
      <c r="K127" s="112">
        <f t="shared" si="46"/>
        <v>0</v>
      </c>
      <c r="L127" s="112">
        <f t="shared" si="46"/>
        <v>0</v>
      </c>
      <c r="M127" s="112">
        <f t="shared" si="46"/>
        <v>0</v>
      </c>
      <c r="N127" s="115">
        <f t="shared" si="46"/>
        <v>0</v>
      </c>
      <c r="O127" s="112">
        <f t="shared" si="46"/>
        <v>0</v>
      </c>
      <c r="P127" s="114">
        <f t="shared" si="46"/>
        <v>0</v>
      </c>
      <c r="Q127" s="115">
        <f t="shared" si="46"/>
        <v>0</v>
      </c>
      <c r="R127" s="112">
        <f t="shared" si="46"/>
        <v>0</v>
      </c>
      <c r="S127" s="114">
        <f t="shared" si="46"/>
        <v>0</v>
      </c>
      <c r="T127" s="116">
        <f t="shared" si="46"/>
        <v>0</v>
      </c>
    </row>
    <row r="128" spans="1:20" hidden="1" x14ac:dyDescent="0.25">
      <c r="B128" s="55"/>
      <c r="C128" s="2"/>
      <c r="D128" s="524" t="s">
        <v>354</v>
      </c>
      <c r="E128" s="524"/>
      <c r="F128" s="258">
        <f t="shared" ref="F128:F141" si="47">SUM(I128:T128)</f>
        <v>0</v>
      </c>
      <c r="G128" s="151"/>
      <c r="H128" s="169">
        <f t="shared" si="31"/>
        <v>0</v>
      </c>
      <c r="I128" s="76"/>
      <c r="J128" s="1"/>
      <c r="K128" s="1"/>
      <c r="L128" s="1"/>
      <c r="M128" s="1"/>
      <c r="N128" s="82"/>
      <c r="O128" s="1"/>
      <c r="P128" s="42"/>
      <c r="Q128" s="82"/>
      <c r="R128" s="1"/>
      <c r="S128" s="42"/>
      <c r="T128" s="44"/>
    </row>
    <row r="129" spans="1:20" hidden="1" x14ac:dyDescent="0.25">
      <c r="B129" s="55"/>
      <c r="C129" s="2"/>
      <c r="D129" s="524" t="s">
        <v>357</v>
      </c>
      <c r="E129" s="524"/>
      <c r="F129" s="258">
        <f t="shared" si="47"/>
        <v>0</v>
      </c>
      <c r="G129" s="151"/>
      <c r="H129" s="169">
        <f t="shared" si="31"/>
        <v>0</v>
      </c>
      <c r="I129" s="76"/>
      <c r="J129" s="1"/>
      <c r="K129" s="1"/>
      <c r="L129" s="1"/>
      <c r="M129" s="1"/>
      <c r="N129" s="82"/>
      <c r="O129" s="1"/>
      <c r="P129" s="42"/>
      <c r="Q129" s="82"/>
      <c r="R129" s="1"/>
      <c r="S129" s="42"/>
      <c r="T129" s="44"/>
    </row>
    <row r="130" spans="1:20" hidden="1" x14ac:dyDescent="0.25">
      <c r="B130" s="55"/>
      <c r="C130" s="2"/>
      <c r="D130" s="524" t="s">
        <v>358</v>
      </c>
      <c r="E130" s="524"/>
      <c r="F130" s="258">
        <f t="shared" si="47"/>
        <v>0</v>
      </c>
      <c r="G130" s="151"/>
      <c r="H130" s="169">
        <f t="shared" si="31"/>
        <v>0</v>
      </c>
      <c r="I130" s="76"/>
      <c r="J130" s="1"/>
      <c r="K130" s="1"/>
      <c r="L130" s="1"/>
      <c r="M130" s="1"/>
      <c r="N130" s="82"/>
      <c r="O130" s="1"/>
      <c r="P130" s="42"/>
      <c r="Q130" s="82"/>
      <c r="R130" s="1"/>
      <c r="S130" s="42"/>
      <c r="T130" s="44"/>
    </row>
    <row r="131" spans="1:20" hidden="1" x14ac:dyDescent="0.25">
      <c r="B131" s="55"/>
      <c r="C131" s="2"/>
      <c r="D131" s="524" t="s">
        <v>355</v>
      </c>
      <c r="E131" s="524"/>
      <c r="F131" s="258">
        <f t="shared" si="47"/>
        <v>0</v>
      </c>
      <c r="G131" s="151"/>
      <c r="H131" s="169">
        <f t="shared" si="31"/>
        <v>0</v>
      </c>
      <c r="I131" s="76"/>
      <c r="J131" s="1"/>
      <c r="K131" s="1"/>
      <c r="L131" s="1"/>
      <c r="M131" s="1"/>
      <c r="N131" s="82"/>
      <c r="O131" s="1"/>
      <c r="P131" s="42"/>
      <c r="Q131" s="82"/>
      <c r="R131" s="1"/>
      <c r="S131" s="42"/>
      <c r="T131" s="44"/>
    </row>
    <row r="132" spans="1:20" hidden="1" x14ac:dyDescent="0.25">
      <c r="B132" s="55"/>
      <c r="C132" s="2"/>
      <c r="D132" s="524" t="s">
        <v>811</v>
      </c>
      <c r="E132" s="524"/>
      <c r="F132" s="258">
        <f t="shared" si="47"/>
        <v>0</v>
      </c>
      <c r="G132" s="151"/>
      <c r="H132" s="169">
        <f t="shared" si="31"/>
        <v>0</v>
      </c>
      <c r="I132" s="76"/>
      <c r="J132" s="1"/>
      <c r="K132" s="1"/>
      <c r="L132" s="1"/>
      <c r="M132" s="1"/>
      <c r="N132" s="82"/>
      <c r="O132" s="1"/>
      <c r="P132" s="42"/>
      <c r="Q132" s="82"/>
      <c r="R132" s="1"/>
      <c r="S132" s="42"/>
      <c r="T132" s="44"/>
    </row>
    <row r="133" spans="1:20" ht="25.5" hidden="1" customHeight="1" x14ac:dyDescent="0.25">
      <c r="B133" s="55"/>
      <c r="C133" s="2"/>
      <c r="D133" s="523" t="s">
        <v>532</v>
      </c>
      <c r="E133" s="523"/>
      <c r="F133" s="268">
        <f t="shared" si="47"/>
        <v>0</v>
      </c>
      <c r="G133" s="161"/>
      <c r="H133" s="169">
        <f t="shared" si="31"/>
        <v>0</v>
      </c>
      <c r="I133" s="76"/>
      <c r="J133" s="1"/>
      <c r="K133" s="1"/>
      <c r="L133" s="1"/>
      <c r="M133" s="1"/>
      <c r="N133" s="82"/>
      <c r="O133" s="1"/>
      <c r="P133" s="42"/>
      <c r="Q133" s="82"/>
      <c r="R133" s="1"/>
      <c r="S133" s="42"/>
      <c r="T133" s="44"/>
    </row>
    <row r="134" spans="1:20" ht="25.5" hidden="1" customHeight="1" x14ac:dyDescent="0.25">
      <c r="B134" s="55"/>
      <c r="C134" s="2"/>
      <c r="D134" s="523" t="s">
        <v>533</v>
      </c>
      <c r="E134" s="523"/>
      <c r="F134" s="268">
        <f t="shared" si="47"/>
        <v>0</v>
      </c>
      <c r="G134" s="161"/>
      <c r="H134" s="169">
        <f t="shared" si="31"/>
        <v>0</v>
      </c>
      <c r="I134" s="76"/>
      <c r="J134" s="1"/>
      <c r="K134" s="1"/>
      <c r="L134" s="1"/>
      <c r="M134" s="1"/>
      <c r="N134" s="82"/>
      <c r="O134" s="1"/>
      <c r="P134" s="42"/>
      <c r="Q134" s="82"/>
      <c r="R134" s="1"/>
      <c r="S134" s="42"/>
      <c r="T134" s="44"/>
    </row>
    <row r="135" spans="1:20" hidden="1" x14ac:dyDescent="0.25">
      <c r="B135" s="55"/>
      <c r="C135" s="2"/>
      <c r="D135" s="524" t="s">
        <v>364</v>
      </c>
      <c r="E135" s="524"/>
      <c r="F135" s="258">
        <f t="shared" si="47"/>
        <v>0</v>
      </c>
      <c r="G135" s="151"/>
      <c r="H135" s="169">
        <f t="shared" si="31"/>
        <v>0</v>
      </c>
      <c r="I135" s="76"/>
      <c r="J135" s="1"/>
      <c r="K135" s="1"/>
      <c r="L135" s="1"/>
      <c r="M135" s="1"/>
      <c r="N135" s="82"/>
      <c r="O135" s="1"/>
      <c r="P135" s="42"/>
      <c r="Q135" s="82"/>
      <c r="R135" s="1"/>
      <c r="S135" s="42"/>
      <c r="T135" s="44"/>
    </row>
    <row r="136" spans="1:20" hidden="1" x14ac:dyDescent="0.25">
      <c r="B136" s="55"/>
      <c r="C136" s="2"/>
      <c r="D136" s="524" t="s">
        <v>356</v>
      </c>
      <c r="E136" s="524"/>
      <c r="F136" s="258">
        <f t="shared" si="47"/>
        <v>0</v>
      </c>
      <c r="G136" s="151"/>
      <c r="H136" s="169">
        <f t="shared" si="31"/>
        <v>0</v>
      </c>
      <c r="I136" s="76"/>
      <c r="J136" s="1"/>
      <c r="K136" s="1"/>
      <c r="L136" s="1"/>
      <c r="M136" s="1"/>
      <c r="N136" s="82"/>
      <c r="O136" s="1"/>
      <c r="P136" s="42"/>
      <c r="Q136" s="82"/>
      <c r="R136" s="1"/>
      <c r="S136" s="42"/>
      <c r="T136" s="44"/>
    </row>
    <row r="137" spans="1:20" ht="25.5" hidden="1" customHeight="1" x14ac:dyDescent="0.25">
      <c r="B137" s="55"/>
      <c r="C137" s="2"/>
      <c r="D137" s="523" t="s">
        <v>534</v>
      </c>
      <c r="E137" s="523"/>
      <c r="F137" s="268">
        <f t="shared" si="47"/>
        <v>0</v>
      </c>
      <c r="G137" s="161"/>
      <c r="H137" s="169">
        <f t="shared" si="31"/>
        <v>0</v>
      </c>
      <c r="I137" s="76"/>
      <c r="J137" s="1"/>
      <c r="K137" s="1"/>
      <c r="L137" s="1"/>
      <c r="M137" s="1"/>
      <c r="N137" s="82"/>
      <c r="O137" s="1"/>
      <c r="P137" s="42"/>
      <c r="Q137" s="82"/>
      <c r="R137" s="1"/>
      <c r="S137" s="42"/>
      <c r="T137" s="44"/>
    </row>
    <row r="138" spans="1:20" hidden="1" x14ac:dyDescent="0.25">
      <c r="B138" s="55"/>
      <c r="C138" s="2"/>
      <c r="D138" s="524" t="s">
        <v>535</v>
      </c>
      <c r="E138" s="524"/>
      <c r="F138" s="258">
        <f t="shared" si="47"/>
        <v>0</v>
      </c>
      <c r="G138" s="151"/>
      <c r="H138" s="169">
        <f t="shared" si="31"/>
        <v>0</v>
      </c>
      <c r="I138" s="76"/>
      <c r="J138" s="1"/>
      <c r="K138" s="1"/>
      <c r="L138" s="1"/>
      <c r="M138" s="1"/>
      <c r="N138" s="82"/>
      <c r="O138" s="1"/>
      <c r="P138" s="42"/>
      <c r="Q138" s="82"/>
      <c r="R138" s="1"/>
      <c r="S138" s="42"/>
      <c r="T138" s="44"/>
    </row>
    <row r="139" spans="1:20" s="41" customFormat="1" hidden="1" x14ac:dyDescent="0.25">
      <c r="A139" s="128" t="s">
        <v>235</v>
      </c>
      <c r="B139" s="109" t="s">
        <v>666</v>
      </c>
      <c r="C139" s="564" t="s">
        <v>236</v>
      </c>
      <c r="D139" s="565"/>
      <c r="E139" s="565"/>
      <c r="F139" s="269">
        <f t="shared" si="47"/>
        <v>0</v>
      </c>
      <c r="G139" s="162"/>
      <c r="H139" s="172">
        <f t="shared" si="31"/>
        <v>0</v>
      </c>
      <c r="I139" s="111"/>
      <c r="J139" s="112"/>
      <c r="K139" s="112"/>
      <c r="L139" s="112"/>
      <c r="M139" s="112"/>
      <c r="N139" s="115"/>
      <c r="O139" s="112"/>
      <c r="P139" s="114"/>
      <c r="Q139" s="115"/>
      <c r="R139" s="112"/>
      <c r="S139" s="114"/>
      <c r="T139" s="116"/>
    </row>
    <row r="140" spans="1:20" s="41" customFormat="1" hidden="1" x14ac:dyDescent="0.25">
      <c r="A140" s="128" t="s">
        <v>237</v>
      </c>
      <c r="B140" s="109" t="s">
        <v>668</v>
      </c>
      <c r="C140" s="564" t="s">
        <v>238</v>
      </c>
      <c r="D140" s="565"/>
      <c r="E140" s="565"/>
      <c r="F140" s="269">
        <f t="shared" si="47"/>
        <v>0</v>
      </c>
      <c r="G140" s="162"/>
      <c r="H140" s="172">
        <f t="shared" si="31"/>
        <v>0</v>
      </c>
      <c r="I140" s="111"/>
      <c r="J140" s="112"/>
      <c r="K140" s="112"/>
      <c r="L140" s="112"/>
      <c r="M140" s="112"/>
      <c r="N140" s="115"/>
      <c r="O140" s="112"/>
      <c r="P140" s="114"/>
      <c r="Q140" s="115"/>
      <c r="R140" s="112"/>
      <c r="S140" s="114"/>
      <c r="T140" s="116"/>
    </row>
    <row r="141" spans="1:20" s="41" customFormat="1" hidden="1" x14ac:dyDescent="0.25">
      <c r="A141" s="128" t="s">
        <v>239</v>
      </c>
      <c r="B141" s="109" t="s">
        <v>669</v>
      </c>
      <c r="C141" s="564" t="s">
        <v>240</v>
      </c>
      <c r="D141" s="565"/>
      <c r="E141" s="565"/>
      <c r="F141" s="269">
        <f t="shared" si="47"/>
        <v>0</v>
      </c>
      <c r="G141" s="162"/>
      <c r="H141" s="172">
        <f t="shared" ref="H141:H204" si="48">SUM(F141:G141)</f>
        <v>0</v>
      </c>
      <c r="I141" s="111"/>
      <c r="J141" s="112"/>
      <c r="K141" s="112"/>
      <c r="L141" s="112"/>
      <c r="M141" s="112"/>
      <c r="N141" s="115"/>
      <c r="O141" s="112"/>
      <c r="P141" s="114"/>
      <c r="Q141" s="115"/>
      <c r="R141" s="112"/>
      <c r="S141" s="114"/>
      <c r="T141" s="116"/>
    </row>
    <row r="142" spans="1:20" s="41" customFormat="1" hidden="1" x14ac:dyDescent="0.25">
      <c r="A142" s="128" t="s">
        <v>241</v>
      </c>
      <c r="B142" s="109" t="s">
        <v>670</v>
      </c>
      <c r="C142" s="564" t="s">
        <v>242</v>
      </c>
      <c r="D142" s="565"/>
      <c r="E142" s="565"/>
      <c r="F142" s="269">
        <f>F143+F144+F145+F146+F147+F148+F149+F150+F151+F152</f>
        <v>0</v>
      </c>
      <c r="G142" s="162">
        <f t="shared" ref="G142:T142" si="49">G143+G144+G145+G146+G147+G148+G149+G150+G151+G152</f>
        <v>0</v>
      </c>
      <c r="H142" s="172">
        <f t="shared" si="48"/>
        <v>0</v>
      </c>
      <c r="I142" s="111">
        <f t="shared" si="49"/>
        <v>0</v>
      </c>
      <c r="J142" s="112">
        <f t="shared" si="49"/>
        <v>0</v>
      </c>
      <c r="K142" s="112">
        <f t="shared" si="49"/>
        <v>0</v>
      </c>
      <c r="L142" s="112">
        <f t="shared" si="49"/>
        <v>0</v>
      </c>
      <c r="M142" s="112">
        <f t="shared" si="49"/>
        <v>0</v>
      </c>
      <c r="N142" s="115">
        <f t="shared" si="49"/>
        <v>0</v>
      </c>
      <c r="O142" s="112">
        <f t="shared" si="49"/>
        <v>0</v>
      </c>
      <c r="P142" s="114">
        <f t="shared" si="49"/>
        <v>0</v>
      </c>
      <c r="Q142" s="115">
        <f t="shared" si="49"/>
        <v>0</v>
      </c>
      <c r="R142" s="112">
        <f t="shared" si="49"/>
        <v>0</v>
      </c>
      <c r="S142" s="114">
        <f t="shared" si="49"/>
        <v>0</v>
      </c>
      <c r="T142" s="116">
        <f t="shared" si="49"/>
        <v>0</v>
      </c>
    </row>
    <row r="143" spans="1:20" hidden="1" x14ac:dyDescent="0.25">
      <c r="B143" s="55"/>
      <c r="C143" s="2"/>
      <c r="D143" s="524" t="s">
        <v>359</v>
      </c>
      <c r="E143" s="524"/>
      <c r="F143" s="258">
        <f t="shared" ref="F143:F153" si="50">SUM(I143:T143)</f>
        <v>0</v>
      </c>
      <c r="G143" s="151"/>
      <c r="H143" s="169">
        <f t="shared" si="48"/>
        <v>0</v>
      </c>
      <c r="I143" s="76"/>
      <c r="J143" s="1"/>
      <c r="K143" s="1"/>
      <c r="L143" s="1"/>
      <c r="M143" s="1"/>
      <c r="N143" s="82"/>
      <c r="O143" s="1"/>
      <c r="P143" s="42"/>
      <c r="Q143" s="82"/>
      <c r="R143" s="1"/>
      <c r="S143" s="42"/>
      <c r="T143" s="44"/>
    </row>
    <row r="144" spans="1:20" hidden="1" x14ac:dyDescent="0.25">
      <c r="B144" s="55"/>
      <c r="C144" s="2"/>
      <c r="D144" s="524" t="s">
        <v>360</v>
      </c>
      <c r="E144" s="524"/>
      <c r="F144" s="258">
        <f t="shared" si="50"/>
        <v>0</v>
      </c>
      <c r="G144" s="151"/>
      <c r="H144" s="169">
        <f t="shared" si="48"/>
        <v>0</v>
      </c>
      <c r="I144" s="76"/>
      <c r="J144" s="1"/>
      <c r="K144" s="1"/>
      <c r="L144" s="1"/>
      <c r="M144" s="1"/>
      <c r="N144" s="82"/>
      <c r="O144" s="1"/>
      <c r="P144" s="42"/>
      <c r="Q144" s="82"/>
      <c r="R144" s="1"/>
      <c r="S144" s="42"/>
      <c r="T144" s="44"/>
    </row>
    <row r="145" spans="1:20" hidden="1" x14ac:dyDescent="0.25">
      <c r="B145" s="55"/>
      <c r="C145" s="2"/>
      <c r="D145" s="524" t="s">
        <v>361</v>
      </c>
      <c r="E145" s="524"/>
      <c r="F145" s="258">
        <f t="shared" si="50"/>
        <v>0</v>
      </c>
      <c r="G145" s="151"/>
      <c r="H145" s="169">
        <f t="shared" si="48"/>
        <v>0</v>
      </c>
      <c r="I145" s="76"/>
      <c r="J145" s="1"/>
      <c r="K145" s="1"/>
      <c r="L145" s="1"/>
      <c r="M145" s="1"/>
      <c r="N145" s="82"/>
      <c r="O145" s="1"/>
      <c r="P145" s="42"/>
      <c r="Q145" s="82"/>
      <c r="R145" s="1"/>
      <c r="S145" s="42"/>
      <c r="T145" s="44"/>
    </row>
    <row r="146" spans="1:20" hidden="1" x14ac:dyDescent="0.25">
      <c r="B146" s="55"/>
      <c r="C146" s="2"/>
      <c r="D146" s="524" t="s">
        <v>362</v>
      </c>
      <c r="E146" s="524"/>
      <c r="F146" s="258">
        <f t="shared" si="50"/>
        <v>0</v>
      </c>
      <c r="G146" s="151"/>
      <c r="H146" s="169">
        <f t="shared" si="48"/>
        <v>0</v>
      </c>
      <c r="I146" s="76"/>
      <c r="J146" s="1"/>
      <c r="K146" s="1"/>
      <c r="L146" s="1"/>
      <c r="M146" s="1"/>
      <c r="N146" s="82"/>
      <c r="O146" s="1"/>
      <c r="P146" s="42"/>
      <c r="Q146" s="82"/>
      <c r="R146" s="1"/>
      <c r="S146" s="42"/>
      <c r="T146" s="44"/>
    </row>
    <row r="147" spans="1:20" hidden="1" x14ac:dyDescent="0.25">
      <c r="B147" s="55"/>
      <c r="C147" s="2"/>
      <c r="D147" s="524" t="s">
        <v>363</v>
      </c>
      <c r="E147" s="524"/>
      <c r="F147" s="258">
        <f t="shared" si="50"/>
        <v>0</v>
      </c>
      <c r="G147" s="151"/>
      <c r="H147" s="169">
        <f t="shared" si="48"/>
        <v>0</v>
      </c>
      <c r="I147" s="76"/>
      <c r="J147" s="1"/>
      <c r="K147" s="1"/>
      <c r="L147" s="1"/>
      <c r="M147" s="1"/>
      <c r="N147" s="82"/>
      <c r="O147" s="1"/>
      <c r="P147" s="42"/>
      <c r="Q147" s="82"/>
      <c r="R147" s="1"/>
      <c r="S147" s="42"/>
      <c r="T147" s="44"/>
    </row>
    <row r="148" spans="1:20" ht="25.5" hidden="1" customHeight="1" x14ac:dyDescent="0.25">
      <c r="B148" s="55"/>
      <c r="C148" s="2"/>
      <c r="D148" s="523" t="s">
        <v>536</v>
      </c>
      <c r="E148" s="523"/>
      <c r="F148" s="268">
        <f t="shared" si="50"/>
        <v>0</v>
      </c>
      <c r="G148" s="161"/>
      <c r="H148" s="169">
        <f t="shared" si="48"/>
        <v>0</v>
      </c>
      <c r="I148" s="76"/>
      <c r="J148" s="1"/>
      <c r="K148" s="1"/>
      <c r="L148" s="1"/>
      <c r="M148" s="1"/>
      <c r="N148" s="82"/>
      <c r="O148" s="1"/>
      <c r="P148" s="42"/>
      <c r="Q148" s="82"/>
      <c r="R148" s="1"/>
      <c r="S148" s="42"/>
      <c r="T148" s="44"/>
    </row>
    <row r="149" spans="1:20" ht="25.5" hidden="1" customHeight="1" x14ac:dyDescent="0.25">
      <c r="B149" s="55"/>
      <c r="C149" s="2"/>
      <c r="D149" s="523" t="s">
        <v>539</v>
      </c>
      <c r="E149" s="523"/>
      <c r="F149" s="268">
        <f t="shared" si="50"/>
        <v>0</v>
      </c>
      <c r="G149" s="161"/>
      <c r="H149" s="169">
        <f t="shared" si="48"/>
        <v>0</v>
      </c>
      <c r="I149" s="76"/>
      <c r="J149" s="1"/>
      <c r="K149" s="1"/>
      <c r="L149" s="1"/>
      <c r="M149" s="1"/>
      <c r="N149" s="82"/>
      <c r="O149" s="1"/>
      <c r="P149" s="42"/>
      <c r="Q149" s="82"/>
      <c r="R149" s="1"/>
      <c r="S149" s="42"/>
      <c r="T149" s="44"/>
    </row>
    <row r="150" spans="1:20" hidden="1" x14ac:dyDescent="0.25">
      <c r="B150" s="55"/>
      <c r="C150" s="2"/>
      <c r="D150" s="524" t="s">
        <v>365</v>
      </c>
      <c r="E150" s="524"/>
      <c r="F150" s="258">
        <f t="shared" si="50"/>
        <v>0</v>
      </c>
      <c r="G150" s="151"/>
      <c r="H150" s="169">
        <f t="shared" si="48"/>
        <v>0</v>
      </c>
      <c r="I150" s="76"/>
      <c r="J150" s="1"/>
      <c r="K150" s="1"/>
      <c r="L150" s="1"/>
      <c r="M150" s="1"/>
      <c r="N150" s="82"/>
      <c r="O150" s="1"/>
      <c r="P150" s="42"/>
      <c r="Q150" s="82"/>
      <c r="R150" s="1"/>
      <c r="S150" s="42"/>
      <c r="T150" s="44"/>
    </row>
    <row r="151" spans="1:20" ht="25.5" hidden="1" customHeight="1" x14ac:dyDescent="0.25">
      <c r="B151" s="55"/>
      <c r="C151" s="2"/>
      <c r="D151" s="523" t="s">
        <v>542</v>
      </c>
      <c r="E151" s="523"/>
      <c r="F151" s="268">
        <f t="shared" si="50"/>
        <v>0</v>
      </c>
      <c r="G151" s="161"/>
      <c r="H151" s="169">
        <f t="shared" si="48"/>
        <v>0</v>
      </c>
      <c r="I151" s="76"/>
      <c r="J151" s="1"/>
      <c r="K151" s="1"/>
      <c r="L151" s="1"/>
      <c r="M151" s="1"/>
      <c r="N151" s="82"/>
      <c r="O151" s="1"/>
      <c r="P151" s="42"/>
      <c r="Q151" s="82"/>
      <c r="R151" s="1"/>
      <c r="S151" s="42"/>
      <c r="T151" s="44"/>
    </row>
    <row r="152" spans="1:20" hidden="1" x14ac:dyDescent="0.25">
      <c r="B152" s="55"/>
      <c r="C152" s="2"/>
      <c r="D152" s="524" t="s">
        <v>543</v>
      </c>
      <c r="E152" s="524"/>
      <c r="F152" s="258">
        <f t="shared" si="50"/>
        <v>0</v>
      </c>
      <c r="G152" s="151"/>
      <c r="H152" s="169">
        <f t="shared" si="48"/>
        <v>0</v>
      </c>
      <c r="I152" s="76"/>
      <c r="J152" s="1"/>
      <c r="K152" s="1"/>
      <c r="L152" s="1"/>
      <c r="M152" s="1"/>
      <c r="N152" s="82"/>
      <c r="O152" s="1"/>
      <c r="P152" s="42"/>
      <c r="Q152" s="82"/>
      <c r="R152" s="1"/>
      <c r="S152" s="42"/>
      <c r="T152" s="44"/>
    </row>
    <row r="153" spans="1:20" s="41" customFormat="1" ht="15.75" hidden="1" thickBot="1" x14ac:dyDescent="0.3">
      <c r="A153" s="128" t="s">
        <v>243</v>
      </c>
      <c r="B153" s="137" t="s">
        <v>671</v>
      </c>
      <c r="C153" s="600" t="s">
        <v>244</v>
      </c>
      <c r="D153" s="601"/>
      <c r="E153" s="601"/>
      <c r="F153" s="270">
        <f t="shared" si="50"/>
        <v>0</v>
      </c>
      <c r="G153" s="163"/>
      <c r="H153" s="172">
        <f t="shared" si="48"/>
        <v>0</v>
      </c>
      <c r="I153" s="111"/>
      <c r="J153" s="112"/>
      <c r="K153" s="112"/>
      <c r="L153" s="112"/>
      <c r="M153" s="112"/>
      <c r="N153" s="115"/>
      <c r="O153" s="112"/>
      <c r="P153" s="114"/>
      <c r="Q153" s="115"/>
      <c r="R153" s="112"/>
      <c r="S153" s="114"/>
      <c r="T153" s="116"/>
    </row>
    <row r="154" spans="1:20" ht="15.75" thickBot="1" x14ac:dyDescent="0.3">
      <c r="B154" s="101" t="s">
        <v>245</v>
      </c>
      <c r="C154" s="560" t="s">
        <v>246</v>
      </c>
      <c r="D154" s="561"/>
      <c r="E154" s="561"/>
      <c r="F154" s="261">
        <f>F155+F156+F159+F160+F161+F162+F163</f>
        <v>0</v>
      </c>
      <c r="G154" s="154">
        <f t="shared" ref="G154:T154" si="51">G155+G156+G159+G160+G161+G162+G163</f>
        <v>0</v>
      </c>
      <c r="H154" s="166">
        <f t="shared" si="48"/>
        <v>0</v>
      </c>
      <c r="I154" s="87">
        <f t="shared" si="51"/>
        <v>0</v>
      </c>
      <c r="J154" s="88">
        <f t="shared" si="51"/>
        <v>0</v>
      </c>
      <c r="K154" s="88">
        <f t="shared" si="51"/>
        <v>0</v>
      </c>
      <c r="L154" s="88">
        <f t="shared" si="51"/>
        <v>0</v>
      </c>
      <c r="M154" s="88">
        <f t="shared" si="51"/>
        <v>0</v>
      </c>
      <c r="N154" s="91">
        <f t="shared" si="51"/>
        <v>0</v>
      </c>
      <c r="O154" s="88">
        <f t="shared" si="51"/>
        <v>0</v>
      </c>
      <c r="P154" s="90">
        <f t="shared" si="51"/>
        <v>0</v>
      </c>
      <c r="Q154" s="91">
        <f t="shared" si="51"/>
        <v>0</v>
      </c>
      <c r="R154" s="88">
        <f t="shared" si="51"/>
        <v>0</v>
      </c>
      <c r="S154" s="90">
        <f t="shared" si="51"/>
        <v>0</v>
      </c>
      <c r="T154" s="92">
        <f t="shared" si="51"/>
        <v>0</v>
      </c>
    </row>
    <row r="155" spans="1:20" s="18" customFormat="1" hidden="1" x14ac:dyDescent="0.25">
      <c r="A155" s="128" t="s">
        <v>247</v>
      </c>
      <c r="B155" s="117" t="s">
        <v>672</v>
      </c>
      <c r="C155" s="574" t="s">
        <v>248</v>
      </c>
      <c r="D155" s="575"/>
      <c r="E155" s="575"/>
      <c r="F155" s="257">
        <f t="shared" ref="F155" si="52">SUM(I155:T155)</f>
        <v>0</v>
      </c>
      <c r="G155" s="150"/>
      <c r="H155" s="168">
        <f t="shared" si="48"/>
        <v>0</v>
      </c>
      <c r="I155" s="95"/>
      <c r="J155" s="96"/>
      <c r="K155" s="96"/>
      <c r="L155" s="96"/>
      <c r="M155" s="96"/>
      <c r="N155" s="99"/>
      <c r="O155" s="96"/>
      <c r="P155" s="98"/>
      <c r="Q155" s="99"/>
      <c r="R155" s="96"/>
      <c r="S155" s="98"/>
      <c r="T155" s="100"/>
    </row>
    <row r="156" spans="1:20" s="18" customFormat="1" hidden="1" x14ac:dyDescent="0.25">
      <c r="A156" s="128" t="s">
        <v>249</v>
      </c>
      <c r="B156" s="93" t="s">
        <v>673</v>
      </c>
      <c r="C156" s="556" t="s">
        <v>250</v>
      </c>
      <c r="D156" s="557"/>
      <c r="E156" s="557"/>
      <c r="F156" s="259">
        <f>F157+F158</f>
        <v>0</v>
      </c>
      <c r="G156" s="152">
        <f t="shared" ref="G156:T156" si="53">G157+G158</f>
        <v>0</v>
      </c>
      <c r="H156" s="168">
        <f t="shared" si="48"/>
        <v>0</v>
      </c>
      <c r="I156" s="95">
        <f t="shared" si="53"/>
        <v>0</v>
      </c>
      <c r="J156" s="96">
        <f t="shared" si="53"/>
        <v>0</v>
      </c>
      <c r="K156" s="96">
        <f t="shared" si="53"/>
        <v>0</v>
      </c>
      <c r="L156" s="96">
        <f t="shared" si="53"/>
        <v>0</v>
      </c>
      <c r="M156" s="96">
        <f t="shared" si="53"/>
        <v>0</v>
      </c>
      <c r="N156" s="99">
        <f t="shared" si="53"/>
        <v>0</v>
      </c>
      <c r="O156" s="96">
        <f t="shared" si="53"/>
        <v>0</v>
      </c>
      <c r="P156" s="98">
        <f t="shared" si="53"/>
        <v>0</v>
      </c>
      <c r="Q156" s="99">
        <f t="shared" si="53"/>
        <v>0</v>
      </c>
      <c r="R156" s="96">
        <f t="shared" si="53"/>
        <v>0</v>
      </c>
      <c r="S156" s="98">
        <f t="shared" si="53"/>
        <v>0</v>
      </c>
      <c r="T156" s="100">
        <f t="shared" si="53"/>
        <v>0</v>
      </c>
    </row>
    <row r="157" spans="1:20" hidden="1" x14ac:dyDescent="0.25">
      <c r="B157" s="55"/>
      <c r="C157" s="2"/>
      <c r="D157" s="524" t="s">
        <v>250</v>
      </c>
      <c r="E157" s="524"/>
      <c r="F157" s="258">
        <f t="shared" ref="F157:F163" si="54">SUM(I157:T157)</f>
        <v>0</v>
      </c>
      <c r="G157" s="151"/>
      <c r="H157" s="169">
        <f t="shared" si="48"/>
        <v>0</v>
      </c>
      <c r="I157" s="76"/>
      <c r="J157" s="1"/>
      <c r="K157" s="1"/>
      <c r="L157" s="1"/>
      <c r="M157" s="1"/>
      <c r="N157" s="82"/>
      <c r="O157" s="1"/>
      <c r="P157" s="42"/>
      <c r="Q157" s="82"/>
      <c r="R157" s="1"/>
      <c r="S157" s="42"/>
      <c r="T157" s="44"/>
    </row>
    <row r="158" spans="1:20" hidden="1" x14ac:dyDescent="0.25">
      <c r="B158" s="55"/>
      <c r="C158" s="2"/>
      <c r="D158" s="524" t="s">
        <v>349</v>
      </c>
      <c r="E158" s="524"/>
      <c r="F158" s="258">
        <f t="shared" si="54"/>
        <v>0</v>
      </c>
      <c r="G158" s="151"/>
      <c r="H158" s="169">
        <f t="shared" si="48"/>
        <v>0</v>
      </c>
      <c r="I158" s="76"/>
      <c r="J158" s="1"/>
      <c r="K158" s="1"/>
      <c r="L158" s="1"/>
      <c r="M158" s="1"/>
      <c r="N158" s="82"/>
      <c r="O158" s="1"/>
      <c r="P158" s="42"/>
      <c r="Q158" s="82"/>
      <c r="R158" s="1"/>
      <c r="S158" s="42"/>
      <c r="T158" s="44"/>
    </row>
    <row r="159" spans="1:20" s="18" customFormat="1" hidden="1" x14ac:dyDescent="0.25">
      <c r="A159" s="128" t="s">
        <v>251</v>
      </c>
      <c r="B159" s="93" t="s">
        <v>674</v>
      </c>
      <c r="C159" s="556" t="s">
        <v>252</v>
      </c>
      <c r="D159" s="557"/>
      <c r="E159" s="557"/>
      <c r="F159" s="259">
        <f t="shared" si="54"/>
        <v>0</v>
      </c>
      <c r="G159" s="152"/>
      <c r="H159" s="168">
        <f t="shared" si="48"/>
        <v>0</v>
      </c>
      <c r="I159" s="95"/>
      <c r="J159" s="96"/>
      <c r="K159" s="96"/>
      <c r="L159" s="96"/>
      <c r="M159" s="96"/>
      <c r="N159" s="99"/>
      <c r="O159" s="96"/>
      <c r="P159" s="98"/>
      <c r="Q159" s="99"/>
      <c r="R159" s="96"/>
      <c r="S159" s="98"/>
      <c r="T159" s="100"/>
    </row>
    <row r="160" spans="1:20" s="18" customFormat="1" hidden="1" x14ac:dyDescent="0.25">
      <c r="A160" s="128" t="s">
        <v>253</v>
      </c>
      <c r="B160" s="93" t="s">
        <v>675</v>
      </c>
      <c r="C160" s="556" t="s">
        <v>254</v>
      </c>
      <c r="D160" s="557"/>
      <c r="E160" s="557"/>
      <c r="F160" s="259">
        <f t="shared" si="54"/>
        <v>0</v>
      </c>
      <c r="G160" s="152"/>
      <c r="H160" s="168">
        <f t="shared" si="48"/>
        <v>0</v>
      </c>
      <c r="I160" s="95"/>
      <c r="J160" s="96"/>
      <c r="K160" s="96"/>
      <c r="L160" s="96"/>
      <c r="M160" s="96"/>
      <c r="N160" s="99"/>
      <c r="O160" s="96"/>
      <c r="P160" s="98"/>
      <c r="Q160" s="99"/>
      <c r="R160" s="96"/>
      <c r="S160" s="98"/>
      <c r="T160" s="100"/>
    </row>
    <row r="161" spans="1:20" s="18" customFormat="1" hidden="1" x14ac:dyDescent="0.25">
      <c r="A161" s="128" t="s">
        <v>255</v>
      </c>
      <c r="B161" s="93" t="s">
        <v>676</v>
      </c>
      <c r="C161" s="556" t="s">
        <v>256</v>
      </c>
      <c r="D161" s="557"/>
      <c r="E161" s="557"/>
      <c r="F161" s="259">
        <f t="shared" si="54"/>
        <v>0</v>
      </c>
      <c r="G161" s="152"/>
      <c r="H161" s="168">
        <f t="shared" si="48"/>
        <v>0</v>
      </c>
      <c r="I161" s="95"/>
      <c r="J161" s="96"/>
      <c r="K161" s="96"/>
      <c r="L161" s="96"/>
      <c r="M161" s="96"/>
      <c r="N161" s="99"/>
      <c r="O161" s="96"/>
      <c r="P161" s="98"/>
      <c r="Q161" s="99"/>
      <c r="R161" s="96"/>
      <c r="S161" s="98"/>
      <c r="T161" s="100"/>
    </row>
    <row r="162" spans="1:20" s="18" customFormat="1" hidden="1" x14ac:dyDescent="0.25">
      <c r="A162" s="128" t="s">
        <v>257</v>
      </c>
      <c r="B162" s="93" t="s">
        <v>677</v>
      </c>
      <c r="C162" s="556" t="s">
        <v>258</v>
      </c>
      <c r="D162" s="557"/>
      <c r="E162" s="557"/>
      <c r="F162" s="259">
        <f t="shared" si="54"/>
        <v>0</v>
      </c>
      <c r="G162" s="152"/>
      <c r="H162" s="168">
        <f t="shared" si="48"/>
        <v>0</v>
      </c>
      <c r="I162" s="95"/>
      <c r="J162" s="96"/>
      <c r="K162" s="96"/>
      <c r="L162" s="96"/>
      <c r="M162" s="96"/>
      <c r="N162" s="99"/>
      <c r="O162" s="96"/>
      <c r="P162" s="98"/>
      <c r="Q162" s="99"/>
      <c r="R162" s="96"/>
      <c r="S162" s="98"/>
      <c r="T162" s="100"/>
    </row>
    <row r="163" spans="1:20" s="18" customFormat="1" ht="15.75" hidden="1" thickBot="1" x14ac:dyDescent="0.3">
      <c r="A163" s="128" t="s">
        <v>259</v>
      </c>
      <c r="B163" s="127" t="s">
        <v>678</v>
      </c>
      <c r="C163" s="596" t="s">
        <v>260</v>
      </c>
      <c r="D163" s="597"/>
      <c r="E163" s="597"/>
      <c r="F163" s="271">
        <f t="shared" si="54"/>
        <v>0</v>
      </c>
      <c r="G163" s="164"/>
      <c r="H163" s="168">
        <f t="shared" si="48"/>
        <v>0</v>
      </c>
      <c r="I163" s="95"/>
      <c r="J163" s="96"/>
      <c r="K163" s="96"/>
      <c r="L163" s="96"/>
      <c r="M163" s="96"/>
      <c r="N163" s="99"/>
      <c r="O163" s="96"/>
      <c r="P163" s="98"/>
      <c r="Q163" s="99"/>
      <c r="R163" s="96"/>
      <c r="S163" s="98"/>
      <c r="T163" s="100"/>
    </row>
    <row r="164" spans="1:20" ht="15.75" thickBot="1" x14ac:dyDescent="0.3">
      <c r="B164" s="101" t="s">
        <v>261</v>
      </c>
      <c r="C164" s="560" t="s">
        <v>262</v>
      </c>
      <c r="D164" s="561"/>
      <c r="E164" s="561"/>
      <c r="F164" s="261">
        <f>F165+F166+F167+F168</f>
        <v>0</v>
      </c>
      <c r="G164" s="154">
        <f t="shared" ref="G164:T164" si="55">G165+G166+G167+G168</f>
        <v>0</v>
      </c>
      <c r="H164" s="166">
        <f t="shared" si="48"/>
        <v>0</v>
      </c>
      <c r="I164" s="87">
        <f t="shared" si="55"/>
        <v>0</v>
      </c>
      <c r="J164" s="88">
        <f t="shared" si="55"/>
        <v>0</v>
      </c>
      <c r="K164" s="88">
        <f t="shared" si="55"/>
        <v>0</v>
      </c>
      <c r="L164" s="88">
        <f t="shared" si="55"/>
        <v>0</v>
      </c>
      <c r="M164" s="88">
        <f t="shared" si="55"/>
        <v>0</v>
      </c>
      <c r="N164" s="91">
        <f t="shared" si="55"/>
        <v>0</v>
      </c>
      <c r="O164" s="88">
        <f t="shared" si="55"/>
        <v>0</v>
      </c>
      <c r="P164" s="90">
        <f t="shared" si="55"/>
        <v>0</v>
      </c>
      <c r="Q164" s="91">
        <f t="shared" si="55"/>
        <v>0</v>
      </c>
      <c r="R164" s="88">
        <f t="shared" si="55"/>
        <v>0</v>
      </c>
      <c r="S164" s="90">
        <f t="shared" si="55"/>
        <v>0</v>
      </c>
      <c r="T164" s="92">
        <f t="shared" si="55"/>
        <v>0</v>
      </c>
    </row>
    <row r="165" spans="1:20" s="18" customFormat="1" hidden="1" x14ac:dyDescent="0.25">
      <c r="A165" s="128" t="s">
        <v>263</v>
      </c>
      <c r="B165" s="283" t="s">
        <v>679</v>
      </c>
      <c r="C165" s="598" t="s">
        <v>264</v>
      </c>
      <c r="D165" s="599"/>
      <c r="E165" s="599"/>
      <c r="F165" s="284">
        <f t="shared" ref="F165:F168" si="56">SUM(I165:T165)</f>
        <v>0</v>
      </c>
      <c r="G165" s="285"/>
      <c r="H165" s="286">
        <f t="shared" si="48"/>
        <v>0</v>
      </c>
      <c r="I165" s="287"/>
      <c r="J165" s="288"/>
      <c r="K165" s="288"/>
      <c r="L165" s="288"/>
      <c r="M165" s="288"/>
      <c r="N165" s="289"/>
      <c r="O165" s="288"/>
      <c r="P165" s="290"/>
      <c r="Q165" s="289"/>
      <c r="R165" s="288"/>
      <c r="S165" s="290"/>
      <c r="T165" s="291"/>
    </row>
    <row r="166" spans="1:20" s="18" customFormat="1" hidden="1" x14ac:dyDescent="0.25">
      <c r="A166" s="128" t="s">
        <v>265</v>
      </c>
      <c r="B166" s="292" t="s">
        <v>680</v>
      </c>
      <c r="C166" s="592" t="s">
        <v>887</v>
      </c>
      <c r="D166" s="593"/>
      <c r="E166" s="593"/>
      <c r="F166" s="293">
        <f t="shared" si="56"/>
        <v>0</v>
      </c>
      <c r="G166" s="294"/>
      <c r="H166" s="286">
        <f t="shared" si="48"/>
        <v>0</v>
      </c>
      <c r="I166" s="436"/>
      <c r="J166" s="288"/>
      <c r="K166" s="288"/>
      <c r="L166" s="288"/>
      <c r="M166" s="288"/>
      <c r="N166" s="289"/>
      <c r="O166" s="288"/>
      <c r="P166" s="290"/>
      <c r="Q166" s="289"/>
      <c r="R166" s="288"/>
      <c r="S166" s="290"/>
      <c r="T166" s="291"/>
    </row>
    <row r="167" spans="1:20" s="18" customFormat="1" hidden="1" x14ac:dyDescent="0.25">
      <c r="A167" s="128" t="s">
        <v>266</v>
      </c>
      <c r="B167" s="292" t="s">
        <v>681</v>
      </c>
      <c r="C167" s="592" t="s">
        <v>267</v>
      </c>
      <c r="D167" s="593"/>
      <c r="E167" s="593"/>
      <c r="F167" s="293">
        <f t="shared" si="56"/>
        <v>0</v>
      </c>
      <c r="G167" s="294"/>
      <c r="H167" s="286">
        <f t="shared" si="48"/>
        <v>0</v>
      </c>
      <c r="I167" s="436"/>
      <c r="J167" s="288"/>
      <c r="K167" s="288"/>
      <c r="L167" s="288"/>
      <c r="M167" s="288"/>
      <c r="N167" s="289"/>
      <c r="O167" s="288"/>
      <c r="P167" s="290"/>
      <c r="Q167" s="289"/>
      <c r="R167" s="288"/>
      <c r="S167" s="290"/>
      <c r="T167" s="291"/>
    </row>
    <row r="168" spans="1:20" s="18" customFormat="1" ht="15.75" hidden="1" thickBot="1" x14ac:dyDescent="0.3">
      <c r="A168" s="128" t="s">
        <v>268</v>
      </c>
      <c r="B168" s="295" t="s">
        <v>682</v>
      </c>
      <c r="C168" s="594" t="s">
        <v>366</v>
      </c>
      <c r="D168" s="595"/>
      <c r="E168" s="595"/>
      <c r="F168" s="296">
        <f t="shared" si="56"/>
        <v>0</v>
      </c>
      <c r="G168" s="297"/>
      <c r="H168" s="286">
        <f t="shared" si="48"/>
        <v>0</v>
      </c>
      <c r="I168" s="287"/>
      <c r="J168" s="288"/>
      <c r="K168" s="288"/>
      <c r="L168" s="288"/>
      <c r="M168" s="288"/>
      <c r="N168" s="289"/>
      <c r="O168" s="288"/>
      <c r="P168" s="290"/>
      <c r="Q168" s="289"/>
      <c r="R168" s="288"/>
      <c r="S168" s="290"/>
      <c r="T168" s="291"/>
    </row>
    <row r="169" spans="1:20" ht="15.75" thickBot="1" x14ac:dyDescent="0.3">
      <c r="B169" s="101" t="s">
        <v>269</v>
      </c>
      <c r="C169" s="560" t="s">
        <v>270</v>
      </c>
      <c r="D169" s="561"/>
      <c r="E169" s="561"/>
      <c r="F169" s="261">
        <f>F170+F171+F182+F193+F204+F207+F219+F220+F221</f>
        <v>0</v>
      </c>
      <c r="G169" s="154">
        <f t="shared" ref="G169:T169" si="57">G170+G171+G182+G193+G204+G207+G219+G220+G221</f>
        <v>0</v>
      </c>
      <c r="H169" s="166">
        <f t="shared" si="48"/>
        <v>0</v>
      </c>
      <c r="I169" s="87">
        <f t="shared" si="57"/>
        <v>0</v>
      </c>
      <c r="J169" s="88">
        <f t="shared" si="57"/>
        <v>0</v>
      </c>
      <c r="K169" s="88">
        <f t="shared" si="57"/>
        <v>0</v>
      </c>
      <c r="L169" s="88">
        <f t="shared" si="57"/>
        <v>0</v>
      </c>
      <c r="M169" s="88">
        <f t="shared" si="57"/>
        <v>0</v>
      </c>
      <c r="N169" s="91">
        <f t="shared" si="57"/>
        <v>0</v>
      </c>
      <c r="O169" s="88">
        <f t="shared" si="57"/>
        <v>0</v>
      </c>
      <c r="P169" s="90">
        <f t="shared" si="57"/>
        <v>0</v>
      </c>
      <c r="Q169" s="91">
        <f t="shared" si="57"/>
        <v>0</v>
      </c>
      <c r="R169" s="88">
        <f t="shared" si="57"/>
        <v>0</v>
      </c>
      <c r="S169" s="90">
        <f t="shared" si="57"/>
        <v>0</v>
      </c>
      <c r="T169" s="92">
        <f t="shared" si="57"/>
        <v>0</v>
      </c>
    </row>
    <row r="170" spans="1:20" s="18" customFormat="1" ht="25.5" hidden="1" customHeight="1" x14ac:dyDescent="0.25">
      <c r="A170" s="128" t="s">
        <v>271</v>
      </c>
      <c r="B170" s="93" t="s">
        <v>683</v>
      </c>
      <c r="C170" s="532" t="s">
        <v>367</v>
      </c>
      <c r="D170" s="533"/>
      <c r="E170" s="533"/>
      <c r="F170" s="272">
        <f t="shared" ref="F170" si="58">SUM(I170:T170)</f>
        <v>0</v>
      </c>
      <c r="G170" s="165"/>
      <c r="H170" s="168">
        <f t="shared" si="48"/>
        <v>0</v>
      </c>
      <c r="I170" s="95"/>
      <c r="J170" s="96"/>
      <c r="K170" s="96"/>
      <c r="L170" s="96"/>
      <c r="M170" s="96"/>
      <c r="N170" s="99"/>
      <c r="O170" s="96"/>
      <c r="P170" s="98"/>
      <c r="Q170" s="99"/>
      <c r="R170" s="96"/>
      <c r="S170" s="98"/>
      <c r="T170" s="100"/>
    </row>
    <row r="171" spans="1:20" s="18" customFormat="1" ht="16.350000000000001" hidden="1" customHeight="1" x14ac:dyDescent="0.25">
      <c r="A171" s="128" t="s">
        <v>272</v>
      </c>
      <c r="B171" s="93" t="s">
        <v>684</v>
      </c>
      <c r="C171" s="590" t="s">
        <v>812</v>
      </c>
      <c r="D171" s="591"/>
      <c r="E171" s="591"/>
      <c r="F171" s="272">
        <f>F172+F173+F174+F175+F176+F177+F178+F179+F180+F181</f>
        <v>0</v>
      </c>
      <c r="G171" s="165">
        <f t="shared" ref="G171:T171" si="59">G172+G173+G174+G175+G176+G177+G178+G179+G180+G181</f>
        <v>0</v>
      </c>
      <c r="H171" s="168">
        <f t="shared" si="48"/>
        <v>0</v>
      </c>
      <c r="I171" s="95">
        <f t="shared" si="59"/>
        <v>0</v>
      </c>
      <c r="J171" s="96">
        <f t="shared" si="59"/>
        <v>0</v>
      </c>
      <c r="K171" s="96">
        <f t="shared" si="59"/>
        <v>0</v>
      </c>
      <c r="L171" s="96">
        <f t="shared" si="59"/>
        <v>0</v>
      </c>
      <c r="M171" s="96">
        <f t="shared" si="59"/>
        <v>0</v>
      </c>
      <c r="N171" s="99">
        <f t="shared" si="59"/>
        <v>0</v>
      </c>
      <c r="O171" s="96">
        <f t="shared" si="59"/>
        <v>0</v>
      </c>
      <c r="P171" s="98">
        <f t="shared" si="59"/>
        <v>0</v>
      </c>
      <c r="Q171" s="99">
        <f t="shared" si="59"/>
        <v>0</v>
      </c>
      <c r="R171" s="96">
        <f t="shared" si="59"/>
        <v>0</v>
      </c>
      <c r="S171" s="98">
        <f t="shared" si="59"/>
        <v>0</v>
      </c>
      <c r="T171" s="100">
        <f t="shared" si="59"/>
        <v>0</v>
      </c>
    </row>
    <row r="172" spans="1:20" hidden="1" x14ac:dyDescent="0.25">
      <c r="B172" s="55"/>
      <c r="C172" s="2"/>
      <c r="D172" s="524" t="s">
        <v>813</v>
      </c>
      <c r="E172" s="524"/>
      <c r="F172" s="258">
        <f t="shared" ref="F172:F181" si="60">SUM(I172:T172)</f>
        <v>0</v>
      </c>
      <c r="G172" s="151"/>
      <c r="H172" s="169">
        <f t="shared" si="48"/>
        <v>0</v>
      </c>
      <c r="I172" s="76"/>
      <c r="J172" s="1"/>
      <c r="K172" s="1"/>
      <c r="L172" s="1"/>
      <c r="M172" s="1"/>
      <c r="N172" s="82"/>
      <c r="O172" s="1"/>
      <c r="P172" s="42"/>
      <c r="Q172" s="82"/>
      <c r="R172" s="1"/>
      <c r="S172" s="42"/>
      <c r="T172" s="44"/>
    </row>
    <row r="173" spans="1:20" hidden="1" x14ac:dyDescent="0.25">
      <c r="B173" s="55"/>
      <c r="C173" s="2"/>
      <c r="D173" s="524" t="s">
        <v>814</v>
      </c>
      <c r="E173" s="524"/>
      <c r="F173" s="258">
        <f t="shared" si="60"/>
        <v>0</v>
      </c>
      <c r="G173" s="151"/>
      <c r="H173" s="169">
        <f t="shared" si="48"/>
        <v>0</v>
      </c>
      <c r="I173" s="76"/>
      <c r="J173" s="1"/>
      <c r="K173" s="1"/>
      <c r="L173" s="1"/>
      <c r="M173" s="1"/>
      <c r="N173" s="82"/>
      <c r="O173" s="1"/>
      <c r="P173" s="42"/>
      <c r="Q173" s="82"/>
      <c r="R173" s="1"/>
      <c r="S173" s="42"/>
      <c r="T173" s="44"/>
    </row>
    <row r="174" spans="1:20" hidden="1" x14ac:dyDescent="0.25">
      <c r="B174" s="55"/>
      <c r="C174" s="2"/>
      <c r="D174" s="524" t="s">
        <v>545</v>
      </c>
      <c r="E174" s="524"/>
      <c r="F174" s="258">
        <f t="shared" si="60"/>
        <v>0</v>
      </c>
      <c r="G174" s="151"/>
      <c r="H174" s="169">
        <f t="shared" si="48"/>
        <v>0</v>
      </c>
      <c r="I174" s="76"/>
      <c r="J174" s="1"/>
      <c r="K174" s="1"/>
      <c r="L174" s="1"/>
      <c r="M174" s="1"/>
      <c r="N174" s="82"/>
      <c r="O174" s="1"/>
      <c r="P174" s="42"/>
      <c r="Q174" s="82"/>
      <c r="R174" s="1"/>
      <c r="S174" s="42"/>
      <c r="T174" s="44"/>
    </row>
    <row r="175" spans="1:20" ht="25.5" hidden="1" customHeight="1" x14ac:dyDescent="0.25">
      <c r="B175" s="55"/>
      <c r="C175" s="2"/>
      <c r="D175" s="523" t="s">
        <v>548</v>
      </c>
      <c r="E175" s="523"/>
      <c r="F175" s="268">
        <f t="shared" si="60"/>
        <v>0</v>
      </c>
      <c r="G175" s="161"/>
      <c r="H175" s="169">
        <f t="shared" si="48"/>
        <v>0</v>
      </c>
      <c r="I175" s="76"/>
      <c r="J175" s="1"/>
      <c r="K175" s="1"/>
      <c r="L175" s="1"/>
      <c r="M175" s="1"/>
      <c r="N175" s="82"/>
      <c r="O175" s="1"/>
      <c r="P175" s="42"/>
      <c r="Q175" s="82"/>
      <c r="R175" s="1"/>
      <c r="S175" s="42"/>
      <c r="T175" s="44"/>
    </row>
    <row r="176" spans="1:20" hidden="1" x14ac:dyDescent="0.25">
      <c r="B176" s="55"/>
      <c r="C176" s="2"/>
      <c r="D176" s="524" t="s">
        <v>550</v>
      </c>
      <c r="E176" s="524"/>
      <c r="F176" s="258">
        <f t="shared" si="60"/>
        <v>0</v>
      </c>
      <c r="G176" s="151"/>
      <c r="H176" s="169">
        <f t="shared" si="48"/>
        <v>0</v>
      </c>
      <c r="I176" s="76"/>
      <c r="J176" s="1"/>
      <c r="K176" s="1"/>
      <c r="L176" s="1"/>
      <c r="M176" s="1"/>
      <c r="N176" s="82"/>
      <c r="O176" s="1"/>
      <c r="P176" s="42"/>
      <c r="Q176" s="82"/>
      <c r="R176" s="1"/>
      <c r="S176" s="42"/>
      <c r="T176" s="44"/>
    </row>
    <row r="177" spans="1:20" hidden="1" x14ac:dyDescent="0.25">
      <c r="B177" s="55"/>
      <c r="C177" s="2"/>
      <c r="D177" s="524" t="s">
        <v>551</v>
      </c>
      <c r="E177" s="524"/>
      <c r="F177" s="258">
        <f t="shared" si="60"/>
        <v>0</v>
      </c>
      <c r="G177" s="151"/>
      <c r="H177" s="169">
        <f t="shared" si="48"/>
        <v>0</v>
      </c>
      <c r="I177" s="76"/>
      <c r="J177" s="1"/>
      <c r="K177" s="1"/>
      <c r="L177" s="1"/>
      <c r="M177" s="1"/>
      <c r="N177" s="82"/>
      <c r="O177" s="1"/>
      <c r="P177" s="42"/>
      <c r="Q177" s="82"/>
      <c r="R177" s="1"/>
      <c r="S177" s="42"/>
      <c r="T177" s="44"/>
    </row>
    <row r="178" spans="1:20" ht="25.5" hidden="1" customHeight="1" x14ac:dyDescent="0.25">
      <c r="B178" s="55"/>
      <c r="C178" s="2"/>
      <c r="D178" s="523" t="s">
        <v>555</v>
      </c>
      <c r="E178" s="523"/>
      <c r="F178" s="268">
        <f t="shared" si="60"/>
        <v>0</v>
      </c>
      <c r="G178" s="161"/>
      <c r="H178" s="169">
        <f t="shared" si="48"/>
        <v>0</v>
      </c>
      <c r="I178" s="76"/>
      <c r="J178" s="1"/>
      <c r="K178" s="1"/>
      <c r="L178" s="1"/>
      <c r="M178" s="1"/>
      <c r="N178" s="82"/>
      <c r="O178" s="1"/>
      <c r="P178" s="42"/>
      <c r="Q178" s="82"/>
      <c r="R178" s="1"/>
      <c r="S178" s="42"/>
      <c r="T178" s="44"/>
    </row>
    <row r="179" spans="1:20" ht="25.5" hidden="1" customHeight="1" x14ac:dyDescent="0.25">
      <c r="B179" s="55"/>
      <c r="C179" s="2"/>
      <c r="D179" s="523" t="s">
        <v>558</v>
      </c>
      <c r="E179" s="523"/>
      <c r="F179" s="268">
        <f t="shared" si="60"/>
        <v>0</v>
      </c>
      <c r="G179" s="161"/>
      <c r="H179" s="169">
        <f t="shared" si="48"/>
        <v>0</v>
      </c>
      <c r="I179" s="76"/>
      <c r="J179" s="1"/>
      <c r="K179" s="1"/>
      <c r="L179" s="1"/>
      <c r="M179" s="1"/>
      <c r="N179" s="82"/>
      <c r="O179" s="1"/>
      <c r="P179" s="42"/>
      <c r="Q179" s="82"/>
      <c r="R179" s="1"/>
      <c r="S179" s="42"/>
      <c r="T179" s="44"/>
    </row>
    <row r="180" spans="1:20" ht="25.5" hidden="1" customHeight="1" x14ac:dyDescent="0.25">
      <c r="B180" s="55"/>
      <c r="C180" s="2"/>
      <c r="D180" s="523" t="s">
        <v>560</v>
      </c>
      <c r="E180" s="523"/>
      <c r="F180" s="268">
        <f t="shared" si="60"/>
        <v>0</v>
      </c>
      <c r="G180" s="161"/>
      <c r="H180" s="169">
        <f t="shared" si="48"/>
        <v>0</v>
      </c>
      <c r="I180" s="76"/>
      <c r="J180" s="1"/>
      <c r="K180" s="1"/>
      <c r="L180" s="1"/>
      <c r="M180" s="1"/>
      <c r="N180" s="82"/>
      <c r="O180" s="1"/>
      <c r="P180" s="42"/>
      <c r="Q180" s="82"/>
      <c r="R180" s="1"/>
      <c r="S180" s="42"/>
      <c r="T180" s="44"/>
    </row>
    <row r="181" spans="1:20" ht="25.5" hidden="1" customHeight="1" x14ac:dyDescent="0.25">
      <c r="B181" s="55"/>
      <c r="C181" s="2"/>
      <c r="D181" s="523" t="s">
        <v>563</v>
      </c>
      <c r="E181" s="523"/>
      <c r="F181" s="268">
        <f t="shared" si="60"/>
        <v>0</v>
      </c>
      <c r="G181" s="161"/>
      <c r="H181" s="169">
        <f t="shared" si="48"/>
        <v>0</v>
      </c>
      <c r="I181" s="76"/>
      <c r="J181" s="1"/>
      <c r="K181" s="1"/>
      <c r="L181" s="1"/>
      <c r="M181" s="1"/>
      <c r="N181" s="82"/>
      <c r="O181" s="1"/>
      <c r="P181" s="42"/>
      <c r="Q181" s="82"/>
      <c r="R181" s="1"/>
      <c r="S181" s="42"/>
      <c r="T181" s="44"/>
    </row>
    <row r="182" spans="1:20" s="18" customFormat="1" ht="25.5" hidden="1" customHeight="1" x14ac:dyDescent="0.25">
      <c r="A182" s="131" t="s">
        <v>273</v>
      </c>
      <c r="B182" s="93" t="s">
        <v>685</v>
      </c>
      <c r="C182" s="590" t="s">
        <v>606</v>
      </c>
      <c r="D182" s="591"/>
      <c r="E182" s="591"/>
      <c r="F182" s="272">
        <f>F183+F184+F185+F186+F187+F188+F189+F190+F191+F192</f>
        <v>0</v>
      </c>
      <c r="G182" s="165">
        <f t="shared" ref="G182:T182" si="61">G183+G184+G185+G186+G187+G188+G189+G190+G191+G192</f>
        <v>0</v>
      </c>
      <c r="H182" s="168">
        <f t="shared" si="48"/>
        <v>0</v>
      </c>
      <c r="I182" s="95">
        <f t="shared" si="61"/>
        <v>0</v>
      </c>
      <c r="J182" s="96">
        <f t="shared" si="61"/>
        <v>0</v>
      </c>
      <c r="K182" s="96">
        <f t="shared" si="61"/>
        <v>0</v>
      </c>
      <c r="L182" s="96">
        <f t="shared" si="61"/>
        <v>0</v>
      </c>
      <c r="M182" s="96">
        <f t="shared" si="61"/>
        <v>0</v>
      </c>
      <c r="N182" s="99">
        <f t="shared" si="61"/>
        <v>0</v>
      </c>
      <c r="O182" s="96">
        <f t="shared" si="61"/>
        <v>0</v>
      </c>
      <c r="P182" s="98">
        <f t="shared" si="61"/>
        <v>0</v>
      </c>
      <c r="Q182" s="99">
        <f t="shared" si="61"/>
        <v>0</v>
      </c>
      <c r="R182" s="96">
        <f t="shared" si="61"/>
        <v>0</v>
      </c>
      <c r="S182" s="98">
        <f t="shared" si="61"/>
        <v>0</v>
      </c>
      <c r="T182" s="100">
        <f t="shared" si="61"/>
        <v>0</v>
      </c>
    </row>
    <row r="183" spans="1:20" hidden="1" x14ac:dyDescent="0.25">
      <c r="B183" s="55"/>
      <c r="C183" s="2"/>
      <c r="D183" s="524" t="s">
        <v>815</v>
      </c>
      <c r="E183" s="524"/>
      <c r="F183" s="258">
        <f t="shared" ref="F183:F192" si="62">SUM(I183:T183)</f>
        <v>0</v>
      </c>
      <c r="G183" s="151"/>
      <c r="H183" s="169">
        <f t="shared" si="48"/>
        <v>0</v>
      </c>
      <c r="I183" s="76"/>
      <c r="J183" s="1"/>
      <c r="K183" s="1"/>
      <c r="L183" s="1"/>
      <c r="M183" s="1"/>
      <c r="N183" s="82"/>
      <c r="O183" s="1"/>
      <c r="P183" s="42"/>
      <c r="Q183" s="82"/>
      <c r="R183" s="1"/>
      <c r="S183" s="42"/>
      <c r="T183" s="44"/>
    </row>
    <row r="184" spans="1:20" hidden="1" x14ac:dyDescent="0.25">
      <c r="B184" s="55"/>
      <c r="C184" s="2"/>
      <c r="D184" s="524" t="s">
        <v>816</v>
      </c>
      <c r="E184" s="524"/>
      <c r="F184" s="258">
        <f t="shared" si="62"/>
        <v>0</v>
      </c>
      <c r="G184" s="151"/>
      <c r="H184" s="169">
        <f t="shared" si="48"/>
        <v>0</v>
      </c>
      <c r="I184" s="76"/>
      <c r="J184" s="1"/>
      <c r="K184" s="1"/>
      <c r="L184" s="1"/>
      <c r="M184" s="1"/>
      <c r="N184" s="82"/>
      <c r="O184" s="1"/>
      <c r="P184" s="42"/>
      <c r="Q184" s="82"/>
      <c r="R184" s="1"/>
      <c r="S184" s="42"/>
      <c r="T184" s="44"/>
    </row>
    <row r="185" spans="1:20" hidden="1" x14ac:dyDescent="0.25">
      <c r="B185" s="55"/>
      <c r="C185" s="2"/>
      <c r="D185" s="524" t="s">
        <v>546</v>
      </c>
      <c r="E185" s="524"/>
      <c r="F185" s="258">
        <f t="shared" si="62"/>
        <v>0</v>
      </c>
      <c r="G185" s="151"/>
      <c r="H185" s="169">
        <f t="shared" si="48"/>
        <v>0</v>
      </c>
      <c r="I185" s="76"/>
      <c r="J185" s="1"/>
      <c r="K185" s="1"/>
      <c r="L185" s="1"/>
      <c r="M185" s="1"/>
      <c r="N185" s="82"/>
      <c r="O185" s="1"/>
      <c r="P185" s="42"/>
      <c r="Q185" s="82"/>
      <c r="R185" s="1"/>
      <c r="S185" s="42"/>
      <c r="T185" s="44"/>
    </row>
    <row r="186" spans="1:20" ht="25.5" hidden="1" customHeight="1" x14ac:dyDescent="0.25">
      <c r="B186" s="55"/>
      <c r="C186" s="2"/>
      <c r="D186" s="523" t="s">
        <v>549</v>
      </c>
      <c r="E186" s="523"/>
      <c r="F186" s="268">
        <f t="shared" si="62"/>
        <v>0</v>
      </c>
      <c r="G186" s="161"/>
      <c r="H186" s="169">
        <f t="shared" si="48"/>
        <v>0</v>
      </c>
      <c r="I186" s="76"/>
      <c r="J186" s="1"/>
      <c r="K186" s="1"/>
      <c r="L186" s="1"/>
      <c r="M186" s="1"/>
      <c r="N186" s="82"/>
      <c r="O186" s="1"/>
      <c r="P186" s="42"/>
      <c r="Q186" s="82"/>
      <c r="R186" s="1"/>
      <c r="S186" s="42"/>
      <c r="T186" s="44"/>
    </row>
    <row r="187" spans="1:20" hidden="1" x14ac:dyDescent="0.25">
      <c r="B187" s="55"/>
      <c r="C187" s="2"/>
      <c r="D187" s="524" t="s">
        <v>552</v>
      </c>
      <c r="E187" s="524"/>
      <c r="F187" s="258">
        <f t="shared" si="62"/>
        <v>0</v>
      </c>
      <c r="G187" s="151"/>
      <c r="H187" s="169">
        <f t="shared" si="48"/>
        <v>0</v>
      </c>
      <c r="I187" s="76"/>
      <c r="J187" s="1"/>
      <c r="K187" s="1"/>
      <c r="L187" s="1"/>
      <c r="M187" s="1"/>
      <c r="N187" s="82"/>
      <c r="O187" s="1"/>
      <c r="P187" s="42"/>
      <c r="Q187" s="82"/>
      <c r="R187" s="1"/>
      <c r="S187" s="42"/>
      <c r="T187" s="44"/>
    </row>
    <row r="188" spans="1:20" hidden="1" x14ac:dyDescent="0.25">
      <c r="B188" s="55"/>
      <c r="C188" s="2"/>
      <c r="D188" s="524" t="s">
        <v>817</v>
      </c>
      <c r="E188" s="524"/>
      <c r="F188" s="258">
        <f t="shared" si="62"/>
        <v>0</v>
      </c>
      <c r="G188" s="151"/>
      <c r="H188" s="169">
        <f t="shared" si="48"/>
        <v>0</v>
      </c>
      <c r="I188" s="76"/>
      <c r="J188" s="1"/>
      <c r="K188" s="1"/>
      <c r="L188" s="1"/>
      <c r="M188" s="1"/>
      <c r="N188" s="82"/>
      <c r="O188" s="1"/>
      <c r="P188" s="42"/>
      <c r="Q188" s="82"/>
      <c r="R188" s="1"/>
      <c r="S188" s="42"/>
      <c r="T188" s="44"/>
    </row>
    <row r="189" spans="1:20" ht="25.5" hidden="1" customHeight="1" x14ac:dyDescent="0.25">
      <c r="B189" s="55"/>
      <c r="C189" s="2"/>
      <c r="D189" s="523" t="s">
        <v>556</v>
      </c>
      <c r="E189" s="523"/>
      <c r="F189" s="268">
        <f t="shared" si="62"/>
        <v>0</v>
      </c>
      <c r="G189" s="161"/>
      <c r="H189" s="169">
        <f t="shared" si="48"/>
        <v>0</v>
      </c>
      <c r="I189" s="76"/>
      <c r="J189" s="1"/>
      <c r="K189" s="1"/>
      <c r="L189" s="1"/>
      <c r="M189" s="1"/>
      <c r="N189" s="82"/>
      <c r="O189" s="1"/>
      <c r="P189" s="42"/>
      <c r="Q189" s="82"/>
      <c r="R189" s="1"/>
      <c r="S189" s="42"/>
      <c r="T189" s="44"/>
    </row>
    <row r="190" spans="1:20" ht="25.5" hidden="1" customHeight="1" x14ac:dyDescent="0.25">
      <c r="B190" s="55"/>
      <c r="C190" s="2"/>
      <c r="D190" s="523" t="s">
        <v>559</v>
      </c>
      <c r="E190" s="523"/>
      <c r="F190" s="268">
        <f t="shared" si="62"/>
        <v>0</v>
      </c>
      <c r="G190" s="161"/>
      <c r="H190" s="169">
        <f t="shared" si="48"/>
        <v>0</v>
      </c>
      <c r="I190" s="76"/>
      <c r="J190" s="1"/>
      <c r="K190" s="1"/>
      <c r="L190" s="1"/>
      <c r="M190" s="1"/>
      <c r="N190" s="82"/>
      <c r="O190" s="1"/>
      <c r="P190" s="42"/>
      <c r="Q190" s="82"/>
      <c r="R190" s="1"/>
      <c r="S190" s="42"/>
      <c r="T190" s="44"/>
    </row>
    <row r="191" spans="1:20" ht="25.5" hidden="1" customHeight="1" x14ac:dyDescent="0.25">
      <c r="B191" s="55"/>
      <c r="C191" s="2"/>
      <c r="D191" s="523" t="s">
        <v>561</v>
      </c>
      <c r="E191" s="523"/>
      <c r="F191" s="268">
        <f t="shared" si="62"/>
        <v>0</v>
      </c>
      <c r="G191" s="161"/>
      <c r="H191" s="169">
        <f t="shared" si="48"/>
        <v>0</v>
      </c>
      <c r="I191" s="76"/>
      <c r="J191" s="1"/>
      <c r="K191" s="1"/>
      <c r="L191" s="1"/>
      <c r="M191" s="1"/>
      <c r="N191" s="82"/>
      <c r="O191" s="1"/>
      <c r="P191" s="42"/>
      <c r="Q191" s="82"/>
      <c r="R191" s="1"/>
      <c r="S191" s="42"/>
      <c r="T191" s="44"/>
    </row>
    <row r="192" spans="1:20" ht="25.5" hidden="1" customHeight="1" x14ac:dyDescent="0.25">
      <c r="B192" s="55"/>
      <c r="C192" s="2"/>
      <c r="D192" s="523" t="s">
        <v>564</v>
      </c>
      <c r="E192" s="523"/>
      <c r="F192" s="268">
        <f t="shared" si="62"/>
        <v>0</v>
      </c>
      <c r="G192" s="161"/>
      <c r="H192" s="169">
        <f t="shared" si="48"/>
        <v>0</v>
      </c>
      <c r="I192" s="76"/>
      <c r="J192" s="1"/>
      <c r="K192" s="1"/>
      <c r="L192" s="1"/>
      <c r="M192" s="1"/>
      <c r="N192" s="82"/>
      <c r="O192" s="1"/>
      <c r="P192" s="42"/>
      <c r="Q192" s="82"/>
      <c r="R192" s="1"/>
      <c r="S192" s="42"/>
      <c r="T192" s="44"/>
    </row>
    <row r="193" spans="1:20" s="18" customFormat="1" hidden="1" x14ac:dyDescent="0.25">
      <c r="A193" s="128" t="s">
        <v>274</v>
      </c>
      <c r="B193" s="93" t="s">
        <v>686</v>
      </c>
      <c r="C193" s="556" t="s">
        <v>275</v>
      </c>
      <c r="D193" s="557"/>
      <c r="E193" s="557"/>
      <c r="F193" s="259">
        <f>F194+F195+F196+F197+F198+F199+F200+F201+F202+F203</f>
        <v>0</v>
      </c>
      <c r="G193" s="152">
        <f t="shared" ref="G193:T193" si="63">G194+G195+G196+G197+G198+G199+G200+G201+G202+G203</f>
        <v>0</v>
      </c>
      <c r="H193" s="168">
        <f t="shared" si="48"/>
        <v>0</v>
      </c>
      <c r="I193" s="95">
        <f t="shared" si="63"/>
        <v>0</v>
      </c>
      <c r="J193" s="96">
        <f t="shared" si="63"/>
        <v>0</v>
      </c>
      <c r="K193" s="96">
        <f t="shared" si="63"/>
        <v>0</v>
      </c>
      <c r="L193" s="96">
        <f t="shared" si="63"/>
        <v>0</v>
      </c>
      <c r="M193" s="96">
        <f t="shared" si="63"/>
        <v>0</v>
      </c>
      <c r="N193" s="99">
        <f t="shared" si="63"/>
        <v>0</v>
      </c>
      <c r="O193" s="96">
        <f t="shared" si="63"/>
        <v>0</v>
      </c>
      <c r="P193" s="98">
        <f t="shared" si="63"/>
        <v>0</v>
      </c>
      <c r="Q193" s="99">
        <f t="shared" si="63"/>
        <v>0</v>
      </c>
      <c r="R193" s="96">
        <f t="shared" si="63"/>
        <v>0</v>
      </c>
      <c r="S193" s="98">
        <f t="shared" si="63"/>
        <v>0</v>
      </c>
      <c r="T193" s="100">
        <f t="shared" si="63"/>
        <v>0</v>
      </c>
    </row>
    <row r="194" spans="1:20" hidden="1" x14ac:dyDescent="0.25">
      <c r="B194" s="55"/>
      <c r="C194" s="2"/>
      <c r="D194" s="524" t="s">
        <v>371</v>
      </c>
      <c r="E194" s="524"/>
      <c r="F194" s="258">
        <f t="shared" ref="F194:F203" si="64">SUM(I194:T194)</f>
        <v>0</v>
      </c>
      <c r="G194" s="151"/>
      <c r="H194" s="169">
        <f t="shared" si="48"/>
        <v>0</v>
      </c>
      <c r="I194" s="76"/>
      <c r="J194" s="1"/>
      <c r="K194" s="1"/>
      <c r="L194" s="1"/>
      <c r="M194" s="1"/>
      <c r="N194" s="82"/>
      <c r="O194" s="1"/>
      <c r="P194" s="42"/>
      <c r="Q194" s="82"/>
      <c r="R194" s="1"/>
      <c r="S194" s="42"/>
      <c r="T194" s="44"/>
    </row>
    <row r="195" spans="1:20" hidden="1" x14ac:dyDescent="0.25">
      <c r="B195" s="55"/>
      <c r="C195" s="2"/>
      <c r="D195" s="524" t="s">
        <v>544</v>
      </c>
      <c r="E195" s="524"/>
      <c r="F195" s="258">
        <f t="shared" si="64"/>
        <v>0</v>
      </c>
      <c r="G195" s="151"/>
      <c r="H195" s="169">
        <f t="shared" si="48"/>
        <v>0</v>
      </c>
      <c r="I195" s="76"/>
      <c r="J195" s="1"/>
      <c r="K195" s="1"/>
      <c r="L195" s="1"/>
      <c r="M195" s="1"/>
      <c r="N195" s="82"/>
      <c r="O195" s="1"/>
      <c r="P195" s="42"/>
      <c r="Q195" s="82"/>
      <c r="R195" s="1"/>
      <c r="S195" s="42"/>
      <c r="T195" s="44"/>
    </row>
    <row r="196" spans="1:20" hidden="1" x14ac:dyDescent="0.25">
      <c r="B196" s="55"/>
      <c r="C196" s="2"/>
      <c r="D196" s="524" t="s">
        <v>547</v>
      </c>
      <c r="E196" s="524"/>
      <c r="F196" s="258">
        <f t="shared" si="64"/>
        <v>0</v>
      </c>
      <c r="G196" s="151"/>
      <c r="H196" s="169">
        <f t="shared" si="48"/>
        <v>0</v>
      </c>
      <c r="I196" s="76"/>
      <c r="J196" s="1"/>
      <c r="K196" s="1"/>
      <c r="L196" s="1"/>
      <c r="M196" s="1"/>
      <c r="N196" s="82"/>
      <c r="O196" s="1"/>
      <c r="P196" s="42"/>
      <c r="Q196" s="82"/>
      <c r="R196" s="1"/>
      <c r="S196" s="42"/>
      <c r="T196" s="44"/>
    </row>
    <row r="197" spans="1:20" hidden="1" x14ac:dyDescent="0.25">
      <c r="B197" s="55"/>
      <c r="C197" s="2"/>
      <c r="D197" s="523" t="s">
        <v>818</v>
      </c>
      <c r="E197" s="523"/>
      <c r="F197" s="268">
        <f t="shared" si="64"/>
        <v>0</v>
      </c>
      <c r="G197" s="161"/>
      <c r="H197" s="169">
        <f t="shared" si="48"/>
        <v>0</v>
      </c>
      <c r="I197" s="76"/>
      <c r="J197" s="1"/>
      <c r="K197" s="1"/>
      <c r="L197" s="1"/>
      <c r="M197" s="1"/>
      <c r="N197" s="82"/>
      <c r="O197" s="1"/>
      <c r="P197" s="42"/>
      <c r="Q197" s="82"/>
      <c r="R197" s="1"/>
      <c r="S197" s="42"/>
      <c r="T197" s="44"/>
    </row>
    <row r="198" spans="1:20" hidden="1" x14ac:dyDescent="0.25">
      <c r="B198" s="55"/>
      <c r="C198" s="2"/>
      <c r="D198" s="524" t="s">
        <v>554</v>
      </c>
      <c r="E198" s="524"/>
      <c r="F198" s="258">
        <f t="shared" si="64"/>
        <v>0</v>
      </c>
      <c r="G198" s="151"/>
      <c r="H198" s="169">
        <f t="shared" si="48"/>
        <v>0</v>
      </c>
      <c r="I198" s="76"/>
      <c r="J198" s="1"/>
      <c r="K198" s="1"/>
      <c r="L198" s="1"/>
      <c r="M198" s="1"/>
      <c r="N198" s="82"/>
      <c r="O198" s="1"/>
      <c r="P198" s="42"/>
      <c r="Q198" s="82"/>
      <c r="R198" s="1"/>
      <c r="S198" s="42"/>
      <c r="T198" s="44"/>
    </row>
    <row r="199" spans="1:20" hidden="1" x14ac:dyDescent="0.25">
      <c r="B199" s="55"/>
      <c r="C199" s="2"/>
      <c r="D199" s="524" t="s">
        <v>553</v>
      </c>
      <c r="E199" s="524"/>
      <c r="F199" s="258">
        <f t="shared" si="64"/>
        <v>0</v>
      </c>
      <c r="G199" s="151"/>
      <c r="H199" s="169">
        <f t="shared" si="48"/>
        <v>0</v>
      </c>
      <c r="I199" s="76"/>
      <c r="J199" s="1"/>
      <c r="K199" s="1"/>
      <c r="L199" s="1"/>
      <c r="M199" s="1"/>
      <c r="N199" s="82"/>
      <c r="O199" s="1"/>
      <c r="P199" s="42"/>
      <c r="Q199" s="82"/>
      <c r="R199" s="1"/>
      <c r="S199" s="42"/>
      <c r="T199" s="44"/>
    </row>
    <row r="200" spans="1:20" ht="25.5" hidden="1" customHeight="1" x14ac:dyDescent="0.25">
      <c r="B200" s="55"/>
      <c r="C200" s="2"/>
      <c r="D200" s="523" t="s">
        <v>557</v>
      </c>
      <c r="E200" s="523"/>
      <c r="F200" s="268">
        <f t="shared" si="64"/>
        <v>0</v>
      </c>
      <c r="G200" s="161"/>
      <c r="H200" s="169">
        <f t="shared" si="48"/>
        <v>0</v>
      </c>
      <c r="I200" s="76"/>
      <c r="J200" s="1"/>
      <c r="K200" s="1"/>
      <c r="L200" s="1"/>
      <c r="M200" s="1"/>
      <c r="N200" s="82"/>
      <c r="O200" s="1"/>
      <c r="P200" s="42"/>
      <c r="Q200" s="82"/>
      <c r="R200" s="1"/>
      <c r="S200" s="42"/>
      <c r="T200" s="44"/>
    </row>
    <row r="201" spans="1:20" hidden="1" x14ac:dyDescent="0.25">
      <c r="B201" s="55"/>
      <c r="C201" s="2"/>
      <c r="D201" s="524" t="s">
        <v>819</v>
      </c>
      <c r="E201" s="524"/>
      <c r="F201" s="258">
        <f t="shared" si="64"/>
        <v>0</v>
      </c>
      <c r="G201" s="151"/>
      <c r="H201" s="169">
        <f t="shared" si="48"/>
        <v>0</v>
      </c>
      <c r="I201" s="76"/>
      <c r="J201" s="1"/>
      <c r="K201" s="1"/>
      <c r="L201" s="1"/>
      <c r="M201" s="1"/>
      <c r="N201" s="82"/>
      <c r="O201" s="1"/>
      <c r="P201" s="42"/>
      <c r="Q201" s="82"/>
      <c r="R201" s="1"/>
      <c r="S201" s="42"/>
      <c r="T201" s="44"/>
    </row>
    <row r="202" spans="1:20" ht="25.5" hidden="1" customHeight="1" x14ac:dyDescent="0.25">
      <c r="B202" s="55"/>
      <c r="C202" s="2"/>
      <c r="D202" s="523" t="s">
        <v>562</v>
      </c>
      <c r="E202" s="523"/>
      <c r="F202" s="268">
        <f t="shared" si="64"/>
        <v>0</v>
      </c>
      <c r="G202" s="161"/>
      <c r="H202" s="169">
        <f t="shared" si="48"/>
        <v>0</v>
      </c>
      <c r="I202" s="76"/>
      <c r="J202" s="1"/>
      <c r="K202" s="1"/>
      <c r="L202" s="1"/>
      <c r="M202" s="1"/>
      <c r="N202" s="82"/>
      <c r="O202" s="1"/>
      <c r="P202" s="42"/>
      <c r="Q202" s="82"/>
      <c r="R202" s="1"/>
      <c r="S202" s="42"/>
      <c r="T202" s="44"/>
    </row>
    <row r="203" spans="1:20" ht="25.5" hidden="1" customHeight="1" x14ac:dyDescent="0.25">
      <c r="B203" s="55"/>
      <c r="C203" s="2"/>
      <c r="D203" s="523" t="s">
        <v>565</v>
      </c>
      <c r="E203" s="523"/>
      <c r="F203" s="268">
        <f t="shared" si="64"/>
        <v>0</v>
      </c>
      <c r="G203" s="161"/>
      <c r="H203" s="169">
        <f t="shared" si="48"/>
        <v>0</v>
      </c>
      <c r="I203" s="76"/>
      <c r="J203" s="1"/>
      <c r="K203" s="1"/>
      <c r="L203" s="1"/>
      <c r="M203" s="1"/>
      <c r="N203" s="82"/>
      <c r="O203" s="1"/>
      <c r="P203" s="42"/>
      <c r="Q203" s="82"/>
      <c r="R203" s="1"/>
      <c r="S203" s="42"/>
      <c r="T203" s="44"/>
    </row>
    <row r="204" spans="1:20" s="18" customFormat="1" ht="25.5" hidden="1" customHeight="1" x14ac:dyDescent="0.25">
      <c r="A204" s="128" t="s">
        <v>276</v>
      </c>
      <c r="B204" s="93" t="s">
        <v>687</v>
      </c>
      <c r="C204" s="590" t="s">
        <v>607</v>
      </c>
      <c r="D204" s="591"/>
      <c r="E204" s="591"/>
      <c r="F204" s="272">
        <f>F205+F206</f>
        <v>0</v>
      </c>
      <c r="G204" s="165">
        <f t="shared" ref="G204:T204" si="65">G205+G206</f>
        <v>0</v>
      </c>
      <c r="H204" s="168">
        <f t="shared" si="48"/>
        <v>0</v>
      </c>
      <c r="I204" s="95">
        <f t="shared" si="65"/>
        <v>0</v>
      </c>
      <c r="J204" s="96">
        <f t="shared" si="65"/>
        <v>0</v>
      </c>
      <c r="K204" s="96">
        <f t="shared" si="65"/>
        <v>0</v>
      </c>
      <c r="L204" s="96">
        <f t="shared" si="65"/>
        <v>0</v>
      </c>
      <c r="M204" s="96">
        <f t="shared" si="65"/>
        <v>0</v>
      </c>
      <c r="N204" s="99">
        <f t="shared" si="65"/>
        <v>0</v>
      </c>
      <c r="O204" s="96">
        <f t="shared" si="65"/>
        <v>0</v>
      </c>
      <c r="P204" s="98">
        <f t="shared" si="65"/>
        <v>0</v>
      </c>
      <c r="Q204" s="99">
        <f t="shared" si="65"/>
        <v>0</v>
      </c>
      <c r="R204" s="96">
        <f t="shared" si="65"/>
        <v>0</v>
      </c>
      <c r="S204" s="98">
        <f t="shared" si="65"/>
        <v>0</v>
      </c>
      <c r="T204" s="100">
        <f t="shared" si="65"/>
        <v>0</v>
      </c>
    </row>
    <row r="205" spans="1:20" ht="25.5" hidden="1" customHeight="1" x14ac:dyDescent="0.25">
      <c r="B205" s="55"/>
      <c r="C205" s="2"/>
      <c r="D205" s="523" t="s">
        <v>568</v>
      </c>
      <c r="E205" s="523"/>
      <c r="F205" s="268">
        <f t="shared" ref="F205:F206" si="66">SUM(I205:T205)</f>
        <v>0</v>
      </c>
      <c r="G205" s="161"/>
      <c r="H205" s="169">
        <f t="shared" ref="H205:H262" si="67">SUM(F205:G205)</f>
        <v>0</v>
      </c>
      <c r="I205" s="76"/>
      <c r="J205" s="1"/>
      <c r="K205" s="1"/>
      <c r="L205" s="1"/>
      <c r="M205" s="1"/>
      <c r="N205" s="82"/>
      <c r="O205" s="1"/>
      <c r="P205" s="42"/>
      <c r="Q205" s="82"/>
      <c r="R205" s="1"/>
      <c r="S205" s="42"/>
      <c r="T205" s="44"/>
    </row>
    <row r="206" spans="1:20" ht="25.5" hidden="1" customHeight="1" x14ac:dyDescent="0.25">
      <c r="B206" s="55"/>
      <c r="C206" s="2"/>
      <c r="D206" s="523" t="s">
        <v>569</v>
      </c>
      <c r="E206" s="523"/>
      <c r="F206" s="268">
        <f t="shared" si="66"/>
        <v>0</v>
      </c>
      <c r="G206" s="161"/>
      <c r="H206" s="169">
        <f t="shared" si="67"/>
        <v>0</v>
      </c>
      <c r="I206" s="76"/>
      <c r="J206" s="1"/>
      <c r="K206" s="1"/>
      <c r="L206" s="1"/>
      <c r="M206" s="1"/>
      <c r="N206" s="82"/>
      <c r="O206" s="1"/>
      <c r="P206" s="42"/>
      <c r="Q206" s="82"/>
      <c r="R206" s="1"/>
      <c r="S206" s="42"/>
      <c r="T206" s="44"/>
    </row>
    <row r="207" spans="1:20" s="18" customFormat="1" ht="15" hidden="1" customHeight="1" x14ac:dyDescent="0.25">
      <c r="A207" s="128" t="s">
        <v>277</v>
      </c>
      <c r="B207" s="93" t="s">
        <v>688</v>
      </c>
      <c r="C207" s="590" t="s">
        <v>820</v>
      </c>
      <c r="D207" s="591"/>
      <c r="E207" s="591"/>
      <c r="F207" s="272">
        <f>F208+F209+F210+F211+F212+F213+F214+F215+F216+F217+F218</f>
        <v>0</v>
      </c>
      <c r="G207" s="165">
        <f t="shared" ref="G207:T207" si="68">G208+G209+G210+G211+G212+G213+G214+G215+G216+G217+G218</f>
        <v>0</v>
      </c>
      <c r="H207" s="168">
        <f t="shared" si="67"/>
        <v>0</v>
      </c>
      <c r="I207" s="95">
        <f t="shared" si="68"/>
        <v>0</v>
      </c>
      <c r="J207" s="96">
        <f t="shared" si="68"/>
        <v>0</v>
      </c>
      <c r="K207" s="96">
        <f t="shared" si="68"/>
        <v>0</v>
      </c>
      <c r="L207" s="96">
        <f t="shared" si="68"/>
        <v>0</v>
      </c>
      <c r="M207" s="96">
        <f t="shared" si="68"/>
        <v>0</v>
      </c>
      <c r="N207" s="99">
        <f t="shared" si="68"/>
        <v>0</v>
      </c>
      <c r="O207" s="96">
        <f t="shared" si="68"/>
        <v>0</v>
      </c>
      <c r="P207" s="98">
        <f t="shared" si="68"/>
        <v>0</v>
      </c>
      <c r="Q207" s="99">
        <f t="shared" si="68"/>
        <v>0</v>
      </c>
      <c r="R207" s="96">
        <f t="shared" si="68"/>
        <v>0</v>
      </c>
      <c r="S207" s="98">
        <f t="shared" si="68"/>
        <v>0</v>
      </c>
      <c r="T207" s="100">
        <f t="shared" si="68"/>
        <v>0</v>
      </c>
    </row>
    <row r="208" spans="1:20" hidden="1" x14ac:dyDescent="0.25">
      <c r="B208" s="55"/>
      <c r="C208" s="2"/>
      <c r="D208" s="524" t="s">
        <v>372</v>
      </c>
      <c r="E208" s="524"/>
      <c r="F208" s="258">
        <f t="shared" ref="F208:F220" si="69">SUM(I208:T208)</f>
        <v>0</v>
      </c>
      <c r="G208" s="151"/>
      <c r="H208" s="169">
        <f t="shared" si="67"/>
        <v>0</v>
      </c>
      <c r="I208" s="76"/>
      <c r="J208" s="1"/>
      <c r="K208" s="1"/>
      <c r="L208" s="1"/>
      <c r="M208" s="1"/>
      <c r="N208" s="82"/>
      <c r="O208" s="1"/>
      <c r="P208" s="42"/>
      <c r="Q208" s="82"/>
      <c r="R208" s="1"/>
      <c r="S208" s="42"/>
      <c r="T208" s="44"/>
    </row>
    <row r="209" spans="1:20" hidden="1" x14ac:dyDescent="0.25">
      <c r="B209" s="55"/>
      <c r="C209" s="2"/>
      <c r="D209" s="524" t="s">
        <v>821</v>
      </c>
      <c r="E209" s="524"/>
      <c r="F209" s="258">
        <f t="shared" si="69"/>
        <v>0</v>
      </c>
      <c r="G209" s="151"/>
      <c r="H209" s="169">
        <f t="shared" si="67"/>
        <v>0</v>
      </c>
      <c r="I209" s="76"/>
      <c r="J209" s="1"/>
      <c r="K209" s="1"/>
      <c r="L209" s="1"/>
      <c r="M209" s="1"/>
      <c r="N209" s="82"/>
      <c r="O209" s="1"/>
      <c r="P209" s="42"/>
      <c r="Q209" s="82"/>
      <c r="R209" s="1"/>
      <c r="S209" s="42"/>
      <c r="T209" s="44"/>
    </row>
    <row r="210" spans="1:20" hidden="1" x14ac:dyDescent="0.25">
      <c r="B210" s="55"/>
      <c r="C210" s="2"/>
      <c r="D210" s="524" t="s">
        <v>375</v>
      </c>
      <c r="E210" s="524"/>
      <c r="F210" s="258">
        <f t="shared" si="69"/>
        <v>0</v>
      </c>
      <c r="G210" s="151"/>
      <c r="H210" s="169">
        <f t="shared" si="67"/>
        <v>0</v>
      </c>
      <c r="I210" s="76"/>
      <c r="J210" s="1"/>
      <c r="K210" s="1"/>
      <c r="L210" s="1"/>
      <c r="M210" s="1"/>
      <c r="N210" s="82"/>
      <c r="O210" s="1"/>
      <c r="P210" s="42"/>
      <c r="Q210" s="82"/>
      <c r="R210" s="1"/>
      <c r="S210" s="42"/>
      <c r="T210" s="44"/>
    </row>
    <row r="211" spans="1:20" hidden="1" x14ac:dyDescent="0.25">
      <c r="B211" s="55"/>
      <c r="C211" s="2"/>
      <c r="D211" s="524" t="s">
        <v>373</v>
      </c>
      <c r="E211" s="524"/>
      <c r="F211" s="258">
        <f t="shared" si="69"/>
        <v>0</v>
      </c>
      <c r="G211" s="151"/>
      <c r="H211" s="169">
        <f t="shared" si="67"/>
        <v>0</v>
      </c>
      <c r="I211" s="76"/>
      <c r="J211" s="1"/>
      <c r="K211" s="1"/>
      <c r="L211" s="1"/>
      <c r="M211" s="1"/>
      <c r="N211" s="82"/>
      <c r="O211" s="1"/>
      <c r="P211" s="42"/>
      <c r="Q211" s="82"/>
      <c r="R211" s="1"/>
      <c r="S211" s="42"/>
      <c r="T211" s="44"/>
    </row>
    <row r="212" spans="1:20" hidden="1" x14ac:dyDescent="0.25">
      <c r="B212" s="55"/>
      <c r="C212" s="2"/>
      <c r="D212" s="524" t="s">
        <v>822</v>
      </c>
      <c r="E212" s="524"/>
      <c r="F212" s="258">
        <f t="shared" si="69"/>
        <v>0</v>
      </c>
      <c r="G212" s="151"/>
      <c r="H212" s="169">
        <f t="shared" si="67"/>
        <v>0</v>
      </c>
      <c r="I212" s="76"/>
      <c r="J212" s="1"/>
      <c r="K212" s="1"/>
      <c r="L212" s="1"/>
      <c r="M212" s="1"/>
      <c r="N212" s="82"/>
      <c r="O212" s="1"/>
      <c r="P212" s="42"/>
      <c r="Q212" s="82"/>
      <c r="R212" s="1"/>
      <c r="S212" s="42"/>
      <c r="T212" s="44"/>
    </row>
    <row r="213" spans="1:20" ht="25.5" hidden="1" customHeight="1" x14ac:dyDescent="0.25">
      <c r="B213" s="55"/>
      <c r="C213" s="2"/>
      <c r="D213" s="523" t="s">
        <v>537</v>
      </c>
      <c r="E213" s="523"/>
      <c r="F213" s="268">
        <f t="shared" si="69"/>
        <v>0</v>
      </c>
      <c r="G213" s="161"/>
      <c r="H213" s="169">
        <f t="shared" si="67"/>
        <v>0</v>
      </c>
      <c r="I213" s="76"/>
      <c r="J213" s="1"/>
      <c r="K213" s="1"/>
      <c r="L213" s="1"/>
      <c r="M213" s="1"/>
      <c r="N213" s="82"/>
      <c r="O213" s="1"/>
      <c r="P213" s="42"/>
      <c r="Q213" s="82"/>
      <c r="R213" s="1"/>
      <c r="S213" s="42"/>
      <c r="T213" s="44"/>
    </row>
    <row r="214" spans="1:20" ht="25.5" hidden="1" customHeight="1" x14ac:dyDescent="0.25">
      <c r="B214" s="55"/>
      <c r="C214" s="2"/>
      <c r="D214" s="523" t="s">
        <v>540</v>
      </c>
      <c r="E214" s="523"/>
      <c r="F214" s="268">
        <f t="shared" si="69"/>
        <v>0</v>
      </c>
      <c r="G214" s="161"/>
      <c r="H214" s="169">
        <f t="shared" si="67"/>
        <v>0</v>
      </c>
      <c r="I214" s="76"/>
      <c r="J214" s="1"/>
      <c r="K214" s="1"/>
      <c r="L214" s="1"/>
      <c r="M214" s="1"/>
      <c r="N214" s="82"/>
      <c r="O214" s="1"/>
      <c r="P214" s="42"/>
      <c r="Q214" s="82"/>
      <c r="R214" s="1"/>
      <c r="S214" s="42"/>
      <c r="T214" s="44"/>
    </row>
    <row r="215" spans="1:20" hidden="1" x14ac:dyDescent="0.25">
      <c r="B215" s="55"/>
      <c r="C215" s="2"/>
      <c r="D215" s="524" t="s">
        <v>823</v>
      </c>
      <c r="E215" s="524"/>
      <c r="F215" s="258">
        <f t="shared" si="69"/>
        <v>0</v>
      </c>
      <c r="G215" s="151"/>
      <c r="H215" s="169">
        <f t="shared" si="67"/>
        <v>0</v>
      </c>
      <c r="I215" s="76"/>
      <c r="J215" s="1"/>
      <c r="K215" s="1"/>
      <c r="L215" s="1"/>
      <c r="M215" s="1"/>
      <c r="N215" s="82"/>
      <c r="O215" s="1"/>
      <c r="P215" s="42"/>
      <c r="Q215" s="82"/>
      <c r="R215" s="1"/>
      <c r="S215" s="42"/>
      <c r="T215" s="44"/>
    </row>
    <row r="216" spans="1:20" hidden="1" x14ac:dyDescent="0.25">
      <c r="B216" s="55"/>
      <c r="C216" s="2"/>
      <c r="D216" s="524" t="s">
        <v>374</v>
      </c>
      <c r="E216" s="524"/>
      <c r="F216" s="258">
        <f t="shared" si="69"/>
        <v>0</v>
      </c>
      <c r="G216" s="151"/>
      <c r="H216" s="169">
        <f t="shared" si="67"/>
        <v>0</v>
      </c>
      <c r="I216" s="76"/>
      <c r="J216" s="1"/>
      <c r="K216" s="1"/>
      <c r="L216" s="1"/>
      <c r="M216" s="1"/>
      <c r="N216" s="82"/>
      <c r="O216" s="1"/>
      <c r="P216" s="42"/>
      <c r="Q216" s="82"/>
      <c r="R216" s="1"/>
      <c r="S216" s="42"/>
      <c r="T216" s="44"/>
    </row>
    <row r="217" spans="1:20" hidden="1" x14ac:dyDescent="0.25">
      <c r="B217" s="55"/>
      <c r="C217" s="2"/>
      <c r="D217" s="524" t="s">
        <v>824</v>
      </c>
      <c r="E217" s="524"/>
      <c r="F217" s="258">
        <f t="shared" si="69"/>
        <v>0</v>
      </c>
      <c r="G217" s="151"/>
      <c r="H217" s="169">
        <f t="shared" si="67"/>
        <v>0</v>
      </c>
      <c r="I217" s="76"/>
      <c r="J217" s="1"/>
      <c r="K217" s="1"/>
      <c r="L217" s="1"/>
      <c r="M217" s="1"/>
      <c r="N217" s="82"/>
      <c r="O217" s="1"/>
      <c r="P217" s="42"/>
      <c r="Q217" s="82"/>
      <c r="R217" s="1"/>
      <c r="S217" s="42"/>
      <c r="T217" s="44"/>
    </row>
    <row r="218" spans="1:20" hidden="1" x14ac:dyDescent="0.25">
      <c r="B218" s="55"/>
      <c r="C218" s="2"/>
      <c r="D218" s="524" t="s">
        <v>566</v>
      </c>
      <c r="E218" s="524"/>
      <c r="F218" s="258">
        <f t="shared" si="69"/>
        <v>0</v>
      </c>
      <c r="G218" s="151"/>
      <c r="H218" s="169">
        <f t="shared" si="67"/>
        <v>0</v>
      </c>
      <c r="I218" s="76"/>
      <c r="J218" s="1"/>
      <c r="K218" s="1"/>
      <c r="L218" s="1"/>
      <c r="M218" s="1"/>
      <c r="N218" s="82"/>
      <c r="O218" s="1"/>
      <c r="P218" s="42"/>
      <c r="Q218" s="82"/>
      <c r="R218" s="1"/>
      <c r="S218" s="42"/>
      <c r="T218" s="44"/>
    </row>
    <row r="219" spans="1:20" s="18" customFormat="1" hidden="1" x14ac:dyDescent="0.25">
      <c r="A219" s="128" t="s">
        <v>278</v>
      </c>
      <c r="B219" s="93" t="s">
        <v>689</v>
      </c>
      <c r="C219" s="556" t="s">
        <v>279</v>
      </c>
      <c r="D219" s="557"/>
      <c r="E219" s="557"/>
      <c r="F219" s="259">
        <f t="shared" si="69"/>
        <v>0</v>
      </c>
      <c r="G219" s="152"/>
      <c r="H219" s="168">
        <f t="shared" si="67"/>
        <v>0</v>
      </c>
      <c r="I219" s="95"/>
      <c r="J219" s="96"/>
      <c r="K219" s="96"/>
      <c r="L219" s="96"/>
      <c r="M219" s="96"/>
      <c r="N219" s="99"/>
      <c r="O219" s="96"/>
      <c r="P219" s="98"/>
      <c r="Q219" s="99"/>
      <c r="R219" s="96"/>
      <c r="S219" s="98"/>
      <c r="T219" s="100"/>
    </row>
    <row r="220" spans="1:20" s="18" customFormat="1" hidden="1" x14ac:dyDescent="0.25">
      <c r="A220" s="128" t="s">
        <v>280</v>
      </c>
      <c r="B220" s="93" t="s">
        <v>690</v>
      </c>
      <c r="C220" s="556" t="s">
        <v>281</v>
      </c>
      <c r="D220" s="557"/>
      <c r="E220" s="557"/>
      <c r="F220" s="259">
        <f t="shared" si="69"/>
        <v>0</v>
      </c>
      <c r="G220" s="152"/>
      <c r="H220" s="168">
        <f t="shared" si="67"/>
        <v>0</v>
      </c>
      <c r="I220" s="95"/>
      <c r="J220" s="96"/>
      <c r="K220" s="96"/>
      <c r="L220" s="96"/>
      <c r="M220" s="96"/>
      <c r="N220" s="99"/>
      <c r="O220" s="96"/>
      <c r="P220" s="98"/>
      <c r="Q220" s="99"/>
      <c r="R220" s="96"/>
      <c r="S220" s="98"/>
      <c r="T220" s="100"/>
    </row>
    <row r="221" spans="1:20" s="18" customFormat="1" hidden="1" x14ac:dyDescent="0.25">
      <c r="A221" s="128" t="s">
        <v>282</v>
      </c>
      <c r="B221" s="93" t="s">
        <v>691</v>
      </c>
      <c r="C221" s="556" t="s">
        <v>283</v>
      </c>
      <c r="D221" s="557"/>
      <c r="E221" s="557"/>
      <c r="F221" s="259">
        <f>F222+F223+F224+F225+F226+F227+F228+F229+F230+F231</f>
        <v>0</v>
      </c>
      <c r="G221" s="152">
        <f t="shared" ref="G221:T221" si="70">G222+G223+G224+G225+G226+G227+G228+G229+G230+G231</f>
        <v>0</v>
      </c>
      <c r="H221" s="168">
        <f t="shared" si="67"/>
        <v>0</v>
      </c>
      <c r="I221" s="95">
        <f t="shared" si="70"/>
        <v>0</v>
      </c>
      <c r="J221" s="96">
        <f t="shared" si="70"/>
        <v>0</v>
      </c>
      <c r="K221" s="96">
        <f t="shared" si="70"/>
        <v>0</v>
      </c>
      <c r="L221" s="96">
        <f t="shared" si="70"/>
        <v>0</v>
      </c>
      <c r="M221" s="96">
        <f t="shared" si="70"/>
        <v>0</v>
      </c>
      <c r="N221" s="99">
        <f t="shared" si="70"/>
        <v>0</v>
      </c>
      <c r="O221" s="96">
        <f t="shared" si="70"/>
        <v>0</v>
      </c>
      <c r="P221" s="98">
        <f t="shared" si="70"/>
        <v>0</v>
      </c>
      <c r="Q221" s="99">
        <f t="shared" si="70"/>
        <v>0</v>
      </c>
      <c r="R221" s="96">
        <f t="shared" si="70"/>
        <v>0</v>
      </c>
      <c r="S221" s="98">
        <f t="shared" si="70"/>
        <v>0</v>
      </c>
      <c r="T221" s="100">
        <f t="shared" si="70"/>
        <v>0</v>
      </c>
    </row>
    <row r="222" spans="1:20" hidden="1" x14ac:dyDescent="0.25">
      <c r="B222" s="55"/>
      <c r="C222" s="2"/>
      <c r="D222" s="524" t="s">
        <v>376</v>
      </c>
      <c r="E222" s="524"/>
      <c r="F222" s="258">
        <f t="shared" ref="F222:F231" si="71">SUM(I222:T222)</f>
        <v>0</v>
      </c>
      <c r="G222" s="151"/>
      <c r="H222" s="169">
        <f t="shared" si="67"/>
        <v>0</v>
      </c>
      <c r="I222" s="76"/>
      <c r="J222" s="1"/>
      <c r="K222" s="1"/>
      <c r="L222" s="1"/>
      <c r="M222" s="1"/>
      <c r="N222" s="82"/>
      <c r="O222" s="1"/>
      <c r="P222" s="42"/>
      <c r="Q222" s="82"/>
      <c r="R222" s="1"/>
      <c r="S222" s="42"/>
      <c r="T222" s="44"/>
    </row>
    <row r="223" spans="1:20" hidden="1" x14ac:dyDescent="0.25">
      <c r="B223" s="55"/>
      <c r="C223" s="2"/>
      <c r="D223" s="524" t="s">
        <v>377</v>
      </c>
      <c r="E223" s="524"/>
      <c r="F223" s="258">
        <f t="shared" si="71"/>
        <v>0</v>
      </c>
      <c r="G223" s="151"/>
      <c r="H223" s="169">
        <f t="shared" si="67"/>
        <v>0</v>
      </c>
      <c r="I223" s="76"/>
      <c r="J223" s="1"/>
      <c r="K223" s="1"/>
      <c r="L223" s="1"/>
      <c r="M223" s="1"/>
      <c r="N223" s="82"/>
      <c r="O223" s="1"/>
      <c r="P223" s="42"/>
      <c r="Q223" s="82"/>
      <c r="R223" s="1"/>
      <c r="S223" s="42"/>
      <c r="T223" s="44"/>
    </row>
    <row r="224" spans="1:20" hidden="1" x14ac:dyDescent="0.25">
      <c r="B224" s="55"/>
      <c r="C224" s="2"/>
      <c r="D224" s="524" t="s">
        <v>378</v>
      </c>
      <c r="E224" s="524"/>
      <c r="F224" s="258">
        <f t="shared" si="71"/>
        <v>0</v>
      </c>
      <c r="G224" s="151"/>
      <c r="H224" s="169">
        <f t="shared" si="67"/>
        <v>0</v>
      </c>
      <c r="I224" s="76"/>
      <c r="J224" s="1"/>
      <c r="K224" s="1"/>
      <c r="L224" s="1"/>
      <c r="M224" s="1"/>
      <c r="N224" s="82"/>
      <c r="O224" s="1"/>
      <c r="P224" s="42"/>
      <c r="Q224" s="82"/>
      <c r="R224" s="1"/>
      <c r="S224" s="42"/>
      <c r="T224" s="44"/>
    </row>
    <row r="225" spans="1:20" hidden="1" x14ac:dyDescent="0.25">
      <c r="B225" s="55"/>
      <c r="C225" s="2"/>
      <c r="D225" s="524" t="s">
        <v>379</v>
      </c>
      <c r="E225" s="524"/>
      <c r="F225" s="258">
        <f t="shared" si="71"/>
        <v>0</v>
      </c>
      <c r="G225" s="151"/>
      <c r="H225" s="169">
        <f t="shared" si="67"/>
        <v>0</v>
      </c>
      <c r="I225" s="76"/>
      <c r="J225" s="1"/>
      <c r="K225" s="1"/>
      <c r="L225" s="1"/>
      <c r="M225" s="1"/>
      <c r="N225" s="82"/>
      <c r="O225" s="1"/>
      <c r="P225" s="42"/>
      <c r="Q225" s="82"/>
      <c r="R225" s="1"/>
      <c r="S225" s="42"/>
      <c r="T225" s="44"/>
    </row>
    <row r="226" spans="1:20" hidden="1" x14ac:dyDescent="0.25">
      <c r="B226" s="55"/>
      <c r="C226" s="2"/>
      <c r="D226" s="524" t="s">
        <v>380</v>
      </c>
      <c r="E226" s="524"/>
      <c r="F226" s="258">
        <f t="shared" si="71"/>
        <v>0</v>
      </c>
      <c r="G226" s="151"/>
      <c r="H226" s="169">
        <f t="shared" si="67"/>
        <v>0</v>
      </c>
      <c r="I226" s="76"/>
      <c r="J226" s="1"/>
      <c r="K226" s="1"/>
      <c r="L226" s="1"/>
      <c r="M226" s="1"/>
      <c r="N226" s="82"/>
      <c r="O226" s="1"/>
      <c r="P226" s="42"/>
      <c r="Q226" s="82"/>
      <c r="R226" s="1"/>
      <c r="S226" s="42"/>
      <c r="T226" s="44"/>
    </row>
    <row r="227" spans="1:20" ht="25.5" hidden="1" customHeight="1" x14ac:dyDescent="0.25">
      <c r="B227" s="55"/>
      <c r="C227" s="2"/>
      <c r="D227" s="523" t="s">
        <v>538</v>
      </c>
      <c r="E227" s="523"/>
      <c r="F227" s="268">
        <f t="shared" si="71"/>
        <v>0</v>
      </c>
      <c r="G227" s="161"/>
      <c r="H227" s="169">
        <f t="shared" si="67"/>
        <v>0</v>
      </c>
      <c r="I227" s="76"/>
      <c r="J227" s="1"/>
      <c r="K227" s="1"/>
      <c r="L227" s="1"/>
      <c r="M227" s="1"/>
      <c r="N227" s="82"/>
      <c r="O227" s="1"/>
      <c r="P227" s="42"/>
      <c r="Q227" s="82"/>
      <c r="R227" s="1"/>
      <c r="S227" s="42"/>
      <c r="T227" s="44"/>
    </row>
    <row r="228" spans="1:20" ht="25.5" hidden="1" customHeight="1" x14ac:dyDescent="0.25">
      <c r="B228" s="55"/>
      <c r="C228" s="2"/>
      <c r="D228" s="523" t="s">
        <v>541</v>
      </c>
      <c r="E228" s="523"/>
      <c r="F228" s="268">
        <f t="shared" si="71"/>
        <v>0</v>
      </c>
      <c r="G228" s="161"/>
      <c r="H228" s="169">
        <f t="shared" si="67"/>
        <v>0</v>
      </c>
      <c r="I228" s="76"/>
      <c r="J228" s="1"/>
      <c r="K228" s="1"/>
      <c r="L228" s="1"/>
      <c r="M228" s="1"/>
      <c r="N228" s="82"/>
      <c r="O228" s="1"/>
      <c r="P228" s="42"/>
      <c r="Q228" s="82"/>
      <c r="R228" s="1"/>
      <c r="S228" s="42"/>
      <c r="T228" s="44"/>
    </row>
    <row r="229" spans="1:20" hidden="1" x14ac:dyDescent="0.25">
      <c r="B229" s="55"/>
      <c r="C229" s="2"/>
      <c r="D229" s="524" t="s">
        <v>381</v>
      </c>
      <c r="E229" s="524"/>
      <c r="F229" s="258">
        <f t="shared" si="71"/>
        <v>0</v>
      </c>
      <c r="G229" s="151"/>
      <c r="H229" s="169">
        <f t="shared" si="67"/>
        <v>0</v>
      </c>
      <c r="I229" s="76"/>
      <c r="J229" s="1"/>
      <c r="K229" s="1"/>
      <c r="L229" s="1"/>
      <c r="M229" s="1"/>
      <c r="N229" s="82"/>
      <c r="O229" s="1"/>
      <c r="P229" s="42"/>
      <c r="Q229" s="82"/>
      <c r="R229" s="1"/>
      <c r="S229" s="42"/>
      <c r="T229" s="44"/>
    </row>
    <row r="230" spans="1:20" hidden="1" x14ac:dyDescent="0.25">
      <c r="B230" s="55"/>
      <c r="C230" s="2"/>
      <c r="D230" s="524" t="s">
        <v>382</v>
      </c>
      <c r="E230" s="524"/>
      <c r="F230" s="258">
        <f t="shared" si="71"/>
        <v>0</v>
      </c>
      <c r="G230" s="151"/>
      <c r="H230" s="169">
        <f t="shared" si="67"/>
        <v>0</v>
      </c>
      <c r="I230" s="76"/>
      <c r="J230" s="1"/>
      <c r="K230" s="1"/>
      <c r="L230" s="1"/>
      <c r="M230" s="1"/>
      <c r="N230" s="82"/>
      <c r="O230" s="1"/>
      <c r="P230" s="42"/>
      <c r="Q230" s="82"/>
      <c r="R230" s="1"/>
      <c r="S230" s="42"/>
      <c r="T230" s="44"/>
    </row>
    <row r="231" spans="1:20" ht="15.75" hidden="1" thickBot="1" x14ac:dyDescent="0.3">
      <c r="B231" s="57"/>
      <c r="C231" s="20"/>
      <c r="D231" s="559" t="s">
        <v>567</v>
      </c>
      <c r="E231" s="559"/>
      <c r="F231" s="260">
        <f t="shared" si="71"/>
        <v>0</v>
      </c>
      <c r="G231" s="153"/>
      <c r="H231" s="169">
        <f t="shared" si="67"/>
        <v>0</v>
      </c>
      <c r="I231" s="76"/>
      <c r="J231" s="1"/>
      <c r="K231" s="1"/>
      <c r="L231" s="1"/>
      <c r="M231" s="1"/>
      <c r="N231" s="82"/>
      <c r="O231" s="1"/>
      <c r="P231" s="42"/>
      <c r="Q231" s="82"/>
      <c r="R231" s="1"/>
      <c r="S231" s="42"/>
      <c r="T231" s="44"/>
    </row>
    <row r="232" spans="1:20" ht="15.75" thickBot="1" x14ac:dyDescent="0.3">
      <c r="B232" s="101" t="s">
        <v>284</v>
      </c>
      <c r="C232" s="560" t="s">
        <v>285</v>
      </c>
      <c r="D232" s="561"/>
      <c r="E232" s="561"/>
      <c r="F232" s="261">
        <f>F233+F254+F260+F261</f>
        <v>0</v>
      </c>
      <c r="G232" s="154">
        <f t="shared" ref="G232:T232" si="72">G233+G254+G260+G261</f>
        <v>0</v>
      </c>
      <c r="H232" s="166">
        <f t="shared" si="67"/>
        <v>0</v>
      </c>
      <c r="I232" s="87">
        <f t="shared" si="72"/>
        <v>0</v>
      </c>
      <c r="J232" s="88">
        <f t="shared" si="72"/>
        <v>0</v>
      </c>
      <c r="K232" s="88">
        <f t="shared" si="72"/>
        <v>0</v>
      </c>
      <c r="L232" s="88">
        <f t="shared" si="72"/>
        <v>0</v>
      </c>
      <c r="M232" s="88">
        <f t="shared" si="72"/>
        <v>0</v>
      </c>
      <c r="N232" s="91">
        <f t="shared" si="72"/>
        <v>0</v>
      </c>
      <c r="O232" s="88">
        <f t="shared" si="72"/>
        <v>0</v>
      </c>
      <c r="P232" s="90">
        <f t="shared" si="72"/>
        <v>0</v>
      </c>
      <c r="Q232" s="91">
        <f t="shared" si="72"/>
        <v>0</v>
      </c>
      <c r="R232" s="88">
        <f t="shared" si="72"/>
        <v>0</v>
      </c>
      <c r="S232" s="90">
        <f t="shared" si="72"/>
        <v>0</v>
      </c>
      <c r="T232" s="92">
        <f t="shared" si="72"/>
        <v>0</v>
      </c>
    </row>
    <row r="233" spans="1:20" hidden="1" x14ac:dyDescent="0.25">
      <c r="B233" s="117" t="s">
        <v>692</v>
      </c>
      <c r="C233" s="574" t="s">
        <v>286</v>
      </c>
      <c r="D233" s="575"/>
      <c r="E233" s="575"/>
      <c r="F233" s="257">
        <f>F234+F238+F245+F246+F247+F248+F249+F250+F251</f>
        <v>0</v>
      </c>
      <c r="G233" s="150">
        <f t="shared" ref="G233:T233" si="73">G234+G238+G245+G246+G247+G248+G249+G250+G251</f>
        <v>0</v>
      </c>
      <c r="H233" s="167">
        <f t="shared" si="67"/>
        <v>0</v>
      </c>
      <c r="I233" s="119">
        <f t="shared" si="73"/>
        <v>0</v>
      </c>
      <c r="J233" s="120">
        <f t="shared" si="73"/>
        <v>0</v>
      </c>
      <c r="K233" s="120">
        <f t="shared" si="73"/>
        <v>0</v>
      </c>
      <c r="L233" s="120">
        <f t="shared" si="73"/>
        <v>0</v>
      </c>
      <c r="M233" s="120">
        <f t="shared" si="73"/>
        <v>0</v>
      </c>
      <c r="N233" s="123">
        <f t="shared" si="73"/>
        <v>0</v>
      </c>
      <c r="O233" s="120">
        <f t="shared" si="73"/>
        <v>0</v>
      </c>
      <c r="P233" s="122">
        <f t="shared" si="73"/>
        <v>0</v>
      </c>
      <c r="Q233" s="123">
        <f t="shared" si="73"/>
        <v>0</v>
      </c>
      <c r="R233" s="120">
        <f t="shared" si="73"/>
        <v>0</v>
      </c>
      <c r="S233" s="122">
        <f t="shared" si="73"/>
        <v>0</v>
      </c>
      <c r="T233" s="124">
        <f t="shared" si="73"/>
        <v>0</v>
      </c>
    </row>
    <row r="234" spans="1:20" s="18" customFormat="1" hidden="1" x14ac:dyDescent="0.25">
      <c r="A234" s="128"/>
      <c r="B234" s="53" t="s">
        <v>693</v>
      </c>
      <c r="C234" s="576" t="s">
        <v>287</v>
      </c>
      <c r="D234" s="577"/>
      <c r="E234" s="577"/>
      <c r="F234" s="265">
        <f>F235+F236+F237</f>
        <v>0</v>
      </c>
      <c r="G234" s="158">
        <f t="shared" ref="G234:T234" si="74">G235+G236+G237</f>
        <v>0</v>
      </c>
      <c r="H234" s="170">
        <f t="shared" si="67"/>
        <v>0</v>
      </c>
      <c r="I234" s="78">
        <f t="shared" si="74"/>
        <v>0</v>
      </c>
      <c r="J234" s="13">
        <f t="shared" si="74"/>
        <v>0</v>
      </c>
      <c r="K234" s="13">
        <f t="shared" si="74"/>
        <v>0</v>
      </c>
      <c r="L234" s="13">
        <f t="shared" si="74"/>
        <v>0</v>
      </c>
      <c r="M234" s="13">
        <f t="shared" si="74"/>
        <v>0</v>
      </c>
      <c r="N234" s="83">
        <f t="shared" si="74"/>
        <v>0</v>
      </c>
      <c r="O234" s="13">
        <f t="shared" si="74"/>
        <v>0</v>
      </c>
      <c r="P234" s="43">
        <f t="shared" si="74"/>
        <v>0</v>
      </c>
      <c r="Q234" s="83">
        <f t="shared" si="74"/>
        <v>0</v>
      </c>
      <c r="R234" s="13">
        <f t="shared" si="74"/>
        <v>0</v>
      </c>
      <c r="S234" s="43">
        <f t="shared" si="74"/>
        <v>0</v>
      </c>
      <c r="T234" s="45">
        <f t="shared" si="74"/>
        <v>0</v>
      </c>
    </row>
    <row r="235" spans="1:20" s="211" customFormat="1" hidden="1" x14ac:dyDescent="0.25">
      <c r="A235" s="128" t="s">
        <v>288</v>
      </c>
      <c r="B235" s="191" t="s">
        <v>694</v>
      </c>
      <c r="C235" s="252"/>
      <c r="D235" s="585" t="s">
        <v>706</v>
      </c>
      <c r="E235" s="585"/>
      <c r="F235" s="298">
        <f t="shared" ref="F235:F237" si="75">SUM(I235:T235)</f>
        <v>0</v>
      </c>
      <c r="G235" s="299"/>
      <c r="H235" s="193">
        <f t="shared" si="67"/>
        <v>0</v>
      </c>
      <c r="I235" s="201"/>
      <c r="J235" s="195"/>
      <c r="K235" s="195"/>
      <c r="L235" s="195"/>
      <c r="M235" s="195"/>
      <c r="N235" s="196"/>
      <c r="O235" s="195"/>
      <c r="P235" s="194"/>
      <c r="Q235" s="196"/>
      <c r="R235" s="195"/>
      <c r="S235" s="194"/>
      <c r="T235" s="197"/>
    </row>
    <row r="236" spans="1:20" s="211" customFormat="1" hidden="1" x14ac:dyDescent="0.25">
      <c r="A236" s="128" t="s">
        <v>289</v>
      </c>
      <c r="B236" s="191" t="s">
        <v>695</v>
      </c>
      <c r="C236" s="200"/>
      <c r="D236" s="567" t="s">
        <v>707</v>
      </c>
      <c r="E236" s="567"/>
      <c r="F236" s="281">
        <f t="shared" si="75"/>
        <v>0</v>
      </c>
      <c r="G236" s="192"/>
      <c r="H236" s="193">
        <f t="shared" si="67"/>
        <v>0</v>
      </c>
      <c r="I236" s="201"/>
      <c r="J236" s="195"/>
      <c r="K236" s="195"/>
      <c r="L236" s="195"/>
      <c r="M236" s="195"/>
      <c r="N236" s="196"/>
      <c r="O236" s="195"/>
      <c r="P236" s="194"/>
      <c r="Q236" s="196"/>
      <c r="R236" s="195"/>
      <c r="S236" s="194"/>
      <c r="T236" s="197"/>
    </row>
    <row r="237" spans="1:20" s="211" customFormat="1" hidden="1" x14ac:dyDescent="0.25">
      <c r="A237" s="128" t="s">
        <v>290</v>
      </c>
      <c r="B237" s="191" t="s">
        <v>696</v>
      </c>
      <c r="C237" s="200"/>
      <c r="D237" s="567" t="s">
        <v>708</v>
      </c>
      <c r="E237" s="567"/>
      <c r="F237" s="281">
        <f t="shared" si="75"/>
        <v>0</v>
      </c>
      <c r="G237" s="192"/>
      <c r="H237" s="193">
        <f t="shared" si="67"/>
        <v>0</v>
      </c>
      <c r="I237" s="201"/>
      <c r="J237" s="195"/>
      <c r="K237" s="195"/>
      <c r="L237" s="195"/>
      <c r="M237" s="195"/>
      <c r="N237" s="196"/>
      <c r="O237" s="195"/>
      <c r="P237" s="194"/>
      <c r="Q237" s="196"/>
      <c r="R237" s="195"/>
      <c r="S237" s="194"/>
      <c r="T237" s="197"/>
    </row>
    <row r="238" spans="1:20" s="18" customFormat="1" hidden="1" x14ac:dyDescent="0.25">
      <c r="A238" s="128"/>
      <c r="B238" s="53" t="s">
        <v>697</v>
      </c>
      <c r="C238" s="576" t="s">
        <v>291</v>
      </c>
      <c r="D238" s="577"/>
      <c r="E238" s="577"/>
      <c r="F238" s="265">
        <f>F239+F240+F241+F242+F243+F244</f>
        <v>0</v>
      </c>
      <c r="G238" s="158">
        <f t="shared" ref="G238:T238" si="76">G239+G240+G241+G242+G243+G244</f>
        <v>0</v>
      </c>
      <c r="H238" s="170">
        <f t="shared" si="67"/>
        <v>0</v>
      </c>
      <c r="I238" s="78">
        <f t="shared" si="76"/>
        <v>0</v>
      </c>
      <c r="J238" s="13">
        <f t="shared" si="76"/>
        <v>0</v>
      </c>
      <c r="K238" s="13">
        <f t="shared" si="76"/>
        <v>0</v>
      </c>
      <c r="L238" s="13">
        <f t="shared" si="76"/>
        <v>0</v>
      </c>
      <c r="M238" s="13">
        <f t="shared" si="76"/>
        <v>0</v>
      </c>
      <c r="N238" s="83">
        <f t="shared" si="76"/>
        <v>0</v>
      </c>
      <c r="O238" s="13">
        <f t="shared" si="76"/>
        <v>0</v>
      </c>
      <c r="P238" s="43">
        <f t="shared" si="76"/>
        <v>0</v>
      </c>
      <c r="Q238" s="83">
        <f t="shared" si="76"/>
        <v>0</v>
      </c>
      <c r="R238" s="13">
        <f t="shared" si="76"/>
        <v>0</v>
      </c>
      <c r="S238" s="43">
        <f t="shared" si="76"/>
        <v>0</v>
      </c>
      <c r="T238" s="45">
        <f t="shared" si="76"/>
        <v>0</v>
      </c>
    </row>
    <row r="239" spans="1:20" s="211" customFormat="1" hidden="1" x14ac:dyDescent="0.25">
      <c r="A239" s="128" t="s">
        <v>292</v>
      </c>
      <c r="B239" s="191" t="s">
        <v>698</v>
      </c>
      <c r="C239" s="200"/>
      <c r="D239" s="567" t="s">
        <v>383</v>
      </c>
      <c r="E239" s="567"/>
      <c r="F239" s="281">
        <f t="shared" ref="F239:F250" si="77">SUM(I239:T239)</f>
        <v>0</v>
      </c>
      <c r="G239" s="192"/>
      <c r="H239" s="193">
        <f t="shared" si="67"/>
        <v>0</v>
      </c>
      <c r="I239" s="201"/>
      <c r="J239" s="195"/>
      <c r="K239" s="195"/>
      <c r="L239" s="195"/>
      <c r="M239" s="195"/>
      <c r="N239" s="196"/>
      <c r="O239" s="195"/>
      <c r="P239" s="194"/>
      <c r="Q239" s="196"/>
      <c r="R239" s="195"/>
      <c r="S239" s="194"/>
      <c r="T239" s="197"/>
    </row>
    <row r="240" spans="1:20" s="211" customFormat="1" hidden="1" x14ac:dyDescent="0.25">
      <c r="A240" s="128" t="s">
        <v>293</v>
      </c>
      <c r="B240" s="191" t="s">
        <v>699</v>
      </c>
      <c r="C240" s="200"/>
      <c r="D240" s="567" t="s">
        <v>384</v>
      </c>
      <c r="E240" s="567"/>
      <c r="F240" s="281">
        <f t="shared" si="77"/>
        <v>0</v>
      </c>
      <c r="G240" s="192"/>
      <c r="H240" s="193">
        <f t="shared" si="67"/>
        <v>0</v>
      </c>
      <c r="I240" s="201"/>
      <c r="J240" s="195"/>
      <c r="K240" s="195"/>
      <c r="L240" s="195"/>
      <c r="M240" s="195"/>
      <c r="N240" s="196"/>
      <c r="O240" s="195"/>
      <c r="P240" s="194"/>
      <c r="Q240" s="196"/>
      <c r="R240" s="195"/>
      <c r="S240" s="194"/>
      <c r="T240" s="197"/>
    </row>
    <row r="241" spans="1:20" s="211" customFormat="1" hidden="1" x14ac:dyDescent="0.25">
      <c r="A241" s="128" t="s">
        <v>888</v>
      </c>
      <c r="B241" s="191" t="s">
        <v>889</v>
      </c>
      <c r="C241" s="200"/>
      <c r="D241" s="567" t="s">
        <v>890</v>
      </c>
      <c r="E241" s="567"/>
      <c r="F241" s="281">
        <f t="shared" si="77"/>
        <v>0</v>
      </c>
      <c r="G241" s="192"/>
      <c r="H241" s="193">
        <f t="shared" si="67"/>
        <v>0</v>
      </c>
      <c r="I241" s="201"/>
      <c r="J241" s="195"/>
      <c r="K241" s="195"/>
      <c r="L241" s="195"/>
      <c r="M241" s="195"/>
      <c r="N241" s="196"/>
      <c r="O241" s="195"/>
      <c r="P241" s="194"/>
      <c r="Q241" s="196"/>
      <c r="R241" s="195"/>
      <c r="S241" s="194"/>
      <c r="T241" s="197"/>
    </row>
    <row r="242" spans="1:20" s="211" customFormat="1" hidden="1" x14ac:dyDescent="0.25">
      <c r="A242" s="128" t="s">
        <v>294</v>
      </c>
      <c r="B242" s="191" t="s">
        <v>700</v>
      </c>
      <c r="C242" s="200"/>
      <c r="D242" s="567" t="s">
        <v>295</v>
      </c>
      <c r="E242" s="567"/>
      <c r="F242" s="281">
        <f t="shared" si="77"/>
        <v>0</v>
      </c>
      <c r="G242" s="192"/>
      <c r="H242" s="193">
        <f t="shared" si="67"/>
        <v>0</v>
      </c>
      <c r="I242" s="201"/>
      <c r="J242" s="195"/>
      <c r="K242" s="195"/>
      <c r="L242" s="195"/>
      <c r="M242" s="195"/>
      <c r="N242" s="196"/>
      <c r="O242" s="195"/>
      <c r="P242" s="194"/>
      <c r="Q242" s="196"/>
      <c r="R242" s="195"/>
      <c r="S242" s="194"/>
      <c r="T242" s="197"/>
    </row>
    <row r="243" spans="1:20" s="211" customFormat="1" hidden="1" x14ac:dyDescent="0.25">
      <c r="A243" s="128" t="s">
        <v>296</v>
      </c>
      <c r="B243" s="191" t="s">
        <v>701</v>
      </c>
      <c r="C243" s="200"/>
      <c r="D243" s="567" t="s">
        <v>297</v>
      </c>
      <c r="E243" s="567"/>
      <c r="F243" s="281">
        <f t="shared" si="77"/>
        <v>0</v>
      </c>
      <c r="G243" s="192"/>
      <c r="H243" s="193">
        <f t="shared" si="67"/>
        <v>0</v>
      </c>
      <c r="I243" s="201"/>
      <c r="J243" s="195"/>
      <c r="K243" s="195"/>
      <c r="L243" s="195"/>
      <c r="M243" s="195"/>
      <c r="N243" s="196"/>
      <c r="O243" s="195"/>
      <c r="P243" s="194"/>
      <c r="Q243" s="196"/>
      <c r="R243" s="195"/>
      <c r="S243" s="194"/>
      <c r="T243" s="197"/>
    </row>
    <row r="244" spans="1:20" s="211" customFormat="1" hidden="1" x14ac:dyDescent="0.25">
      <c r="A244" s="128" t="s">
        <v>891</v>
      </c>
      <c r="B244" s="191" t="s">
        <v>892</v>
      </c>
      <c r="C244" s="200"/>
      <c r="D244" s="567" t="s">
        <v>893</v>
      </c>
      <c r="E244" s="567"/>
      <c r="F244" s="281">
        <f t="shared" si="77"/>
        <v>0</v>
      </c>
      <c r="G244" s="192"/>
      <c r="H244" s="193">
        <f t="shared" si="67"/>
        <v>0</v>
      </c>
      <c r="I244" s="201"/>
      <c r="J244" s="195"/>
      <c r="K244" s="195"/>
      <c r="L244" s="195"/>
      <c r="M244" s="195"/>
      <c r="N244" s="196"/>
      <c r="O244" s="195"/>
      <c r="P244" s="194"/>
      <c r="Q244" s="196"/>
      <c r="R244" s="195"/>
      <c r="S244" s="194"/>
      <c r="T244" s="197"/>
    </row>
    <row r="245" spans="1:20" s="41" customFormat="1" hidden="1" x14ac:dyDescent="0.25">
      <c r="A245" s="128" t="s">
        <v>894</v>
      </c>
      <c r="B245" s="53" t="s">
        <v>895</v>
      </c>
      <c r="C245" s="576" t="s">
        <v>896</v>
      </c>
      <c r="D245" s="577"/>
      <c r="E245" s="577"/>
      <c r="F245" s="265">
        <f t="shared" si="77"/>
        <v>0</v>
      </c>
      <c r="G245" s="158"/>
      <c r="H245" s="170">
        <f t="shared" si="67"/>
        <v>0</v>
      </c>
      <c r="I245" s="78"/>
      <c r="J245" s="13"/>
      <c r="K245" s="13"/>
      <c r="L245" s="13"/>
      <c r="M245" s="13"/>
      <c r="N245" s="83"/>
      <c r="O245" s="13"/>
      <c r="P245" s="43"/>
      <c r="Q245" s="83"/>
      <c r="R245" s="13"/>
      <c r="S245" s="43"/>
      <c r="T245" s="45"/>
    </row>
    <row r="246" spans="1:20" s="41" customFormat="1" hidden="1" x14ac:dyDescent="0.25">
      <c r="A246" s="128" t="s">
        <v>298</v>
      </c>
      <c r="B246" s="53" t="s">
        <v>702</v>
      </c>
      <c r="C246" s="576" t="s">
        <v>299</v>
      </c>
      <c r="D246" s="577"/>
      <c r="E246" s="577"/>
      <c r="F246" s="265">
        <f t="shared" si="77"/>
        <v>0</v>
      </c>
      <c r="G246" s="158"/>
      <c r="H246" s="170">
        <f t="shared" si="67"/>
        <v>0</v>
      </c>
      <c r="I246" s="78"/>
      <c r="J246" s="13"/>
      <c r="K246" s="13"/>
      <c r="L246" s="13"/>
      <c r="M246" s="13"/>
      <c r="N246" s="83"/>
      <c r="O246" s="13"/>
      <c r="P246" s="43"/>
      <c r="Q246" s="83"/>
      <c r="R246" s="13"/>
      <c r="S246" s="43"/>
      <c r="T246" s="45"/>
    </row>
    <row r="247" spans="1:20" s="41" customFormat="1" hidden="1" x14ac:dyDescent="0.25">
      <c r="A247" s="128" t="s">
        <v>300</v>
      </c>
      <c r="B247" s="53" t="s">
        <v>703</v>
      </c>
      <c r="C247" s="576" t="s">
        <v>897</v>
      </c>
      <c r="D247" s="577"/>
      <c r="E247" s="577"/>
      <c r="F247" s="265">
        <f t="shared" si="77"/>
        <v>0</v>
      </c>
      <c r="G247" s="158"/>
      <c r="H247" s="170">
        <f t="shared" si="67"/>
        <v>0</v>
      </c>
      <c r="I247" s="78"/>
      <c r="J247" s="13"/>
      <c r="K247" s="13"/>
      <c r="L247" s="13"/>
      <c r="M247" s="13"/>
      <c r="N247" s="83"/>
      <c r="O247" s="13"/>
      <c r="P247" s="43"/>
      <c r="Q247" s="83"/>
      <c r="R247" s="13"/>
      <c r="S247" s="43"/>
      <c r="T247" s="45"/>
    </row>
    <row r="248" spans="1:20" s="41" customFormat="1" hidden="1" x14ac:dyDescent="0.25">
      <c r="A248" s="128" t="s">
        <v>301</v>
      </c>
      <c r="B248" s="53" t="s">
        <v>704</v>
      </c>
      <c r="C248" s="576" t="s">
        <v>898</v>
      </c>
      <c r="D248" s="577"/>
      <c r="E248" s="577"/>
      <c r="F248" s="265">
        <f t="shared" si="77"/>
        <v>0</v>
      </c>
      <c r="G248" s="158"/>
      <c r="H248" s="170">
        <f t="shared" si="67"/>
        <v>0</v>
      </c>
      <c r="I248" s="78"/>
      <c r="J248" s="13"/>
      <c r="K248" s="13"/>
      <c r="L248" s="13"/>
      <c r="M248" s="13"/>
      <c r="N248" s="83"/>
      <c r="O248" s="13"/>
      <c r="P248" s="43"/>
      <c r="Q248" s="83"/>
      <c r="R248" s="13"/>
      <c r="S248" s="43"/>
      <c r="T248" s="45"/>
    </row>
    <row r="249" spans="1:20" s="41" customFormat="1" hidden="1" x14ac:dyDescent="0.25">
      <c r="A249" s="128" t="s">
        <v>302</v>
      </c>
      <c r="B249" s="53" t="s">
        <v>705</v>
      </c>
      <c r="C249" s="576" t="s">
        <v>303</v>
      </c>
      <c r="D249" s="577"/>
      <c r="E249" s="577"/>
      <c r="F249" s="265">
        <f t="shared" si="77"/>
        <v>0</v>
      </c>
      <c r="G249" s="158"/>
      <c r="H249" s="170">
        <f t="shared" si="67"/>
        <v>0</v>
      </c>
      <c r="I249" s="78"/>
      <c r="J249" s="13"/>
      <c r="K249" s="13"/>
      <c r="L249" s="13"/>
      <c r="M249" s="13"/>
      <c r="N249" s="83"/>
      <c r="O249" s="13"/>
      <c r="P249" s="43"/>
      <c r="Q249" s="83"/>
      <c r="R249" s="13"/>
      <c r="S249" s="43"/>
      <c r="T249" s="45"/>
    </row>
    <row r="250" spans="1:20" s="41" customFormat="1" hidden="1" x14ac:dyDescent="0.25">
      <c r="A250" s="128" t="s">
        <v>899</v>
      </c>
      <c r="B250" s="53" t="s">
        <v>900</v>
      </c>
      <c r="C250" s="576" t="s">
        <v>902</v>
      </c>
      <c r="D250" s="577"/>
      <c r="E250" s="577"/>
      <c r="F250" s="265">
        <f t="shared" si="77"/>
        <v>0</v>
      </c>
      <c r="G250" s="158"/>
      <c r="H250" s="170">
        <f t="shared" si="67"/>
        <v>0</v>
      </c>
      <c r="I250" s="78"/>
      <c r="J250" s="13"/>
      <c r="K250" s="13"/>
      <c r="L250" s="13"/>
      <c r="M250" s="13"/>
      <c r="N250" s="83"/>
      <c r="O250" s="13"/>
      <c r="P250" s="43"/>
      <c r="Q250" s="83"/>
      <c r="R250" s="13"/>
      <c r="S250" s="43"/>
      <c r="T250" s="45"/>
    </row>
    <row r="251" spans="1:20" s="41" customFormat="1" hidden="1" x14ac:dyDescent="0.25">
      <c r="A251" s="128"/>
      <c r="B251" s="53" t="s">
        <v>901</v>
      </c>
      <c r="C251" s="576" t="s">
        <v>903</v>
      </c>
      <c r="D251" s="577"/>
      <c r="E251" s="577"/>
      <c r="F251" s="265">
        <f>F252+F253</f>
        <v>0</v>
      </c>
      <c r="G251" s="158">
        <f t="shared" ref="G251:T251" si="78">G252+G253</f>
        <v>0</v>
      </c>
      <c r="H251" s="170">
        <f t="shared" si="67"/>
        <v>0</v>
      </c>
      <c r="I251" s="78">
        <f t="shared" si="78"/>
        <v>0</v>
      </c>
      <c r="J251" s="13">
        <f t="shared" si="78"/>
        <v>0</v>
      </c>
      <c r="K251" s="13">
        <f t="shared" si="78"/>
        <v>0</v>
      </c>
      <c r="L251" s="13">
        <f t="shared" si="78"/>
        <v>0</v>
      </c>
      <c r="M251" s="13">
        <f t="shared" si="78"/>
        <v>0</v>
      </c>
      <c r="N251" s="83">
        <f t="shared" si="78"/>
        <v>0</v>
      </c>
      <c r="O251" s="13">
        <f t="shared" si="78"/>
        <v>0</v>
      </c>
      <c r="P251" s="43">
        <f t="shared" si="78"/>
        <v>0</v>
      </c>
      <c r="Q251" s="83">
        <f t="shared" si="78"/>
        <v>0</v>
      </c>
      <c r="R251" s="13">
        <f t="shared" si="78"/>
        <v>0</v>
      </c>
      <c r="S251" s="43">
        <f t="shared" si="78"/>
        <v>0</v>
      </c>
      <c r="T251" s="45">
        <f t="shared" si="78"/>
        <v>0</v>
      </c>
    </row>
    <row r="252" spans="1:20" s="211" customFormat="1" hidden="1" x14ac:dyDescent="0.25">
      <c r="A252" s="128" t="s">
        <v>905</v>
      </c>
      <c r="B252" s="191" t="s">
        <v>904</v>
      </c>
      <c r="C252" s="200"/>
      <c r="D252" s="567" t="s">
        <v>908</v>
      </c>
      <c r="E252" s="567"/>
      <c r="F252" s="281">
        <f t="shared" ref="F252:F253" si="79">SUM(I252:T252)</f>
        <v>0</v>
      </c>
      <c r="G252" s="192"/>
      <c r="H252" s="193">
        <f t="shared" si="67"/>
        <v>0</v>
      </c>
      <c r="I252" s="201"/>
      <c r="J252" s="195"/>
      <c r="K252" s="195"/>
      <c r="L252" s="195"/>
      <c r="M252" s="195"/>
      <c r="N252" s="196"/>
      <c r="O252" s="195"/>
      <c r="P252" s="194"/>
      <c r="Q252" s="196"/>
      <c r="R252" s="195"/>
      <c r="S252" s="194"/>
      <c r="T252" s="197"/>
    </row>
    <row r="253" spans="1:20" s="211" customFormat="1" hidden="1" x14ac:dyDescent="0.25">
      <c r="A253" s="128" t="s">
        <v>906</v>
      </c>
      <c r="B253" s="191" t="s">
        <v>907</v>
      </c>
      <c r="C253" s="200"/>
      <c r="D253" s="567" t="s">
        <v>909</v>
      </c>
      <c r="E253" s="567"/>
      <c r="F253" s="281">
        <f t="shared" si="79"/>
        <v>0</v>
      </c>
      <c r="G253" s="192"/>
      <c r="H253" s="193">
        <f t="shared" si="67"/>
        <v>0</v>
      </c>
      <c r="I253" s="201"/>
      <c r="J253" s="195"/>
      <c r="K253" s="195"/>
      <c r="L253" s="195"/>
      <c r="M253" s="195"/>
      <c r="N253" s="196"/>
      <c r="O253" s="195"/>
      <c r="P253" s="194"/>
      <c r="Q253" s="196"/>
      <c r="R253" s="195"/>
      <c r="S253" s="194"/>
      <c r="T253" s="197"/>
    </row>
    <row r="254" spans="1:20" hidden="1" x14ac:dyDescent="0.25">
      <c r="B254" s="93" t="s">
        <v>709</v>
      </c>
      <c r="C254" s="556" t="s">
        <v>304</v>
      </c>
      <c r="D254" s="557"/>
      <c r="E254" s="557"/>
      <c r="F254" s="259">
        <f>F255+F256+F257+F258+F259</f>
        <v>0</v>
      </c>
      <c r="G254" s="152">
        <f t="shared" ref="G254:T254" si="80">G255+G256+G257+G258+G259</f>
        <v>0</v>
      </c>
      <c r="H254" s="168">
        <f t="shared" si="67"/>
        <v>0</v>
      </c>
      <c r="I254" s="95">
        <f t="shared" si="80"/>
        <v>0</v>
      </c>
      <c r="J254" s="96">
        <f t="shared" si="80"/>
        <v>0</v>
      </c>
      <c r="K254" s="96">
        <f t="shared" si="80"/>
        <v>0</v>
      </c>
      <c r="L254" s="96">
        <f t="shared" si="80"/>
        <v>0</v>
      </c>
      <c r="M254" s="96">
        <f t="shared" si="80"/>
        <v>0</v>
      </c>
      <c r="N254" s="99">
        <f t="shared" si="80"/>
        <v>0</v>
      </c>
      <c r="O254" s="96">
        <f t="shared" si="80"/>
        <v>0</v>
      </c>
      <c r="P254" s="98">
        <f t="shared" si="80"/>
        <v>0</v>
      </c>
      <c r="Q254" s="99">
        <f t="shared" si="80"/>
        <v>0</v>
      </c>
      <c r="R254" s="96">
        <f t="shared" si="80"/>
        <v>0</v>
      </c>
      <c r="S254" s="98">
        <f t="shared" si="80"/>
        <v>0</v>
      </c>
      <c r="T254" s="100">
        <f t="shared" si="80"/>
        <v>0</v>
      </c>
    </row>
    <row r="255" spans="1:20" s="41" customFormat="1" hidden="1" x14ac:dyDescent="0.25">
      <c r="A255" s="128" t="s">
        <v>305</v>
      </c>
      <c r="B255" s="198" t="s">
        <v>710</v>
      </c>
      <c r="C255" s="586" t="s">
        <v>385</v>
      </c>
      <c r="D255" s="587"/>
      <c r="E255" s="587"/>
      <c r="F255" s="282">
        <f t="shared" ref="F255:F261" si="81">SUM(I255:T255)</f>
        <v>0</v>
      </c>
      <c r="G255" s="199"/>
      <c r="H255" s="213">
        <f t="shared" si="67"/>
        <v>0</v>
      </c>
      <c r="I255" s="214"/>
      <c r="J255" s="215"/>
      <c r="K255" s="215"/>
      <c r="L255" s="215"/>
      <c r="M255" s="215"/>
      <c r="N255" s="219"/>
      <c r="O255" s="215"/>
      <c r="P255" s="217"/>
      <c r="Q255" s="219"/>
      <c r="R255" s="215"/>
      <c r="S255" s="217"/>
      <c r="T255" s="216"/>
    </row>
    <row r="256" spans="1:20" s="41" customFormat="1" hidden="1" x14ac:dyDescent="0.25">
      <c r="A256" s="128" t="s">
        <v>306</v>
      </c>
      <c r="B256" s="198" t="s">
        <v>711</v>
      </c>
      <c r="C256" s="586" t="s">
        <v>386</v>
      </c>
      <c r="D256" s="587"/>
      <c r="E256" s="587"/>
      <c r="F256" s="282">
        <f t="shared" si="81"/>
        <v>0</v>
      </c>
      <c r="G256" s="199"/>
      <c r="H256" s="213">
        <f t="shared" si="67"/>
        <v>0</v>
      </c>
      <c r="I256" s="214"/>
      <c r="J256" s="215"/>
      <c r="K256" s="215"/>
      <c r="L256" s="215"/>
      <c r="M256" s="215"/>
      <c r="N256" s="219"/>
      <c r="O256" s="215"/>
      <c r="P256" s="217"/>
      <c r="Q256" s="219"/>
      <c r="R256" s="215"/>
      <c r="S256" s="217"/>
      <c r="T256" s="216"/>
    </row>
    <row r="257" spans="1:20" s="41" customFormat="1" hidden="1" x14ac:dyDescent="0.25">
      <c r="A257" s="128" t="s">
        <v>307</v>
      </c>
      <c r="B257" s="198" t="s">
        <v>712</v>
      </c>
      <c r="C257" s="586" t="s">
        <v>308</v>
      </c>
      <c r="D257" s="587"/>
      <c r="E257" s="587"/>
      <c r="F257" s="282">
        <f t="shared" si="81"/>
        <v>0</v>
      </c>
      <c r="G257" s="199"/>
      <c r="H257" s="213">
        <f t="shared" si="67"/>
        <v>0</v>
      </c>
      <c r="I257" s="214"/>
      <c r="J257" s="215"/>
      <c r="K257" s="215"/>
      <c r="L257" s="215"/>
      <c r="M257" s="215"/>
      <c r="N257" s="219"/>
      <c r="O257" s="215"/>
      <c r="P257" s="217"/>
      <c r="Q257" s="219"/>
      <c r="R257" s="215"/>
      <c r="S257" s="217"/>
      <c r="T257" s="216"/>
    </row>
    <row r="258" spans="1:20" s="41" customFormat="1" hidden="1" x14ac:dyDescent="0.25">
      <c r="A258" s="128" t="s">
        <v>309</v>
      </c>
      <c r="B258" s="198" t="s">
        <v>713</v>
      </c>
      <c r="C258" s="586" t="s">
        <v>310</v>
      </c>
      <c r="D258" s="587"/>
      <c r="E258" s="587"/>
      <c r="F258" s="282">
        <f t="shared" si="81"/>
        <v>0</v>
      </c>
      <c r="G258" s="199"/>
      <c r="H258" s="213">
        <f t="shared" si="67"/>
        <v>0</v>
      </c>
      <c r="I258" s="214"/>
      <c r="J258" s="215"/>
      <c r="K258" s="215"/>
      <c r="L258" s="215"/>
      <c r="M258" s="215"/>
      <c r="N258" s="219"/>
      <c r="O258" s="215"/>
      <c r="P258" s="217"/>
      <c r="Q258" s="219"/>
      <c r="R258" s="215"/>
      <c r="S258" s="217"/>
      <c r="T258" s="216"/>
    </row>
    <row r="259" spans="1:20" s="41" customFormat="1" hidden="1" x14ac:dyDescent="0.25">
      <c r="A259" s="128" t="s">
        <v>311</v>
      </c>
      <c r="B259" s="198" t="s">
        <v>714</v>
      </c>
      <c r="C259" s="586" t="s">
        <v>387</v>
      </c>
      <c r="D259" s="587"/>
      <c r="E259" s="587"/>
      <c r="F259" s="282">
        <f t="shared" si="81"/>
        <v>0</v>
      </c>
      <c r="G259" s="199"/>
      <c r="H259" s="213">
        <f t="shared" si="67"/>
        <v>0</v>
      </c>
      <c r="I259" s="214"/>
      <c r="J259" s="215"/>
      <c r="K259" s="215"/>
      <c r="L259" s="215"/>
      <c r="M259" s="215"/>
      <c r="N259" s="219"/>
      <c r="O259" s="215"/>
      <c r="P259" s="217"/>
      <c r="Q259" s="219"/>
      <c r="R259" s="215"/>
      <c r="S259" s="217"/>
      <c r="T259" s="216"/>
    </row>
    <row r="260" spans="1:20" hidden="1" x14ac:dyDescent="0.25">
      <c r="A260" s="128" t="s">
        <v>313</v>
      </c>
      <c r="B260" s="93" t="s">
        <v>715</v>
      </c>
      <c r="C260" s="556" t="s">
        <v>312</v>
      </c>
      <c r="D260" s="557"/>
      <c r="E260" s="557"/>
      <c r="F260" s="259">
        <f t="shared" si="81"/>
        <v>0</v>
      </c>
      <c r="G260" s="152"/>
      <c r="H260" s="168">
        <f t="shared" si="67"/>
        <v>0</v>
      </c>
      <c r="I260" s="95"/>
      <c r="J260" s="96"/>
      <c r="K260" s="96"/>
      <c r="L260" s="96"/>
      <c r="M260" s="96"/>
      <c r="N260" s="99"/>
      <c r="O260" s="96"/>
      <c r="P260" s="98"/>
      <c r="Q260" s="99"/>
      <c r="R260" s="96"/>
      <c r="S260" s="98"/>
      <c r="T260" s="100"/>
    </row>
    <row r="261" spans="1:20" ht="15.75" hidden="1" thickBot="1" x14ac:dyDescent="0.3">
      <c r="A261" s="128" t="s">
        <v>910</v>
      </c>
      <c r="B261" s="93" t="s">
        <v>911</v>
      </c>
      <c r="C261" s="556" t="s">
        <v>912</v>
      </c>
      <c r="D261" s="557"/>
      <c r="E261" s="557"/>
      <c r="F261" s="259">
        <f t="shared" si="81"/>
        <v>0</v>
      </c>
      <c r="G261" s="152"/>
      <c r="H261" s="168">
        <f t="shared" si="67"/>
        <v>0</v>
      </c>
      <c r="I261" s="95"/>
      <c r="J261" s="96"/>
      <c r="K261" s="96"/>
      <c r="L261" s="96"/>
      <c r="M261" s="96"/>
      <c r="N261" s="99"/>
      <c r="O261" s="96"/>
      <c r="P261" s="98"/>
      <c r="Q261" s="99"/>
      <c r="R261" s="96"/>
      <c r="S261" s="98"/>
      <c r="T261" s="100"/>
    </row>
    <row r="262" spans="1:20" ht="15.75" thickBot="1" x14ac:dyDescent="0.3">
      <c r="B262" s="588" t="s">
        <v>314</v>
      </c>
      <c r="C262" s="589"/>
      <c r="D262" s="589"/>
      <c r="E262" s="589"/>
      <c r="F262" s="256">
        <f>F5+F24+F32+F66+F82+F154+F164+F169+F232</f>
        <v>11450736.370000001</v>
      </c>
      <c r="G262" s="149">
        <f>G5+G24+G32+G66+G82+G154+G164+G169+G232</f>
        <v>0</v>
      </c>
      <c r="H262" s="166">
        <f t="shared" si="67"/>
        <v>11450736.370000001</v>
      </c>
      <c r="I262" s="87">
        <f t="shared" ref="I262:T262" si="82">I5+I24+I32+I66+I82+I154+I164+I169+I232</f>
        <v>2024122.37</v>
      </c>
      <c r="J262" s="88">
        <f t="shared" si="82"/>
        <v>1809374</v>
      </c>
      <c r="K262" s="88">
        <f t="shared" si="82"/>
        <v>746224</v>
      </c>
      <c r="L262" s="88">
        <f t="shared" si="82"/>
        <v>784224</v>
      </c>
      <c r="M262" s="88">
        <f t="shared" si="82"/>
        <v>736224</v>
      </c>
      <c r="N262" s="91">
        <f t="shared" si="82"/>
        <v>746224</v>
      </c>
      <c r="O262" s="88">
        <f t="shared" si="82"/>
        <v>784224</v>
      </c>
      <c r="P262" s="90">
        <f t="shared" si="82"/>
        <v>736224</v>
      </c>
      <c r="Q262" s="91">
        <f t="shared" si="82"/>
        <v>736224</v>
      </c>
      <c r="R262" s="88">
        <f t="shared" si="82"/>
        <v>784224</v>
      </c>
      <c r="S262" s="90">
        <f t="shared" si="82"/>
        <v>827224</v>
      </c>
      <c r="T262" s="92">
        <f t="shared" si="82"/>
        <v>736224</v>
      </c>
    </row>
    <row r="263" spans="1:20" x14ac:dyDescent="0.25">
      <c r="B263" s="22"/>
      <c r="C263" s="23"/>
      <c r="D263" s="23"/>
      <c r="E263" s="24"/>
      <c r="F263" s="24"/>
      <c r="G263" s="24"/>
      <c r="H263" s="60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</row>
    <row r="264" spans="1:20" x14ac:dyDescent="0.25">
      <c r="B264" s="25"/>
      <c r="C264" s="26"/>
      <c r="D264" s="26"/>
      <c r="E264" s="24"/>
      <c r="F264" s="24"/>
      <c r="G264" s="24"/>
      <c r="H264" s="60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</row>
    <row r="265" spans="1:20" x14ac:dyDescent="0.25">
      <c r="B265" s="27"/>
      <c r="C265" s="24"/>
      <c r="D265" s="24"/>
      <c r="E265" s="28"/>
      <c r="F265" s="28"/>
      <c r="G265" s="28"/>
      <c r="H265" s="60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</row>
    <row r="266" spans="1:20" x14ac:dyDescent="0.25">
      <c r="B266" s="27"/>
      <c r="C266" s="24"/>
      <c r="D266" s="24"/>
      <c r="E266" s="28"/>
      <c r="F266" s="28"/>
      <c r="G266" s="28"/>
      <c r="H266" s="60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</row>
    <row r="267" spans="1:20" x14ac:dyDescent="0.25">
      <c r="B267" s="27"/>
      <c r="C267" s="24"/>
      <c r="D267" s="24"/>
      <c r="E267" s="28"/>
      <c r="F267" s="28"/>
      <c r="G267" s="28"/>
      <c r="H267" s="60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</row>
    <row r="268" spans="1:20" x14ac:dyDescent="0.25">
      <c r="B268" s="27"/>
      <c r="C268" s="24"/>
      <c r="D268" s="24"/>
      <c r="E268" s="28"/>
      <c r="F268" s="28"/>
      <c r="G268" s="28"/>
      <c r="H268" s="60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</row>
    <row r="269" spans="1:20" x14ac:dyDescent="0.25">
      <c r="B269" s="27"/>
      <c r="C269" s="24"/>
      <c r="D269" s="24"/>
      <c r="E269" s="28"/>
      <c r="F269" s="28"/>
      <c r="G269" s="28"/>
      <c r="H269" s="60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</row>
    <row r="270" spans="1:20" x14ac:dyDescent="0.25">
      <c r="B270" s="27"/>
      <c r="C270" s="24"/>
      <c r="D270" s="24"/>
      <c r="E270" s="28"/>
      <c r="F270" s="28"/>
      <c r="G270" s="28"/>
      <c r="H270" s="60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</row>
    <row r="271" spans="1:20" x14ac:dyDescent="0.25">
      <c r="B271" s="27"/>
      <c r="C271" s="28"/>
      <c r="D271" s="28"/>
      <c r="E271" s="24"/>
      <c r="F271" s="24"/>
      <c r="G271" s="24"/>
      <c r="H271" s="60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</row>
    <row r="272" spans="1:20" x14ac:dyDescent="0.25">
      <c r="B272" s="27"/>
      <c r="C272" s="28"/>
      <c r="D272" s="28"/>
      <c r="E272" s="24"/>
      <c r="F272" s="24"/>
      <c r="G272" s="24"/>
      <c r="H272" s="60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</row>
    <row r="273" spans="1:20" x14ac:dyDescent="0.25">
      <c r="B273" s="27"/>
      <c r="C273" s="28"/>
      <c r="D273" s="28"/>
      <c r="E273" s="24"/>
      <c r="F273" s="24"/>
      <c r="G273" s="24"/>
      <c r="H273" s="60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</row>
    <row r="274" spans="1:20" x14ac:dyDescent="0.25">
      <c r="B274" s="27"/>
      <c r="C274" s="24"/>
      <c r="D274" s="24"/>
      <c r="E274" s="28"/>
      <c r="F274" s="28"/>
      <c r="G274" s="28"/>
      <c r="H274" s="60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</row>
    <row r="275" spans="1:20" x14ac:dyDescent="0.25">
      <c r="B275" s="27"/>
      <c r="C275" s="24"/>
      <c r="D275" s="24"/>
      <c r="E275" s="28"/>
      <c r="F275" s="28"/>
      <c r="G275" s="28"/>
      <c r="H275" s="60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</row>
    <row r="276" spans="1:20" x14ac:dyDescent="0.25">
      <c r="B276" s="27"/>
      <c r="C276" s="24"/>
      <c r="D276" s="24"/>
      <c r="E276" s="28"/>
      <c r="F276" s="28"/>
      <c r="G276" s="28"/>
      <c r="H276" s="60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</row>
    <row r="277" spans="1:20" x14ac:dyDescent="0.25">
      <c r="A277" s="130"/>
      <c r="B277" s="27"/>
      <c r="C277" s="24"/>
      <c r="D277" s="24"/>
      <c r="E277" s="28"/>
      <c r="F277" s="28"/>
      <c r="G277" s="28"/>
      <c r="H277" s="60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</row>
    <row r="278" spans="1:20" x14ac:dyDescent="0.25">
      <c r="A278" s="130"/>
      <c r="B278" s="27"/>
      <c r="C278" s="24"/>
      <c r="D278" s="24"/>
      <c r="E278" s="28"/>
      <c r="F278" s="28"/>
      <c r="G278" s="28"/>
      <c r="H278" s="60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</row>
    <row r="279" spans="1:20" x14ac:dyDescent="0.25">
      <c r="A279" s="130"/>
      <c r="B279" s="27"/>
      <c r="C279" s="24"/>
      <c r="D279" s="24"/>
      <c r="E279" s="28"/>
      <c r="F279" s="28"/>
      <c r="G279" s="28"/>
      <c r="H279" s="60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</row>
    <row r="280" spans="1:20" x14ac:dyDescent="0.25">
      <c r="A280" s="130"/>
      <c r="B280" s="27"/>
      <c r="C280" s="24"/>
      <c r="D280" s="24"/>
      <c r="E280" s="28"/>
      <c r="F280" s="28"/>
      <c r="G280" s="28"/>
      <c r="H280" s="60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</row>
    <row r="281" spans="1:20" x14ac:dyDescent="0.25">
      <c r="A281" s="130"/>
      <c r="B281" s="27"/>
      <c r="C281" s="24"/>
      <c r="D281" s="24"/>
      <c r="E281" s="28"/>
      <c r="F281" s="28"/>
      <c r="G281" s="28"/>
      <c r="H281" s="60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</row>
    <row r="282" spans="1:20" x14ac:dyDescent="0.25">
      <c r="A282" s="130"/>
      <c r="B282" s="27"/>
      <c r="C282" s="24"/>
      <c r="D282" s="24"/>
      <c r="E282" s="28"/>
      <c r="F282" s="28"/>
      <c r="G282" s="28"/>
      <c r="H282" s="60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</row>
    <row r="283" spans="1:20" x14ac:dyDescent="0.25">
      <c r="A283" s="130"/>
      <c r="B283" s="27"/>
      <c r="C283" s="24"/>
      <c r="D283" s="24"/>
      <c r="E283" s="28"/>
      <c r="F283" s="28"/>
      <c r="G283" s="28"/>
      <c r="H283" s="60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</row>
    <row r="284" spans="1:20" x14ac:dyDescent="0.25">
      <c r="A284" s="130"/>
      <c r="B284" s="27"/>
      <c r="C284" s="28"/>
      <c r="D284" s="28"/>
      <c r="E284" s="24"/>
      <c r="F284" s="24"/>
      <c r="G284" s="24"/>
      <c r="H284" s="60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</row>
    <row r="285" spans="1:20" x14ac:dyDescent="0.25">
      <c r="A285" s="130"/>
      <c r="B285" s="27"/>
      <c r="C285" s="24"/>
      <c r="D285" s="24"/>
      <c r="E285" s="28"/>
      <c r="F285" s="28"/>
      <c r="G285" s="28"/>
      <c r="H285" s="60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</row>
    <row r="286" spans="1:20" x14ac:dyDescent="0.25">
      <c r="A286" s="130"/>
      <c r="B286" s="27"/>
      <c r="C286" s="24"/>
      <c r="D286" s="24"/>
      <c r="E286" s="28"/>
      <c r="F286" s="28"/>
      <c r="G286" s="28"/>
      <c r="H286" s="60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</row>
    <row r="287" spans="1:20" x14ac:dyDescent="0.25">
      <c r="A287" s="130"/>
      <c r="B287" s="27"/>
      <c r="C287" s="24"/>
      <c r="D287" s="24"/>
      <c r="E287" s="28"/>
      <c r="F287" s="28"/>
      <c r="G287" s="28"/>
      <c r="H287" s="60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</row>
    <row r="288" spans="1:20" x14ac:dyDescent="0.25">
      <c r="A288" s="130"/>
      <c r="B288" s="27"/>
      <c r="C288" s="24"/>
      <c r="D288" s="24"/>
      <c r="E288" s="28"/>
      <c r="F288" s="28"/>
      <c r="G288" s="28"/>
      <c r="H288" s="60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</row>
    <row r="289" spans="1:20" x14ac:dyDescent="0.25">
      <c r="A289" s="130"/>
      <c r="B289" s="27"/>
      <c r="C289" s="24"/>
      <c r="D289" s="24"/>
      <c r="E289" s="28"/>
      <c r="F289" s="28"/>
      <c r="G289" s="28"/>
      <c r="H289" s="60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</row>
    <row r="290" spans="1:20" x14ac:dyDescent="0.25">
      <c r="A290" s="130"/>
      <c r="B290" s="27"/>
      <c r="C290" s="24"/>
      <c r="D290" s="24"/>
      <c r="E290" s="28"/>
      <c r="F290" s="28"/>
      <c r="G290" s="28"/>
      <c r="H290" s="60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</row>
    <row r="291" spans="1:20" x14ac:dyDescent="0.25">
      <c r="A291" s="130"/>
      <c r="B291" s="27"/>
      <c r="C291" s="24"/>
      <c r="D291" s="24"/>
      <c r="E291" s="28"/>
      <c r="F291" s="28"/>
      <c r="G291" s="28"/>
      <c r="H291" s="60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</row>
    <row r="292" spans="1:20" x14ac:dyDescent="0.25">
      <c r="A292" s="130"/>
      <c r="B292" s="27"/>
      <c r="C292" s="24"/>
      <c r="D292" s="24"/>
      <c r="E292" s="28"/>
      <c r="F292" s="28"/>
      <c r="G292" s="28"/>
      <c r="H292" s="60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</row>
    <row r="293" spans="1:20" x14ac:dyDescent="0.25">
      <c r="A293" s="130"/>
      <c r="B293" s="27"/>
      <c r="C293" s="24"/>
      <c r="D293" s="24"/>
      <c r="E293" s="28"/>
      <c r="F293" s="28"/>
      <c r="G293" s="28"/>
      <c r="H293" s="60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</row>
    <row r="294" spans="1:20" x14ac:dyDescent="0.25">
      <c r="A294" s="130"/>
      <c r="B294" s="27"/>
      <c r="C294" s="24"/>
      <c r="D294" s="24"/>
      <c r="E294" s="28"/>
      <c r="F294" s="28"/>
      <c r="G294" s="28"/>
      <c r="H294" s="60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</row>
    <row r="295" spans="1:20" x14ac:dyDescent="0.25">
      <c r="A295" s="130"/>
      <c r="B295" s="27"/>
      <c r="C295" s="28"/>
      <c r="D295" s="28"/>
      <c r="E295" s="24"/>
      <c r="F295" s="24"/>
      <c r="G295" s="24"/>
      <c r="H295" s="60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</row>
    <row r="296" spans="1:20" x14ac:dyDescent="0.25">
      <c r="A296" s="130"/>
      <c r="B296" s="27"/>
      <c r="C296" s="24"/>
      <c r="D296" s="24"/>
      <c r="E296" s="28"/>
      <c r="F296" s="28"/>
      <c r="G296" s="28"/>
      <c r="H296" s="60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</row>
    <row r="297" spans="1:20" x14ac:dyDescent="0.25">
      <c r="A297" s="130"/>
      <c r="B297" s="27"/>
      <c r="C297" s="24"/>
      <c r="D297" s="24"/>
      <c r="E297" s="28"/>
      <c r="F297" s="28"/>
      <c r="G297" s="28"/>
      <c r="H297" s="60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</row>
    <row r="298" spans="1:20" x14ac:dyDescent="0.25">
      <c r="A298" s="130"/>
      <c r="B298" s="27"/>
      <c r="C298" s="24"/>
      <c r="D298" s="24"/>
      <c r="E298" s="28"/>
      <c r="F298" s="28"/>
      <c r="G298" s="28"/>
      <c r="H298" s="60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</row>
    <row r="299" spans="1:20" x14ac:dyDescent="0.25">
      <c r="A299" s="130"/>
      <c r="B299" s="27"/>
      <c r="C299" s="24"/>
      <c r="D299" s="24"/>
      <c r="E299" s="28"/>
      <c r="F299" s="28"/>
      <c r="G299" s="28"/>
      <c r="H299" s="60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</row>
    <row r="300" spans="1:20" x14ac:dyDescent="0.25">
      <c r="A300" s="130"/>
      <c r="B300" s="27"/>
      <c r="C300" s="24"/>
      <c r="D300" s="24"/>
      <c r="E300" s="28"/>
      <c r="F300" s="28"/>
      <c r="G300" s="28"/>
      <c r="H300" s="60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</row>
    <row r="301" spans="1:20" x14ac:dyDescent="0.25">
      <c r="A301" s="130"/>
      <c r="B301" s="27"/>
      <c r="C301" s="24"/>
      <c r="D301" s="24"/>
      <c r="E301" s="28"/>
      <c r="F301" s="28"/>
      <c r="G301" s="28"/>
      <c r="H301" s="60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</row>
    <row r="302" spans="1:20" x14ac:dyDescent="0.25">
      <c r="A302" s="130"/>
      <c r="B302" s="27"/>
      <c r="C302" s="24"/>
      <c r="D302" s="24"/>
      <c r="E302" s="28"/>
      <c r="F302" s="28"/>
      <c r="G302" s="28"/>
      <c r="H302" s="60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</row>
    <row r="303" spans="1:20" x14ac:dyDescent="0.25">
      <c r="A303" s="130"/>
      <c r="B303" s="27"/>
      <c r="C303" s="24"/>
      <c r="D303" s="24"/>
      <c r="E303" s="28"/>
      <c r="F303" s="28"/>
      <c r="G303" s="28"/>
      <c r="H303" s="60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</row>
    <row r="304" spans="1:20" x14ac:dyDescent="0.25">
      <c r="A304" s="130"/>
      <c r="B304" s="27"/>
      <c r="C304" s="24"/>
      <c r="D304" s="24"/>
      <c r="E304" s="28"/>
      <c r="F304" s="28"/>
      <c r="G304" s="28"/>
      <c r="H304" s="60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</row>
    <row r="305" spans="1:20" x14ac:dyDescent="0.25">
      <c r="A305" s="130"/>
      <c r="B305" s="27"/>
      <c r="C305" s="24"/>
      <c r="D305" s="24"/>
      <c r="E305" s="28"/>
      <c r="F305" s="28"/>
      <c r="G305" s="28"/>
      <c r="H305" s="60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</row>
    <row r="306" spans="1:20" x14ac:dyDescent="0.25">
      <c r="A306" s="130"/>
      <c r="B306" s="29"/>
      <c r="C306" s="23"/>
      <c r="D306" s="23"/>
      <c r="E306" s="24"/>
      <c r="F306" s="24"/>
      <c r="G306" s="24"/>
      <c r="H306" s="60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</row>
    <row r="307" spans="1:20" x14ac:dyDescent="0.25">
      <c r="A307" s="130"/>
      <c r="B307" s="27"/>
      <c r="C307" s="28"/>
      <c r="D307" s="28"/>
      <c r="E307" s="24"/>
      <c r="F307" s="24"/>
      <c r="G307" s="24"/>
      <c r="H307" s="60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</row>
    <row r="308" spans="1:20" x14ac:dyDescent="0.25">
      <c r="A308" s="130"/>
      <c r="B308" s="27"/>
      <c r="C308" s="28"/>
      <c r="D308" s="28"/>
      <c r="E308" s="24"/>
      <c r="F308" s="24"/>
      <c r="G308" s="24"/>
      <c r="H308" s="60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</row>
    <row r="309" spans="1:20" x14ac:dyDescent="0.25">
      <c r="A309" s="130"/>
      <c r="B309" s="27"/>
      <c r="C309" s="28"/>
      <c r="D309" s="28"/>
      <c r="E309" s="24"/>
      <c r="F309" s="24"/>
      <c r="G309" s="24"/>
      <c r="H309" s="60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</row>
    <row r="310" spans="1:20" x14ac:dyDescent="0.25">
      <c r="A310" s="130"/>
      <c r="B310" s="27"/>
      <c r="C310" s="24"/>
      <c r="D310" s="24"/>
      <c r="E310" s="28"/>
      <c r="F310" s="28"/>
      <c r="G310" s="28"/>
      <c r="H310" s="60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</row>
    <row r="311" spans="1:20" x14ac:dyDescent="0.25">
      <c r="A311" s="130"/>
      <c r="B311" s="27"/>
      <c r="C311" s="24"/>
      <c r="D311" s="24"/>
      <c r="E311" s="28"/>
      <c r="F311" s="28"/>
      <c r="G311" s="28"/>
      <c r="H311" s="60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</row>
    <row r="312" spans="1:20" x14ac:dyDescent="0.25">
      <c r="A312" s="130"/>
      <c r="B312" s="27"/>
      <c r="C312" s="24"/>
      <c r="D312" s="24"/>
      <c r="E312" s="28"/>
      <c r="F312" s="28"/>
      <c r="G312" s="28"/>
      <c r="H312" s="60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</row>
    <row r="313" spans="1:20" x14ac:dyDescent="0.25">
      <c r="A313" s="130"/>
      <c r="B313" s="27"/>
      <c r="C313" s="24"/>
      <c r="D313" s="24"/>
      <c r="E313" s="28"/>
      <c r="F313" s="28"/>
      <c r="G313" s="28"/>
      <c r="H313" s="60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</row>
    <row r="314" spans="1:20" x14ac:dyDescent="0.25">
      <c r="A314" s="130"/>
      <c r="B314" s="27"/>
      <c r="C314" s="24"/>
      <c r="D314" s="24"/>
      <c r="E314" s="28"/>
      <c r="F314" s="28"/>
      <c r="G314" s="28"/>
      <c r="H314" s="60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</row>
    <row r="315" spans="1:20" x14ac:dyDescent="0.25">
      <c r="A315" s="130"/>
      <c r="B315" s="27"/>
      <c r="C315" s="24"/>
      <c r="D315" s="24"/>
      <c r="E315" s="28"/>
      <c r="F315" s="28"/>
      <c r="G315" s="28"/>
      <c r="H315" s="60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</row>
    <row r="316" spans="1:20" x14ac:dyDescent="0.25">
      <c r="A316" s="130"/>
      <c r="B316" s="27"/>
      <c r="C316" s="24"/>
      <c r="D316" s="24"/>
      <c r="E316" s="28"/>
      <c r="F316" s="28"/>
      <c r="G316" s="28"/>
      <c r="H316" s="60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</row>
    <row r="317" spans="1:20" x14ac:dyDescent="0.25">
      <c r="A317" s="130"/>
      <c r="B317" s="27"/>
      <c r="C317" s="24"/>
      <c r="D317" s="24"/>
      <c r="E317" s="28"/>
      <c r="F317" s="28"/>
      <c r="G317" s="28"/>
      <c r="H317" s="60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</row>
    <row r="318" spans="1:20" x14ac:dyDescent="0.25">
      <c r="A318" s="130"/>
      <c r="B318" s="27"/>
      <c r="C318" s="24"/>
      <c r="D318" s="24"/>
      <c r="E318" s="28"/>
      <c r="F318" s="28"/>
      <c r="G318" s="28"/>
      <c r="H318" s="60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</row>
    <row r="319" spans="1:20" x14ac:dyDescent="0.25">
      <c r="A319" s="130"/>
      <c r="B319" s="27"/>
      <c r="C319" s="24"/>
      <c r="D319" s="24"/>
      <c r="E319" s="28"/>
      <c r="F319" s="28"/>
      <c r="G319" s="28"/>
      <c r="H319" s="60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</row>
    <row r="320" spans="1:20" x14ac:dyDescent="0.25">
      <c r="A320" s="130"/>
      <c r="B320" s="27"/>
      <c r="C320" s="28"/>
      <c r="D320" s="28"/>
      <c r="E320" s="24"/>
      <c r="F320" s="24"/>
      <c r="G320" s="24"/>
      <c r="H320" s="60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</row>
    <row r="321" spans="1:20" x14ac:dyDescent="0.25">
      <c r="A321" s="130"/>
      <c r="B321" s="27"/>
      <c r="C321" s="24"/>
      <c r="D321" s="24"/>
      <c r="E321" s="28"/>
      <c r="F321" s="28"/>
      <c r="G321" s="28"/>
      <c r="H321" s="60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</row>
    <row r="322" spans="1:20" x14ac:dyDescent="0.25">
      <c r="A322" s="130"/>
      <c r="B322" s="27"/>
      <c r="C322" s="24"/>
      <c r="D322" s="24"/>
      <c r="E322" s="28"/>
      <c r="F322" s="28"/>
      <c r="G322" s="28"/>
      <c r="H322" s="60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</row>
    <row r="323" spans="1:20" x14ac:dyDescent="0.25">
      <c r="A323" s="130"/>
      <c r="B323" s="27"/>
      <c r="C323" s="24"/>
      <c r="D323" s="24"/>
      <c r="E323" s="28"/>
      <c r="F323" s="28"/>
      <c r="G323" s="28"/>
      <c r="H323" s="60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</row>
    <row r="324" spans="1:20" x14ac:dyDescent="0.25">
      <c r="A324" s="130"/>
      <c r="B324" s="27"/>
      <c r="C324" s="24"/>
      <c r="D324" s="24"/>
      <c r="E324" s="28"/>
      <c r="F324" s="28"/>
      <c r="G324" s="28"/>
    </row>
    <row r="325" spans="1:20" x14ac:dyDescent="0.25">
      <c r="B325" s="27"/>
      <c r="C325" s="24"/>
      <c r="D325" s="24"/>
      <c r="E325" s="28"/>
      <c r="F325" s="28"/>
      <c r="G325" s="28"/>
      <c r="H325" s="18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</row>
    <row r="326" spans="1:20" s="12" customFormat="1" x14ac:dyDescent="0.25">
      <c r="A326" s="131"/>
      <c r="B326" s="27"/>
      <c r="C326" s="24"/>
      <c r="D326" s="24"/>
      <c r="E326" s="28"/>
      <c r="F326" s="28"/>
      <c r="G326" s="28"/>
      <c r="H326" s="49"/>
    </row>
    <row r="327" spans="1:20" s="12" customFormat="1" x14ac:dyDescent="0.25">
      <c r="A327" s="131"/>
      <c r="B327" s="27"/>
      <c r="C327" s="24"/>
      <c r="D327" s="24"/>
      <c r="E327" s="28"/>
      <c r="F327" s="28"/>
      <c r="G327" s="28"/>
      <c r="H327" s="49"/>
    </row>
    <row r="328" spans="1:20" s="12" customFormat="1" x14ac:dyDescent="0.25">
      <c r="A328" s="131"/>
      <c r="B328" s="27"/>
      <c r="C328" s="24"/>
      <c r="D328" s="24"/>
      <c r="E328" s="28"/>
      <c r="F328" s="28"/>
      <c r="G328" s="28"/>
      <c r="H328" s="49"/>
    </row>
    <row r="329" spans="1:20" s="12" customFormat="1" x14ac:dyDescent="0.25">
      <c r="A329" s="131"/>
      <c r="B329" s="27"/>
      <c r="C329" s="24"/>
      <c r="D329" s="24"/>
      <c r="E329" s="28"/>
      <c r="F329" s="28"/>
      <c r="G329" s="28"/>
      <c r="H329" s="49"/>
    </row>
    <row r="330" spans="1:20" s="12" customFormat="1" x14ac:dyDescent="0.25">
      <c r="A330" s="131"/>
      <c r="B330" s="27"/>
      <c r="C330" s="24"/>
      <c r="D330" s="24"/>
      <c r="E330" s="28"/>
      <c r="F330" s="28"/>
      <c r="G330" s="28"/>
      <c r="H330" s="49"/>
    </row>
    <row r="331" spans="1:20" s="12" customFormat="1" x14ac:dyDescent="0.25">
      <c r="A331" s="131"/>
      <c r="B331" s="27"/>
      <c r="C331" s="28"/>
      <c r="D331" s="28"/>
      <c r="E331" s="24"/>
      <c r="F331" s="24"/>
      <c r="G331" s="24"/>
      <c r="H331" s="49"/>
    </row>
    <row r="332" spans="1:20" s="12" customFormat="1" x14ac:dyDescent="0.25">
      <c r="A332" s="131"/>
      <c r="B332" s="27"/>
      <c r="C332" s="24"/>
      <c r="D332" s="24"/>
      <c r="E332" s="28"/>
      <c r="F332" s="28"/>
      <c r="G332" s="28"/>
      <c r="H332" s="49"/>
    </row>
    <row r="333" spans="1:20" s="12" customFormat="1" x14ac:dyDescent="0.25">
      <c r="A333" s="131"/>
      <c r="B333" s="27"/>
      <c r="C333" s="24"/>
      <c r="D333" s="24"/>
      <c r="E333" s="28"/>
      <c r="F333" s="28"/>
      <c r="G333" s="28"/>
      <c r="H333" s="49"/>
    </row>
    <row r="334" spans="1:20" s="12" customFormat="1" x14ac:dyDescent="0.25">
      <c r="A334" s="131"/>
      <c r="B334" s="27"/>
      <c r="C334" s="24"/>
      <c r="D334" s="24"/>
      <c r="E334" s="28"/>
      <c r="F334" s="28"/>
      <c r="G334" s="28"/>
      <c r="H334" s="49"/>
    </row>
    <row r="335" spans="1:20" s="12" customFormat="1" x14ac:dyDescent="0.25">
      <c r="A335" s="131"/>
      <c r="B335" s="27"/>
      <c r="C335" s="24"/>
      <c r="D335" s="24"/>
      <c r="E335" s="28"/>
      <c r="F335" s="28"/>
      <c r="G335" s="28"/>
      <c r="H335" s="49"/>
    </row>
    <row r="336" spans="1:20" s="12" customFormat="1" x14ac:dyDescent="0.25">
      <c r="A336" s="131"/>
      <c r="B336" s="27"/>
      <c r="C336" s="24"/>
      <c r="D336" s="24"/>
      <c r="E336" s="28"/>
      <c r="F336" s="28"/>
      <c r="G336" s="28"/>
      <c r="H336" s="49"/>
    </row>
    <row r="337" spans="1:20" s="12" customFormat="1" x14ac:dyDescent="0.25">
      <c r="A337" s="131"/>
      <c r="B337" s="27"/>
      <c r="C337" s="24"/>
      <c r="D337" s="24"/>
      <c r="E337" s="28"/>
      <c r="F337" s="28"/>
      <c r="G337" s="28"/>
      <c r="H337" s="49"/>
    </row>
    <row r="338" spans="1:20" s="12" customFormat="1" x14ac:dyDescent="0.25">
      <c r="A338" s="131"/>
      <c r="B338" s="27"/>
      <c r="C338" s="24"/>
      <c r="D338" s="24"/>
      <c r="E338" s="28"/>
      <c r="F338" s="28"/>
      <c r="G338" s="28"/>
      <c r="H338" s="49"/>
    </row>
    <row r="339" spans="1:20" s="12" customFormat="1" x14ac:dyDescent="0.25">
      <c r="A339" s="131"/>
      <c r="B339" s="27"/>
      <c r="C339" s="24"/>
      <c r="D339" s="24"/>
      <c r="E339" s="28"/>
      <c r="F339" s="28"/>
      <c r="G339" s="28"/>
      <c r="H339" s="49"/>
    </row>
    <row r="340" spans="1:20" s="12" customFormat="1" x14ac:dyDescent="0.25">
      <c r="A340" s="131"/>
      <c r="B340" s="27"/>
      <c r="C340" s="24"/>
      <c r="D340" s="24"/>
      <c r="E340" s="28"/>
      <c r="F340" s="28"/>
      <c r="G340" s="28"/>
      <c r="H340" s="49"/>
    </row>
    <row r="341" spans="1:20" s="12" customFormat="1" x14ac:dyDescent="0.25">
      <c r="A341" s="131"/>
      <c r="B341" s="27"/>
      <c r="C341" s="24"/>
      <c r="D341" s="24"/>
      <c r="E341" s="28"/>
      <c r="F341" s="28"/>
      <c r="G341" s="28"/>
      <c r="H341" s="49"/>
    </row>
    <row r="342" spans="1:20" x14ac:dyDescent="0.25">
      <c r="B342" s="29"/>
      <c r="C342" s="23"/>
      <c r="D342" s="23"/>
      <c r="E342" s="28"/>
      <c r="F342" s="28"/>
      <c r="G342" s="28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</row>
    <row r="343" spans="1:20" x14ac:dyDescent="0.25">
      <c r="B343" s="30"/>
      <c r="C343" s="26"/>
      <c r="D343" s="26"/>
      <c r="E343" s="24"/>
      <c r="F343" s="24"/>
      <c r="G343" s="24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</row>
    <row r="344" spans="1:20" x14ac:dyDescent="0.25">
      <c r="B344" s="27"/>
      <c r="C344" s="24"/>
      <c r="D344" s="24"/>
      <c r="E344" s="28"/>
      <c r="F344" s="28"/>
      <c r="G344" s="28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</row>
    <row r="345" spans="1:20" x14ac:dyDescent="0.25">
      <c r="B345" s="27"/>
      <c r="C345" s="28"/>
      <c r="D345" s="28"/>
      <c r="E345" s="24"/>
      <c r="F345" s="24"/>
      <c r="G345" s="24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</row>
    <row r="346" spans="1:20" x14ac:dyDescent="0.25">
      <c r="B346" s="27"/>
      <c r="C346" s="24"/>
      <c r="D346" s="24"/>
      <c r="E346" s="28"/>
      <c r="F346" s="28"/>
      <c r="G346" s="28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</row>
    <row r="347" spans="1:20" x14ac:dyDescent="0.25">
      <c r="B347" s="27"/>
      <c r="C347" s="24"/>
      <c r="D347" s="24"/>
      <c r="E347" s="28"/>
      <c r="F347" s="28"/>
      <c r="G347" s="28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</row>
    <row r="348" spans="1:20" x14ac:dyDescent="0.25">
      <c r="B348" s="27"/>
      <c r="C348" s="24"/>
      <c r="D348" s="24"/>
      <c r="E348" s="28"/>
      <c r="F348" s="28"/>
      <c r="G348" s="28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</row>
    <row r="349" spans="1:20" x14ac:dyDescent="0.25">
      <c r="B349" s="27"/>
      <c r="C349" s="24"/>
      <c r="D349" s="24"/>
      <c r="E349" s="28"/>
      <c r="F349" s="28"/>
      <c r="G349" s="28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</row>
    <row r="350" spans="1:20" x14ac:dyDescent="0.25">
      <c r="B350" s="27"/>
      <c r="C350" s="28"/>
      <c r="D350" s="28"/>
      <c r="E350" s="24"/>
      <c r="F350" s="24"/>
      <c r="G350" s="24"/>
      <c r="H350" s="60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</row>
    <row r="351" spans="1:20" x14ac:dyDescent="0.25">
      <c r="B351" s="27"/>
      <c r="C351" s="24"/>
      <c r="D351" s="24"/>
      <c r="E351" s="28"/>
      <c r="F351" s="28"/>
      <c r="G351" s="28"/>
      <c r="H351" s="60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</row>
    <row r="352" spans="1:20" x14ac:dyDescent="0.25">
      <c r="B352" s="27"/>
      <c r="C352" s="24"/>
      <c r="D352" s="24"/>
      <c r="E352" s="28"/>
      <c r="F352" s="28"/>
      <c r="G352" s="28"/>
      <c r="H352" s="60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</row>
    <row r="353" spans="1:20" x14ac:dyDescent="0.25">
      <c r="B353" s="27"/>
      <c r="C353" s="28"/>
      <c r="D353" s="28"/>
      <c r="E353" s="24"/>
      <c r="F353" s="24"/>
      <c r="G353" s="24"/>
      <c r="H353" s="60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</row>
    <row r="354" spans="1:20" x14ac:dyDescent="0.25">
      <c r="B354" s="27"/>
      <c r="C354" s="28"/>
      <c r="D354" s="28"/>
      <c r="E354" s="24"/>
      <c r="F354" s="24"/>
      <c r="G354" s="24"/>
      <c r="H354" s="60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</row>
    <row r="355" spans="1:20" x14ac:dyDescent="0.25">
      <c r="B355" s="27"/>
      <c r="C355" s="24"/>
      <c r="D355" s="24"/>
      <c r="E355" s="28"/>
      <c r="F355" s="28"/>
      <c r="G355" s="28"/>
      <c r="H355" s="60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</row>
    <row r="356" spans="1:20" x14ac:dyDescent="0.25">
      <c r="B356" s="27"/>
      <c r="C356" s="24"/>
      <c r="D356" s="24"/>
      <c r="E356" s="28"/>
      <c r="F356" s="28"/>
      <c r="G356" s="28"/>
      <c r="H356" s="60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</row>
    <row r="357" spans="1:20" x14ac:dyDescent="0.25">
      <c r="A357" s="130"/>
      <c r="B357" s="27"/>
      <c r="C357" s="24"/>
      <c r="D357" s="24"/>
      <c r="E357" s="28"/>
      <c r="F357" s="28"/>
      <c r="G357" s="28"/>
      <c r="H357" s="60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</row>
    <row r="358" spans="1:20" x14ac:dyDescent="0.25">
      <c r="A358" s="130"/>
      <c r="B358" s="27"/>
      <c r="C358" s="28"/>
      <c r="D358" s="28"/>
      <c r="E358" s="24"/>
      <c r="F358" s="24"/>
      <c r="G358" s="24"/>
      <c r="H358" s="60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</row>
    <row r="359" spans="1:20" x14ac:dyDescent="0.25">
      <c r="A359" s="130"/>
      <c r="B359" s="27"/>
      <c r="C359" s="24"/>
      <c r="D359" s="24"/>
      <c r="E359" s="28"/>
      <c r="F359" s="28"/>
      <c r="G359" s="28"/>
      <c r="H359" s="60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</row>
    <row r="360" spans="1:20" x14ac:dyDescent="0.25">
      <c r="A360" s="130"/>
      <c r="B360" s="27"/>
      <c r="C360" s="24"/>
      <c r="D360" s="24"/>
      <c r="E360" s="28"/>
      <c r="F360" s="28"/>
      <c r="G360" s="28"/>
      <c r="H360" s="60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</row>
    <row r="361" spans="1:20" x14ac:dyDescent="0.25">
      <c r="A361" s="130"/>
      <c r="B361" s="27"/>
      <c r="C361" s="24"/>
      <c r="D361" s="24"/>
      <c r="E361" s="28"/>
      <c r="F361" s="28"/>
      <c r="G361" s="28"/>
      <c r="H361" s="60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</row>
    <row r="362" spans="1:20" x14ac:dyDescent="0.25">
      <c r="A362" s="130"/>
      <c r="B362" s="27"/>
      <c r="C362" s="24"/>
      <c r="D362" s="24"/>
      <c r="E362" s="28"/>
      <c r="F362" s="28"/>
      <c r="G362" s="28"/>
      <c r="H362" s="60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</row>
    <row r="363" spans="1:20" x14ac:dyDescent="0.25">
      <c r="A363" s="130"/>
      <c r="B363" s="27"/>
      <c r="C363" s="24"/>
      <c r="D363" s="24"/>
      <c r="E363" s="28"/>
      <c r="F363" s="28"/>
      <c r="G363" s="28"/>
      <c r="H363" s="60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</row>
    <row r="364" spans="1:20" x14ac:dyDescent="0.25">
      <c r="A364" s="130"/>
      <c r="B364" s="27"/>
      <c r="C364" s="24"/>
      <c r="D364" s="24"/>
      <c r="E364" s="28"/>
      <c r="F364" s="28"/>
      <c r="G364" s="28"/>
      <c r="H364" s="60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</row>
    <row r="365" spans="1:20" x14ac:dyDescent="0.25">
      <c r="A365" s="130"/>
      <c r="B365" s="27"/>
      <c r="C365" s="24"/>
      <c r="D365" s="24"/>
      <c r="E365" s="28"/>
      <c r="F365" s="28"/>
      <c r="G365" s="28"/>
      <c r="H365" s="60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</row>
    <row r="366" spans="1:20" x14ac:dyDescent="0.25">
      <c r="A366" s="130"/>
      <c r="B366" s="27"/>
      <c r="C366" s="24"/>
      <c r="D366" s="24"/>
      <c r="E366" s="28"/>
      <c r="F366" s="28"/>
      <c r="G366" s="28"/>
      <c r="H366" s="60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</row>
    <row r="367" spans="1:20" x14ac:dyDescent="0.25">
      <c r="A367" s="130"/>
      <c r="B367" s="27"/>
      <c r="C367" s="24"/>
      <c r="D367" s="24"/>
      <c r="E367" s="28"/>
      <c r="F367" s="28"/>
      <c r="G367" s="28"/>
      <c r="H367" s="60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</row>
    <row r="368" spans="1:20" x14ac:dyDescent="0.25">
      <c r="A368" s="130"/>
      <c r="B368" s="27"/>
      <c r="C368" s="24"/>
      <c r="D368" s="24"/>
      <c r="E368" s="28"/>
      <c r="F368" s="28"/>
      <c r="G368" s="28"/>
      <c r="H368" s="60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</row>
    <row r="369" spans="1:20" x14ac:dyDescent="0.25">
      <c r="A369" s="130"/>
      <c r="B369" s="29"/>
      <c r="C369" s="23"/>
      <c r="D369" s="23"/>
      <c r="E369" s="24"/>
      <c r="F369" s="24"/>
      <c r="G369" s="24"/>
      <c r="H369" s="60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</row>
    <row r="370" spans="1:20" x14ac:dyDescent="0.25">
      <c r="A370" s="130"/>
      <c r="B370" s="27"/>
      <c r="C370" s="28"/>
      <c r="D370" s="28"/>
      <c r="E370" s="24"/>
      <c r="F370" s="24"/>
      <c r="G370" s="24"/>
      <c r="H370" s="60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</row>
    <row r="371" spans="1:20" x14ac:dyDescent="0.25">
      <c r="A371" s="130"/>
      <c r="B371" s="27"/>
      <c r="C371" s="28"/>
      <c r="D371" s="28"/>
      <c r="E371" s="24"/>
      <c r="F371" s="24"/>
      <c r="G371" s="24"/>
      <c r="H371" s="60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</row>
    <row r="372" spans="1:20" x14ac:dyDescent="0.25">
      <c r="A372" s="130"/>
      <c r="B372" s="27"/>
      <c r="C372" s="24"/>
      <c r="D372" s="24"/>
      <c r="E372" s="28"/>
      <c r="F372" s="28"/>
      <c r="G372" s="28"/>
      <c r="H372" s="60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</row>
    <row r="373" spans="1:20" x14ac:dyDescent="0.25">
      <c r="A373" s="130"/>
      <c r="B373" s="27"/>
      <c r="C373" s="24"/>
      <c r="D373" s="24"/>
      <c r="E373" s="28"/>
      <c r="F373" s="28"/>
      <c r="G373" s="28"/>
      <c r="H373" s="60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</row>
    <row r="374" spans="1:20" x14ac:dyDescent="0.25">
      <c r="A374" s="130"/>
      <c r="B374" s="27"/>
      <c r="C374" s="24"/>
      <c r="D374" s="24"/>
      <c r="E374" s="28"/>
      <c r="F374" s="28"/>
      <c r="G374" s="28"/>
      <c r="H374" s="60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</row>
    <row r="375" spans="1:20" x14ac:dyDescent="0.25">
      <c r="A375" s="130"/>
      <c r="B375" s="27"/>
      <c r="C375" s="28"/>
      <c r="D375" s="28"/>
      <c r="E375" s="24"/>
      <c r="F375" s="24"/>
      <c r="G375" s="24"/>
      <c r="H375" s="60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</row>
    <row r="376" spans="1:20" x14ac:dyDescent="0.25">
      <c r="A376" s="130"/>
      <c r="B376" s="27"/>
      <c r="C376" s="24"/>
      <c r="D376" s="24"/>
      <c r="E376" s="28"/>
      <c r="F376" s="28"/>
      <c r="G376" s="28"/>
      <c r="H376" s="60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</row>
    <row r="377" spans="1:20" x14ac:dyDescent="0.25">
      <c r="A377" s="130"/>
      <c r="B377" s="27"/>
      <c r="C377" s="24"/>
      <c r="D377" s="24"/>
      <c r="E377" s="28"/>
      <c r="F377" s="28"/>
      <c r="G377" s="28"/>
      <c r="H377" s="60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</row>
    <row r="378" spans="1:20" x14ac:dyDescent="0.25">
      <c r="A378" s="130"/>
      <c r="B378" s="27"/>
      <c r="C378" s="28"/>
      <c r="D378" s="28"/>
      <c r="E378" s="24"/>
      <c r="F378" s="24"/>
      <c r="G378" s="24"/>
      <c r="H378" s="60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</row>
    <row r="379" spans="1:20" x14ac:dyDescent="0.25">
      <c r="A379" s="130"/>
      <c r="B379" s="27"/>
      <c r="C379" s="24"/>
      <c r="D379" s="24"/>
      <c r="E379" s="28"/>
      <c r="F379" s="28"/>
      <c r="G379" s="28"/>
      <c r="H379" s="60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</row>
    <row r="380" spans="1:20" x14ac:dyDescent="0.25">
      <c r="A380" s="130"/>
      <c r="B380" s="27"/>
      <c r="C380" s="24"/>
      <c r="D380" s="24"/>
      <c r="E380" s="28"/>
      <c r="F380" s="28"/>
      <c r="G380" s="28"/>
      <c r="H380" s="60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</row>
    <row r="381" spans="1:20" x14ac:dyDescent="0.25">
      <c r="A381" s="130"/>
      <c r="B381" s="27"/>
      <c r="C381" s="24"/>
      <c r="D381" s="24"/>
      <c r="E381" s="28"/>
      <c r="F381" s="28"/>
      <c r="G381" s="28"/>
      <c r="H381" s="60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</row>
    <row r="382" spans="1:20" x14ac:dyDescent="0.25">
      <c r="A382" s="130"/>
      <c r="B382" s="27"/>
      <c r="C382" s="24"/>
      <c r="D382" s="24"/>
      <c r="E382" s="28"/>
      <c r="F382" s="28"/>
      <c r="G382" s="28"/>
      <c r="H382" s="60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</row>
    <row r="383" spans="1:20" x14ac:dyDescent="0.25">
      <c r="A383" s="130"/>
      <c r="B383" s="27"/>
      <c r="C383" s="24"/>
      <c r="D383" s="24"/>
      <c r="E383" s="28"/>
      <c r="F383" s="28"/>
      <c r="G383" s="28"/>
      <c r="H383" s="60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</row>
    <row r="384" spans="1:20" x14ac:dyDescent="0.25">
      <c r="A384" s="130"/>
      <c r="B384" s="27"/>
      <c r="C384" s="24"/>
      <c r="D384" s="24"/>
      <c r="E384" s="28"/>
      <c r="F384" s="28"/>
      <c r="G384" s="28"/>
      <c r="H384" s="60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</row>
    <row r="385" spans="1:20" x14ac:dyDescent="0.25">
      <c r="A385" s="130"/>
      <c r="B385" s="27"/>
      <c r="C385" s="24"/>
      <c r="D385" s="24"/>
      <c r="E385" s="28"/>
      <c r="F385" s="28"/>
      <c r="G385" s="28"/>
      <c r="H385" s="60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</row>
    <row r="386" spans="1:20" x14ac:dyDescent="0.25">
      <c r="A386" s="130"/>
      <c r="B386" s="27"/>
      <c r="C386" s="28"/>
      <c r="D386" s="28"/>
      <c r="E386" s="24"/>
      <c r="F386" s="24"/>
      <c r="G386" s="24"/>
      <c r="H386" s="60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</row>
    <row r="387" spans="1:20" x14ac:dyDescent="0.25">
      <c r="A387" s="130"/>
      <c r="B387" s="27"/>
      <c r="C387" s="28"/>
      <c r="D387" s="28"/>
      <c r="E387" s="24"/>
      <c r="F387" s="24"/>
      <c r="G387" s="24"/>
      <c r="H387" s="60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</row>
    <row r="388" spans="1:20" x14ac:dyDescent="0.25">
      <c r="A388" s="130"/>
      <c r="B388" s="27"/>
      <c r="C388" s="28"/>
      <c r="D388" s="28"/>
      <c r="E388" s="24"/>
      <c r="F388" s="24"/>
      <c r="G388" s="24"/>
      <c r="H388" s="60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</row>
    <row r="389" spans="1:20" x14ac:dyDescent="0.25">
      <c r="A389" s="130"/>
      <c r="B389" s="27"/>
      <c r="C389" s="28"/>
      <c r="D389" s="28"/>
      <c r="E389" s="24"/>
      <c r="F389" s="24"/>
      <c r="G389" s="24"/>
      <c r="H389" s="60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</row>
    <row r="390" spans="1:20" x14ac:dyDescent="0.25">
      <c r="A390" s="130"/>
      <c r="B390" s="27"/>
      <c r="C390" s="24"/>
      <c r="D390" s="24"/>
      <c r="E390" s="28"/>
      <c r="F390" s="28"/>
      <c r="G390" s="28"/>
      <c r="H390" s="60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</row>
    <row r="391" spans="1:20" x14ac:dyDescent="0.25">
      <c r="A391" s="130"/>
      <c r="B391" s="27"/>
      <c r="C391" s="24"/>
      <c r="D391" s="24"/>
      <c r="E391" s="28"/>
      <c r="F391" s="28"/>
      <c r="G391" s="28"/>
      <c r="H391" s="60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</row>
    <row r="392" spans="1:20" x14ac:dyDescent="0.25">
      <c r="A392" s="130"/>
      <c r="B392" s="27"/>
      <c r="C392" s="24"/>
      <c r="D392" s="24"/>
      <c r="E392" s="28"/>
      <c r="F392" s="28"/>
      <c r="G392" s="28"/>
      <c r="H392" s="60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</row>
    <row r="393" spans="1:20" x14ac:dyDescent="0.25">
      <c r="A393" s="130"/>
      <c r="B393" s="27"/>
      <c r="C393" s="24"/>
      <c r="D393" s="24"/>
      <c r="E393" s="28"/>
      <c r="F393" s="28"/>
      <c r="G393" s="28"/>
      <c r="H393" s="60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</row>
    <row r="394" spans="1:20" x14ac:dyDescent="0.25">
      <c r="A394" s="130"/>
      <c r="B394" s="27"/>
      <c r="C394" s="28"/>
      <c r="D394" s="28"/>
      <c r="E394" s="24"/>
      <c r="F394" s="24"/>
      <c r="G394" s="24"/>
      <c r="H394" s="60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</row>
    <row r="395" spans="1:20" x14ac:dyDescent="0.25">
      <c r="A395" s="130"/>
      <c r="B395" s="27"/>
      <c r="C395" s="24"/>
      <c r="D395" s="24"/>
      <c r="E395" s="28"/>
      <c r="F395" s="28"/>
      <c r="G395" s="28"/>
      <c r="H395" s="60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</row>
    <row r="396" spans="1:20" x14ac:dyDescent="0.25">
      <c r="A396" s="130"/>
      <c r="B396" s="27"/>
      <c r="C396" s="24"/>
      <c r="D396" s="24"/>
      <c r="E396" s="28"/>
      <c r="F396" s="28"/>
      <c r="G396" s="28"/>
      <c r="H396" s="60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</row>
    <row r="397" spans="1:20" x14ac:dyDescent="0.25">
      <c r="A397" s="130"/>
      <c r="B397" s="27"/>
      <c r="C397" s="24"/>
      <c r="D397" s="24"/>
      <c r="E397" s="28"/>
      <c r="F397" s="28"/>
      <c r="G397" s="28"/>
      <c r="H397" s="60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</row>
    <row r="398" spans="1:20" x14ac:dyDescent="0.25">
      <c r="A398" s="130"/>
      <c r="B398" s="27"/>
      <c r="C398" s="24"/>
      <c r="D398" s="24"/>
      <c r="E398" s="28"/>
      <c r="F398" s="28"/>
      <c r="G398" s="28"/>
      <c r="H398" s="60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</row>
    <row r="399" spans="1:20" x14ac:dyDescent="0.25">
      <c r="A399" s="130"/>
      <c r="B399" s="27"/>
      <c r="C399" s="24"/>
      <c r="D399" s="24"/>
      <c r="E399" s="28"/>
      <c r="F399" s="28"/>
      <c r="G399" s="28"/>
      <c r="H399" s="60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</row>
    <row r="400" spans="1:20" x14ac:dyDescent="0.25">
      <c r="A400" s="130"/>
      <c r="B400" s="27"/>
      <c r="C400" s="28"/>
      <c r="D400" s="28"/>
      <c r="E400" s="24"/>
      <c r="F400" s="24"/>
      <c r="G400" s="24"/>
      <c r="H400" s="60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</row>
    <row r="401" spans="1:20" x14ac:dyDescent="0.25">
      <c r="A401" s="130"/>
      <c r="B401" s="27"/>
      <c r="C401" s="28"/>
      <c r="D401" s="28"/>
      <c r="E401" s="24"/>
      <c r="F401" s="24"/>
      <c r="G401" s="24"/>
      <c r="H401" s="60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</row>
    <row r="402" spans="1:20" x14ac:dyDescent="0.25">
      <c r="A402" s="130"/>
      <c r="B402" s="27"/>
      <c r="C402" s="24"/>
      <c r="D402" s="24"/>
      <c r="E402" s="28"/>
      <c r="F402" s="28"/>
      <c r="G402" s="28"/>
      <c r="H402" s="60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</row>
    <row r="403" spans="1:20" x14ac:dyDescent="0.25">
      <c r="A403" s="130"/>
      <c r="B403" s="27"/>
      <c r="C403" s="24"/>
      <c r="D403" s="24"/>
      <c r="E403" s="28"/>
      <c r="F403" s="28"/>
      <c r="G403" s="28"/>
      <c r="H403" s="60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</row>
    <row r="404" spans="1:20" x14ac:dyDescent="0.25">
      <c r="A404" s="130"/>
      <c r="B404" s="27"/>
      <c r="C404" s="24"/>
      <c r="D404" s="24"/>
      <c r="E404" s="28"/>
      <c r="F404" s="28"/>
      <c r="G404" s="28"/>
      <c r="H404" s="60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</row>
    <row r="405" spans="1:20" x14ac:dyDescent="0.25">
      <c r="A405" s="130"/>
      <c r="B405" s="29"/>
      <c r="C405" s="23"/>
      <c r="D405" s="23"/>
      <c r="E405" s="24"/>
      <c r="F405" s="24"/>
      <c r="G405" s="24"/>
      <c r="H405" s="60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</row>
    <row r="406" spans="1:20" x14ac:dyDescent="0.25">
      <c r="A406" s="130"/>
      <c r="B406" s="27"/>
      <c r="C406" s="28"/>
      <c r="D406" s="28"/>
      <c r="E406" s="24"/>
      <c r="F406" s="24"/>
      <c r="G406" s="24"/>
      <c r="H406" s="60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</row>
    <row r="407" spans="1:20" x14ac:dyDescent="0.25">
      <c r="A407" s="130"/>
      <c r="B407" s="27"/>
      <c r="C407" s="28"/>
      <c r="D407" s="28"/>
      <c r="E407" s="24"/>
      <c r="F407" s="24"/>
      <c r="G407" s="24"/>
      <c r="H407" s="60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</row>
    <row r="408" spans="1:20" x14ac:dyDescent="0.25">
      <c r="A408" s="130"/>
      <c r="B408" s="27"/>
      <c r="C408" s="24"/>
      <c r="D408" s="24"/>
      <c r="E408" s="28"/>
      <c r="F408" s="28"/>
      <c r="G408" s="28"/>
      <c r="H408" s="60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</row>
    <row r="409" spans="1:20" x14ac:dyDescent="0.25">
      <c r="A409" s="130"/>
      <c r="B409" s="27"/>
      <c r="C409" s="24"/>
      <c r="D409" s="24"/>
      <c r="E409" s="28"/>
      <c r="F409" s="28"/>
      <c r="G409" s="28"/>
      <c r="H409" s="60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</row>
    <row r="410" spans="1:20" x14ac:dyDescent="0.25">
      <c r="A410" s="130"/>
      <c r="B410" s="27"/>
      <c r="C410" s="28"/>
      <c r="D410" s="28"/>
      <c r="E410" s="24"/>
      <c r="F410" s="24"/>
      <c r="G410" s="24"/>
      <c r="H410" s="60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</row>
    <row r="411" spans="1:20" x14ac:dyDescent="0.25">
      <c r="A411" s="130"/>
      <c r="B411" s="27"/>
      <c r="C411" s="28"/>
      <c r="D411" s="28"/>
      <c r="E411" s="24"/>
      <c r="F411" s="24"/>
      <c r="G411" s="24"/>
      <c r="H411" s="60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</row>
    <row r="412" spans="1:20" x14ac:dyDescent="0.25">
      <c r="A412" s="130"/>
      <c r="B412" s="27"/>
      <c r="C412" s="24"/>
      <c r="D412" s="24"/>
      <c r="E412" s="28"/>
      <c r="F412" s="28"/>
      <c r="G412" s="28"/>
      <c r="H412" s="60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</row>
    <row r="413" spans="1:20" x14ac:dyDescent="0.25">
      <c r="A413" s="130"/>
      <c r="B413" s="27"/>
      <c r="C413" s="24"/>
      <c r="D413" s="24"/>
      <c r="E413" s="28"/>
      <c r="F413" s="28"/>
      <c r="G413" s="28"/>
      <c r="H413" s="60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</row>
    <row r="414" spans="1:20" x14ac:dyDescent="0.25">
      <c r="A414" s="130"/>
      <c r="B414" s="27"/>
      <c r="C414" s="28"/>
      <c r="D414" s="28"/>
      <c r="E414" s="24"/>
      <c r="F414" s="24"/>
      <c r="G414" s="24"/>
      <c r="H414" s="60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</row>
    <row r="415" spans="1:20" x14ac:dyDescent="0.25">
      <c r="A415" s="130"/>
      <c r="B415" s="29"/>
      <c r="C415" s="23"/>
      <c r="D415" s="23"/>
      <c r="E415" s="24"/>
      <c r="F415" s="24"/>
      <c r="G415" s="24"/>
      <c r="H415" s="60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</row>
    <row r="416" spans="1:20" x14ac:dyDescent="0.25">
      <c r="A416" s="130"/>
      <c r="B416" s="27"/>
      <c r="C416" s="28"/>
      <c r="D416" s="28"/>
      <c r="E416" s="24"/>
      <c r="F416" s="24"/>
      <c r="G416" s="24"/>
      <c r="H416" s="60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</row>
    <row r="417" spans="1:20" x14ac:dyDescent="0.25">
      <c r="A417" s="130"/>
      <c r="B417" s="27"/>
      <c r="C417" s="28"/>
      <c r="D417" s="28"/>
      <c r="E417" s="24"/>
      <c r="F417" s="24"/>
      <c r="G417" s="24"/>
      <c r="H417" s="60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</row>
    <row r="418" spans="1:20" x14ac:dyDescent="0.25">
      <c r="A418" s="130"/>
      <c r="B418" s="27"/>
      <c r="C418" s="28"/>
      <c r="D418" s="28"/>
      <c r="E418" s="24"/>
      <c r="F418" s="24"/>
      <c r="G418" s="24"/>
      <c r="H418" s="60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</row>
    <row r="419" spans="1:20" x14ac:dyDescent="0.25">
      <c r="A419" s="130"/>
      <c r="B419" s="27"/>
      <c r="C419" s="28"/>
      <c r="D419" s="28"/>
      <c r="E419" s="24"/>
      <c r="F419" s="24"/>
      <c r="G419" s="24"/>
      <c r="H419" s="60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</row>
    <row r="420" spans="1:20" x14ac:dyDescent="0.25">
      <c r="A420" s="130"/>
      <c r="B420" s="27"/>
      <c r="C420" s="24"/>
      <c r="D420" s="24"/>
      <c r="E420" s="28"/>
      <c r="F420" s="28"/>
      <c r="G420" s="28"/>
      <c r="H420" s="60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</row>
    <row r="421" spans="1:20" x14ac:dyDescent="0.25">
      <c r="A421" s="130"/>
      <c r="B421" s="27"/>
      <c r="C421" s="24"/>
      <c r="D421" s="24"/>
      <c r="E421" s="28"/>
      <c r="F421" s="28"/>
      <c r="G421" s="28"/>
      <c r="H421" s="60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</row>
    <row r="422" spans="1:20" x14ac:dyDescent="0.25">
      <c r="A422" s="130"/>
      <c r="B422" s="27"/>
      <c r="C422" s="24"/>
      <c r="D422" s="24"/>
      <c r="E422" s="28"/>
      <c r="F422" s="28"/>
      <c r="G422" s="28"/>
      <c r="H422" s="60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</row>
    <row r="423" spans="1:20" x14ac:dyDescent="0.25">
      <c r="A423" s="130"/>
      <c r="B423" s="27"/>
      <c r="C423" s="24"/>
      <c r="D423" s="24"/>
      <c r="E423" s="28"/>
      <c r="F423" s="28"/>
      <c r="G423" s="28"/>
      <c r="H423" s="60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</row>
    <row r="424" spans="1:20" x14ac:dyDescent="0.25">
      <c r="A424" s="130"/>
      <c r="B424" s="27"/>
      <c r="C424" s="24"/>
      <c r="D424" s="24"/>
      <c r="E424" s="28"/>
      <c r="F424" s="28"/>
      <c r="G424" s="28"/>
      <c r="H424" s="60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</row>
    <row r="425" spans="1:20" x14ac:dyDescent="0.25">
      <c r="A425" s="130"/>
      <c r="B425" s="27"/>
      <c r="C425" s="24"/>
      <c r="D425" s="24"/>
      <c r="E425" s="28"/>
      <c r="F425" s="28"/>
      <c r="G425" s="28"/>
      <c r="H425" s="60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</row>
    <row r="426" spans="1:20" x14ac:dyDescent="0.25">
      <c r="A426" s="130"/>
      <c r="B426" s="27"/>
      <c r="C426" s="24"/>
      <c r="D426" s="24"/>
      <c r="E426" s="28"/>
      <c r="F426" s="28"/>
      <c r="G426" s="28"/>
      <c r="H426" s="60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</row>
    <row r="427" spans="1:20" x14ac:dyDescent="0.25">
      <c r="A427" s="130"/>
      <c r="B427" s="27"/>
      <c r="C427" s="24"/>
      <c r="D427" s="24"/>
      <c r="E427" s="28"/>
      <c r="F427" s="28"/>
      <c r="G427" s="28"/>
      <c r="H427" s="60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</row>
    <row r="428" spans="1:20" x14ac:dyDescent="0.25">
      <c r="A428" s="130"/>
      <c r="B428" s="27"/>
      <c r="C428" s="24"/>
      <c r="D428" s="24"/>
      <c r="E428" s="28"/>
      <c r="F428" s="28"/>
      <c r="G428" s="28"/>
      <c r="H428" s="60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</row>
    <row r="429" spans="1:20" x14ac:dyDescent="0.25">
      <c r="A429" s="130"/>
      <c r="B429" s="27"/>
      <c r="C429" s="28"/>
      <c r="D429" s="28"/>
      <c r="E429" s="24"/>
      <c r="F429" s="24"/>
      <c r="G429" s="24"/>
      <c r="H429" s="60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</row>
    <row r="430" spans="1:20" x14ac:dyDescent="0.25">
      <c r="A430" s="130"/>
      <c r="B430" s="27"/>
      <c r="C430" s="24"/>
      <c r="D430" s="24"/>
      <c r="E430" s="28"/>
      <c r="F430" s="28"/>
      <c r="G430" s="28"/>
      <c r="H430" s="60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</row>
    <row r="431" spans="1:20" x14ac:dyDescent="0.25">
      <c r="A431" s="130"/>
      <c r="B431" s="27"/>
      <c r="C431" s="24"/>
      <c r="D431" s="24"/>
      <c r="E431" s="28"/>
      <c r="F431" s="28"/>
      <c r="G431" s="28"/>
      <c r="H431" s="60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</row>
    <row r="432" spans="1:20" x14ac:dyDescent="0.25">
      <c r="A432" s="130"/>
      <c r="B432" s="27"/>
      <c r="C432" s="24"/>
      <c r="D432" s="24"/>
      <c r="E432" s="28"/>
      <c r="F432" s="28"/>
      <c r="G432" s="28"/>
      <c r="H432" s="60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</row>
    <row r="433" spans="1:20" x14ac:dyDescent="0.25">
      <c r="A433" s="130"/>
      <c r="B433" s="27"/>
      <c r="C433" s="24"/>
      <c r="D433" s="24"/>
      <c r="E433" s="28"/>
      <c r="F433" s="28"/>
      <c r="G433" s="28"/>
      <c r="H433" s="60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</row>
    <row r="434" spans="1:20" x14ac:dyDescent="0.25">
      <c r="A434" s="130"/>
      <c r="B434" s="27"/>
      <c r="C434" s="24"/>
      <c r="D434" s="24"/>
      <c r="E434" s="28"/>
      <c r="F434" s="28"/>
      <c r="G434" s="28"/>
      <c r="H434" s="60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</row>
    <row r="435" spans="1:20" x14ac:dyDescent="0.25">
      <c r="A435" s="130"/>
      <c r="B435" s="27"/>
      <c r="C435" s="24"/>
      <c r="D435" s="24"/>
      <c r="E435" s="28"/>
      <c r="F435" s="28"/>
      <c r="G435" s="28"/>
      <c r="H435" s="60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</row>
    <row r="436" spans="1:20" x14ac:dyDescent="0.25">
      <c r="A436" s="130"/>
      <c r="B436" s="27"/>
      <c r="C436" s="24"/>
      <c r="D436" s="24"/>
      <c r="E436" s="28"/>
      <c r="F436" s="28"/>
      <c r="G436" s="28"/>
      <c r="H436" s="60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</row>
    <row r="437" spans="1:20" x14ac:dyDescent="0.25">
      <c r="A437" s="130"/>
      <c r="B437" s="27"/>
      <c r="C437" s="24"/>
      <c r="D437" s="24"/>
      <c r="E437" s="28"/>
      <c r="F437" s="28"/>
      <c r="G437" s="28"/>
      <c r="H437" s="60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</row>
    <row r="438" spans="1:20" x14ac:dyDescent="0.25">
      <c r="A438" s="130"/>
      <c r="B438" s="27"/>
      <c r="C438" s="24"/>
      <c r="D438" s="24"/>
      <c r="E438" s="28"/>
      <c r="F438" s="28"/>
      <c r="G438" s="28"/>
      <c r="H438" s="60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</row>
    <row r="439" spans="1:20" x14ac:dyDescent="0.25">
      <c r="A439" s="130"/>
      <c r="B439" s="27"/>
      <c r="C439" s="24"/>
      <c r="D439" s="24"/>
      <c r="E439" s="28"/>
      <c r="F439" s="28"/>
      <c r="G439" s="28"/>
      <c r="H439" s="60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</row>
    <row r="440" spans="1:20" x14ac:dyDescent="0.25">
      <c r="A440" s="130"/>
      <c r="B440" s="27"/>
      <c r="C440" s="24"/>
      <c r="D440" s="24"/>
      <c r="E440" s="28"/>
      <c r="F440" s="28"/>
      <c r="G440" s="28"/>
      <c r="H440" s="60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</row>
    <row r="441" spans="1:20" x14ac:dyDescent="0.25">
      <c r="A441" s="130"/>
      <c r="B441" s="29"/>
      <c r="C441" s="23"/>
      <c r="D441" s="23"/>
      <c r="E441" s="24"/>
      <c r="F441" s="24"/>
      <c r="G441" s="24"/>
      <c r="H441" s="60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</row>
    <row r="442" spans="1:20" x14ac:dyDescent="0.25">
      <c r="A442" s="130"/>
      <c r="B442" s="27"/>
      <c r="C442" s="28"/>
      <c r="D442" s="28"/>
      <c r="E442" s="24"/>
      <c r="F442" s="24"/>
      <c r="G442" s="24"/>
      <c r="H442" s="60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</row>
    <row r="443" spans="1:20" x14ac:dyDescent="0.25">
      <c r="A443" s="130"/>
      <c r="B443" s="27"/>
      <c r="C443" s="28"/>
      <c r="D443" s="28"/>
      <c r="E443" s="24"/>
      <c r="F443" s="24"/>
      <c r="G443" s="24"/>
      <c r="H443" s="60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</row>
    <row r="444" spans="1:20" x14ac:dyDescent="0.25">
      <c r="A444" s="130"/>
      <c r="B444" s="27"/>
      <c r="C444" s="28"/>
      <c r="D444" s="28"/>
      <c r="E444" s="24"/>
      <c r="F444" s="24"/>
      <c r="G444" s="24"/>
      <c r="H444" s="60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</row>
    <row r="445" spans="1:20" x14ac:dyDescent="0.25">
      <c r="A445" s="130"/>
      <c r="B445" s="27"/>
      <c r="C445" s="28"/>
      <c r="D445" s="28"/>
      <c r="E445" s="24"/>
      <c r="F445" s="24"/>
      <c r="G445" s="24"/>
      <c r="H445" s="60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</row>
    <row r="446" spans="1:20" x14ac:dyDescent="0.25">
      <c r="A446" s="130"/>
      <c r="B446" s="27"/>
      <c r="C446" s="24"/>
      <c r="D446" s="24"/>
      <c r="E446" s="28"/>
      <c r="F446" s="28"/>
      <c r="G446" s="28"/>
      <c r="H446" s="60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</row>
    <row r="447" spans="1:20" x14ac:dyDescent="0.25">
      <c r="A447" s="130"/>
      <c r="B447" s="27"/>
      <c r="C447" s="24"/>
      <c r="D447" s="24"/>
      <c r="E447" s="28"/>
      <c r="F447" s="28"/>
      <c r="G447" s="28"/>
      <c r="H447" s="60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</row>
    <row r="448" spans="1:20" x14ac:dyDescent="0.25">
      <c r="A448" s="130"/>
      <c r="B448" s="27"/>
      <c r="C448" s="24"/>
      <c r="D448" s="24"/>
      <c r="E448" s="28"/>
      <c r="F448" s="28"/>
      <c r="G448" s="28"/>
      <c r="H448" s="60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</row>
    <row r="449" spans="1:20" x14ac:dyDescent="0.25">
      <c r="A449" s="130"/>
      <c r="B449" s="27"/>
      <c r="C449" s="24"/>
      <c r="D449" s="24"/>
      <c r="E449" s="28"/>
      <c r="F449" s="28"/>
      <c r="G449" s="28"/>
      <c r="H449" s="60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</row>
    <row r="450" spans="1:20" x14ac:dyDescent="0.25">
      <c r="A450" s="130"/>
      <c r="B450" s="27"/>
      <c r="C450" s="24"/>
      <c r="D450" s="24"/>
      <c r="E450" s="28"/>
      <c r="F450" s="28"/>
      <c r="G450" s="28"/>
      <c r="H450" s="60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</row>
    <row r="451" spans="1:20" x14ac:dyDescent="0.25">
      <c r="A451" s="130"/>
      <c r="B451" s="27"/>
      <c r="C451" s="24"/>
      <c r="D451" s="24"/>
      <c r="E451" s="28"/>
      <c r="F451" s="28"/>
      <c r="G451" s="28"/>
      <c r="H451" s="60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</row>
    <row r="452" spans="1:20" x14ac:dyDescent="0.25">
      <c r="A452" s="130"/>
      <c r="B452" s="27"/>
      <c r="C452" s="24"/>
      <c r="D452" s="24"/>
      <c r="E452" s="28"/>
      <c r="F452" s="28"/>
      <c r="G452" s="28"/>
      <c r="H452" s="60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</row>
    <row r="453" spans="1:20" x14ac:dyDescent="0.25">
      <c r="A453" s="130"/>
      <c r="B453" s="27"/>
      <c r="C453" s="24"/>
      <c r="D453" s="24"/>
      <c r="E453" s="28"/>
      <c r="F453" s="28"/>
      <c r="G453" s="28"/>
      <c r="H453" s="60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</row>
    <row r="454" spans="1:20" x14ac:dyDescent="0.25">
      <c r="A454" s="130"/>
      <c r="B454" s="27"/>
      <c r="C454" s="24"/>
      <c r="D454" s="24"/>
      <c r="E454" s="28"/>
      <c r="F454" s="28"/>
      <c r="G454" s="28"/>
      <c r="H454" s="60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</row>
    <row r="455" spans="1:20" x14ac:dyDescent="0.25">
      <c r="A455" s="130"/>
      <c r="B455" s="27"/>
      <c r="C455" s="28"/>
      <c r="D455" s="28"/>
      <c r="E455" s="24"/>
      <c r="F455" s="24"/>
      <c r="G455" s="24"/>
      <c r="H455" s="60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</row>
    <row r="456" spans="1:20" x14ac:dyDescent="0.25">
      <c r="A456" s="130"/>
      <c r="B456" s="27"/>
      <c r="C456" s="24"/>
      <c r="D456" s="24"/>
      <c r="E456" s="28"/>
      <c r="F456" s="28"/>
      <c r="G456" s="28"/>
      <c r="H456" s="60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</row>
    <row r="457" spans="1:20" x14ac:dyDescent="0.25">
      <c r="A457" s="130"/>
      <c r="B457" s="27"/>
      <c r="C457" s="24"/>
      <c r="D457" s="24"/>
      <c r="E457" s="28"/>
      <c r="F457" s="28"/>
      <c r="G457" s="28"/>
      <c r="H457" s="60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</row>
    <row r="458" spans="1:20" x14ac:dyDescent="0.25">
      <c r="A458" s="130"/>
      <c r="B458" s="27"/>
      <c r="C458" s="24"/>
      <c r="D458" s="24"/>
      <c r="E458" s="28"/>
      <c r="F458" s="28"/>
      <c r="G458" s="28"/>
      <c r="H458" s="60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</row>
    <row r="459" spans="1:20" x14ac:dyDescent="0.25">
      <c r="A459" s="130"/>
      <c r="B459" s="27"/>
      <c r="C459" s="24"/>
      <c r="D459" s="24"/>
      <c r="E459" s="28"/>
      <c r="F459" s="28"/>
      <c r="G459" s="28"/>
      <c r="H459" s="60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</row>
    <row r="460" spans="1:20" x14ac:dyDescent="0.25">
      <c r="A460" s="130"/>
      <c r="B460" s="27"/>
      <c r="C460" s="24"/>
      <c r="D460" s="24"/>
      <c r="E460" s="28"/>
      <c r="F460" s="28"/>
      <c r="G460" s="28"/>
      <c r="H460" s="60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</row>
    <row r="461" spans="1:20" x14ac:dyDescent="0.25">
      <c r="A461" s="130"/>
      <c r="B461" s="27"/>
      <c r="C461" s="24"/>
      <c r="D461" s="24"/>
      <c r="E461" s="28"/>
      <c r="F461" s="28"/>
      <c r="G461" s="28"/>
      <c r="H461" s="60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</row>
    <row r="462" spans="1:20" x14ac:dyDescent="0.25">
      <c r="A462" s="130"/>
      <c r="B462" s="27"/>
      <c r="C462" s="24"/>
      <c r="D462" s="24"/>
      <c r="E462" s="28"/>
      <c r="F462" s="28"/>
      <c r="G462" s="28"/>
      <c r="H462" s="60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</row>
    <row r="463" spans="1:20" x14ac:dyDescent="0.25">
      <c r="A463" s="130"/>
      <c r="B463" s="27"/>
      <c r="C463" s="24"/>
      <c r="D463" s="24"/>
      <c r="E463" s="28"/>
      <c r="F463" s="28"/>
      <c r="G463" s="28"/>
      <c r="H463" s="60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</row>
    <row r="464" spans="1:20" x14ac:dyDescent="0.25">
      <c r="A464" s="130"/>
      <c r="B464" s="27"/>
      <c r="C464" s="24"/>
      <c r="D464" s="24"/>
      <c r="E464" s="28"/>
      <c r="F464" s="28"/>
      <c r="G464" s="28"/>
      <c r="H464" s="60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</row>
    <row r="465" spans="1:20" x14ac:dyDescent="0.25">
      <c r="A465" s="130"/>
      <c r="B465" s="27"/>
      <c r="C465" s="24"/>
      <c r="D465" s="24"/>
      <c r="E465" s="28"/>
      <c r="F465" s="28"/>
      <c r="G465" s="28"/>
      <c r="H465" s="60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</row>
    <row r="466" spans="1:20" x14ac:dyDescent="0.25">
      <c r="A466" s="130"/>
      <c r="B466" s="27"/>
      <c r="C466" s="24"/>
      <c r="D466" s="24"/>
      <c r="E466" s="28"/>
      <c r="F466" s="28"/>
      <c r="G466" s="28"/>
      <c r="H466" s="60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</row>
    <row r="467" spans="1:20" x14ac:dyDescent="0.25">
      <c r="A467" s="130"/>
      <c r="B467" s="29"/>
      <c r="C467" s="23"/>
      <c r="D467" s="23"/>
      <c r="E467" s="24"/>
      <c r="F467" s="24"/>
      <c r="G467" s="24"/>
      <c r="H467" s="60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</row>
    <row r="468" spans="1:20" x14ac:dyDescent="0.25">
      <c r="A468" s="130"/>
      <c r="B468" s="32"/>
      <c r="C468" s="33"/>
      <c r="D468" s="33"/>
      <c r="E468" s="24"/>
      <c r="F468" s="24"/>
      <c r="G468" s="24"/>
      <c r="H468" s="60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</row>
    <row r="469" spans="1:20" x14ac:dyDescent="0.25">
      <c r="A469" s="130"/>
      <c r="B469" s="34"/>
      <c r="C469" s="35"/>
      <c r="D469" s="35"/>
      <c r="E469" s="36"/>
      <c r="F469" s="36"/>
      <c r="G469" s="36"/>
      <c r="H469" s="60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</row>
    <row r="470" spans="1:20" x14ac:dyDescent="0.25">
      <c r="A470" s="130"/>
      <c r="B470" s="19"/>
      <c r="C470" s="37"/>
      <c r="D470" s="37"/>
      <c r="E470" s="24"/>
      <c r="F470" s="24"/>
      <c r="G470" s="24"/>
      <c r="H470" s="60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</row>
    <row r="471" spans="1:20" x14ac:dyDescent="0.25">
      <c r="A471" s="130"/>
      <c r="B471" s="19"/>
      <c r="C471" s="37"/>
      <c r="D471" s="37"/>
      <c r="E471" s="24"/>
      <c r="F471" s="24"/>
      <c r="G471" s="24"/>
      <c r="H471" s="60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</row>
    <row r="472" spans="1:20" x14ac:dyDescent="0.25">
      <c r="A472" s="130"/>
      <c r="B472" s="19"/>
      <c r="C472" s="37"/>
      <c r="D472" s="37"/>
      <c r="E472" s="24"/>
      <c r="F472" s="24"/>
      <c r="G472" s="24"/>
      <c r="H472" s="60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</row>
    <row r="473" spans="1:20" x14ac:dyDescent="0.25">
      <c r="A473" s="130"/>
      <c r="B473" s="34"/>
      <c r="C473" s="35"/>
      <c r="D473" s="35"/>
      <c r="E473" s="36"/>
      <c r="F473" s="36"/>
      <c r="G473" s="36"/>
      <c r="H473" s="60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</row>
    <row r="474" spans="1:20" x14ac:dyDescent="0.25">
      <c r="A474" s="130"/>
      <c r="B474" s="19"/>
      <c r="C474" s="37"/>
      <c r="D474" s="37"/>
      <c r="E474" s="24"/>
      <c r="F474" s="24"/>
      <c r="G474" s="24"/>
      <c r="H474" s="60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</row>
    <row r="475" spans="1:20" x14ac:dyDescent="0.25">
      <c r="A475" s="130"/>
      <c r="B475" s="19"/>
      <c r="C475" s="24"/>
      <c r="D475" s="24"/>
      <c r="E475" s="37"/>
      <c r="F475" s="37"/>
      <c r="G475" s="37"/>
    </row>
    <row r="476" spans="1:20" x14ac:dyDescent="0.25">
      <c r="A476" s="130"/>
      <c r="B476" s="19"/>
      <c r="C476" s="24"/>
      <c r="D476" s="24"/>
      <c r="E476" s="37"/>
      <c r="F476" s="37"/>
      <c r="G476" s="37"/>
    </row>
    <row r="477" spans="1:20" x14ac:dyDescent="0.25">
      <c r="A477" s="130"/>
      <c r="B477" s="19"/>
      <c r="C477" s="24"/>
      <c r="D477" s="24"/>
      <c r="E477" s="37"/>
      <c r="F477" s="37"/>
      <c r="G477" s="37"/>
    </row>
    <row r="478" spans="1:20" x14ac:dyDescent="0.25">
      <c r="A478" s="130"/>
      <c r="B478" s="19"/>
      <c r="C478" s="24"/>
      <c r="D478" s="24"/>
      <c r="E478" s="37"/>
      <c r="F478" s="37"/>
      <c r="G478" s="37"/>
    </row>
    <row r="479" spans="1:20" x14ac:dyDescent="0.25">
      <c r="A479" s="130"/>
      <c r="B479" s="19"/>
      <c r="C479" s="24"/>
      <c r="D479" s="24"/>
      <c r="E479" s="37"/>
      <c r="F479" s="37"/>
      <c r="G479" s="37"/>
    </row>
    <row r="480" spans="1:20" x14ac:dyDescent="0.25">
      <c r="A480" s="130"/>
      <c r="B480" s="19"/>
      <c r="C480" s="24"/>
      <c r="D480" s="24"/>
      <c r="E480" s="37"/>
      <c r="F480" s="37"/>
      <c r="G480" s="37"/>
    </row>
    <row r="481" spans="1:20" x14ac:dyDescent="0.25">
      <c r="A481" s="130"/>
      <c r="B481" s="34"/>
      <c r="C481" s="35"/>
      <c r="D481" s="35"/>
      <c r="E481" s="36"/>
      <c r="F481" s="36"/>
      <c r="G481" s="36"/>
    </row>
    <row r="482" spans="1:20" x14ac:dyDescent="0.25">
      <c r="A482" s="130"/>
      <c r="B482" s="19"/>
      <c r="C482" s="37"/>
      <c r="D482" s="37"/>
      <c r="E482" s="24"/>
      <c r="F482" s="24"/>
      <c r="G482" s="24"/>
    </row>
    <row r="483" spans="1:20" x14ac:dyDescent="0.25">
      <c r="A483" s="130"/>
      <c r="B483" s="19"/>
      <c r="C483" s="37"/>
      <c r="D483" s="37"/>
      <c r="E483" s="24"/>
      <c r="F483" s="24"/>
      <c r="G483" s="24"/>
    </row>
    <row r="484" spans="1:20" x14ac:dyDescent="0.25">
      <c r="A484" s="130"/>
      <c r="B484" s="19"/>
      <c r="C484" s="37"/>
      <c r="D484" s="37"/>
      <c r="E484" s="24"/>
      <c r="F484" s="24"/>
      <c r="G484" s="24"/>
    </row>
    <row r="485" spans="1:20" x14ac:dyDescent="0.25">
      <c r="B485" s="19"/>
      <c r="C485" s="37"/>
      <c r="D485" s="37"/>
      <c r="E485" s="24"/>
      <c r="F485" s="24"/>
      <c r="G485" s="24"/>
      <c r="H485" s="18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</row>
    <row r="486" spans="1:20" s="12" customFormat="1" x14ac:dyDescent="0.25">
      <c r="A486" s="131"/>
      <c r="B486" s="19"/>
      <c r="C486" s="37"/>
      <c r="D486" s="37"/>
      <c r="E486" s="24"/>
      <c r="F486" s="24"/>
      <c r="G486" s="24"/>
      <c r="H486" s="49"/>
    </row>
    <row r="487" spans="1:20" s="12" customFormat="1" x14ac:dyDescent="0.25">
      <c r="A487" s="131"/>
      <c r="B487" s="32"/>
      <c r="C487" s="33"/>
      <c r="D487" s="33"/>
      <c r="E487" s="24"/>
      <c r="F487" s="24"/>
      <c r="G487" s="24"/>
      <c r="H487" s="49"/>
    </row>
    <row r="488" spans="1:20" s="12" customFormat="1" x14ac:dyDescent="0.25">
      <c r="A488" s="131"/>
      <c r="B488" s="19"/>
      <c r="C488" s="37"/>
      <c r="D488" s="37"/>
      <c r="E488" s="24"/>
      <c r="F488" s="24"/>
      <c r="G488" s="24"/>
      <c r="H488" s="49"/>
    </row>
    <row r="489" spans="1:20" s="12" customFormat="1" x14ac:dyDescent="0.25">
      <c r="A489" s="131"/>
      <c r="B489" s="19"/>
      <c r="C489" s="37"/>
      <c r="D489" s="37"/>
      <c r="E489" s="24"/>
      <c r="F489" s="24"/>
      <c r="G489" s="24"/>
      <c r="H489" s="49"/>
    </row>
    <row r="490" spans="1:20" s="12" customFormat="1" x14ac:dyDescent="0.25">
      <c r="A490" s="131"/>
      <c r="B490" s="19"/>
      <c r="C490" s="37"/>
      <c r="D490" s="37"/>
      <c r="E490" s="24"/>
      <c r="F490" s="24"/>
      <c r="G490" s="24"/>
      <c r="H490" s="49"/>
    </row>
    <row r="491" spans="1:20" s="12" customFormat="1" x14ac:dyDescent="0.25">
      <c r="A491" s="131"/>
      <c r="B491" s="19"/>
      <c r="C491" s="37"/>
      <c r="D491" s="37"/>
      <c r="E491" s="24"/>
      <c r="F491" s="24"/>
      <c r="G491" s="24"/>
      <c r="H491" s="49"/>
    </row>
    <row r="492" spans="1:20" s="12" customFormat="1" x14ac:dyDescent="0.25">
      <c r="A492" s="131"/>
      <c r="B492" s="19"/>
      <c r="C492" s="37"/>
      <c r="D492" s="37"/>
      <c r="E492" s="24"/>
      <c r="F492" s="24"/>
      <c r="G492" s="24"/>
      <c r="H492" s="49"/>
    </row>
    <row r="493" spans="1:20" s="12" customFormat="1" x14ac:dyDescent="0.25">
      <c r="A493" s="131"/>
      <c r="B493" s="19"/>
      <c r="C493" s="37"/>
      <c r="D493" s="37"/>
      <c r="E493" s="24"/>
      <c r="F493" s="24"/>
      <c r="G493" s="24"/>
      <c r="H493" s="49"/>
    </row>
    <row r="494" spans="1:20" x14ac:dyDescent="0.25">
      <c r="A494" s="130"/>
      <c r="B494" s="17"/>
      <c r="C494" s="17"/>
      <c r="D494" s="17"/>
      <c r="E494" s="17"/>
      <c r="F494" s="17"/>
      <c r="G494" s="17"/>
      <c r="H494" s="18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</row>
    <row r="495" spans="1:20" x14ac:dyDescent="0.25">
      <c r="A495" s="130"/>
      <c r="B495" s="17"/>
      <c r="C495" s="17"/>
      <c r="D495" s="17"/>
      <c r="E495" s="17"/>
      <c r="F495" s="17"/>
      <c r="G495" s="17"/>
      <c r="H495" s="18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</row>
    <row r="496" spans="1:20" x14ac:dyDescent="0.25">
      <c r="A496" s="130"/>
      <c r="B496" s="17"/>
      <c r="C496" s="17"/>
      <c r="D496" s="17"/>
      <c r="E496" s="17"/>
      <c r="F496" s="17"/>
      <c r="G496" s="17"/>
      <c r="H496" s="18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</row>
    <row r="497" spans="1:20" x14ac:dyDescent="0.25">
      <c r="A497" s="130"/>
      <c r="B497" s="17"/>
      <c r="C497" s="17"/>
      <c r="D497" s="17"/>
      <c r="E497" s="17"/>
      <c r="F497" s="17"/>
      <c r="G497" s="17"/>
      <c r="H497" s="18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</row>
    <row r="498" spans="1:20" x14ac:dyDescent="0.25">
      <c r="A498" s="130"/>
      <c r="B498" s="17"/>
      <c r="C498" s="17"/>
      <c r="D498" s="17"/>
      <c r="E498" s="17"/>
      <c r="F498" s="17"/>
      <c r="G498" s="17"/>
      <c r="H498" s="18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</row>
    <row r="499" spans="1:20" x14ac:dyDescent="0.25">
      <c r="A499" s="130"/>
      <c r="B499" s="17"/>
      <c r="C499" s="17"/>
      <c r="D499" s="17"/>
      <c r="E499" s="17"/>
      <c r="F499" s="17"/>
      <c r="G499" s="17"/>
      <c r="H499" s="18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</row>
    <row r="500" spans="1:20" x14ac:dyDescent="0.25">
      <c r="A500" s="130"/>
      <c r="B500" s="17"/>
      <c r="C500" s="17"/>
      <c r="D500" s="17"/>
      <c r="E500" s="17"/>
      <c r="F500" s="17"/>
      <c r="G500" s="17"/>
      <c r="H500" s="18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</row>
    <row r="501" spans="1:20" x14ac:dyDescent="0.25">
      <c r="A501" s="130"/>
      <c r="B501" s="17"/>
      <c r="C501" s="17"/>
      <c r="D501" s="17"/>
      <c r="E501" s="17"/>
      <c r="F501" s="17"/>
      <c r="G501" s="17"/>
      <c r="H501" s="18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</row>
    <row r="502" spans="1:20" x14ac:dyDescent="0.25">
      <c r="A502" s="130"/>
      <c r="B502" s="17"/>
      <c r="C502" s="17"/>
      <c r="D502" s="17"/>
      <c r="E502" s="17"/>
      <c r="F502" s="17"/>
      <c r="G502" s="17"/>
      <c r="H502" s="18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</row>
    <row r="503" spans="1:20" x14ac:dyDescent="0.25">
      <c r="A503" s="130"/>
      <c r="B503" s="17"/>
      <c r="C503" s="17"/>
      <c r="D503" s="17"/>
      <c r="E503" s="17"/>
      <c r="F503" s="17"/>
      <c r="G503" s="17"/>
      <c r="H503" s="18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</row>
    <row r="504" spans="1:20" x14ac:dyDescent="0.25">
      <c r="A504" s="130"/>
      <c r="B504" s="17"/>
      <c r="C504" s="17"/>
      <c r="D504" s="17"/>
      <c r="E504" s="17"/>
      <c r="F504" s="17"/>
      <c r="G504" s="17"/>
      <c r="H504" s="18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</row>
    <row r="505" spans="1:20" x14ac:dyDescent="0.25">
      <c r="A505" s="130"/>
      <c r="B505" s="17"/>
      <c r="C505" s="17"/>
      <c r="D505" s="17"/>
      <c r="E505" s="17"/>
      <c r="F505" s="17"/>
      <c r="G505" s="17"/>
      <c r="H505" s="18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</row>
    <row r="506" spans="1:20" x14ac:dyDescent="0.25">
      <c r="A506" s="130"/>
      <c r="B506" s="17"/>
      <c r="C506" s="17"/>
      <c r="D506" s="17"/>
      <c r="E506" s="17"/>
      <c r="F506" s="17"/>
      <c r="G506" s="17"/>
      <c r="H506" s="18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</row>
    <row r="507" spans="1:20" x14ac:dyDescent="0.25">
      <c r="A507" s="130"/>
      <c r="B507" s="17"/>
      <c r="C507" s="17"/>
      <c r="D507" s="17"/>
      <c r="E507" s="17"/>
      <c r="F507" s="17"/>
      <c r="G507" s="17"/>
      <c r="H507" s="18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</row>
    <row r="508" spans="1:20" x14ac:dyDescent="0.25">
      <c r="A508" s="130"/>
      <c r="B508" s="17"/>
      <c r="C508" s="17"/>
      <c r="D508" s="17"/>
      <c r="E508" s="17"/>
      <c r="F508" s="17"/>
      <c r="G508" s="17"/>
      <c r="H508" s="18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</row>
    <row r="509" spans="1:20" x14ac:dyDescent="0.25">
      <c r="A509" s="130"/>
      <c r="B509" s="17"/>
      <c r="C509" s="17"/>
      <c r="D509" s="17"/>
      <c r="E509" s="17"/>
      <c r="F509" s="17"/>
      <c r="G509" s="17"/>
      <c r="H509" s="18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</row>
    <row r="510" spans="1:20" x14ac:dyDescent="0.25">
      <c r="A510" s="130"/>
      <c r="B510" s="17"/>
      <c r="C510" s="17"/>
      <c r="D510" s="17"/>
      <c r="E510" s="17"/>
      <c r="F510" s="17"/>
      <c r="G510" s="17"/>
      <c r="H510" s="18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</row>
    <row r="511" spans="1:20" x14ac:dyDescent="0.25">
      <c r="A511" s="130"/>
      <c r="B511" s="17"/>
      <c r="C511" s="17"/>
      <c r="D511" s="17"/>
      <c r="E511" s="17"/>
      <c r="F511" s="17"/>
      <c r="G511" s="17"/>
      <c r="H511" s="18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</row>
    <row r="512" spans="1:20" x14ac:dyDescent="0.25">
      <c r="A512" s="130"/>
      <c r="B512" s="17"/>
      <c r="C512" s="17"/>
      <c r="D512" s="17"/>
      <c r="E512" s="17"/>
      <c r="F512" s="17"/>
      <c r="G512" s="17"/>
      <c r="H512" s="18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</row>
    <row r="513" spans="1:20" x14ac:dyDescent="0.25">
      <c r="A513" s="130"/>
      <c r="B513" s="17"/>
      <c r="C513" s="17"/>
      <c r="D513" s="17"/>
      <c r="E513" s="17"/>
      <c r="F513" s="17"/>
      <c r="G513" s="17"/>
      <c r="H513" s="18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</row>
    <row r="514" spans="1:20" x14ac:dyDescent="0.25">
      <c r="A514" s="130"/>
      <c r="B514" s="17"/>
      <c r="C514" s="17"/>
      <c r="D514" s="17"/>
      <c r="E514" s="17"/>
      <c r="F514" s="17"/>
      <c r="G514" s="17"/>
      <c r="H514" s="18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</row>
    <row r="515" spans="1:20" x14ac:dyDescent="0.25">
      <c r="A515" s="130"/>
      <c r="B515" s="17"/>
      <c r="C515" s="17"/>
      <c r="D515" s="17"/>
      <c r="E515" s="17"/>
      <c r="F515" s="17"/>
      <c r="G515" s="17"/>
      <c r="H515" s="18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</row>
    <row r="516" spans="1:20" x14ac:dyDescent="0.25">
      <c r="A516" s="130"/>
      <c r="B516" s="17"/>
      <c r="C516" s="17"/>
      <c r="D516" s="17"/>
      <c r="E516" s="17"/>
      <c r="F516" s="17"/>
      <c r="G516" s="17"/>
      <c r="H516" s="18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</row>
    <row r="517" spans="1:20" x14ac:dyDescent="0.25">
      <c r="A517" s="130"/>
      <c r="B517" s="17"/>
      <c r="C517" s="17"/>
      <c r="D517" s="17"/>
      <c r="E517" s="17"/>
      <c r="F517" s="17"/>
      <c r="G517" s="17"/>
      <c r="H517" s="18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</row>
    <row r="518" spans="1:20" x14ac:dyDescent="0.25">
      <c r="A518" s="130"/>
      <c r="B518" s="17"/>
      <c r="C518" s="17"/>
      <c r="D518" s="17"/>
      <c r="E518" s="17"/>
      <c r="F518" s="17"/>
      <c r="G518" s="17"/>
      <c r="H518" s="18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</row>
    <row r="519" spans="1:20" x14ac:dyDescent="0.25">
      <c r="A519" s="130"/>
      <c r="B519" s="17"/>
      <c r="C519" s="17"/>
      <c r="D519" s="17"/>
      <c r="E519" s="17"/>
      <c r="F519" s="17"/>
      <c r="G519" s="17"/>
      <c r="H519" s="18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</row>
    <row r="520" spans="1:20" x14ac:dyDescent="0.25">
      <c r="A520" s="130"/>
      <c r="B520" s="17"/>
      <c r="C520" s="17"/>
      <c r="D520" s="17"/>
      <c r="E520" s="17"/>
      <c r="F520" s="17"/>
      <c r="G520" s="17"/>
      <c r="H520" s="18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</row>
    <row r="521" spans="1:20" x14ac:dyDescent="0.25">
      <c r="A521" s="130"/>
      <c r="B521" s="17"/>
      <c r="C521" s="17"/>
      <c r="D521" s="17"/>
      <c r="E521" s="17"/>
      <c r="F521" s="17"/>
      <c r="G521" s="17"/>
      <c r="H521" s="18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</row>
    <row r="522" spans="1:20" x14ac:dyDescent="0.25">
      <c r="A522" s="130"/>
      <c r="B522" s="17"/>
      <c r="C522" s="17"/>
      <c r="D522" s="17"/>
      <c r="E522" s="17"/>
      <c r="F522" s="17"/>
      <c r="G522" s="17"/>
      <c r="H522" s="18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</row>
    <row r="523" spans="1:20" x14ac:dyDescent="0.25">
      <c r="A523" s="130"/>
      <c r="B523" s="17"/>
      <c r="C523" s="17"/>
      <c r="D523" s="17"/>
      <c r="E523" s="17"/>
      <c r="F523" s="17"/>
      <c r="G523" s="17"/>
      <c r="H523" s="18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</row>
    <row r="524" spans="1:20" x14ac:dyDescent="0.25">
      <c r="A524" s="130"/>
      <c r="B524" s="17"/>
      <c r="C524" s="17"/>
      <c r="D524" s="17"/>
      <c r="E524" s="17"/>
      <c r="F524" s="17"/>
      <c r="G524" s="17"/>
      <c r="H524" s="18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</row>
    <row r="525" spans="1:20" x14ac:dyDescent="0.25">
      <c r="A525" s="130"/>
      <c r="B525" s="17"/>
      <c r="C525" s="17"/>
      <c r="D525" s="17"/>
      <c r="E525" s="17"/>
      <c r="F525" s="17"/>
      <c r="G525" s="17"/>
      <c r="H525" s="18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</row>
    <row r="526" spans="1:20" x14ac:dyDescent="0.25">
      <c r="A526" s="130"/>
      <c r="B526" s="17"/>
      <c r="C526" s="17"/>
      <c r="D526" s="17"/>
      <c r="E526" s="17"/>
      <c r="F526" s="17"/>
      <c r="G526" s="17"/>
      <c r="H526" s="18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</row>
    <row r="527" spans="1:20" x14ac:dyDescent="0.25">
      <c r="A527" s="130"/>
      <c r="B527" s="17"/>
      <c r="C527" s="17"/>
      <c r="D527" s="17"/>
      <c r="E527" s="17"/>
      <c r="F527" s="17"/>
      <c r="G527" s="17"/>
      <c r="H527" s="18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</row>
    <row r="528" spans="1:20" x14ac:dyDescent="0.25">
      <c r="A528" s="130"/>
      <c r="B528" s="17"/>
      <c r="C528" s="17"/>
      <c r="D528" s="17"/>
      <c r="E528" s="17"/>
      <c r="F528" s="17"/>
      <c r="G528" s="17"/>
      <c r="H528" s="18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</row>
    <row r="529" spans="1:20" x14ac:dyDescent="0.25">
      <c r="A529" s="130"/>
      <c r="B529" s="17"/>
      <c r="C529" s="17"/>
      <c r="D529" s="17"/>
      <c r="E529" s="17"/>
      <c r="F529" s="17"/>
      <c r="G529" s="17"/>
      <c r="H529" s="18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</row>
    <row r="530" spans="1:20" x14ac:dyDescent="0.25">
      <c r="A530" s="130"/>
      <c r="B530" s="17"/>
      <c r="C530" s="17"/>
      <c r="D530" s="17"/>
      <c r="E530" s="17"/>
      <c r="F530" s="17"/>
      <c r="G530" s="17"/>
      <c r="H530" s="18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</row>
    <row r="531" spans="1:20" x14ac:dyDescent="0.25">
      <c r="A531" s="130"/>
      <c r="B531" s="17"/>
      <c r="C531" s="17"/>
      <c r="D531" s="17"/>
      <c r="E531" s="17"/>
      <c r="F531" s="17"/>
      <c r="G531" s="17"/>
      <c r="H531" s="18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</row>
    <row r="532" spans="1:20" x14ac:dyDescent="0.25">
      <c r="A532" s="130"/>
      <c r="B532" s="17"/>
      <c r="C532" s="17"/>
      <c r="D532" s="17"/>
      <c r="E532" s="17"/>
      <c r="F532" s="17"/>
      <c r="G532" s="17"/>
      <c r="H532" s="18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</row>
    <row r="533" spans="1:20" x14ac:dyDescent="0.25">
      <c r="A533" s="130"/>
      <c r="B533" s="17"/>
      <c r="C533" s="17"/>
      <c r="D533" s="17"/>
      <c r="E533" s="17"/>
      <c r="F533" s="17"/>
      <c r="G533" s="17"/>
      <c r="H533" s="18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</row>
    <row r="534" spans="1:20" x14ac:dyDescent="0.25">
      <c r="A534" s="130"/>
      <c r="B534" s="17"/>
      <c r="C534" s="17"/>
      <c r="D534" s="17"/>
      <c r="E534" s="17"/>
      <c r="F534" s="17"/>
      <c r="G534" s="17"/>
      <c r="H534" s="18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</row>
    <row r="535" spans="1:20" x14ac:dyDescent="0.25">
      <c r="A535" s="130"/>
      <c r="B535" s="17"/>
      <c r="C535" s="17"/>
      <c r="D535" s="17"/>
      <c r="E535" s="17"/>
      <c r="F535" s="17"/>
      <c r="G535" s="17"/>
      <c r="H535" s="18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</row>
    <row r="536" spans="1:20" x14ac:dyDescent="0.25">
      <c r="A536" s="130"/>
      <c r="B536" s="17"/>
      <c r="C536" s="17"/>
      <c r="D536" s="17"/>
      <c r="E536" s="17"/>
      <c r="F536" s="17"/>
      <c r="G536" s="17"/>
      <c r="H536" s="18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</row>
    <row r="537" spans="1:20" x14ac:dyDescent="0.25">
      <c r="A537" s="130"/>
      <c r="B537" s="17"/>
      <c r="C537" s="17"/>
      <c r="D537" s="17"/>
      <c r="E537" s="17"/>
      <c r="F537" s="17"/>
      <c r="G537" s="17"/>
      <c r="H537" s="18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</row>
    <row r="538" spans="1:20" x14ac:dyDescent="0.25">
      <c r="A538" s="130"/>
      <c r="B538" s="17"/>
      <c r="C538" s="17"/>
      <c r="D538" s="17"/>
      <c r="E538" s="17"/>
      <c r="F538" s="17"/>
      <c r="G538" s="17"/>
      <c r="H538" s="18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</row>
    <row r="539" spans="1:20" x14ac:dyDescent="0.25">
      <c r="A539" s="130"/>
      <c r="B539" s="17"/>
      <c r="C539" s="17"/>
      <c r="D539" s="17"/>
      <c r="E539" s="17"/>
      <c r="F539" s="17"/>
      <c r="G539" s="17"/>
      <c r="H539" s="18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</row>
    <row r="540" spans="1:20" x14ac:dyDescent="0.25">
      <c r="A540" s="130"/>
      <c r="B540" s="17"/>
      <c r="C540" s="17"/>
      <c r="D540" s="17"/>
      <c r="E540" s="17"/>
      <c r="F540" s="17"/>
      <c r="G540" s="17"/>
      <c r="H540" s="18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</row>
    <row r="541" spans="1:20" x14ac:dyDescent="0.25">
      <c r="A541" s="130"/>
      <c r="B541" s="17"/>
      <c r="C541" s="17"/>
      <c r="D541" s="17"/>
      <c r="E541" s="17"/>
      <c r="F541" s="17"/>
      <c r="G541" s="17"/>
      <c r="H541" s="18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</row>
    <row r="542" spans="1:20" x14ac:dyDescent="0.25">
      <c r="A542" s="130"/>
      <c r="B542" s="17"/>
      <c r="C542" s="17"/>
      <c r="D542" s="17"/>
      <c r="E542" s="17"/>
      <c r="F542" s="17"/>
      <c r="G542" s="17"/>
      <c r="H542" s="18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</row>
    <row r="543" spans="1:20" x14ac:dyDescent="0.25">
      <c r="A543" s="130"/>
      <c r="B543" s="17"/>
      <c r="C543" s="17"/>
      <c r="D543" s="17"/>
      <c r="E543" s="17"/>
      <c r="F543" s="17"/>
      <c r="G543" s="17"/>
      <c r="H543" s="18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</row>
    <row r="544" spans="1:20" x14ac:dyDescent="0.25">
      <c r="A544" s="130"/>
      <c r="B544" s="17"/>
      <c r="C544" s="17"/>
      <c r="D544" s="17"/>
      <c r="E544" s="17"/>
      <c r="F544" s="17"/>
      <c r="G544" s="17"/>
      <c r="H544" s="18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</row>
    <row r="545" spans="1:20" x14ac:dyDescent="0.25">
      <c r="A545" s="130"/>
      <c r="B545" s="17"/>
      <c r="C545" s="17"/>
      <c r="D545" s="17"/>
      <c r="E545" s="17"/>
      <c r="F545" s="17"/>
      <c r="G545" s="17"/>
      <c r="H545" s="18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</row>
    <row r="546" spans="1:20" x14ac:dyDescent="0.25">
      <c r="A546" s="130"/>
      <c r="B546" s="17"/>
      <c r="C546" s="17"/>
      <c r="D546" s="17"/>
      <c r="E546" s="17"/>
      <c r="F546" s="17"/>
      <c r="G546" s="17"/>
      <c r="H546" s="18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</row>
    <row r="547" spans="1:20" x14ac:dyDescent="0.25">
      <c r="A547" s="130"/>
      <c r="B547" s="17"/>
      <c r="C547" s="17"/>
      <c r="D547" s="17"/>
      <c r="E547" s="17"/>
      <c r="F547" s="17"/>
      <c r="G547" s="17"/>
      <c r="H547" s="18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</row>
    <row r="548" spans="1:20" x14ac:dyDescent="0.25">
      <c r="A548" s="130"/>
      <c r="B548" s="17"/>
      <c r="C548" s="17"/>
      <c r="D548" s="17"/>
      <c r="E548" s="17"/>
      <c r="F548" s="17"/>
      <c r="G548" s="17"/>
      <c r="H548" s="18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</row>
    <row r="549" spans="1:20" x14ac:dyDescent="0.25">
      <c r="A549" s="130"/>
      <c r="B549" s="17"/>
      <c r="C549" s="17"/>
      <c r="D549" s="17"/>
      <c r="E549" s="17"/>
      <c r="F549" s="17"/>
      <c r="G549" s="17"/>
      <c r="H549" s="18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</row>
    <row r="550" spans="1:20" x14ac:dyDescent="0.25">
      <c r="A550" s="130"/>
      <c r="B550" s="17"/>
      <c r="C550" s="17"/>
      <c r="D550" s="17"/>
      <c r="E550" s="17"/>
      <c r="F550" s="17"/>
      <c r="G550" s="17"/>
      <c r="H550" s="18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</row>
    <row r="551" spans="1:20" x14ac:dyDescent="0.25">
      <c r="A551" s="130"/>
      <c r="B551" s="17"/>
      <c r="C551" s="17"/>
      <c r="D551" s="17"/>
      <c r="E551" s="17"/>
      <c r="F551" s="17"/>
      <c r="G551" s="17"/>
      <c r="H551" s="18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</row>
    <row r="552" spans="1:20" x14ac:dyDescent="0.25">
      <c r="A552" s="130"/>
      <c r="B552" s="17"/>
      <c r="C552" s="17"/>
      <c r="D552" s="17"/>
      <c r="E552" s="17"/>
      <c r="F552" s="17"/>
      <c r="G552" s="17"/>
      <c r="H552" s="18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</row>
    <row r="553" spans="1:20" x14ac:dyDescent="0.25">
      <c r="A553" s="130"/>
      <c r="B553" s="17"/>
      <c r="C553" s="17"/>
      <c r="D553" s="17"/>
      <c r="E553" s="17"/>
      <c r="F553" s="17"/>
      <c r="G553" s="17"/>
      <c r="H553" s="18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</row>
    <row r="554" spans="1:20" x14ac:dyDescent="0.25">
      <c r="A554" s="130"/>
      <c r="B554" s="17"/>
      <c r="C554" s="17"/>
      <c r="D554" s="17"/>
      <c r="E554" s="17"/>
      <c r="F554" s="17"/>
      <c r="G554" s="17"/>
      <c r="H554" s="18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</row>
    <row r="555" spans="1:20" x14ac:dyDescent="0.25">
      <c r="A555" s="130"/>
      <c r="B555" s="17"/>
      <c r="C555" s="17"/>
      <c r="D555" s="17"/>
      <c r="E555" s="17"/>
      <c r="F555" s="17"/>
      <c r="G555" s="17"/>
      <c r="H555" s="18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</row>
    <row r="556" spans="1:20" x14ac:dyDescent="0.25">
      <c r="A556" s="130"/>
      <c r="B556" s="17"/>
      <c r="C556" s="17"/>
      <c r="D556" s="17"/>
      <c r="E556" s="17"/>
      <c r="F556" s="17"/>
      <c r="G556" s="17"/>
      <c r="H556" s="18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</row>
    <row r="557" spans="1:20" x14ac:dyDescent="0.25">
      <c r="A557" s="130"/>
      <c r="B557" s="17"/>
      <c r="C557" s="17"/>
      <c r="D557" s="17"/>
      <c r="E557" s="17"/>
      <c r="F557" s="17"/>
      <c r="G557" s="17"/>
      <c r="H557" s="18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</row>
    <row r="558" spans="1:20" x14ac:dyDescent="0.25">
      <c r="A558" s="130"/>
      <c r="B558" s="17"/>
      <c r="C558" s="17"/>
      <c r="D558" s="17"/>
      <c r="E558" s="17"/>
      <c r="F558" s="17"/>
      <c r="G558" s="17"/>
      <c r="H558" s="18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</row>
    <row r="559" spans="1:20" x14ac:dyDescent="0.25">
      <c r="A559" s="130"/>
      <c r="B559" s="17"/>
      <c r="C559" s="17"/>
      <c r="D559" s="17"/>
      <c r="E559" s="17"/>
      <c r="F559" s="17"/>
      <c r="G559" s="17"/>
      <c r="H559" s="18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</row>
    <row r="560" spans="1:20" x14ac:dyDescent="0.25">
      <c r="A560" s="130"/>
      <c r="B560" s="17"/>
      <c r="C560" s="17"/>
      <c r="D560" s="17"/>
      <c r="E560" s="17"/>
      <c r="F560" s="17"/>
      <c r="G560" s="17"/>
      <c r="H560" s="18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</row>
    <row r="561" spans="1:20" x14ac:dyDescent="0.25">
      <c r="A561" s="130"/>
      <c r="B561" s="17"/>
      <c r="C561" s="17"/>
      <c r="D561" s="17"/>
      <c r="E561" s="17"/>
      <c r="F561" s="17"/>
      <c r="G561" s="17"/>
      <c r="H561" s="18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</row>
    <row r="562" spans="1:20" x14ac:dyDescent="0.25">
      <c r="A562" s="130"/>
      <c r="B562" s="17"/>
      <c r="C562" s="17"/>
      <c r="D562" s="17"/>
      <c r="E562" s="17"/>
      <c r="F562" s="17"/>
      <c r="G562" s="17"/>
      <c r="H562" s="18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</row>
    <row r="563" spans="1:20" x14ac:dyDescent="0.25">
      <c r="A563" s="130"/>
      <c r="B563" s="17"/>
      <c r="C563" s="17"/>
      <c r="D563" s="17"/>
      <c r="E563" s="17"/>
      <c r="F563" s="17"/>
      <c r="G563" s="17"/>
      <c r="H563" s="18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</row>
    <row r="564" spans="1:20" x14ac:dyDescent="0.25">
      <c r="A564" s="130"/>
      <c r="B564" s="17"/>
      <c r="C564" s="17"/>
      <c r="D564" s="17"/>
      <c r="E564" s="17"/>
      <c r="F564" s="17"/>
      <c r="G564" s="17"/>
      <c r="H564" s="18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</row>
    <row r="565" spans="1:20" x14ac:dyDescent="0.25">
      <c r="A565" s="130"/>
      <c r="B565" s="17"/>
      <c r="C565" s="17"/>
      <c r="D565" s="17"/>
      <c r="E565" s="17"/>
      <c r="F565" s="17"/>
      <c r="G565" s="17"/>
      <c r="H565" s="18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</row>
    <row r="566" spans="1:20" x14ac:dyDescent="0.25">
      <c r="A566" s="130"/>
      <c r="B566" s="17"/>
      <c r="C566" s="17"/>
      <c r="D566" s="17"/>
      <c r="E566" s="17"/>
      <c r="F566" s="17"/>
      <c r="G566" s="17"/>
      <c r="H566" s="18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</row>
    <row r="567" spans="1:20" x14ac:dyDescent="0.25">
      <c r="A567" s="130"/>
      <c r="B567" s="17"/>
      <c r="C567" s="17"/>
      <c r="D567" s="17"/>
      <c r="E567" s="17"/>
      <c r="F567" s="17"/>
      <c r="G567" s="17"/>
      <c r="H567" s="18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</row>
    <row r="568" spans="1:20" x14ac:dyDescent="0.25">
      <c r="A568" s="130"/>
      <c r="B568" s="17"/>
      <c r="C568" s="17"/>
      <c r="D568" s="17"/>
      <c r="E568" s="17"/>
      <c r="F568" s="17"/>
      <c r="G568" s="17"/>
      <c r="H568" s="18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</row>
    <row r="569" spans="1:20" x14ac:dyDescent="0.25">
      <c r="A569" s="130"/>
      <c r="B569" s="17"/>
      <c r="C569" s="17"/>
      <c r="D569" s="17"/>
      <c r="E569" s="17"/>
      <c r="F569" s="17"/>
      <c r="G569" s="17"/>
      <c r="H569" s="18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</row>
    <row r="570" spans="1:20" x14ac:dyDescent="0.25">
      <c r="A570" s="130"/>
      <c r="B570" s="17"/>
      <c r="C570" s="17"/>
      <c r="D570" s="17"/>
      <c r="E570" s="17"/>
      <c r="F570" s="17"/>
      <c r="G570" s="17"/>
      <c r="H570" s="18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</row>
    <row r="571" spans="1:20" x14ac:dyDescent="0.25">
      <c r="A571" s="130"/>
      <c r="B571" s="17"/>
      <c r="C571" s="17"/>
      <c r="D571" s="17"/>
      <c r="E571" s="17"/>
      <c r="F571" s="17"/>
      <c r="G571" s="17"/>
      <c r="H571" s="18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</row>
    <row r="572" spans="1:20" x14ac:dyDescent="0.25">
      <c r="A572" s="130"/>
      <c r="B572" s="17"/>
      <c r="C572" s="17"/>
      <c r="D572" s="17"/>
      <c r="E572" s="17"/>
      <c r="F572" s="17"/>
      <c r="G572" s="17"/>
      <c r="H572" s="18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</row>
    <row r="573" spans="1:20" x14ac:dyDescent="0.25">
      <c r="A573" s="130"/>
      <c r="B573" s="17"/>
      <c r="C573" s="17"/>
      <c r="D573" s="17"/>
      <c r="E573" s="17"/>
      <c r="F573" s="17"/>
      <c r="G573" s="17"/>
      <c r="H573" s="18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</row>
    <row r="574" spans="1:20" x14ac:dyDescent="0.25">
      <c r="A574" s="130"/>
      <c r="B574" s="17"/>
      <c r="C574" s="17"/>
      <c r="D574" s="17"/>
      <c r="E574" s="17"/>
      <c r="F574" s="17"/>
      <c r="G574" s="17"/>
      <c r="H574" s="18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</row>
    <row r="575" spans="1:20" x14ac:dyDescent="0.25">
      <c r="A575" s="130"/>
      <c r="B575" s="17"/>
      <c r="C575" s="17"/>
      <c r="D575" s="17"/>
      <c r="E575" s="17"/>
      <c r="F575" s="17"/>
      <c r="G575" s="17"/>
      <c r="H575" s="18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</row>
    <row r="576" spans="1:20" x14ac:dyDescent="0.25">
      <c r="A576" s="130"/>
      <c r="B576" s="17"/>
      <c r="C576" s="17"/>
      <c r="D576" s="17"/>
      <c r="E576" s="17"/>
      <c r="F576" s="17"/>
      <c r="G576" s="17"/>
      <c r="H576" s="18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</row>
    <row r="577" spans="1:20" x14ac:dyDescent="0.25">
      <c r="A577" s="130"/>
      <c r="B577" s="17"/>
      <c r="C577" s="17"/>
      <c r="D577" s="17"/>
      <c r="E577" s="17"/>
      <c r="F577" s="17"/>
      <c r="G577" s="17"/>
      <c r="H577" s="18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</row>
    <row r="578" spans="1:20" x14ac:dyDescent="0.25">
      <c r="A578" s="130"/>
      <c r="B578" s="17"/>
      <c r="C578" s="17"/>
      <c r="D578" s="17"/>
      <c r="E578" s="17"/>
      <c r="F578" s="17"/>
      <c r="G578" s="17"/>
      <c r="H578" s="18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</row>
    <row r="579" spans="1:20" x14ac:dyDescent="0.25">
      <c r="A579" s="130"/>
      <c r="B579" s="17"/>
      <c r="C579" s="17"/>
      <c r="D579" s="17"/>
      <c r="E579" s="17"/>
      <c r="F579" s="17"/>
      <c r="G579" s="17"/>
      <c r="H579" s="18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</row>
    <row r="580" spans="1:20" x14ac:dyDescent="0.25">
      <c r="A580" s="130"/>
      <c r="B580" s="17"/>
      <c r="C580" s="17"/>
      <c r="D580" s="17"/>
      <c r="E580" s="17"/>
      <c r="F580" s="17"/>
      <c r="G580" s="17"/>
      <c r="H580" s="18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</row>
    <row r="581" spans="1:20" x14ac:dyDescent="0.25">
      <c r="A581" s="130"/>
      <c r="B581" s="17"/>
      <c r="C581" s="17"/>
      <c r="D581" s="17"/>
      <c r="E581" s="17"/>
      <c r="F581" s="17"/>
      <c r="G581" s="17"/>
      <c r="H581" s="18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</row>
    <row r="582" spans="1:20" x14ac:dyDescent="0.25">
      <c r="A582" s="130"/>
      <c r="B582" s="17"/>
      <c r="C582" s="17"/>
      <c r="D582" s="17"/>
      <c r="E582" s="17"/>
      <c r="F582" s="17"/>
      <c r="G582" s="17"/>
      <c r="H582" s="18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</row>
    <row r="583" spans="1:20" x14ac:dyDescent="0.25">
      <c r="A583" s="130"/>
      <c r="B583" s="17"/>
      <c r="C583" s="17"/>
      <c r="D583" s="17"/>
      <c r="E583" s="17"/>
      <c r="F583" s="17"/>
      <c r="G583" s="17"/>
      <c r="H583" s="18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</row>
    <row r="584" spans="1:20" x14ac:dyDescent="0.25">
      <c r="A584" s="130"/>
      <c r="B584" s="17"/>
      <c r="C584" s="17"/>
      <c r="D584" s="17"/>
      <c r="E584" s="17"/>
      <c r="F584" s="17"/>
      <c r="G584" s="17"/>
      <c r="H584" s="18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</row>
    <row r="585" spans="1:20" x14ac:dyDescent="0.25">
      <c r="A585" s="130"/>
      <c r="B585" s="17"/>
      <c r="C585" s="17"/>
      <c r="D585" s="17"/>
      <c r="E585" s="17"/>
      <c r="F585" s="17"/>
      <c r="G585" s="17"/>
      <c r="H585" s="18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</row>
    <row r="586" spans="1:20" x14ac:dyDescent="0.25">
      <c r="A586" s="130"/>
      <c r="B586" s="17"/>
      <c r="C586" s="17"/>
      <c r="D586" s="17"/>
      <c r="E586" s="17"/>
      <c r="F586" s="17"/>
      <c r="G586" s="17"/>
      <c r="H586" s="18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</row>
    <row r="587" spans="1:20" x14ac:dyDescent="0.25">
      <c r="A587" s="130"/>
      <c r="B587" s="17"/>
      <c r="C587" s="17"/>
      <c r="D587" s="17"/>
      <c r="E587" s="17"/>
      <c r="F587" s="17"/>
      <c r="G587" s="17"/>
      <c r="H587" s="18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</row>
    <row r="588" spans="1:20" x14ac:dyDescent="0.25">
      <c r="A588" s="130"/>
      <c r="B588" s="17"/>
      <c r="C588" s="17"/>
      <c r="D588" s="17"/>
      <c r="E588" s="17"/>
      <c r="F588" s="17"/>
      <c r="G588" s="17"/>
      <c r="H588" s="18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</row>
    <row r="589" spans="1:20" x14ac:dyDescent="0.25">
      <c r="A589" s="130"/>
      <c r="B589" s="17"/>
      <c r="C589" s="17"/>
      <c r="D589" s="17"/>
      <c r="E589" s="17"/>
      <c r="F589" s="17"/>
      <c r="G589" s="17"/>
      <c r="H589" s="18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</row>
    <row r="590" spans="1:20" x14ac:dyDescent="0.25">
      <c r="A590" s="130"/>
      <c r="B590" s="17"/>
      <c r="C590" s="17"/>
      <c r="D590" s="17"/>
      <c r="E590" s="17"/>
      <c r="F590" s="17"/>
      <c r="G590" s="17"/>
      <c r="H590" s="18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</row>
    <row r="591" spans="1:20" x14ac:dyDescent="0.25">
      <c r="A591" s="130"/>
      <c r="B591" s="17"/>
      <c r="C591" s="17"/>
      <c r="D591" s="17"/>
      <c r="E591" s="17"/>
      <c r="F591" s="17"/>
      <c r="G591" s="17"/>
      <c r="H591" s="18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</row>
    <row r="592" spans="1:20" x14ac:dyDescent="0.25">
      <c r="A592" s="130"/>
      <c r="B592" s="17"/>
      <c r="C592" s="17"/>
      <c r="D592" s="17"/>
      <c r="E592" s="17"/>
      <c r="F592" s="17"/>
      <c r="G592" s="17"/>
      <c r="H592" s="18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</row>
    <row r="593" spans="1:20" x14ac:dyDescent="0.25">
      <c r="A593" s="130"/>
      <c r="B593" s="17"/>
      <c r="C593" s="17"/>
      <c r="D593" s="17"/>
      <c r="E593" s="17"/>
      <c r="F593" s="17"/>
      <c r="G593" s="17"/>
      <c r="H593" s="18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</row>
    <row r="594" spans="1:20" x14ac:dyDescent="0.25">
      <c r="A594" s="130"/>
      <c r="B594" s="17"/>
      <c r="C594" s="17"/>
      <c r="D594" s="17"/>
      <c r="E594" s="17"/>
      <c r="F594" s="17"/>
      <c r="G594" s="17"/>
      <c r="H594" s="18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</row>
    <row r="595" spans="1:20" x14ac:dyDescent="0.25">
      <c r="A595" s="130"/>
      <c r="B595" s="17"/>
      <c r="C595" s="17"/>
      <c r="D595" s="17"/>
      <c r="E595" s="17"/>
      <c r="F595" s="17"/>
      <c r="G595" s="17"/>
      <c r="H595" s="18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</row>
    <row r="596" spans="1:20" x14ac:dyDescent="0.25">
      <c r="A596" s="130"/>
      <c r="B596" s="17"/>
      <c r="C596" s="17"/>
      <c r="D596" s="17"/>
      <c r="E596" s="17"/>
      <c r="F596" s="17"/>
      <c r="G596" s="17"/>
      <c r="H596" s="18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</row>
    <row r="597" spans="1:20" x14ac:dyDescent="0.25">
      <c r="A597" s="130"/>
      <c r="B597" s="17"/>
      <c r="C597" s="17"/>
      <c r="D597" s="17"/>
      <c r="E597" s="17"/>
      <c r="F597" s="17"/>
      <c r="G597" s="17"/>
      <c r="H597" s="18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</row>
    <row r="598" spans="1:20" x14ac:dyDescent="0.25">
      <c r="A598" s="130"/>
      <c r="B598" s="17"/>
      <c r="C598" s="17"/>
      <c r="D598" s="17"/>
      <c r="E598" s="17"/>
      <c r="F598" s="17"/>
      <c r="G598" s="17"/>
      <c r="H598" s="18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</row>
    <row r="599" spans="1:20" x14ac:dyDescent="0.25">
      <c r="A599" s="130"/>
      <c r="B599" s="17"/>
      <c r="C599" s="17"/>
      <c r="D599" s="17"/>
      <c r="E599" s="17"/>
      <c r="F599" s="17"/>
      <c r="G599" s="17"/>
      <c r="H599" s="18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</row>
    <row r="600" spans="1:20" x14ac:dyDescent="0.25">
      <c r="A600" s="130"/>
      <c r="B600" s="17"/>
      <c r="C600" s="17"/>
      <c r="D600" s="17"/>
      <c r="E600" s="17"/>
      <c r="F600" s="17"/>
      <c r="G600" s="17"/>
      <c r="H600" s="18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</row>
    <row r="601" spans="1:20" x14ac:dyDescent="0.25">
      <c r="A601" s="130"/>
      <c r="B601" s="17"/>
      <c r="C601" s="17"/>
      <c r="D601" s="17"/>
      <c r="E601" s="17"/>
      <c r="F601" s="17"/>
      <c r="G601" s="17"/>
      <c r="H601" s="18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</row>
    <row r="602" spans="1:20" x14ac:dyDescent="0.25">
      <c r="A602" s="130"/>
      <c r="B602" s="17"/>
      <c r="C602" s="17"/>
      <c r="D602" s="17"/>
      <c r="E602" s="17"/>
      <c r="F602" s="17"/>
      <c r="G602" s="17"/>
      <c r="H602" s="18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</row>
    <row r="603" spans="1:20" x14ac:dyDescent="0.25">
      <c r="A603" s="130"/>
      <c r="B603" s="17"/>
      <c r="C603" s="17"/>
      <c r="D603" s="17"/>
      <c r="E603" s="17"/>
      <c r="F603" s="17"/>
      <c r="G603" s="17"/>
      <c r="H603" s="18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</row>
    <row r="604" spans="1:20" x14ac:dyDescent="0.25">
      <c r="A604" s="130"/>
      <c r="B604" s="17"/>
      <c r="C604" s="17"/>
      <c r="D604" s="17"/>
      <c r="E604" s="17"/>
      <c r="F604" s="17"/>
      <c r="G604" s="17"/>
      <c r="H604" s="18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</row>
    <row r="605" spans="1:20" x14ac:dyDescent="0.25">
      <c r="A605" s="130"/>
      <c r="B605" s="17"/>
      <c r="C605" s="17"/>
      <c r="D605" s="17"/>
      <c r="E605" s="17"/>
      <c r="F605" s="17"/>
      <c r="G605" s="17"/>
      <c r="H605" s="18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</row>
    <row r="606" spans="1:20" x14ac:dyDescent="0.25">
      <c r="A606" s="130"/>
      <c r="B606" s="17"/>
      <c r="C606" s="17"/>
      <c r="D606" s="17"/>
      <c r="E606" s="17"/>
      <c r="F606" s="17"/>
      <c r="G606" s="17"/>
      <c r="H606" s="18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</row>
    <row r="607" spans="1:20" x14ac:dyDescent="0.25">
      <c r="A607" s="130"/>
      <c r="B607" s="17"/>
      <c r="C607" s="17"/>
      <c r="D607" s="17"/>
      <c r="E607" s="17"/>
      <c r="F607" s="17"/>
      <c r="G607" s="17"/>
      <c r="H607" s="18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</row>
    <row r="608" spans="1:20" x14ac:dyDescent="0.25">
      <c r="A608" s="130"/>
      <c r="B608" s="17"/>
      <c r="C608" s="17"/>
      <c r="D608" s="17"/>
      <c r="E608" s="17"/>
      <c r="F608" s="17"/>
      <c r="G608" s="17"/>
      <c r="H608" s="18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</row>
    <row r="609" spans="1:20" x14ac:dyDescent="0.25">
      <c r="A609" s="130"/>
      <c r="B609" s="17"/>
      <c r="C609" s="17"/>
      <c r="D609" s="17"/>
      <c r="E609" s="17"/>
      <c r="F609" s="17"/>
      <c r="G609" s="17"/>
      <c r="H609" s="18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</row>
    <row r="610" spans="1:20" x14ac:dyDescent="0.25">
      <c r="A610" s="130"/>
      <c r="B610" s="17"/>
      <c r="C610" s="17"/>
      <c r="D610" s="17"/>
      <c r="E610" s="17"/>
      <c r="F610" s="17"/>
      <c r="G610" s="17"/>
      <c r="H610" s="18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</row>
    <row r="611" spans="1:20" x14ac:dyDescent="0.25">
      <c r="A611" s="130"/>
      <c r="B611" s="17"/>
      <c r="C611" s="17"/>
      <c r="D611" s="17"/>
      <c r="E611" s="17"/>
      <c r="F611" s="17"/>
      <c r="G611" s="17"/>
      <c r="H611" s="18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</row>
    <row r="612" spans="1:20" x14ac:dyDescent="0.25">
      <c r="A612" s="130"/>
      <c r="B612" s="17"/>
      <c r="C612" s="17"/>
      <c r="D612" s="17"/>
      <c r="E612" s="17"/>
      <c r="F612" s="17"/>
      <c r="G612" s="17"/>
      <c r="H612" s="18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</row>
    <row r="613" spans="1:20" x14ac:dyDescent="0.25">
      <c r="A613" s="130"/>
      <c r="B613" s="17"/>
      <c r="C613" s="17"/>
      <c r="D613" s="17"/>
      <c r="E613" s="17"/>
      <c r="F613" s="17"/>
      <c r="G613" s="17"/>
      <c r="H613" s="18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</row>
    <row r="614" spans="1:20" x14ac:dyDescent="0.25">
      <c r="A614" s="130"/>
      <c r="B614" s="17"/>
      <c r="C614" s="17"/>
      <c r="D614" s="17"/>
      <c r="E614" s="17"/>
      <c r="F614" s="17"/>
      <c r="G614" s="17"/>
      <c r="H614" s="18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</row>
    <row r="615" spans="1:20" x14ac:dyDescent="0.25">
      <c r="A615" s="130"/>
      <c r="B615" s="17"/>
      <c r="C615" s="17"/>
      <c r="D615" s="17"/>
      <c r="E615" s="17"/>
      <c r="F615" s="17"/>
      <c r="G615" s="17"/>
      <c r="H615" s="18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</row>
    <row r="616" spans="1:20" x14ac:dyDescent="0.25">
      <c r="A616" s="130"/>
      <c r="B616" s="17"/>
      <c r="C616" s="17"/>
      <c r="D616" s="17"/>
      <c r="E616" s="17"/>
      <c r="F616" s="17"/>
      <c r="G616" s="17"/>
      <c r="H616" s="18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</row>
    <row r="617" spans="1:20" x14ac:dyDescent="0.25">
      <c r="A617" s="130"/>
      <c r="B617" s="17"/>
      <c r="C617" s="17"/>
      <c r="D617" s="17"/>
      <c r="E617" s="17"/>
      <c r="F617" s="17"/>
      <c r="G617" s="17"/>
      <c r="H617" s="18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</row>
    <row r="618" spans="1:20" x14ac:dyDescent="0.25">
      <c r="A618" s="130"/>
      <c r="B618" s="17"/>
      <c r="C618" s="17"/>
      <c r="D618" s="17"/>
      <c r="E618" s="17"/>
      <c r="F618" s="17"/>
      <c r="G618" s="17"/>
      <c r="H618" s="18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</row>
    <row r="619" spans="1:20" x14ac:dyDescent="0.25">
      <c r="A619" s="130"/>
      <c r="B619" s="17"/>
      <c r="C619" s="17"/>
      <c r="D619" s="17"/>
      <c r="E619" s="17"/>
      <c r="F619" s="17"/>
      <c r="G619" s="17"/>
      <c r="H619" s="18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</row>
    <row r="620" spans="1:20" x14ac:dyDescent="0.25">
      <c r="A620" s="130"/>
      <c r="B620" s="17"/>
      <c r="C620" s="17"/>
      <c r="D620" s="17"/>
      <c r="E620" s="17"/>
      <c r="F620" s="17"/>
      <c r="G620" s="17"/>
      <c r="H620" s="18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</row>
    <row r="621" spans="1:20" x14ac:dyDescent="0.25">
      <c r="A621" s="130"/>
      <c r="B621" s="17"/>
      <c r="C621" s="17"/>
      <c r="D621" s="17"/>
      <c r="E621" s="17"/>
      <c r="F621" s="17"/>
      <c r="G621" s="17"/>
      <c r="H621" s="18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</row>
    <row r="622" spans="1:20" x14ac:dyDescent="0.25">
      <c r="A622" s="130"/>
      <c r="B622" s="17"/>
      <c r="C622" s="17"/>
      <c r="D622" s="17"/>
      <c r="E622" s="17"/>
      <c r="F622" s="17"/>
      <c r="G622" s="17"/>
      <c r="H622" s="18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</row>
    <row r="623" spans="1:20" x14ac:dyDescent="0.25">
      <c r="A623" s="130"/>
      <c r="B623" s="17"/>
      <c r="C623" s="17"/>
      <c r="D623" s="17"/>
      <c r="E623" s="17"/>
      <c r="F623" s="17"/>
      <c r="G623" s="17"/>
      <c r="H623" s="18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</row>
    <row r="624" spans="1:20" x14ac:dyDescent="0.25">
      <c r="A624" s="130"/>
      <c r="B624" s="17"/>
      <c r="C624" s="17"/>
      <c r="D624" s="17"/>
      <c r="E624" s="17"/>
      <c r="F624" s="17"/>
      <c r="G624" s="17"/>
      <c r="H624" s="18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</row>
    <row r="625" spans="1:20" x14ac:dyDescent="0.25">
      <c r="A625" s="130"/>
      <c r="B625" s="17"/>
      <c r="C625" s="17"/>
      <c r="D625" s="17"/>
      <c r="E625" s="17"/>
      <c r="F625" s="17"/>
      <c r="G625" s="17"/>
      <c r="H625" s="18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</row>
    <row r="626" spans="1:20" x14ac:dyDescent="0.25">
      <c r="A626" s="130"/>
      <c r="B626" s="17"/>
      <c r="C626" s="17"/>
      <c r="D626" s="17"/>
      <c r="E626" s="17"/>
      <c r="F626" s="17"/>
      <c r="G626" s="17"/>
      <c r="H626" s="18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</row>
    <row r="627" spans="1:20" x14ac:dyDescent="0.25">
      <c r="A627" s="130"/>
      <c r="B627" s="17"/>
      <c r="C627" s="17"/>
      <c r="D627" s="17"/>
      <c r="E627" s="17"/>
      <c r="F627" s="17"/>
      <c r="G627" s="17"/>
      <c r="H627" s="18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</row>
    <row r="628" spans="1:20" x14ac:dyDescent="0.25">
      <c r="A628" s="130"/>
      <c r="B628" s="17"/>
      <c r="C628" s="17"/>
      <c r="D628" s="17"/>
      <c r="E628" s="17"/>
      <c r="F628" s="17"/>
      <c r="G628" s="17"/>
      <c r="H628" s="18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</row>
    <row r="629" spans="1:20" x14ac:dyDescent="0.25">
      <c r="A629" s="130"/>
      <c r="B629" s="17"/>
      <c r="C629" s="17"/>
      <c r="D629" s="17"/>
      <c r="E629" s="17"/>
      <c r="F629" s="17"/>
      <c r="G629" s="17"/>
      <c r="H629" s="18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</row>
    <row r="630" spans="1:20" x14ac:dyDescent="0.25">
      <c r="A630" s="130"/>
      <c r="B630" s="17"/>
      <c r="C630" s="17"/>
      <c r="D630" s="17"/>
      <c r="E630" s="17"/>
      <c r="F630" s="17"/>
      <c r="G630" s="17"/>
      <c r="H630" s="18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</row>
    <row r="631" spans="1:20" x14ac:dyDescent="0.25">
      <c r="A631" s="130"/>
      <c r="B631" s="17"/>
      <c r="C631" s="17"/>
      <c r="D631" s="17"/>
      <c r="E631" s="17"/>
      <c r="F631" s="17"/>
      <c r="G631" s="17"/>
      <c r="H631" s="18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</row>
    <row r="632" spans="1:20" x14ac:dyDescent="0.25">
      <c r="A632" s="130"/>
      <c r="B632" s="17"/>
      <c r="C632" s="17"/>
      <c r="D632" s="17"/>
      <c r="E632" s="17"/>
      <c r="F632" s="17"/>
      <c r="G632" s="17"/>
      <c r="H632" s="18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</row>
    <row r="633" spans="1:20" x14ac:dyDescent="0.25">
      <c r="A633" s="130"/>
      <c r="B633" s="17"/>
      <c r="C633" s="17"/>
      <c r="D633" s="17"/>
      <c r="E633" s="17"/>
      <c r="F633" s="17"/>
      <c r="G633" s="17"/>
      <c r="H633" s="18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</row>
    <row r="634" spans="1:20" x14ac:dyDescent="0.25">
      <c r="A634" s="130"/>
      <c r="B634" s="17"/>
      <c r="C634" s="17"/>
      <c r="D634" s="17"/>
      <c r="E634" s="17"/>
      <c r="F634" s="17"/>
      <c r="G634" s="17"/>
      <c r="H634" s="18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</row>
    <row r="635" spans="1:20" x14ac:dyDescent="0.25">
      <c r="A635" s="130"/>
      <c r="B635" s="17"/>
      <c r="C635" s="17"/>
      <c r="D635" s="17"/>
      <c r="E635" s="17"/>
      <c r="F635" s="17"/>
      <c r="G635" s="17"/>
      <c r="H635" s="18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</row>
    <row r="636" spans="1:20" x14ac:dyDescent="0.25">
      <c r="A636" s="130"/>
      <c r="B636" s="17"/>
      <c r="C636" s="17"/>
      <c r="D636" s="17"/>
      <c r="E636" s="17"/>
      <c r="F636" s="17"/>
      <c r="G636" s="17"/>
      <c r="H636" s="18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</row>
    <row r="637" spans="1:20" x14ac:dyDescent="0.25">
      <c r="A637" s="130"/>
      <c r="B637" s="17"/>
      <c r="C637" s="17"/>
      <c r="D637" s="17"/>
      <c r="E637" s="17"/>
      <c r="F637" s="17"/>
      <c r="G637" s="17"/>
      <c r="H637" s="18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</row>
    <row r="638" spans="1:20" x14ac:dyDescent="0.25">
      <c r="A638" s="130"/>
      <c r="B638" s="17"/>
      <c r="C638" s="17"/>
      <c r="D638" s="17"/>
      <c r="E638" s="17"/>
      <c r="F638" s="17"/>
      <c r="G638" s="17"/>
      <c r="H638" s="18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</row>
    <row r="639" spans="1:20" x14ac:dyDescent="0.25">
      <c r="A639" s="130"/>
      <c r="B639" s="17"/>
      <c r="C639" s="17"/>
      <c r="D639" s="17"/>
      <c r="E639" s="17"/>
      <c r="F639" s="17"/>
      <c r="G639" s="17"/>
      <c r="H639" s="18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</row>
    <row r="640" spans="1:20" x14ac:dyDescent="0.25">
      <c r="A640" s="130"/>
      <c r="B640" s="17"/>
      <c r="C640" s="17"/>
      <c r="D640" s="17"/>
      <c r="E640" s="17"/>
      <c r="F640" s="17"/>
      <c r="G640" s="17"/>
      <c r="H640" s="18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</row>
    <row r="641" spans="1:20" x14ac:dyDescent="0.25">
      <c r="A641" s="130"/>
      <c r="B641" s="17"/>
      <c r="C641" s="17"/>
      <c r="D641" s="17"/>
      <c r="E641" s="17"/>
      <c r="F641" s="17"/>
      <c r="G641" s="17"/>
      <c r="H641" s="18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</row>
    <row r="642" spans="1:20" x14ac:dyDescent="0.25">
      <c r="A642" s="130"/>
      <c r="B642" s="17"/>
      <c r="C642" s="17"/>
      <c r="D642" s="17"/>
      <c r="E642" s="17"/>
      <c r="F642" s="17"/>
      <c r="G642" s="17"/>
      <c r="H642" s="18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</row>
    <row r="643" spans="1:20" x14ac:dyDescent="0.25">
      <c r="A643" s="130"/>
      <c r="B643" s="17"/>
      <c r="C643" s="17"/>
      <c r="D643" s="17"/>
      <c r="E643" s="17"/>
      <c r="F643" s="17"/>
      <c r="G643" s="17"/>
      <c r="H643" s="18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</row>
    <row r="644" spans="1:20" x14ac:dyDescent="0.25">
      <c r="A644" s="130"/>
      <c r="B644" s="17"/>
      <c r="C644" s="17"/>
      <c r="D644" s="17"/>
      <c r="E644" s="17"/>
      <c r="F644" s="17"/>
      <c r="G644" s="17"/>
      <c r="H644" s="18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</row>
    <row r="645" spans="1:20" x14ac:dyDescent="0.25">
      <c r="A645" s="130"/>
      <c r="B645" s="17"/>
      <c r="C645" s="17"/>
      <c r="D645" s="17"/>
      <c r="E645" s="17"/>
      <c r="F645" s="17"/>
      <c r="G645" s="17"/>
      <c r="H645" s="18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</row>
    <row r="646" spans="1:20" x14ac:dyDescent="0.25">
      <c r="A646" s="130"/>
      <c r="B646" s="17"/>
      <c r="C646" s="17"/>
      <c r="D646" s="17"/>
      <c r="E646" s="17"/>
      <c r="F646" s="17"/>
      <c r="G646" s="17"/>
      <c r="H646" s="18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</row>
    <row r="647" spans="1:20" x14ac:dyDescent="0.25">
      <c r="A647" s="130"/>
      <c r="B647" s="17"/>
      <c r="C647" s="17"/>
      <c r="D647" s="17"/>
      <c r="E647" s="17"/>
      <c r="F647" s="17"/>
      <c r="G647" s="17"/>
      <c r="H647" s="18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</row>
    <row r="648" spans="1:20" x14ac:dyDescent="0.25">
      <c r="A648" s="130"/>
      <c r="B648" s="17"/>
      <c r="C648" s="17"/>
      <c r="D648" s="17"/>
      <c r="E648" s="17"/>
      <c r="F648" s="17"/>
      <c r="G648" s="17"/>
      <c r="H648" s="18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</row>
    <row r="649" spans="1:20" x14ac:dyDescent="0.25">
      <c r="A649" s="130"/>
      <c r="B649" s="17"/>
      <c r="C649" s="17"/>
      <c r="D649" s="17"/>
      <c r="E649" s="17"/>
      <c r="F649" s="17"/>
      <c r="G649" s="17"/>
      <c r="H649" s="18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</row>
    <row r="650" spans="1:20" x14ac:dyDescent="0.25">
      <c r="A650" s="130"/>
      <c r="B650" s="17"/>
      <c r="C650" s="17"/>
      <c r="D650" s="17"/>
      <c r="E650" s="17"/>
      <c r="F650" s="17"/>
      <c r="G650" s="17"/>
      <c r="H650" s="18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</row>
    <row r="651" spans="1:20" x14ac:dyDescent="0.25">
      <c r="A651" s="130"/>
      <c r="B651" s="17"/>
      <c r="C651" s="17"/>
      <c r="D651" s="17"/>
      <c r="E651" s="17"/>
      <c r="F651" s="17"/>
      <c r="G651" s="17"/>
      <c r="H651" s="18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</row>
    <row r="652" spans="1:20" x14ac:dyDescent="0.25">
      <c r="A652" s="130"/>
      <c r="B652" s="17"/>
      <c r="C652" s="17"/>
      <c r="D652" s="17"/>
      <c r="E652" s="17"/>
      <c r="F652" s="17"/>
      <c r="G652" s="17"/>
      <c r="H652" s="18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</row>
    <row r="653" spans="1:20" x14ac:dyDescent="0.25">
      <c r="A653" s="130"/>
      <c r="B653" s="17"/>
      <c r="C653" s="17"/>
      <c r="D653" s="17"/>
      <c r="E653" s="17"/>
      <c r="F653" s="17"/>
      <c r="G653" s="17"/>
      <c r="H653" s="18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</row>
    <row r="654" spans="1:20" x14ac:dyDescent="0.25">
      <c r="A654" s="130"/>
      <c r="B654" s="17"/>
      <c r="C654" s="17"/>
      <c r="D654" s="17"/>
      <c r="E654" s="17"/>
      <c r="F654" s="17"/>
      <c r="G654" s="17"/>
      <c r="H654" s="18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</row>
    <row r="655" spans="1:20" x14ac:dyDescent="0.25">
      <c r="A655" s="130"/>
      <c r="B655" s="17"/>
      <c r="C655" s="17"/>
      <c r="D655" s="17"/>
      <c r="E655" s="17"/>
      <c r="F655" s="17"/>
      <c r="G655" s="17"/>
      <c r="H655" s="18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</row>
    <row r="656" spans="1:20" x14ac:dyDescent="0.25">
      <c r="A656" s="130"/>
      <c r="B656" s="17"/>
      <c r="C656" s="17"/>
      <c r="D656" s="17"/>
      <c r="E656" s="17"/>
      <c r="F656" s="17"/>
      <c r="G656" s="17"/>
      <c r="H656" s="18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</row>
    <row r="657" spans="1:20" x14ac:dyDescent="0.25">
      <c r="A657" s="130"/>
      <c r="B657" s="17"/>
      <c r="C657" s="17"/>
      <c r="D657" s="17"/>
      <c r="E657" s="17"/>
      <c r="F657" s="17"/>
      <c r="G657" s="17"/>
      <c r="H657" s="18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</row>
    <row r="658" spans="1:20" x14ac:dyDescent="0.25">
      <c r="A658" s="130"/>
      <c r="B658" s="17"/>
      <c r="C658" s="17"/>
      <c r="D658" s="17"/>
      <c r="E658" s="17"/>
      <c r="F658" s="17"/>
      <c r="G658" s="17"/>
      <c r="H658" s="18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</row>
    <row r="659" spans="1:20" x14ac:dyDescent="0.25">
      <c r="A659" s="130"/>
      <c r="B659" s="17"/>
      <c r="C659" s="17"/>
      <c r="D659" s="17"/>
      <c r="E659" s="17"/>
      <c r="F659" s="17"/>
      <c r="G659" s="17"/>
      <c r="H659" s="18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</row>
    <row r="660" spans="1:20" x14ac:dyDescent="0.25">
      <c r="A660" s="130"/>
      <c r="B660" s="17"/>
      <c r="C660" s="17"/>
      <c r="D660" s="17"/>
      <c r="E660" s="17"/>
      <c r="F660" s="17"/>
      <c r="G660" s="17"/>
      <c r="H660" s="18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</row>
    <row r="661" spans="1:20" x14ac:dyDescent="0.25">
      <c r="A661" s="130"/>
      <c r="B661" s="17"/>
      <c r="C661" s="17"/>
      <c r="D661" s="17"/>
      <c r="E661" s="17"/>
      <c r="F661" s="17"/>
      <c r="G661" s="17"/>
      <c r="H661" s="18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</row>
    <row r="662" spans="1:20" x14ac:dyDescent="0.25">
      <c r="A662" s="130"/>
      <c r="B662" s="17"/>
      <c r="C662" s="17"/>
      <c r="D662" s="17"/>
      <c r="E662" s="17"/>
      <c r="F662" s="17"/>
      <c r="G662" s="17"/>
      <c r="H662" s="18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</row>
    <row r="663" spans="1:20" x14ac:dyDescent="0.25">
      <c r="A663" s="130"/>
      <c r="B663" s="17"/>
      <c r="C663" s="17"/>
      <c r="D663" s="17"/>
      <c r="E663" s="17"/>
      <c r="F663" s="17"/>
      <c r="G663" s="17"/>
      <c r="H663" s="18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</row>
    <row r="664" spans="1:20" x14ac:dyDescent="0.25">
      <c r="A664" s="130"/>
      <c r="B664" s="17"/>
      <c r="C664" s="17"/>
      <c r="D664" s="17"/>
      <c r="E664" s="17"/>
      <c r="F664" s="17"/>
      <c r="G664" s="17"/>
      <c r="H664" s="18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</row>
    <row r="665" spans="1:20" x14ac:dyDescent="0.25">
      <c r="A665" s="130"/>
      <c r="B665" s="17"/>
      <c r="C665" s="17"/>
      <c r="D665" s="17"/>
      <c r="E665" s="17"/>
      <c r="F665" s="17"/>
      <c r="G665" s="17"/>
      <c r="H665" s="18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</row>
    <row r="666" spans="1:20" x14ac:dyDescent="0.25">
      <c r="A666" s="130"/>
      <c r="B666" s="17"/>
      <c r="C666" s="17"/>
      <c r="D666" s="17"/>
      <c r="E666" s="17"/>
      <c r="F666" s="17"/>
      <c r="G666" s="17"/>
      <c r="H666" s="18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</row>
    <row r="667" spans="1:20" x14ac:dyDescent="0.25">
      <c r="A667" s="130"/>
      <c r="B667" s="17"/>
      <c r="C667" s="17"/>
      <c r="D667" s="17"/>
      <c r="E667" s="17"/>
      <c r="F667" s="17"/>
      <c r="G667" s="17"/>
      <c r="H667" s="18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</row>
    <row r="668" spans="1:20" x14ac:dyDescent="0.25">
      <c r="A668" s="130"/>
      <c r="B668" s="17"/>
      <c r="C668" s="17"/>
      <c r="D668" s="17"/>
      <c r="E668" s="17"/>
      <c r="F668" s="17"/>
      <c r="G668" s="17"/>
      <c r="H668" s="18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</row>
    <row r="669" spans="1:20" x14ac:dyDescent="0.25">
      <c r="A669" s="130"/>
      <c r="B669" s="17"/>
      <c r="C669" s="17"/>
      <c r="D669" s="17"/>
      <c r="E669" s="17"/>
      <c r="F669" s="17"/>
      <c r="G669" s="17"/>
      <c r="H669" s="18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</row>
    <row r="670" spans="1:20" x14ac:dyDescent="0.25">
      <c r="A670" s="130"/>
      <c r="B670" s="17"/>
      <c r="C670" s="17"/>
      <c r="D670" s="17"/>
      <c r="E670" s="17"/>
      <c r="F670" s="17"/>
      <c r="G670" s="17"/>
      <c r="H670" s="18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</row>
    <row r="671" spans="1:20" x14ac:dyDescent="0.25">
      <c r="A671" s="130"/>
      <c r="B671" s="17"/>
      <c r="C671" s="17"/>
      <c r="D671" s="17"/>
      <c r="E671" s="17"/>
      <c r="F671" s="17"/>
      <c r="G671" s="17"/>
      <c r="H671" s="18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</row>
    <row r="672" spans="1:20" x14ac:dyDescent="0.25">
      <c r="A672" s="130"/>
      <c r="B672" s="17"/>
      <c r="C672" s="17"/>
      <c r="D672" s="17"/>
      <c r="E672" s="17"/>
      <c r="F672" s="17"/>
      <c r="G672" s="17"/>
      <c r="H672" s="18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</row>
    <row r="673" spans="1:20" x14ac:dyDescent="0.25">
      <c r="A673" s="130"/>
      <c r="B673" s="17"/>
      <c r="C673" s="17"/>
      <c r="D673" s="17"/>
      <c r="E673" s="17"/>
      <c r="F673" s="17"/>
      <c r="G673" s="17"/>
      <c r="H673" s="18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</row>
    <row r="674" spans="1:20" x14ac:dyDescent="0.25">
      <c r="A674" s="130"/>
      <c r="B674" s="17"/>
      <c r="C674" s="17"/>
      <c r="D674" s="17"/>
      <c r="E674" s="17"/>
      <c r="F674" s="17"/>
      <c r="G674" s="17"/>
      <c r="H674" s="18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</row>
    <row r="675" spans="1:20" x14ac:dyDescent="0.25">
      <c r="A675" s="130"/>
      <c r="B675" s="17"/>
      <c r="C675" s="17"/>
      <c r="D675" s="17"/>
      <c r="E675" s="17"/>
      <c r="F675" s="17"/>
      <c r="G675" s="17"/>
      <c r="H675" s="18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</row>
    <row r="676" spans="1:20" x14ac:dyDescent="0.25">
      <c r="A676" s="130"/>
      <c r="B676" s="17"/>
      <c r="C676" s="17"/>
      <c r="D676" s="17"/>
      <c r="E676" s="17"/>
      <c r="F676" s="17"/>
      <c r="G676" s="17"/>
      <c r="H676" s="18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</row>
    <row r="677" spans="1:20" x14ac:dyDescent="0.25">
      <c r="A677" s="130"/>
      <c r="B677" s="17"/>
      <c r="C677" s="17"/>
      <c r="D677" s="17"/>
      <c r="E677" s="17"/>
      <c r="F677" s="17"/>
      <c r="G677" s="17"/>
      <c r="H677" s="18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</row>
    <row r="678" spans="1:20" x14ac:dyDescent="0.25">
      <c r="A678" s="130"/>
      <c r="B678" s="17"/>
      <c r="C678" s="17"/>
      <c r="D678" s="17"/>
      <c r="E678" s="17"/>
      <c r="F678" s="17"/>
      <c r="G678" s="17"/>
      <c r="H678" s="18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</row>
    <row r="679" spans="1:20" x14ac:dyDescent="0.25">
      <c r="A679" s="130"/>
      <c r="B679" s="17"/>
      <c r="C679" s="17"/>
      <c r="D679" s="17"/>
      <c r="E679" s="17"/>
      <c r="F679" s="17"/>
      <c r="G679" s="17"/>
      <c r="H679" s="18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</row>
    <row r="680" spans="1:20" x14ac:dyDescent="0.25">
      <c r="A680" s="130"/>
      <c r="B680" s="17"/>
      <c r="C680" s="17"/>
      <c r="D680" s="17"/>
      <c r="E680" s="17"/>
      <c r="F680" s="17"/>
      <c r="G680" s="17"/>
      <c r="H680" s="18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</row>
    <row r="681" spans="1:20" x14ac:dyDescent="0.25">
      <c r="A681" s="130"/>
      <c r="B681" s="17"/>
      <c r="C681" s="17"/>
      <c r="D681" s="17"/>
      <c r="E681" s="17"/>
      <c r="F681" s="17"/>
      <c r="G681" s="17"/>
      <c r="H681" s="18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</row>
    <row r="682" spans="1:20" x14ac:dyDescent="0.25">
      <c r="A682" s="130"/>
      <c r="B682" s="17"/>
      <c r="C682" s="17"/>
      <c r="D682" s="17"/>
      <c r="E682" s="17"/>
      <c r="F682" s="17"/>
      <c r="G682" s="17"/>
      <c r="H682" s="18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</row>
    <row r="683" spans="1:20" x14ac:dyDescent="0.25">
      <c r="A683" s="130"/>
      <c r="B683" s="17"/>
      <c r="C683" s="17"/>
      <c r="D683" s="17"/>
      <c r="E683" s="17"/>
      <c r="F683" s="17"/>
      <c r="G683" s="17"/>
      <c r="H683" s="18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</row>
    <row r="684" spans="1:20" x14ac:dyDescent="0.25">
      <c r="A684" s="130"/>
      <c r="B684" s="17"/>
      <c r="C684" s="17"/>
      <c r="D684" s="17"/>
      <c r="E684" s="17"/>
      <c r="F684" s="17"/>
      <c r="G684" s="17"/>
      <c r="H684" s="18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</row>
    <row r="685" spans="1:20" x14ac:dyDescent="0.25">
      <c r="A685" s="130"/>
      <c r="B685" s="17"/>
      <c r="C685" s="17"/>
      <c r="D685" s="17"/>
      <c r="E685" s="17"/>
      <c r="F685" s="17"/>
      <c r="G685" s="17"/>
      <c r="H685" s="18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</row>
    <row r="686" spans="1:20" x14ac:dyDescent="0.25">
      <c r="A686" s="130"/>
      <c r="B686" s="17"/>
      <c r="C686" s="17"/>
      <c r="D686" s="17"/>
      <c r="E686" s="17"/>
      <c r="F686" s="17"/>
      <c r="G686" s="17"/>
      <c r="H686" s="18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</row>
    <row r="687" spans="1:20" x14ac:dyDescent="0.25">
      <c r="A687" s="130"/>
      <c r="B687" s="17"/>
      <c r="C687" s="17"/>
      <c r="D687" s="17"/>
      <c r="E687" s="17"/>
      <c r="F687" s="17"/>
      <c r="G687" s="17"/>
      <c r="H687" s="18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</row>
    <row r="688" spans="1:20" x14ac:dyDescent="0.25">
      <c r="A688" s="130"/>
      <c r="B688" s="17"/>
      <c r="C688" s="17"/>
      <c r="D688" s="17"/>
      <c r="E688" s="17"/>
      <c r="F688" s="17"/>
      <c r="G688" s="17"/>
      <c r="H688" s="18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</row>
    <row r="689" spans="1:20" x14ac:dyDescent="0.25">
      <c r="A689" s="130"/>
      <c r="B689" s="17"/>
      <c r="C689" s="17"/>
      <c r="D689" s="17"/>
      <c r="E689" s="17"/>
      <c r="F689" s="17"/>
      <c r="G689" s="17"/>
      <c r="H689" s="18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</row>
    <row r="690" spans="1:20" x14ac:dyDescent="0.25">
      <c r="A690" s="130"/>
      <c r="B690" s="17"/>
      <c r="C690" s="17"/>
      <c r="D690" s="17"/>
      <c r="E690" s="17"/>
      <c r="F690" s="17"/>
      <c r="G690" s="17"/>
      <c r="H690" s="18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</row>
    <row r="691" spans="1:20" x14ac:dyDescent="0.25">
      <c r="A691" s="130"/>
      <c r="B691" s="17"/>
      <c r="C691" s="17"/>
      <c r="D691" s="17"/>
      <c r="E691" s="17"/>
      <c r="F691" s="17"/>
      <c r="G691" s="17"/>
      <c r="H691" s="18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</row>
    <row r="692" spans="1:20" x14ac:dyDescent="0.25">
      <c r="A692" s="130"/>
      <c r="B692" s="17"/>
      <c r="C692" s="17"/>
      <c r="D692" s="17"/>
      <c r="E692" s="17"/>
      <c r="F692" s="17"/>
      <c r="G692" s="17"/>
      <c r="H692" s="18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</row>
    <row r="693" spans="1:20" x14ac:dyDescent="0.25">
      <c r="A693" s="130"/>
      <c r="B693" s="17"/>
      <c r="C693" s="17"/>
      <c r="D693" s="17"/>
      <c r="E693" s="17"/>
      <c r="F693" s="17"/>
      <c r="G693" s="17"/>
      <c r="H693" s="18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</row>
    <row r="694" spans="1:20" x14ac:dyDescent="0.25">
      <c r="A694" s="130"/>
      <c r="B694" s="17"/>
      <c r="C694" s="17"/>
      <c r="D694" s="17"/>
      <c r="E694" s="17"/>
      <c r="F694" s="17"/>
      <c r="G694" s="17"/>
      <c r="H694" s="18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</row>
    <row r="695" spans="1:20" x14ac:dyDescent="0.25">
      <c r="A695" s="130"/>
      <c r="B695" s="17"/>
      <c r="C695" s="17"/>
      <c r="D695" s="17"/>
      <c r="E695" s="17"/>
      <c r="F695" s="17"/>
      <c r="G695" s="17"/>
      <c r="H695" s="18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</row>
    <row r="696" spans="1:20" x14ac:dyDescent="0.25">
      <c r="A696" s="130"/>
      <c r="B696" s="17"/>
      <c r="C696" s="17"/>
      <c r="D696" s="17"/>
      <c r="E696" s="17"/>
      <c r="F696" s="17"/>
      <c r="G696" s="17"/>
      <c r="H696" s="18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</row>
    <row r="697" spans="1:20" x14ac:dyDescent="0.25">
      <c r="A697" s="130"/>
      <c r="B697" s="17"/>
      <c r="C697" s="17"/>
      <c r="D697" s="17"/>
      <c r="E697" s="17"/>
      <c r="F697" s="17"/>
      <c r="G697" s="17"/>
      <c r="H697" s="18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</row>
    <row r="698" spans="1:20" x14ac:dyDescent="0.25">
      <c r="A698" s="130"/>
      <c r="B698" s="17"/>
      <c r="C698" s="17"/>
      <c r="D698" s="17"/>
      <c r="E698" s="17"/>
      <c r="F698" s="17"/>
      <c r="G698" s="17"/>
      <c r="H698" s="18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</row>
    <row r="699" spans="1:20" x14ac:dyDescent="0.25">
      <c r="A699" s="130"/>
      <c r="B699" s="17"/>
      <c r="C699" s="17"/>
      <c r="D699" s="17"/>
      <c r="E699" s="17"/>
      <c r="F699" s="17"/>
      <c r="G699" s="17"/>
      <c r="H699" s="18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</row>
    <row r="700" spans="1:20" x14ac:dyDescent="0.25">
      <c r="A700" s="130"/>
      <c r="B700" s="17"/>
      <c r="C700" s="17"/>
      <c r="D700" s="17"/>
      <c r="E700" s="17"/>
      <c r="F700" s="17"/>
      <c r="G700" s="17"/>
      <c r="H700" s="18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</row>
    <row r="701" spans="1:20" x14ac:dyDescent="0.25">
      <c r="A701" s="130"/>
      <c r="B701" s="17"/>
      <c r="C701" s="17"/>
      <c r="D701" s="17"/>
      <c r="E701" s="17"/>
      <c r="F701" s="17"/>
      <c r="G701" s="17"/>
      <c r="H701" s="18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</row>
    <row r="702" spans="1:20" x14ac:dyDescent="0.25">
      <c r="A702" s="130"/>
      <c r="B702" s="17"/>
      <c r="C702" s="17"/>
      <c r="D702" s="17"/>
      <c r="E702" s="17"/>
      <c r="F702" s="17"/>
      <c r="G702" s="17"/>
      <c r="H702" s="18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</row>
    <row r="703" spans="1:20" x14ac:dyDescent="0.25">
      <c r="A703" s="130"/>
      <c r="B703" s="17"/>
      <c r="C703" s="17"/>
      <c r="D703" s="17"/>
      <c r="E703" s="17"/>
      <c r="F703" s="17"/>
      <c r="G703" s="17"/>
      <c r="H703" s="18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</row>
    <row r="704" spans="1:20" x14ac:dyDescent="0.25">
      <c r="A704" s="130"/>
      <c r="B704" s="17"/>
      <c r="C704" s="17"/>
      <c r="D704" s="17"/>
      <c r="E704" s="17"/>
      <c r="F704" s="17"/>
      <c r="G704" s="17"/>
      <c r="H704" s="18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</row>
    <row r="705" spans="1:20" x14ac:dyDescent="0.25">
      <c r="A705" s="130"/>
      <c r="B705" s="17"/>
      <c r="C705" s="17"/>
      <c r="D705" s="17"/>
      <c r="E705" s="17"/>
      <c r="F705" s="17"/>
      <c r="G705" s="17"/>
      <c r="H705" s="18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</row>
    <row r="706" spans="1:20" x14ac:dyDescent="0.25">
      <c r="A706" s="130"/>
      <c r="B706" s="17"/>
      <c r="C706" s="17"/>
      <c r="D706" s="17"/>
      <c r="E706" s="17"/>
      <c r="F706" s="17"/>
      <c r="G706" s="17"/>
      <c r="H706" s="18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</row>
    <row r="707" spans="1:20" x14ac:dyDescent="0.25">
      <c r="A707" s="130"/>
      <c r="B707" s="17"/>
      <c r="C707" s="17"/>
      <c r="D707" s="17"/>
      <c r="E707" s="17"/>
      <c r="F707" s="17"/>
      <c r="G707" s="17"/>
      <c r="H707" s="18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</row>
    <row r="708" spans="1:20" x14ac:dyDescent="0.25">
      <c r="A708" s="130"/>
      <c r="B708" s="17"/>
      <c r="C708" s="17"/>
      <c r="D708" s="17"/>
      <c r="E708" s="17"/>
      <c r="F708" s="17"/>
      <c r="G708" s="17"/>
      <c r="H708" s="18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</row>
    <row r="709" spans="1:20" x14ac:dyDescent="0.25">
      <c r="A709" s="130"/>
      <c r="B709" s="17"/>
      <c r="C709" s="17"/>
      <c r="D709" s="17"/>
      <c r="E709" s="17"/>
      <c r="F709" s="17"/>
      <c r="G709" s="17"/>
      <c r="H709" s="18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</row>
    <row r="710" spans="1:20" x14ac:dyDescent="0.25">
      <c r="A710" s="130"/>
      <c r="B710" s="17"/>
      <c r="C710" s="17"/>
      <c r="D710" s="17"/>
      <c r="E710" s="17"/>
      <c r="F710" s="17"/>
      <c r="G710" s="17"/>
      <c r="H710" s="18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</row>
    <row r="711" spans="1:20" x14ac:dyDescent="0.25">
      <c r="A711" s="130"/>
      <c r="B711" s="17"/>
      <c r="C711" s="17"/>
      <c r="D711" s="17"/>
      <c r="E711" s="17"/>
      <c r="F711" s="17"/>
      <c r="G711" s="17"/>
      <c r="H711" s="18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</row>
    <row r="712" spans="1:20" x14ac:dyDescent="0.25">
      <c r="A712" s="130"/>
      <c r="B712" s="17"/>
      <c r="C712" s="17"/>
      <c r="D712" s="17"/>
      <c r="E712" s="17"/>
      <c r="F712" s="17"/>
      <c r="G712" s="17"/>
      <c r="H712" s="18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</row>
    <row r="713" spans="1:20" x14ac:dyDescent="0.25">
      <c r="A713" s="130"/>
      <c r="B713" s="17"/>
      <c r="C713" s="17"/>
      <c r="D713" s="17"/>
      <c r="E713" s="17"/>
      <c r="F713" s="17"/>
      <c r="G713" s="17"/>
      <c r="H713" s="18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</row>
    <row r="714" spans="1:20" x14ac:dyDescent="0.25">
      <c r="A714" s="130"/>
      <c r="B714" s="17"/>
      <c r="C714" s="17"/>
      <c r="D714" s="17"/>
      <c r="E714" s="17"/>
      <c r="F714" s="17"/>
      <c r="G714" s="17"/>
      <c r="H714" s="18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</row>
    <row r="715" spans="1:20" x14ac:dyDescent="0.25">
      <c r="A715" s="130"/>
      <c r="B715" s="17"/>
      <c r="C715" s="17"/>
      <c r="D715" s="17"/>
      <c r="E715" s="17"/>
      <c r="F715" s="17"/>
      <c r="G715" s="17"/>
      <c r="H715" s="18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</row>
    <row r="716" spans="1:20" x14ac:dyDescent="0.25">
      <c r="A716" s="130"/>
      <c r="B716" s="17"/>
      <c r="C716" s="17"/>
      <c r="D716" s="17"/>
      <c r="E716" s="17"/>
      <c r="F716" s="17"/>
      <c r="G716" s="17"/>
      <c r="H716" s="18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</row>
    <row r="717" spans="1:20" x14ac:dyDescent="0.25">
      <c r="A717" s="130"/>
      <c r="B717" s="17"/>
      <c r="C717" s="17"/>
      <c r="D717" s="17"/>
      <c r="E717" s="17"/>
      <c r="F717" s="17"/>
      <c r="G717" s="17"/>
      <c r="H717" s="18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</row>
    <row r="718" spans="1:20" x14ac:dyDescent="0.25">
      <c r="A718" s="130"/>
      <c r="B718" s="17"/>
      <c r="C718" s="17"/>
      <c r="D718" s="17"/>
      <c r="E718" s="17"/>
      <c r="F718" s="17"/>
      <c r="G718" s="17"/>
      <c r="H718" s="18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</row>
    <row r="719" spans="1:20" x14ac:dyDescent="0.25">
      <c r="A719" s="130"/>
      <c r="B719" s="17"/>
      <c r="C719" s="17"/>
      <c r="D719" s="17"/>
      <c r="E719" s="17"/>
      <c r="F719" s="17"/>
      <c r="G719" s="17"/>
      <c r="H719" s="18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</row>
    <row r="720" spans="1:20" x14ac:dyDescent="0.25">
      <c r="A720" s="130"/>
      <c r="B720" s="17"/>
      <c r="C720" s="17"/>
      <c r="D720" s="17"/>
      <c r="E720" s="17"/>
      <c r="F720" s="17"/>
      <c r="G720" s="17"/>
      <c r="H720" s="18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</row>
    <row r="721" spans="1:20" x14ac:dyDescent="0.25">
      <c r="A721" s="130"/>
      <c r="B721" s="17"/>
      <c r="C721" s="17"/>
      <c r="D721" s="17"/>
      <c r="E721" s="17"/>
      <c r="F721" s="17"/>
      <c r="G721" s="17"/>
      <c r="H721" s="18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</row>
    <row r="722" spans="1:20" x14ac:dyDescent="0.25">
      <c r="A722" s="130"/>
      <c r="B722" s="17"/>
      <c r="C722" s="17"/>
      <c r="D722" s="17"/>
      <c r="E722" s="17"/>
      <c r="F722" s="17"/>
      <c r="G722" s="17"/>
      <c r="H722" s="18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</row>
    <row r="723" spans="1:20" x14ac:dyDescent="0.25">
      <c r="A723" s="130"/>
      <c r="B723" s="17"/>
      <c r="C723" s="17"/>
      <c r="D723" s="17"/>
      <c r="E723" s="17"/>
      <c r="F723" s="17"/>
      <c r="G723" s="17"/>
      <c r="H723" s="18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</row>
    <row r="724" spans="1:20" x14ac:dyDescent="0.25">
      <c r="A724" s="130"/>
      <c r="B724" s="17"/>
      <c r="C724" s="17"/>
      <c r="D724" s="17"/>
      <c r="E724" s="17"/>
      <c r="F724" s="17"/>
      <c r="G724" s="17"/>
      <c r="H724" s="18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</row>
    <row r="725" spans="1:20" x14ac:dyDescent="0.25">
      <c r="A725" s="130"/>
      <c r="B725" s="17"/>
      <c r="C725" s="17"/>
      <c r="D725" s="17"/>
      <c r="E725" s="17"/>
      <c r="F725" s="17"/>
      <c r="G725" s="17"/>
      <c r="H725" s="18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</row>
    <row r="726" spans="1:20" x14ac:dyDescent="0.25">
      <c r="A726" s="130"/>
      <c r="B726" s="17"/>
      <c r="C726" s="17"/>
      <c r="D726" s="17"/>
      <c r="E726" s="17"/>
      <c r="F726" s="17"/>
      <c r="G726" s="17"/>
      <c r="H726" s="18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</row>
  </sheetData>
  <mergeCells count="241">
    <mergeCell ref="C5:E5"/>
    <mergeCell ref="C6:E6"/>
    <mergeCell ref="C20:E20"/>
    <mergeCell ref="C21:E21"/>
    <mergeCell ref="C22:E22"/>
    <mergeCell ref="C23:E23"/>
    <mergeCell ref="B2:E4"/>
    <mergeCell ref="F2:H2"/>
    <mergeCell ref="I2:T3"/>
    <mergeCell ref="F3:F4"/>
    <mergeCell ref="G3:G4"/>
    <mergeCell ref="H3:H4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5:E45"/>
    <mergeCell ref="C46:E46"/>
    <mergeCell ref="C47:E47"/>
    <mergeCell ref="C48:E48"/>
    <mergeCell ref="D49:E49"/>
    <mergeCell ref="D50:E50"/>
    <mergeCell ref="C36:E36"/>
    <mergeCell ref="C37:E37"/>
    <mergeCell ref="C38:E38"/>
    <mergeCell ref="C39:E39"/>
    <mergeCell ref="C40:E40"/>
    <mergeCell ref="C41:E41"/>
    <mergeCell ref="C61:E61"/>
    <mergeCell ref="C62:E62"/>
    <mergeCell ref="C63:E63"/>
    <mergeCell ref="C64:E64"/>
    <mergeCell ref="C65:E65"/>
    <mergeCell ref="C66:E66"/>
    <mergeCell ref="C51:E51"/>
    <mergeCell ref="C52:E52"/>
    <mergeCell ref="C57:E57"/>
    <mergeCell ref="C58:E58"/>
    <mergeCell ref="C59:E59"/>
    <mergeCell ref="C60:E60"/>
    <mergeCell ref="C73:E73"/>
    <mergeCell ref="D74:E74"/>
    <mergeCell ref="D75:E75"/>
    <mergeCell ref="D76:E76"/>
    <mergeCell ref="C77:E77"/>
    <mergeCell ref="D78:E78"/>
    <mergeCell ref="C67:E67"/>
    <mergeCell ref="C68:E68"/>
    <mergeCell ref="C69:E69"/>
    <mergeCell ref="C70:E70"/>
    <mergeCell ref="C71:E71"/>
    <mergeCell ref="C72:E72"/>
    <mergeCell ref="D85:E85"/>
    <mergeCell ref="C86:E86"/>
    <mergeCell ref="C90:E90"/>
    <mergeCell ref="C91:E91"/>
    <mergeCell ref="D92:E92"/>
    <mergeCell ref="D93:E93"/>
    <mergeCell ref="D79:E79"/>
    <mergeCell ref="D80:E80"/>
    <mergeCell ref="D81:E81"/>
    <mergeCell ref="C82:E82"/>
    <mergeCell ref="C83:E83"/>
    <mergeCell ref="D84:E84"/>
    <mergeCell ref="D100:E100"/>
    <mergeCell ref="D101:E101"/>
    <mergeCell ref="C102:E102"/>
    <mergeCell ref="D103:E103"/>
    <mergeCell ref="D104:E104"/>
    <mergeCell ref="D105:E105"/>
    <mergeCell ref="D94:E94"/>
    <mergeCell ref="D95:E95"/>
    <mergeCell ref="D96:E96"/>
    <mergeCell ref="D97:E97"/>
    <mergeCell ref="D98:E98"/>
    <mergeCell ref="D99:E99"/>
    <mergeCell ref="D112:E112"/>
    <mergeCell ref="C113:E113"/>
    <mergeCell ref="D114:E114"/>
    <mergeCell ref="D115:E115"/>
    <mergeCell ref="D116:E116"/>
    <mergeCell ref="D117:E117"/>
    <mergeCell ref="D106:E106"/>
    <mergeCell ref="D107:E107"/>
    <mergeCell ref="D108:E108"/>
    <mergeCell ref="D109:E109"/>
    <mergeCell ref="D110:E110"/>
    <mergeCell ref="D111:E111"/>
    <mergeCell ref="C124:E124"/>
    <mergeCell ref="D125:E125"/>
    <mergeCell ref="D126:E126"/>
    <mergeCell ref="C127:E127"/>
    <mergeCell ref="D128:E128"/>
    <mergeCell ref="D129:E129"/>
    <mergeCell ref="D118:E118"/>
    <mergeCell ref="D119:E119"/>
    <mergeCell ref="D120:E120"/>
    <mergeCell ref="D121:E121"/>
    <mergeCell ref="D122:E122"/>
    <mergeCell ref="D123:E123"/>
    <mergeCell ref="D136:E136"/>
    <mergeCell ref="D137:E137"/>
    <mergeCell ref="D138:E138"/>
    <mergeCell ref="C139:E139"/>
    <mergeCell ref="C140:E140"/>
    <mergeCell ref="C141:E141"/>
    <mergeCell ref="D130:E130"/>
    <mergeCell ref="D131:E131"/>
    <mergeCell ref="D132:E132"/>
    <mergeCell ref="D133:E133"/>
    <mergeCell ref="D134:E134"/>
    <mergeCell ref="D135:E135"/>
    <mergeCell ref="D148:E148"/>
    <mergeCell ref="D149:E149"/>
    <mergeCell ref="D150:E150"/>
    <mergeCell ref="D151:E151"/>
    <mergeCell ref="D152:E152"/>
    <mergeCell ref="C153:E153"/>
    <mergeCell ref="C142:E142"/>
    <mergeCell ref="D143:E143"/>
    <mergeCell ref="D144:E144"/>
    <mergeCell ref="D145:E145"/>
    <mergeCell ref="D146:E146"/>
    <mergeCell ref="D147:E147"/>
    <mergeCell ref="C160:E160"/>
    <mergeCell ref="C161:E161"/>
    <mergeCell ref="C162:E162"/>
    <mergeCell ref="C163:E163"/>
    <mergeCell ref="C164:E164"/>
    <mergeCell ref="C165:E165"/>
    <mergeCell ref="C154:E154"/>
    <mergeCell ref="C155:E155"/>
    <mergeCell ref="C156:E156"/>
    <mergeCell ref="D157:E157"/>
    <mergeCell ref="D158:E158"/>
    <mergeCell ref="C159:E159"/>
    <mergeCell ref="D172:E172"/>
    <mergeCell ref="D173:E173"/>
    <mergeCell ref="D174:E174"/>
    <mergeCell ref="D175:E175"/>
    <mergeCell ref="D176:E176"/>
    <mergeCell ref="D177:E177"/>
    <mergeCell ref="C166:E166"/>
    <mergeCell ref="C167:E167"/>
    <mergeCell ref="C168:E168"/>
    <mergeCell ref="C169:E169"/>
    <mergeCell ref="C170:E170"/>
    <mergeCell ref="C171:E171"/>
    <mergeCell ref="D184:E184"/>
    <mergeCell ref="D185:E185"/>
    <mergeCell ref="D186:E186"/>
    <mergeCell ref="D187:E187"/>
    <mergeCell ref="D188:E188"/>
    <mergeCell ref="D189:E189"/>
    <mergeCell ref="D178:E178"/>
    <mergeCell ref="D179:E179"/>
    <mergeCell ref="D180:E180"/>
    <mergeCell ref="D181:E181"/>
    <mergeCell ref="C182:E182"/>
    <mergeCell ref="D183:E183"/>
    <mergeCell ref="D196:E196"/>
    <mergeCell ref="D197:E197"/>
    <mergeCell ref="D198:E198"/>
    <mergeCell ref="D199:E199"/>
    <mergeCell ref="D200:E200"/>
    <mergeCell ref="D201:E201"/>
    <mergeCell ref="D190:E190"/>
    <mergeCell ref="D191:E191"/>
    <mergeCell ref="D192:E192"/>
    <mergeCell ref="C193:E193"/>
    <mergeCell ref="D194:E194"/>
    <mergeCell ref="D195:E195"/>
    <mergeCell ref="D208:E208"/>
    <mergeCell ref="D209:E209"/>
    <mergeCell ref="D210:E210"/>
    <mergeCell ref="D211:E211"/>
    <mergeCell ref="D212:E212"/>
    <mergeCell ref="D213:E213"/>
    <mergeCell ref="D202:E202"/>
    <mergeCell ref="D203:E203"/>
    <mergeCell ref="C204:E204"/>
    <mergeCell ref="D205:E205"/>
    <mergeCell ref="D206:E206"/>
    <mergeCell ref="C207:E207"/>
    <mergeCell ref="C220:E220"/>
    <mergeCell ref="C221:E221"/>
    <mergeCell ref="D222:E222"/>
    <mergeCell ref="D223:E223"/>
    <mergeCell ref="D224:E224"/>
    <mergeCell ref="D225:E225"/>
    <mergeCell ref="D214:E214"/>
    <mergeCell ref="D215:E215"/>
    <mergeCell ref="D216:E216"/>
    <mergeCell ref="D217:E217"/>
    <mergeCell ref="D218:E218"/>
    <mergeCell ref="C219:E219"/>
    <mergeCell ref="C232:E232"/>
    <mergeCell ref="C233:E233"/>
    <mergeCell ref="C234:E234"/>
    <mergeCell ref="D235:E235"/>
    <mergeCell ref="D236:E236"/>
    <mergeCell ref="D237:E237"/>
    <mergeCell ref="D226:E226"/>
    <mergeCell ref="D227:E227"/>
    <mergeCell ref="D228:E228"/>
    <mergeCell ref="D229:E229"/>
    <mergeCell ref="D230:E230"/>
    <mergeCell ref="D231:E231"/>
    <mergeCell ref="D244:E244"/>
    <mergeCell ref="C245:E245"/>
    <mergeCell ref="C246:E246"/>
    <mergeCell ref="C247:E247"/>
    <mergeCell ref="C248:E248"/>
    <mergeCell ref="C249:E249"/>
    <mergeCell ref="C238:E238"/>
    <mergeCell ref="D239:E239"/>
    <mergeCell ref="D240:E240"/>
    <mergeCell ref="D241:E241"/>
    <mergeCell ref="D242:E242"/>
    <mergeCell ref="D243:E243"/>
    <mergeCell ref="B262:E262"/>
    <mergeCell ref="C256:E256"/>
    <mergeCell ref="C257:E257"/>
    <mergeCell ref="C258:E258"/>
    <mergeCell ref="C259:E259"/>
    <mergeCell ref="C260:E260"/>
    <mergeCell ref="C261:E261"/>
    <mergeCell ref="C250:E250"/>
    <mergeCell ref="C251:E251"/>
    <mergeCell ref="D252:E252"/>
    <mergeCell ref="D253:E253"/>
    <mergeCell ref="C254:E254"/>
    <mergeCell ref="C255:E255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081030 Sportlétesítmények, edzőtáborok működtetése és fejlesztéseKiadások - 2017. év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41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K24" sqref="K24"/>
    </sheetView>
  </sheetViews>
  <sheetFormatPr defaultColWidth="9.140625" defaultRowHeight="15" x14ac:dyDescent="0.25"/>
  <cols>
    <col min="1" max="1" width="7.85546875" style="128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6" width="11" style="12" customWidth="1"/>
    <col min="7" max="7" width="11.140625" style="12" customWidth="1"/>
    <col min="8" max="8" width="11.7109375" style="49" customWidth="1"/>
    <col min="9" max="21" width="10.140625" style="12" bestFit="1" customWidth="1"/>
    <col min="22" max="22" width="11.28515625" style="12" bestFit="1" customWidth="1"/>
    <col min="23" max="16384" width="9.140625" style="17"/>
  </cols>
  <sheetData>
    <row r="1" spans="1:22" ht="15.75" thickBot="1" x14ac:dyDescent="0.3">
      <c r="V1" s="11" t="s">
        <v>828</v>
      </c>
    </row>
    <row r="2" spans="1:22" ht="15" customHeight="1" x14ac:dyDescent="0.25">
      <c r="B2" s="543" t="s">
        <v>0</v>
      </c>
      <c r="C2" s="527"/>
      <c r="D2" s="527"/>
      <c r="E2" s="527"/>
      <c r="F2" s="610" t="s">
        <v>971</v>
      </c>
      <c r="G2" s="551"/>
      <c r="H2" s="552"/>
      <c r="I2" s="526" t="s">
        <v>968</v>
      </c>
      <c r="J2" s="632"/>
      <c r="K2" s="526" t="s">
        <v>969</v>
      </c>
      <c r="L2" s="527"/>
      <c r="M2" s="527"/>
      <c r="N2" s="527"/>
      <c r="O2" s="527"/>
      <c r="P2" s="527"/>
      <c r="Q2" s="527"/>
      <c r="R2" s="527"/>
      <c r="S2" s="527"/>
      <c r="T2" s="527"/>
      <c r="U2" s="527"/>
      <c r="V2" s="528"/>
    </row>
    <row r="3" spans="1:22" ht="27.75" customHeight="1" x14ac:dyDescent="0.25">
      <c r="B3" s="544"/>
      <c r="C3" s="545"/>
      <c r="D3" s="545"/>
      <c r="E3" s="545"/>
      <c r="F3" s="611" t="s">
        <v>854</v>
      </c>
      <c r="G3" s="613" t="s">
        <v>855</v>
      </c>
      <c r="H3" s="615" t="s">
        <v>571</v>
      </c>
      <c r="I3" s="529"/>
      <c r="J3" s="633"/>
      <c r="K3" s="529"/>
      <c r="L3" s="530"/>
      <c r="M3" s="530"/>
      <c r="N3" s="530"/>
      <c r="O3" s="530"/>
      <c r="P3" s="530"/>
      <c r="Q3" s="530"/>
      <c r="R3" s="530"/>
      <c r="S3" s="530"/>
      <c r="T3" s="530"/>
      <c r="U3" s="530"/>
      <c r="V3" s="531"/>
    </row>
    <row r="4" spans="1:22" ht="39" thickBot="1" x14ac:dyDescent="0.3">
      <c r="B4" s="546"/>
      <c r="C4" s="547"/>
      <c r="D4" s="547"/>
      <c r="E4" s="547"/>
      <c r="F4" s="612"/>
      <c r="G4" s="614"/>
      <c r="H4" s="616"/>
      <c r="I4" s="276" t="s">
        <v>978</v>
      </c>
      <c r="J4" s="277" t="s">
        <v>979</v>
      </c>
      <c r="K4" s="132" t="s">
        <v>593</v>
      </c>
      <c r="L4" s="66" t="s">
        <v>594</v>
      </c>
      <c r="M4" s="66" t="s">
        <v>595</v>
      </c>
      <c r="N4" s="66" t="s">
        <v>596</v>
      </c>
      <c r="O4" s="66" t="s">
        <v>597</v>
      </c>
      <c r="P4" s="279" t="s">
        <v>598</v>
      </c>
      <c r="Q4" s="84" t="s">
        <v>599</v>
      </c>
      <c r="R4" s="280" t="s">
        <v>600</v>
      </c>
      <c r="S4" s="279" t="s">
        <v>601</v>
      </c>
      <c r="T4" s="84" t="s">
        <v>602</v>
      </c>
      <c r="U4" s="280" t="s">
        <v>603</v>
      </c>
      <c r="V4" s="67" t="s">
        <v>604</v>
      </c>
    </row>
    <row r="5" spans="1:22" ht="15.75" thickBot="1" x14ac:dyDescent="0.3">
      <c r="B5" s="85" t="s">
        <v>118</v>
      </c>
      <c r="C5" s="617" t="s">
        <v>119</v>
      </c>
      <c r="D5" s="618"/>
      <c r="E5" s="618"/>
      <c r="F5" s="256">
        <f>F6+F20</f>
        <v>2190074</v>
      </c>
      <c r="G5" s="149">
        <f t="shared" ref="G5:V5" si="0">G6+G20</f>
        <v>0</v>
      </c>
      <c r="H5" s="166">
        <f>SUM(F5:G5)</f>
        <v>2190074</v>
      </c>
      <c r="I5" s="87">
        <f t="shared" ref="I5:J5" si="1">I6+I20</f>
        <v>547518.5</v>
      </c>
      <c r="J5" s="88">
        <f t="shared" si="1"/>
        <v>1642555.5</v>
      </c>
      <c r="K5" s="87">
        <f t="shared" si="0"/>
        <v>210074</v>
      </c>
      <c r="L5" s="88">
        <f t="shared" si="0"/>
        <v>180000</v>
      </c>
      <c r="M5" s="88">
        <f t="shared" si="0"/>
        <v>180000</v>
      </c>
      <c r="N5" s="88">
        <f t="shared" si="0"/>
        <v>180000</v>
      </c>
      <c r="O5" s="88">
        <f t="shared" si="0"/>
        <v>180000</v>
      </c>
      <c r="P5" s="91">
        <f t="shared" si="0"/>
        <v>180000</v>
      </c>
      <c r="Q5" s="88">
        <f t="shared" si="0"/>
        <v>180000</v>
      </c>
      <c r="R5" s="90">
        <f t="shared" si="0"/>
        <v>180000</v>
      </c>
      <c r="S5" s="91">
        <f t="shared" si="0"/>
        <v>180000</v>
      </c>
      <c r="T5" s="88">
        <f t="shared" si="0"/>
        <v>180000</v>
      </c>
      <c r="U5" s="90">
        <f t="shared" si="0"/>
        <v>180000</v>
      </c>
      <c r="V5" s="92">
        <f t="shared" si="0"/>
        <v>180000</v>
      </c>
    </row>
    <row r="6" spans="1:22" x14ac:dyDescent="0.25">
      <c r="B6" s="125" t="s">
        <v>609</v>
      </c>
      <c r="C6" s="541" t="s">
        <v>120</v>
      </c>
      <c r="D6" s="542"/>
      <c r="E6" s="542"/>
      <c r="F6" s="257">
        <f>F7+F8+F9+F10+F11+F12+F13+F14+F15+F16+F17+F18+F19</f>
        <v>2190074</v>
      </c>
      <c r="G6" s="150">
        <f t="shared" ref="G6:V6" si="2">G7+G8+G9+G10+G11+G12+G13+G14+G15+G16+G17+G18+G19</f>
        <v>0</v>
      </c>
      <c r="H6" s="167">
        <f t="shared" ref="H6:H91" si="3">SUM(F6:G6)</f>
        <v>2190074</v>
      </c>
      <c r="I6" s="119">
        <f t="shared" ref="I6:J6" si="4">I7+I8+I9+I10+I11+I12+I13+I14+I15+I16+I17+I18+I19</f>
        <v>547518.5</v>
      </c>
      <c r="J6" s="120">
        <f t="shared" si="4"/>
        <v>1642555.5</v>
      </c>
      <c r="K6" s="119">
        <f t="shared" si="2"/>
        <v>210074</v>
      </c>
      <c r="L6" s="120">
        <f t="shared" si="2"/>
        <v>180000</v>
      </c>
      <c r="M6" s="120">
        <f t="shared" si="2"/>
        <v>180000</v>
      </c>
      <c r="N6" s="120">
        <f t="shared" si="2"/>
        <v>180000</v>
      </c>
      <c r="O6" s="120">
        <f t="shared" si="2"/>
        <v>180000</v>
      </c>
      <c r="P6" s="123">
        <f t="shared" si="2"/>
        <v>180000</v>
      </c>
      <c r="Q6" s="120">
        <f t="shared" si="2"/>
        <v>180000</v>
      </c>
      <c r="R6" s="122">
        <f t="shared" si="2"/>
        <v>180000</v>
      </c>
      <c r="S6" s="123">
        <f t="shared" si="2"/>
        <v>180000</v>
      </c>
      <c r="T6" s="120">
        <f t="shared" si="2"/>
        <v>180000</v>
      </c>
      <c r="U6" s="122">
        <f t="shared" si="2"/>
        <v>180000</v>
      </c>
      <c r="V6" s="124">
        <f t="shared" si="2"/>
        <v>180000</v>
      </c>
    </row>
    <row r="7" spans="1:22" s="211" customFormat="1" x14ac:dyDescent="0.25">
      <c r="A7" s="128" t="s">
        <v>121</v>
      </c>
      <c r="B7" s="191" t="s">
        <v>610</v>
      </c>
      <c r="C7" s="204"/>
      <c r="D7" s="274" t="s">
        <v>122</v>
      </c>
      <c r="E7" s="300"/>
      <c r="F7" s="281">
        <f>SUM(K7:V7)</f>
        <v>2160000</v>
      </c>
      <c r="G7" s="192"/>
      <c r="H7" s="193">
        <f t="shared" si="3"/>
        <v>2160000</v>
      </c>
      <c r="I7" s="201">
        <f>H7/4</f>
        <v>540000</v>
      </c>
      <c r="J7" s="195">
        <f>H7/4*3</f>
        <v>1620000</v>
      </c>
      <c r="K7" s="201">
        <v>180000</v>
      </c>
      <c r="L7" s="195">
        <v>180000</v>
      </c>
      <c r="M7" s="195">
        <v>180000</v>
      </c>
      <c r="N7" s="195">
        <v>180000</v>
      </c>
      <c r="O7" s="195">
        <v>180000</v>
      </c>
      <c r="P7" s="196">
        <v>180000</v>
      </c>
      <c r="Q7" s="195">
        <v>180000</v>
      </c>
      <c r="R7" s="194">
        <v>180000</v>
      </c>
      <c r="S7" s="196">
        <v>180000</v>
      </c>
      <c r="T7" s="195">
        <v>180000</v>
      </c>
      <c r="U7" s="194">
        <v>180000</v>
      </c>
      <c r="V7" s="197">
        <v>180000</v>
      </c>
    </row>
    <row r="8" spans="1:22" s="211" customFormat="1" ht="15.75" thickBot="1" x14ac:dyDescent="0.3">
      <c r="A8" s="128" t="s">
        <v>123</v>
      </c>
      <c r="B8" s="191" t="s">
        <v>611</v>
      </c>
      <c r="C8" s="204"/>
      <c r="D8" s="274" t="s">
        <v>124</v>
      </c>
      <c r="E8" s="300"/>
      <c r="F8" s="281">
        <f t="shared" ref="F8:F19" si="5">SUM(K8:V8)</f>
        <v>30074</v>
      </c>
      <c r="G8" s="192"/>
      <c r="H8" s="193">
        <f t="shared" si="3"/>
        <v>30074</v>
      </c>
      <c r="I8" s="201">
        <f>H8/4</f>
        <v>7518.5</v>
      </c>
      <c r="J8" s="195">
        <f>H8/4*3</f>
        <v>22555.5</v>
      </c>
      <c r="K8" s="201">
        <f>10074+20000</f>
        <v>30074</v>
      </c>
      <c r="L8" s="195"/>
      <c r="M8" s="195"/>
      <c r="N8" s="195"/>
      <c r="O8" s="195"/>
      <c r="P8" s="196"/>
      <c r="Q8" s="195"/>
      <c r="R8" s="194"/>
      <c r="S8" s="196"/>
      <c r="T8" s="195"/>
      <c r="U8" s="194"/>
      <c r="V8" s="197"/>
    </row>
    <row r="9" spans="1:22" s="211" customFormat="1" hidden="1" x14ac:dyDescent="0.25">
      <c r="A9" s="128" t="s">
        <v>125</v>
      </c>
      <c r="B9" s="191" t="s">
        <v>612</v>
      </c>
      <c r="C9" s="204"/>
      <c r="D9" s="274" t="s">
        <v>126</v>
      </c>
      <c r="E9" s="300"/>
      <c r="F9" s="281">
        <f t="shared" si="5"/>
        <v>0</v>
      </c>
      <c r="G9" s="192"/>
      <c r="H9" s="193">
        <f t="shared" si="3"/>
        <v>0</v>
      </c>
      <c r="I9" s="201"/>
      <c r="J9" s="195"/>
      <c r="K9" s="201"/>
      <c r="L9" s="195"/>
      <c r="M9" s="195"/>
      <c r="N9" s="195"/>
      <c r="O9" s="195"/>
      <c r="P9" s="196"/>
      <c r="Q9" s="195"/>
      <c r="R9" s="194"/>
      <c r="S9" s="196"/>
      <c r="T9" s="195"/>
      <c r="U9" s="194"/>
      <c r="V9" s="197"/>
    </row>
    <row r="10" spans="1:22" s="211" customFormat="1" hidden="1" x14ac:dyDescent="0.25">
      <c r="A10" s="128" t="s">
        <v>127</v>
      </c>
      <c r="B10" s="191" t="s">
        <v>613</v>
      </c>
      <c r="C10" s="204"/>
      <c r="D10" s="274" t="s">
        <v>351</v>
      </c>
      <c r="E10" s="300"/>
      <c r="F10" s="281">
        <f t="shared" si="5"/>
        <v>0</v>
      </c>
      <c r="G10" s="192"/>
      <c r="H10" s="193">
        <f t="shared" si="3"/>
        <v>0</v>
      </c>
      <c r="I10" s="201"/>
      <c r="J10" s="195"/>
      <c r="K10" s="201"/>
      <c r="L10" s="195"/>
      <c r="M10" s="195"/>
      <c r="N10" s="195"/>
      <c r="O10" s="195"/>
      <c r="P10" s="196"/>
      <c r="Q10" s="195"/>
      <c r="R10" s="194"/>
      <c r="S10" s="196"/>
      <c r="T10" s="195"/>
      <c r="U10" s="194"/>
      <c r="V10" s="197"/>
    </row>
    <row r="11" spans="1:22" s="211" customFormat="1" hidden="1" x14ac:dyDescent="0.25">
      <c r="A11" s="128" t="s">
        <v>128</v>
      </c>
      <c r="B11" s="191" t="s">
        <v>614</v>
      </c>
      <c r="C11" s="204"/>
      <c r="D11" s="274" t="s">
        <v>129</v>
      </c>
      <c r="E11" s="300"/>
      <c r="F11" s="281">
        <f t="shared" si="5"/>
        <v>0</v>
      </c>
      <c r="G11" s="192"/>
      <c r="H11" s="193">
        <f t="shared" si="3"/>
        <v>0</v>
      </c>
      <c r="I11" s="201"/>
      <c r="J11" s="195"/>
      <c r="K11" s="201"/>
      <c r="L11" s="195"/>
      <c r="M11" s="195"/>
      <c r="N11" s="195"/>
      <c r="O11" s="195"/>
      <c r="P11" s="196"/>
      <c r="Q11" s="195"/>
      <c r="R11" s="194"/>
      <c r="S11" s="196"/>
      <c r="T11" s="195"/>
      <c r="U11" s="194"/>
      <c r="V11" s="197"/>
    </row>
    <row r="12" spans="1:22" s="211" customFormat="1" hidden="1" x14ac:dyDescent="0.25">
      <c r="A12" s="128" t="s">
        <v>130</v>
      </c>
      <c r="B12" s="191" t="s">
        <v>615</v>
      </c>
      <c r="C12" s="204"/>
      <c r="D12" s="274" t="s">
        <v>131</v>
      </c>
      <c r="E12" s="300"/>
      <c r="F12" s="281">
        <f t="shared" si="5"/>
        <v>0</v>
      </c>
      <c r="G12" s="192"/>
      <c r="H12" s="193">
        <f t="shared" si="3"/>
        <v>0</v>
      </c>
      <c r="I12" s="201"/>
      <c r="J12" s="195"/>
      <c r="K12" s="201"/>
      <c r="L12" s="195"/>
      <c r="M12" s="195"/>
      <c r="N12" s="195"/>
      <c r="O12" s="195"/>
      <c r="P12" s="196"/>
      <c r="Q12" s="195"/>
      <c r="R12" s="194"/>
      <c r="S12" s="196"/>
      <c r="T12" s="195"/>
      <c r="U12" s="194"/>
      <c r="V12" s="197"/>
    </row>
    <row r="13" spans="1:22" s="211" customFormat="1" hidden="1" x14ac:dyDescent="0.25">
      <c r="A13" s="128" t="s">
        <v>132</v>
      </c>
      <c r="B13" s="191" t="s">
        <v>616</v>
      </c>
      <c r="C13" s="204"/>
      <c r="D13" s="274" t="s">
        <v>133</v>
      </c>
      <c r="E13" s="300"/>
      <c r="F13" s="281">
        <f t="shared" si="5"/>
        <v>0</v>
      </c>
      <c r="G13" s="192"/>
      <c r="H13" s="193">
        <f t="shared" si="3"/>
        <v>0</v>
      </c>
      <c r="I13" s="201"/>
      <c r="J13" s="195"/>
      <c r="K13" s="201"/>
      <c r="L13" s="195"/>
      <c r="M13" s="195"/>
      <c r="N13" s="195"/>
      <c r="O13" s="195"/>
      <c r="P13" s="196"/>
      <c r="Q13" s="195"/>
      <c r="R13" s="194"/>
      <c r="S13" s="196"/>
      <c r="T13" s="195"/>
      <c r="U13" s="194"/>
      <c r="V13" s="197"/>
    </row>
    <row r="14" spans="1:22" s="211" customFormat="1" hidden="1" x14ac:dyDescent="0.25">
      <c r="A14" s="128" t="s">
        <v>134</v>
      </c>
      <c r="B14" s="191" t="s">
        <v>617</v>
      </c>
      <c r="C14" s="204"/>
      <c r="D14" s="274" t="s">
        <v>135</v>
      </c>
      <c r="E14" s="300"/>
      <c r="F14" s="281">
        <f t="shared" si="5"/>
        <v>0</v>
      </c>
      <c r="G14" s="192"/>
      <c r="H14" s="193">
        <f t="shared" si="3"/>
        <v>0</v>
      </c>
      <c r="I14" s="201"/>
      <c r="J14" s="195"/>
      <c r="K14" s="201"/>
      <c r="L14" s="195"/>
      <c r="M14" s="195"/>
      <c r="N14" s="195"/>
      <c r="O14" s="195"/>
      <c r="P14" s="196"/>
      <c r="Q14" s="195"/>
      <c r="R14" s="194"/>
      <c r="S14" s="196"/>
      <c r="T14" s="195"/>
      <c r="U14" s="194"/>
      <c r="V14" s="197"/>
    </row>
    <row r="15" spans="1:22" s="211" customFormat="1" hidden="1" x14ac:dyDescent="0.25">
      <c r="A15" s="128" t="s">
        <v>136</v>
      </c>
      <c r="B15" s="191" t="s">
        <v>618</v>
      </c>
      <c r="C15" s="204"/>
      <c r="D15" s="274" t="s">
        <v>137</v>
      </c>
      <c r="E15" s="300"/>
      <c r="F15" s="281">
        <f t="shared" si="5"/>
        <v>0</v>
      </c>
      <c r="G15" s="192"/>
      <c r="H15" s="193">
        <f t="shared" si="3"/>
        <v>0</v>
      </c>
      <c r="I15" s="201"/>
      <c r="J15" s="195"/>
      <c r="K15" s="201"/>
      <c r="L15" s="195"/>
      <c r="M15" s="195"/>
      <c r="N15" s="195"/>
      <c r="O15" s="195"/>
      <c r="P15" s="196"/>
      <c r="Q15" s="195"/>
      <c r="R15" s="194"/>
      <c r="S15" s="196"/>
      <c r="T15" s="195"/>
      <c r="U15" s="194"/>
      <c r="V15" s="197"/>
    </row>
    <row r="16" spans="1:22" s="211" customFormat="1" hidden="1" x14ac:dyDescent="0.25">
      <c r="A16" s="128" t="s">
        <v>138</v>
      </c>
      <c r="B16" s="191" t="s">
        <v>619</v>
      </c>
      <c r="C16" s="204"/>
      <c r="D16" s="274" t="s">
        <v>139</v>
      </c>
      <c r="E16" s="300"/>
      <c r="F16" s="281">
        <f t="shared" si="5"/>
        <v>0</v>
      </c>
      <c r="G16" s="192"/>
      <c r="H16" s="193">
        <f t="shared" si="3"/>
        <v>0</v>
      </c>
      <c r="I16" s="201"/>
      <c r="J16" s="195"/>
      <c r="K16" s="201"/>
      <c r="L16" s="195"/>
      <c r="M16" s="195"/>
      <c r="N16" s="195"/>
      <c r="O16" s="195"/>
      <c r="P16" s="196"/>
      <c r="Q16" s="195"/>
      <c r="R16" s="194"/>
      <c r="S16" s="196"/>
      <c r="T16" s="195"/>
      <c r="U16" s="194"/>
      <c r="V16" s="197"/>
    </row>
    <row r="17" spans="1:22" s="211" customFormat="1" hidden="1" x14ac:dyDescent="0.25">
      <c r="A17" s="128" t="s">
        <v>140</v>
      </c>
      <c r="B17" s="191" t="s">
        <v>620</v>
      </c>
      <c r="C17" s="204"/>
      <c r="D17" s="274" t="s">
        <v>141</v>
      </c>
      <c r="E17" s="300"/>
      <c r="F17" s="281">
        <f t="shared" si="5"/>
        <v>0</v>
      </c>
      <c r="G17" s="192"/>
      <c r="H17" s="193">
        <f t="shared" si="3"/>
        <v>0</v>
      </c>
      <c r="I17" s="201"/>
      <c r="J17" s="195"/>
      <c r="K17" s="201"/>
      <c r="L17" s="195"/>
      <c r="M17" s="195"/>
      <c r="N17" s="195"/>
      <c r="O17" s="195"/>
      <c r="P17" s="196"/>
      <c r="Q17" s="195"/>
      <c r="R17" s="194"/>
      <c r="S17" s="196"/>
      <c r="T17" s="195"/>
      <c r="U17" s="194"/>
      <c r="V17" s="197"/>
    </row>
    <row r="18" spans="1:22" s="211" customFormat="1" hidden="1" x14ac:dyDescent="0.25">
      <c r="A18" s="128" t="s">
        <v>142</v>
      </c>
      <c r="B18" s="191" t="s">
        <v>621</v>
      </c>
      <c r="C18" s="204"/>
      <c r="D18" s="274" t="s">
        <v>143</v>
      </c>
      <c r="E18" s="300"/>
      <c r="F18" s="281">
        <f t="shared" si="5"/>
        <v>0</v>
      </c>
      <c r="G18" s="192"/>
      <c r="H18" s="193">
        <f t="shared" si="3"/>
        <v>0</v>
      </c>
      <c r="I18" s="201"/>
      <c r="J18" s="195"/>
      <c r="K18" s="201"/>
      <c r="L18" s="195"/>
      <c r="M18" s="195"/>
      <c r="N18" s="195"/>
      <c r="O18" s="195"/>
      <c r="P18" s="196"/>
      <c r="Q18" s="195"/>
      <c r="R18" s="194"/>
      <c r="S18" s="196"/>
      <c r="T18" s="195"/>
      <c r="U18" s="194"/>
      <c r="V18" s="197"/>
    </row>
    <row r="19" spans="1:22" s="211" customFormat="1" hidden="1" x14ac:dyDescent="0.25">
      <c r="A19" s="128" t="s">
        <v>144</v>
      </c>
      <c r="B19" s="191" t="s">
        <v>622</v>
      </c>
      <c r="C19" s="204"/>
      <c r="D19" s="274" t="s">
        <v>145</v>
      </c>
      <c r="E19" s="300"/>
      <c r="F19" s="281">
        <f t="shared" si="5"/>
        <v>0</v>
      </c>
      <c r="G19" s="192"/>
      <c r="H19" s="193">
        <f t="shared" si="3"/>
        <v>0</v>
      </c>
      <c r="I19" s="201"/>
      <c r="J19" s="195"/>
      <c r="K19" s="201"/>
      <c r="L19" s="195"/>
      <c r="M19" s="195"/>
      <c r="N19" s="195"/>
      <c r="O19" s="195"/>
      <c r="P19" s="196"/>
      <c r="Q19" s="195"/>
      <c r="R19" s="194"/>
      <c r="S19" s="196"/>
      <c r="T19" s="195"/>
      <c r="U19" s="194"/>
      <c r="V19" s="197"/>
    </row>
    <row r="20" spans="1:22" hidden="1" x14ac:dyDescent="0.25">
      <c r="B20" s="93" t="s">
        <v>623</v>
      </c>
      <c r="C20" s="534" t="s">
        <v>146</v>
      </c>
      <c r="D20" s="535"/>
      <c r="E20" s="535"/>
      <c r="F20" s="259">
        <f>F21+F22+F23</f>
        <v>0</v>
      </c>
      <c r="G20" s="152">
        <f t="shared" ref="G20:V20" si="6">G21+G22+G23</f>
        <v>0</v>
      </c>
      <c r="H20" s="168">
        <f t="shared" si="3"/>
        <v>0</v>
      </c>
      <c r="I20" s="95">
        <f t="shared" ref="I20:J20" si="7">I21+I22+I23</f>
        <v>0</v>
      </c>
      <c r="J20" s="96">
        <f t="shared" si="7"/>
        <v>0</v>
      </c>
      <c r="K20" s="95">
        <f t="shared" si="6"/>
        <v>0</v>
      </c>
      <c r="L20" s="96">
        <f t="shared" si="6"/>
        <v>0</v>
      </c>
      <c r="M20" s="96">
        <f t="shared" si="6"/>
        <v>0</v>
      </c>
      <c r="N20" s="96">
        <f t="shared" si="6"/>
        <v>0</v>
      </c>
      <c r="O20" s="96">
        <f t="shared" si="6"/>
        <v>0</v>
      </c>
      <c r="P20" s="99">
        <f t="shared" si="6"/>
        <v>0</v>
      </c>
      <c r="Q20" s="96">
        <f t="shared" si="6"/>
        <v>0</v>
      </c>
      <c r="R20" s="98">
        <f t="shared" si="6"/>
        <v>0</v>
      </c>
      <c r="S20" s="99">
        <f t="shared" si="6"/>
        <v>0</v>
      </c>
      <c r="T20" s="96">
        <f t="shared" si="6"/>
        <v>0</v>
      </c>
      <c r="U20" s="98">
        <f t="shared" si="6"/>
        <v>0</v>
      </c>
      <c r="V20" s="100">
        <f t="shared" si="6"/>
        <v>0</v>
      </c>
    </row>
    <row r="21" spans="1:22" s="41" customFormat="1" hidden="1" x14ac:dyDescent="0.25">
      <c r="A21" s="128" t="s">
        <v>147</v>
      </c>
      <c r="B21" s="53" t="s">
        <v>624</v>
      </c>
      <c r="C21" s="580" t="s">
        <v>148</v>
      </c>
      <c r="D21" s="581"/>
      <c r="E21" s="581"/>
      <c r="F21" s="265">
        <f t="shared" ref="F21:F23" si="8">SUM(K21:V21)</f>
        <v>0</v>
      </c>
      <c r="G21" s="158"/>
      <c r="H21" s="170">
        <f t="shared" si="3"/>
        <v>0</v>
      </c>
      <c r="I21" s="78"/>
      <c r="J21" s="13"/>
      <c r="K21" s="78"/>
      <c r="L21" s="13"/>
      <c r="M21" s="13"/>
      <c r="N21" s="13"/>
      <c r="O21" s="13"/>
      <c r="P21" s="83"/>
      <c r="Q21" s="13"/>
      <c r="R21" s="43"/>
      <c r="S21" s="83"/>
      <c r="T21" s="13"/>
      <c r="U21" s="43"/>
      <c r="V21" s="45"/>
    </row>
    <row r="22" spans="1:22" s="41" customFormat="1" ht="25.5" hidden="1" customHeight="1" x14ac:dyDescent="0.25">
      <c r="A22" s="128" t="s">
        <v>149</v>
      </c>
      <c r="B22" s="53" t="s">
        <v>625</v>
      </c>
      <c r="C22" s="582" t="s">
        <v>878</v>
      </c>
      <c r="D22" s="583"/>
      <c r="E22" s="583"/>
      <c r="F22" s="265">
        <f t="shared" si="8"/>
        <v>0</v>
      </c>
      <c r="G22" s="158"/>
      <c r="H22" s="170">
        <f t="shared" si="3"/>
        <v>0</v>
      </c>
      <c r="I22" s="78"/>
      <c r="J22" s="13"/>
      <c r="K22" s="78"/>
      <c r="L22" s="13"/>
      <c r="M22" s="13"/>
      <c r="N22" s="13"/>
      <c r="O22" s="13"/>
      <c r="P22" s="83"/>
      <c r="Q22" s="13"/>
      <c r="R22" s="43"/>
      <c r="S22" s="83"/>
      <c r="T22" s="13"/>
      <c r="U22" s="43"/>
      <c r="V22" s="45"/>
    </row>
    <row r="23" spans="1:22" s="41" customFormat="1" ht="15.75" hidden="1" thickBot="1" x14ac:dyDescent="0.3">
      <c r="A23" s="128" t="s">
        <v>150</v>
      </c>
      <c r="B23" s="198" t="s">
        <v>626</v>
      </c>
      <c r="C23" s="619" t="s">
        <v>151</v>
      </c>
      <c r="D23" s="620"/>
      <c r="E23" s="620"/>
      <c r="F23" s="282">
        <f t="shared" si="8"/>
        <v>0</v>
      </c>
      <c r="G23" s="199"/>
      <c r="H23" s="170">
        <f t="shared" si="3"/>
        <v>0</v>
      </c>
      <c r="I23" s="78"/>
      <c r="J23" s="13"/>
      <c r="K23" s="78"/>
      <c r="L23" s="13"/>
      <c r="M23" s="13"/>
      <c r="N23" s="13"/>
      <c r="O23" s="13"/>
      <c r="P23" s="83"/>
      <c r="Q23" s="13"/>
      <c r="R23" s="43"/>
      <c r="S23" s="83"/>
      <c r="T23" s="13"/>
      <c r="U23" s="43"/>
      <c r="V23" s="45"/>
    </row>
    <row r="24" spans="1:22" ht="15.75" thickBot="1" x14ac:dyDescent="0.3">
      <c r="A24" s="128" t="s">
        <v>967</v>
      </c>
      <c r="B24" s="85" t="s">
        <v>152</v>
      </c>
      <c r="C24" s="539" t="s">
        <v>803</v>
      </c>
      <c r="D24" s="539"/>
      <c r="E24" s="540"/>
      <c r="F24" s="261">
        <f>F25+F26+F27+F28+F29+F30+F31</f>
        <v>492320</v>
      </c>
      <c r="G24" s="154">
        <f t="shared" ref="G24:V24" si="9">G25+G26+G27+G28+G29+G30+G31</f>
        <v>0</v>
      </c>
      <c r="H24" s="166">
        <f t="shared" si="3"/>
        <v>492320</v>
      </c>
      <c r="I24" s="87">
        <f t="shared" ref="I24:J24" si="10">I25+I26+I27+I28+I29+I30+I31</f>
        <v>123080</v>
      </c>
      <c r="J24" s="88">
        <f t="shared" si="10"/>
        <v>369240</v>
      </c>
      <c r="K24" s="87">
        <f t="shared" si="9"/>
        <v>56720</v>
      </c>
      <c r="L24" s="88">
        <f t="shared" si="9"/>
        <v>39600</v>
      </c>
      <c r="M24" s="88">
        <f t="shared" si="9"/>
        <v>39600</v>
      </c>
      <c r="N24" s="88">
        <f t="shared" si="9"/>
        <v>39600</v>
      </c>
      <c r="O24" s="88">
        <f t="shared" si="9"/>
        <v>39600</v>
      </c>
      <c r="P24" s="91">
        <f t="shared" si="9"/>
        <v>39600</v>
      </c>
      <c r="Q24" s="88">
        <f t="shared" si="9"/>
        <v>39600</v>
      </c>
      <c r="R24" s="90">
        <f t="shared" si="9"/>
        <v>39600</v>
      </c>
      <c r="S24" s="91">
        <f t="shared" si="9"/>
        <v>39600</v>
      </c>
      <c r="T24" s="88">
        <f t="shared" si="9"/>
        <v>39600</v>
      </c>
      <c r="U24" s="90">
        <f t="shared" si="9"/>
        <v>39600</v>
      </c>
      <c r="V24" s="92">
        <f t="shared" si="9"/>
        <v>39600</v>
      </c>
    </row>
    <row r="25" spans="1:22" ht="15.75" thickBot="1" x14ac:dyDescent="0.3">
      <c r="B25" s="61"/>
      <c r="C25" s="604" t="s">
        <v>154</v>
      </c>
      <c r="D25" s="605"/>
      <c r="E25" s="605"/>
      <c r="F25" s="262">
        <f t="shared" ref="F25:F31" si="11">SUM(K25:V25)</f>
        <v>492320</v>
      </c>
      <c r="G25" s="155"/>
      <c r="H25" s="169">
        <f t="shared" si="3"/>
        <v>492320</v>
      </c>
      <c r="I25" s="76">
        <f>H25/4</f>
        <v>123080</v>
      </c>
      <c r="J25" s="1">
        <f>H25/4*3</f>
        <v>369240</v>
      </c>
      <c r="K25" s="76">
        <v>56720</v>
      </c>
      <c r="L25" s="1">
        <v>39600</v>
      </c>
      <c r="M25" s="1">
        <v>39600</v>
      </c>
      <c r="N25" s="1">
        <v>39600</v>
      </c>
      <c r="O25" s="1">
        <v>39600</v>
      </c>
      <c r="P25" s="82">
        <v>39600</v>
      </c>
      <c r="Q25" s="1">
        <v>39600</v>
      </c>
      <c r="R25" s="42">
        <v>39600</v>
      </c>
      <c r="S25" s="82">
        <v>39600</v>
      </c>
      <c r="T25" s="1">
        <v>39600</v>
      </c>
      <c r="U25" s="42">
        <v>39600</v>
      </c>
      <c r="V25" s="44">
        <v>39600</v>
      </c>
    </row>
    <row r="26" spans="1:22" hidden="1" x14ac:dyDescent="0.25">
      <c r="B26" s="62"/>
      <c r="C26" s="606" t="s">
        <v>155</v>
      </c>
      <c r="D26" s="607"/>
      <c r="E26" s="607"/>
      <c r="F26" s="263">
        <f t="shared" si="11"/>
        <v>0</v>
      </c>
      <c r="G26" s="156"/>
      <c r="H26" s="169">
        <f t="shared" si="3"/>
        <v>0</v>
      </c>
      <c r="I26" s="76"/>
      <c r="J26" s="1"/>
      <c r="K26" s="76"/>
      <c r="L26" s="1"/>
      <c r="M26" s="1"/>
      <c r="N26" s="1"/>
      <c r="O26" s="1"/>
      <c r="P26" s="82"/>
      <c r="Q26" s="1"/>
      <c r="R26" s="42"/>
      <c r="S26" s="82"/>
      <c r="T26" s="1"/>
      <c r="U26" s="42"/>
      <c r="V26" s="44"/>
    </row>
    <row r="27" spans="1:22" hidden="1" x14ac:dyDescent="0.25">
      <c r="B27" s="62"/>
      <c r="C27" s="606" t="s">
        <v>156</v>
      </c>
      <c r="D27" s="607"/>
      <c r="E27" s="607"/>
      <c r="F27" s="263">
        <f t="shared" si="11"/>
        <v>0</v>
      </c>
      <c r="G27" s="156"/>
      <c r="H27" s="169">
        <f t="shared" si="3"/>
        <v>0</v>
      </c>
      <c r="I27" s="76"/>
      <c r="J27" s="1"/>
      <c r="K27" s="76"/>
      <c r="L27" s="1"/>
      <c r="M27" s="1"/>
      <c r="N27" s="1"/>
      <c r="O27" s="1"/>
      <c r="P27" s="82"/>
      <c r="Q27" s="1"/>
      <c r="R27" s="42"/>
      <c r="S27" s="82"/>
      <c r="T27" s="1"/>
      <c r="U27" s="42"/>
      <c r="V27" s="44"/>
    </row>
    <row r="28" spans="1:22" hidden="1" x14ac:dyDescent="0.25">
      <c r="B28" s="62"/>
      <c r="C28" s="606" t="s">
        <v>157</v>
      </c>
      <c r="D28" s="607"/>
      <c r="E28" s="607"/>
      <c r="F28" s="263">
        <f t="shared" si="11"/>
        <v>0</v>
      </c>
      <c r="G28" s="156"/>
      <c r="H28" s="169">
        <f t="shared" si="3"/>
        <v>0</v>
      </c>
      <c r="I28" s="76"/>
      <c r="J28" s="1"/>
      <c r="K28" s="76"/>
      <c r="L28" s="1"/>
      <c r="M28" s="1"/>
      <c r="N28" s="1"/>
      <c r="O28" s="1"/>
      <c r="P28" s="82"/>
      <c r="Q28" s="1"/>
      <c r="R28" s="42"/>
      <c r="S28" s="82"/>
      <c r="T28" s="1"/>
      <c r="U28" s="42"/>
      <c r="V28" s="44"/>
    </row>
    <row r="29" spans="1:22" hidden="1" x14ac:dyDescent="0.25">
      <c r="B29" s="62"/>
      <c r="C29" s="606" t="s">
        <v>158</v>
      </c>
      <c r="D29" s="607"/>
      <c r="E29" s="607"/>
      <c r="F29" s="263">
        <f t="shared" si="11"/>
        <v>0</v>
      </c>
      <c r="G29" s="156"/>
      <c r="H29" s="169">
        <f t="shared" si="3"/>
        <v>0</v>
      </c>
      <c r="I29" s="76"/>
      <c r="J29" s="1"/>
      <c r="K29" s="76"/>
      <c r="L29" s="1"/>
      <c r="M29" s="1"/>
      <c r="N29" s="1"/>
      <c r="O29" s="1"/>
      <c r="P29" s="82"/>
      <c r="Q29" s="1"/>
      <c r="R29" s="42"/>
      <c r="S29" s="82"/>
      <c r="T29" s="1"/>
      <c r="U29" s="42"/>
      <c r="V29" s="44"/>
    </row>
    <row r="30" spans="1:22" hidden="1" x14ac:dyDescent="0.25">
      <c r="B30" s="62"/>
      <c r="C30" s="606" t="s">
        <v>159</v>
      </c>
      <c r="D30" s="607"/>
      <c r="E30" s="607"/>
      <c r="F30" s="263">
        <f t="shared" si="11"/>
        <v>0</v>
      </c>
      <c r="G30" s="156"/>
      <c r="H30" s="169">
        <f t="shared" si="3"/>
        <v>0</v>
      </c>
      <c r="I30" s="76"/>
      <c r="J30" s="1"/>
      <c r="K30" s="76"/>
      <c r="L30" s="1"/>
      <c r="M30" s="1"/>
      <c r="N30" s="1"/>
      <c r="O30" s="1"/>
      <c r="P30" s="82"/>
      <c r="Q30" s="1"/>
      <c r="R30" s="42"/>
      <c r="S30" s="82"/>
      <c r="T30" s="1"/>
      <c r="U30" s="42"/>
      <c r="V30" s="44"/>
    </row>
    <row r="31" spans="1:22" ht="15.75" hidden="1" thickBot="1" x14ac:dyDescent="0.3">
      <c r="B31" s="63"/>
      <c r="C31" s="608" t="s">
        <v>160</v>
      </c>
      <c r="D31" s="609"/>
      <c r="E31" s="609"/>
      <c r="F31" s="264">
        <f t="shared" si="11"/>
        <v>0</v>
      </c>
      <c r="G31" s="157"/>
      <c r="H31" s="169">
        <f t="shared" si="3"/>
        <v>0</v>
      </c>
      <c r="I31" s="76"/>
      <c r="J31" s="1"/>
      <c r="K31" s="76"/>
      <c r="L31" s="1"/>
      <c r="M31" s="1"/>
      <c r="N31" s="1"/>
      <c r="O31" s="1"/>
      <c r="P31" s="82"/>
      <c r="Q31" s="1"/>
      <c r="R31" s="42"/>
      <c r="S31" s="82"/>
      <c r="T31" s="1"/>
      <c r="U31" s="42"/>
      <c r="V31" s="44"/>
    </row>
    <row r="32" spans="1:22" ht="15.75" thickBot="1" x14ac:dyDescent="0.3">
      <c r="B32" s="85" t="s">
        <v>161</v>
      </c>
      <c r="C32" s="540" t="s">
        <v>162</v>
      </c>
      <c r="D32" s="558"/>
      <c r="E32" s="558"/>
      <c r="F32" s="261">
        <f>F33+F37+F40+F68+F71</f>
        <v>2542400</v>
      </c>
      <c r="G32" s="154">
        <f>G33+G37+G40+G68+G71</f>
        <v>825500</v>
      </c>
      <c r="H32" s="166">
        <f t="shared" si="3"/>
        <v>3367900</v>
      </c>
      <c r="I32" s="87">
        <f t="shared" ref="I32:V32" si="12">I33+I37+I40+I68+I71</f>
        <v>644125</v>
      </c>
      <c r="J32" s="88">
        <f t="shared" si="12"/>
        <v>2723775</v>
      </c>
      <c r="K32" s="87">
        <f t="shared" si="12"/>
        <v>217850</v>
      </c>
      <c r="L32" s="88">
        <f t="shared" si="12"/>
        <v>200000</v>
      </c>
      <c r="M32" s="88">
        <f t="shared" si="12"/>
        <v>198000</v>
      </c>
      <c r="N32" s="88">
        <f t="shared" si="12"/>
        <v>219850</v>
      </c>
      <c r="O32" s="88">
        <f t="shared" si="12"/>
        <v>205850</v>
      </c>
      <c r="P32" s="91">
        <f t="shared" si="12"/>
        <v>200000</v>
      </c>
      <c r="Q32" s="88">
        <f t="shared" si="12"/>
        <v>210000</v>
      </c>
      <c r="R32" s="90">
        <f t="shared" si="12"/>
        <v>207600</v>
      </c>
      <c r="S32" s="91">
        <f t="shared" si="12"/>
        <v>833000</v>
      </c>
      <c r="T32" s="88">
        <f t="shared" si="12"/>
        <v>212000</v>
      </c>
      <c r="U32" s="90">
        <f t="shared" si="12"/>
        <v>265300</v>
      </c>
      <c r="V32" s="92">
        <f t="shared" si="12"/>
        <v>398450</v>
      </c>
    </row>
    <row r="33" spans="1:22" x14ac:dyDescent="0.25">
      <c r="B33" s="125" t="s">
        <v>627</v>
      </c>
      <c r="C33" s="541" t="s">
        <v>163</v>
      </c>
      <c r="D33" s="542"/>
      <c r="E33" s="542"/>
      <c r="F33" s="257">
        <f>F34+F35+F36</f>
        <v>468000</v>
      </c>
      <c r="G33" s="150">
        <f t="shared" ref="G33:V33" si="13">G34+G35+G36</f>
        <v>0</v>
      </c>
      <c r="H33" s="167">
        <f t="shared" si="3"/>
        <v>468000</v>
      </c>
      <c r="I33" s="119">
        <f t="shared" ref="I33:J33" si="14">I34+I35+I36</f>
        <v>342000</v>
      </c>
      <c r="J33" s="120">
        <f t="shared" si="14"/>
        <v>126000</v>
      </c>
      <c r="K33" s="119">
        <f t="shared" si="13"/>
        <v>39000</v>
      </c>
      <c r="L33" s="120">
        <f t="shared" si="13"/>
        <v>39000</v>
      </c>
      <c r="M33" s="120">
        <f t="shared" si="13"/>
        <v>39000</v>
      </c>
      <c r="N33" s="120">
        <f t="shared" si="13"/>
        <v>39000</v>
      </c>
      <c r="O33" s="120">
        <f t="shared" si="13"/>
        <v>39000</v>
      </c>
      <c r="P33" s="123">
        <f t="shared" si="13"/>
        <v>39000</v>
      </c>
      <c r="Q33" s="120">
        <f t="shared" si="13"/>
        <v>39000</v>
      </c>
      <c r="R33" s="122">
        <f t="shared" si="13"/>
        <v>39000</v>
      </c>
      <c r="S33" s="123">
        <f t="shared" si="13"/>
        <v>39000</v>
      </c>
      <c r="T33" s="120">
        <f t="shared" si="13"/>
        <v>39000</v>
      </c>
      <c r="U33" s="122">
        <f t="shared" si="13"/>
        <v>39000</v>
      </c>
      <c r="V33" s="124">
        <f t="shared" si="13"/>
        <v>39000</v>
      </c>
    </row>
    <row r="34" spans="1:22" s="41" customFormat="1" x14ac:dyDescent="0.25">
      <c r="A34" s="128" t="s">
        <v>164</v>
      </c>
      <c r="B34" s="53" t="s">
        <v>628</v>
      </c>
      <c r="C34" s="580" t="s">
        <v>165</v>
      </c>
      <c r="D34" s="581"/>
      <c r="E34" s="581"/>
      <c r="F34" s="265">
        <f t="shared" ref="F34:F36" si="15">SUM(K34:V34)</f>
        <v>300000</v>
      </c>
      <c r="G34" s="158"/>
      <c r="H34" s="170">
        <f t="shared" si="3"/>
        <v>300000</v>
      </c>
      <c r="I34" s="78">
        <f>H34</f>
        <v>300000</v>
      </c>
      <c r="J34" s="13"/>
      <c r="K34" s="78">
        <v>25000</v>
      </c>
      <c r="L34" s="13">
        <v>25000</v>
      </c>
      <c r="M34" s="13">
        <v>25000</v>
      </c>
      <c r="N34" s="13">
        <v>25000</v>
      </c>
      <c r="O34" s="13">
        <v>25000</v>
      </c>
      <c r="P34" s="83">
        <v>25000</v>
      </c>
      <c r="Q34" s="13">
        <v>25000</v>
      </c>
      <c r="R34" s="43">
        <v>25000</v>
      </c>
      <c r="S34" s="83">
        <v>25000</v>
      </c>
      <c r="T34" s="13">
        <v>25000</v>
      </c>
      <c r="U34" s="43">
        <v>25000</v>
      </c>
      <c r="V34" s="45">
        <v>25000</v>
      </c>
    </row>
    <row r="35" spans="1:22" s="41" customFormat="1" x14ac:dyDescent="0.25">
      <c r="A35" s="128" t="s">
        <v>166</v>
      </c>
      <c r="B35" s="53" t="s">
        <v>629</v>
      </c>
      <c r="C35" s="580" t="s">
        <v>167</v>
      </c>
      <c r="D35" s="581"/>
      <c r="E35" s="581"/>
      <c r="F35" s="265">
        <f t="shared" si="15"/>
        <v>168000</v>
      </c>
      <c r="G35" s="158"/>
      <c r="H35" s="170">
        <f t="shared" si="3"/>
        <v>168000</v>
      </c>
      <c r="I35" s="78">
        <f>H35/4</f>
        <v>42000</v>
      </c>
      <c r="J35" s="13">
        <f>H35/4*3</f>
        <v>126000</v>
      </c>
      <c r="K35" s="78">
        <v>14000</v>
      </c>
      <c r="L35" s="13">
        <v>14000</v>
      </c>
      <c r="M35" s="13">
        <v>14000</v>
      </c>
      <c r="N35" s="13">
        <v>14000</v>
      </c>
      <c r="O35" s="13">
        <v>14000</v>
      </c>
      <c r="P35" s="83">
        <v>14000</v>
      </c>
      <c r="Q35" s="13">
        <v>14000</v>
      </c>
      <c r="R35" s="43">
        <v>14000</v>
      </c>
      <c r="S35" s="83">
        <v>14000</v>
      </c>
      <c r="T35" s="13">
        <v>14000</v>
      </c>
      <c r="U35" s="43">
        <v>14000</v>
      </c>
      <c r="V35" s="45">
        <v>14000</v>
      </c>
    </row>
    <row r="36" spans="1:22" s="41" customFormat="1" hidden="1" x14ac:dyDescent="0.25">
      <c r="A36" s="128" t="s">
        <v>168</v>
      </c>
      <c r="B36" s="53" t="s">
        <v>630</v>
      </c>
      <c r="C36" s="580" t="s">
        <v>169</v>
      </c>
      <c r="D36" s="581"/>
      <c r="E36" s="581"/>
      <c r="F36" s="265">
        <f t="shared" si="15"/>
        <v>0</v>
      </c>
      <c r="G36" s="158"/>
      <c r="H36" s="170">
        <f t="shared" si="3"/>
        <v>0</v>
      </c>
      <c r="I36" s="78"/>
      <c r="J36" s="13"/>
      <c r="K36" s="78"/>
      <c r="L36" s="13"/>
      <c r="M36" s="13"/>
      <c r="N36" s="13"/>
      <c r="O36" s="13"/>
      <c r="P36" s="83"/>
      <c r="Q36" s="13"/>
      <c r="R36" s="43"/>
      <c r="S36" s="83"/>
      <c r="T36" s="13"/>
      <c r="U36" s="43"/>
      <c r="V36" s="45"/>
    </row>
    <row r="37" spans="1:22" x14ac:dyDescent="0.25">
      <c r="B37" s="93" t="s">
        <v>631</v>
      </c>
      <c r="C37" s="534" t="s">
        <v>170</v>
      </c>
      <c r="D37" s="535"/>
      <c r="E37" s="535"/>
      <c r="F37" s="259">
        <f>F38+F39</f>
        <v>138000</v>
      </c>
      <c r="G37" s="152">
        <f t="shared" ref="G37:V37" si="16">G38+G39</f>
        <v>0</v>
      </c>
      <c r="H37" s="168">
        <f t="shared" si="3"/>
        <v>138000</v>
      </c>
      <c r="I37" s="95">
        <f t="shared" ref="I37:J37" si="17">I38+I39</f>
        <v>34500</v>
      </c>
      <c r="J37" s="96">
        <f t="shared" si="17"/>
        <v>103500</v>
      </c>
      <c r="K37" s="95">
        <f t="shared" si="16"/>
        <v>11500</v>
      </c>
      <c r="L37" s="96">
        <f t="shared" si="16"/>
        <v>11500</v>
      </c>
      <c r="M37" s="96">
        <f t="shared" si="16"/>
        <v>11500</v>
      </c>
      <c r="N37" s="96">
        <f t="shared" si="16"/>
        <v>11500</v>
      </c>
      <c r="O37" s="96">
        <f t="shared" si="16"/>
        <v>11500</v>
      </c>
      <c r="P37" s="99">
        <f t="shared" si="16"/>
        <v>11500</v>
      </c>
      <c r="Q37" s="96">
        <f t="shared" si="16"/>
        <v>11500</v>
      </c>
      <c r="R37" s="98">
        <f t="shared" si="16"/>
        <v>11500</v>
      </c>
      <c r="S37" s="99">
        <f t="shared" si="16"/>
        <v>11500</v>
      </c>
      <c r="T37" s="96">
        <f t="shared" si="16"/>
        <v>11500</v>
      </c>
      <c r="U37" s="98">
        <f t="shared" si="16"/>
        <v>11500</v>
      </c>
      <c r="V37" s="100">
        <f t="shared" si="16"/>
        <v>11500</v>
      </c>
    </row>
    <row r="38" spans="1:22" s="41" customFormat="1" x14ac:dyDescent="0.25">
      <c r="A38" s="128" t="s">
        <v>171</v>
      </c>
      <c r="B38" s="53" t="s">
        <v>632</v>
      </c>
      <c r="C38" s="580" t="s">
        <v>172</v>
      </c>
      <c r="D38" s="581"/>
      <c r="E38" s="581"/>
      <c r="F38" s="265">
        <f t="shared" ref="F38:F39" si="18">SUM(K38:V38)</f>
        <v>132000</v>
      </c>
      <c r="G38" s="158"/>
      <c r="H38" s="170">
        <f t="shared" si="3"/>
        <v>132000</v>
      </c>
      <c r="I38" s="78">
        <f>H38/4</f>
        <v>33000</v>
      </c>
      <c r="J38" s="13">
        <f>H38/4*3</f>
        <v>99000</v>
      </c>
      <c r="K38" s="78">
        <v>11000</v>
      </c>
      <c r="L38" s="13">
        <v>11000</v>
      </c>
      <c r="M38" s="13">
        <v>11000</v>
      </c>
      <c r="N38" s="13">
        <v>11000</v>
      </c>
      <c r="O38" s="13">
        <v>11000</v>
      </c>
      <c r="P38" s="83">
        <v>11000</v>
      </c>
      <c r="Q38" s="13">
        <v>11000</v>
      </c>
      <c r="R38" s="43">
        <v>11000</v>
      </c>
      <c r="S38" s="83">
        <v>11000</v>
      </c>
      <c r="T38" s="13">
        <v>11000</v>
      </c>
      <c r="U38" s="43">
        <v>11000</v>
      </c>
      <c r="V38" s="45">
        <v>11000</v>
      </c>
    </row>
    <row r="39" spans="1:22" s="41" customFormat="1" x14ac:dyDescent="0.25">
      <c r="A39" s="128" t="s">
        <v>173</v>
      </c>
      <c r="B39" s="53" t="s">
        <v>633</v>
      </c>
      <c r="C39" s="580" t="s">
        <v>174</v>
      </c>
      <c r="D39" s="581"/>
      <c r="E39" s="581"/>
      <c r="F39" s="265">
        <f t="shared" si="18"/>
        <v>6000</v>
      </c>
      <c r="G39" s="158"/>
      <c r="H39" s="170">
        <f t="shared" si="3"/>
        <v>6000</v>
      </c>
      <c r="I39" s="78">
        <f>H39/4</f>
        <v>1500</v>
      </c>
      <c r="J39" s="13">
        <f>H39/4*3</f>
        <v>4500</v>
      </c>
      <c r="K39" s="78">
        <v>500</v>
      </c>
      <c r="L39" s="13">
        <v>500</v>
      </c>
      <c r="M39" s="13">
        <v>500</v>
      </c>
      <c r="N39" s="13">
        <v>500</v>
      </c>
      <c r="O39" s="13">
        <v>500</v>
      </c>
      <c r="P39" s="83">
        <v>500</v>
      </c>
      <c r="Q39" s="13">
        <v>500</v>
      </c>
      <c r="R39" s="43">
        <v>500</v>
      </c>
      <c r="S39" s="83">
        <v>500</v>
      </c>
      <c r="T39" s="13">
        <v>500</v>
      </c>
      <c r="U39" s="43">
        <v>500</v>
      </c>
      <c r="V39" s="45">
        <v>500</v>
      </c>
    </row>
    <row r="40" spans="1:22" x14ac:dyDescent="0.25">
      <c r="B40" s="93" t="s">
        <v>634</v>
      </c>
      <c r="C40" s="534" t="s">
        <v>175</v>
      </c>
      <c r="D40" s="535"/>
      <c r="E40" s="535"/>
      <c r="F40" s="259">
        <f>F41+F51+F52+F53+F56+F59+F60</f>
        <v>1417400</v>
      </c>
      <c r="G40" s="152">
        <f t="shared" ref="G40:V40" si="19">G41+G51+G52+G53+G56+G59+G60</f>
        <v>0</v>
      </c>
      <c r="H40" s="168">
        <f t="shared" si="3"/>
        <v>1417400</v>
      </c>
      <c r="I40" s="95">
        <f t="shared" ref="I40:J40" si="20">I41+I51+I52+I53+I56+I59+I60</f>
        <v>182625</v>
      </c>
      <c r="J40" s="96">
        <f t="shared" si="20"/>
        <v>1234775</v>
      </c>
      <c r="K40" s="95">
        <f t="shared" si="19"/>
        <v>120500</v>
      </c>
      <c r="L40" s="96">
        <f t="shared" si="19"/>
        <v>108500</v>
      </c>
      <c r="M40" s="96">
        <f t="shared" si="19"/>
        <v>108500</v>
      </c>
      <c r="N40" s="96">
        <f t="shared" si="19"/>
        <v>120500</v>
      </c>
      <c r="O40" s="96">
        <f t="shared" si="19"/>
        <v>108500</v>
      </c>
      <c r="P40" s="99">
        <f t="shared" si="19"/>
        <v>108500</v>
      </c>
      <c r="Q40" s="96">
        <f t="shared" si="19"/>
        <v>120500</v>
      </c>
      <c r="R40" s="98">
        <f t="shared" si="19"/>
        <v>108500</v>
      </c>
      <c r="S40" s="99">
        <f t="shared" si="19"/>
        <v>108500</v>
      </c>
      <c r="T40" s="96">
        <f t="shared" si="19"/>
        <v>120500</v>
      </c>
      <c r="U40" s="98">
        <f t="shared" si="19"/>
        <v>175800</v>
      </c>
      <c r="V40" s="100">
        <f t="shared" si="19"/>
        <v>108600</v>
      </c>
    </row>
    <row r="41" spans="1:22" s="41" customFormat="1" x14ac:dyDescent="0.25">
      <c r="A41" s="128" t="s">
        <v>176</v>
      </c>
      <c r="B41" s="53" t="s">
        <v>635</v>
      </c>
      <c r="C41" s="580" t="s">
        <v>177</v>
      </c>
      <c r="D41" s="581"/>
      <c r="E41" s="581"/>
      <c r="F41" s="265">
        <f>F42+F45+F48</f>
        <v>1077800</v>
      </c>
      <c r="G41" s="158">
        <f>G42+G45+G48</f>
        <v>0</v>
      </c>
      <c r="H41" s="170">
        <f t="shared" si="3"/>
        <v>1077800</v>
      </c>
      <c r="I41" s="78">
        <f t="shared" ref="I41:V41" si="21">I42+I45+I48</f>
        <v>130800</v>
      </c>
      <c r="J41" s="13">
        <f t="shared" si="21"/>
        <v>947000</v>
      </c>
      <c r="K41" s="78">
        <f t="shared" si="21"/>
        <v>89800</v>
      </c>
      <c r="L41" s="13">
        <f t="shared" si="21"/>
        <v>89800</v>
      </c>
      <c r="M41" s="13">
        <f t="shared" si="21"/>
        <v>89800</v>
      </c>
      <c r="N41" s="13">
        <f t="shared" si="21"/>
        <v>89800</v>
      </c>
      <c r="O41" s="13">
        <f t="shared" si="21"/>
        <v>89800</v>
      </c>
      <c r="P41" s="83">
        <f t="shared" si="21"/>
        <v>89800</v>
      </c>
      <c r="Q41" s="13">
        <f t="shared" si="21"/>
        <v>89800</v>
      </c>
      <c r="R41" s="43">
        <f t="shared" si="21"/>
        <v>89800</v>
      </c>
      <c r="S41" s="83">
        <f t="shared" si="21"/>
        <v>89800</v>
      </c>
      <c r="T41" s="13">
        <f t="shared" si="21"/>
        <v>89800</v>
      </c>
      <c r="U41" s="43">
        <f t="shared" si="21"/>
        <v>89900</v>
      </c>
      <c r="V41" s="45">
        <f t="shared" si="21"/>
        <v>89900</v>
      </c>
    </row>
    <row r="42" spans="1:22" s="211" customFormat="1" x14ac:dyDescent="0.25">
      <c r="A42" s="393"/>
      <c r="B42" s="191"/>
      <c r="C42" s="204"/>
      <c r="D42" s="274" t="s">
        <v>1029</v>
      </c>
      <c r="E42" s="274"/>
      <c r="F42" s="281">
        <f>SUM(F43:F44)</f>
        <v>59000</v>
      </c>
      <c r="G42" s="192">
        <f>SUM(G43:G44)</f>
        <v>0</v>
      </c>
      <c r="H42" s="193">
        <f t="shared" ref="H42" si="22">SUM(F42:G42)</f>
        <v>59000</v>
      </c>
      <c r="I42" s="201">
        <f t="shared" ref="I42:V42" si="23">SUM(I43:I44)</f>
        <v>6000</v>
      </c>
      <c r="J42" s="195">
        <f t="shared" si="23"/>
        <v>53000</v>
      </c>
      <c r="K42" s="201">
        <f t="shared" si="23"/>
        <v>4900</v>
      </c>
      <c r="L42" s="195">
        <f t="shared" si="23"/>
        <v>4900</v>
      </c>
      <c r="M42" s="195">
        <f t="shared" si="23"/>
        <v>4900</v>
      </c>
      <c r="N42" s="195">
        <f t="shared" si="23"/>
        <v>4900</v>
      </c>
      <c r="O42" s="195">
        <f t="shared" si="23"/>
        <v>4900</v>
      </c>
      <c r="P42" s="196">
        <f t="shared" si="23"/>
        <v>4900</v>
      </c>
      <c r="Q42" s="195">
        <f t="shared" si="23"/>
        <v>4900</v>
      </c>
      <c r="R42" s="194">
        <f t="shared" si="23"/>
        <v>4900</v>
      </c>
      <c r="S42" s="196">
        <f t="shared" si="23"/>
        <v>4900</v>
      </c>
      <c r="T42" s="195">
        <f t="shared" si="23"/>
        <v>4900</v>
      </c>
      <c r="U42" s="194">
        <f t="shared" si="23"/>
        <v>5000</v>
      </c>
      <c r="V42" s="197">
        <f t="shared" si="23"/>
        <v>5000</v>
      </c>
    </row>
    <row r="43" spans="1:22" x14ac:dyDescent="0.25">
      <c r="B43" s="55"/>
      <c r="C43" s="377"/>
      <c r="D43" s="246"/>
      <c r="E43" s="246" t="s">
        <v>1082</v>
      </c>
      <c r="F43" s="258">
        <f t="shared" ref="F43:F50" si="24">SUM(K43:V43)</f>
        <v>24000</v>
      </c>
      <c r="G43" s="151"/>
      <c r="H43" s="169">
        <f t="shared" ref="H43:H50" si="25">SUM(F43:G43)</f>
        <v>24000</v>
      </c>
      <c r="I43" s="76">
        <f>H43/4</f>
        <v>6000</v>
      </c>
      <c r="J43" s="1">
        <f>H43/4*3</f>
        <v>18000</v>
      </c>
      <c r="K43" s="76">
        <v>2000</v>
      </c>
      <c r="L43" s="1">
        <v>2000</v>
      </c>
      <c r="M43" s="1">
        <v>2000</v>
      </c>
      <c r="N43" s="1">
        <v>2000</v>
      </c>
      <c r="O43" s="1">
        <v>2000</v>
      </c>
      <c r="P43" s="82">
        <v>2000</v>
      </c>
      <c r="Q43" s="1">
        <v>2000</v>
      </c>
      <c r="R43" s="42">
        <v>2000</v>
      </c>
      <c r="S43" s="82">
        <v>2000</v>
      </c>
      <c r="T43" s="1">
        <v>2000</v>
      </c>
      <c r="U43" s="42">
        <v>2000</v>
      </c>
      <c r="V43" s="44">
        <v>2000</v>
      </c>
    </row>
    <row r="44" spans="1:22" x14ac:dyDescent="0.25">
      <c r="B44" s="55"/>
      <c r="C44" s="377"/>
      <c r="D44" s="246"/>
      <c r="E44" s="246" t="s">
        <v>1083</v>
      </c>
      <c r="F44" s="258">
        <f t="shared" si="24"/>
        <v>35000</v>
      </c>
      <c r="G44" s="151"/>
      <c r="H44" s="169">
        <f t="shared" si="25"/>
        <v>35000</v>
      </c>
      <c r="I44" s="76"/>
      <c r="J44" s="1">
        <f>H44</f>
        <v>35000</v>
      </c>
      <c r="K44" s="76">
        <v>2900</v>
      </c>
      <c r="L44" s="1">
        <v>2900</v>
      </c>
      <c r="M44" s="1">
        <v>2900</v>
      </c>
      <c r="N44" s="1">
        <v>2900</v>
      </c>
      <c r="O44" s="1">
        <v>2900</v>
      </c>
      <c r="P44" s="82">
        <v>2900</v>
      </c>
      <c r="Q44" s="1">
        <v>2900</v>
      </c>
      <c r="R44" s="42">
        <v>2900</v>
      </c>
      <c r="S44" s="82">
        <v>2900</v>
      </c>
      <c r="T44" s="1">
        <v>2900</v>
      </c>
      <c r="U44" s="42">
        <v>3000</v>
      </c>
      <c r="V44" s="44">
        <v>3000</v>
      </c>
    </row>
    <row r="45" spans="1:22" s="211" customFormat="1" x14ac:dyDescent="0.25">
      <c r="A45" s="393"/>
      <c r="B45" s="191"/>
      <c r="C45" s="204"/>
      <c r="D45" s="274" t="s">
        <v>1030</v>
      </c>
      <c r="E45" s="274"/>
      <c r="F45" s="281">
        <f t="shared" ref="F45:G45" si="26">SUM(F46:F47)</f>
        <v>942000</v>
      </c>
      <c r="G45" s="192">
        <f t="shared" si="26"/>
        <v>0</v>
      </c>
      <c r="H45" s="193">
        <f t="shared" si="25"/>
        <v>942000</v>
      </c>
      <c r="I45" s="201">
        <f t="shared" ref="I45:V45" si="27">SUM(I46:I47)</f>
        <v>108000</v>
      </c>
      <c r="J45" s="195">
        <f t="shared" si="27"/>
        <v>834000</v>
      </c>
      <c r="K45" s="201">
        <f t="shared" si="27"/>
        <v>78500</v>
      </c>
      <c r="L45" s="195">
        <f t="shared" si="27"/>
        <v>78500</v>
      </c>
      <c r="M45" s="195">
        <f t="shared" si="27"/>
        <v>78500</v>
      </c>
      <c r="N45" s="195">
        <f t="shared" si="27"/>
        <v>78500</v>
      </c>
      <c r="O45" s="195">
        <f t="shared" si="27"/>
        <v>78500</v>
      </c>
      <c r="P45" s="196">
        <f t="shared" si="27"/>
        <v>78500</v>
      </c>
      <c r="Q45" s="195">
        <f t="shared" si="27"/>
        <v>78500</v>
      </c>
      <c r="R45" s="194">
        <f t="shared" si="27"/>
        <v>78500</v>
      </c>
      <c r="S45" s="196">
        <f t="shared" si="27"/>
        <v>78500</v>
      </c>
      <c r="T45" s="195">
        <f t="shared" si="27"/>
        <v>78500</v>
      </c>
      <c r="U45" s="194">
        <f t="shared" si="27"/>
        <v>78500</v>
      </c>
      <c r="V45" s="197">
        <f t="shared" si="27"/>
        <v>78500</v>
      </c>
    </row>
    <row r="46" spans="1:22" x14ac:dyDescent="0.25">
      <c r="B46" s="55"/>
      <c r="C46" s="377"/>
      <c r="D46" s="246"/>
      <c r="E46" s="246" t="s">
        <v>1082</v>
      </c>
      <c r="F46" s="258">
        <f t="shared" si="24"/>
        <v>432000</v>
      </c>
      <c r="G46" s="151"/>
      <c r="H46" s="169">
        <f t="shared" si="25"/>
        <v>432000</v>
      </c>
      <c r="I46" s="76">
        <f>H46/4</f>
        <v>108000</v>
      </c>
      <c r="J46" s="1">
        <f>H46/4*3</f>
        <v>324000</v>
      </c>
      <c r="K46" s="76">
        <v>36000</v>
      </c>
      <c r="L46" s="1">
        <v>36000</v>
      </c>
      <c r="M46" s="1">
        <v>36000</v>
      </c>
      <c r="N46" s="1">
        <v>36000</v>
      </c>
      <c r="O46" s="1">
        <v>36000</v>
      </c>
      <c r="P46" s="82">
        <v>36000</v>
      </c>
      <c r="Q46" s="1">
        <v>36000</v>
      </c>
      <c r="R46" s="42">
        <v>36000</v>
      </c>
      <c r="S46" s="82">
        <v>36000</v>
      </c>
      <c r="T46" s="1">
        <v>36000</v>
      </c>
      <c r="U46" s="42">
        <v>36000</v>
      </c>
      <c r="V46" s="44">
        <v>36000</v>
      </c>
    </row>
    <row r="47" spans="1:22" x14ac:dyDescent="0.25">
      <c r="B47" s="55"/>
      <c r="C47" s="377"/>
      <c r="D47" s="246"/>
      <c r="E47" s="246" t="s">
        <v>1083</v>
      </c>
      <c r="F47" s="258">
        <f t="shared" si="24"/>
        <v>510000</v>
      </c>
      <c r="G47" s="151"/>
      <c r="H47" s="169">
        <f t="shared" si="25"/>
        <v>510000</v>
      </c>
      <c r="I47" s="76"/>
      <c r="J47" s="1">
        <f>H47</f>
        <v>510000</v>
      </c>
      <c r="K47" s="76">
        <v>42500</v>
      </c>
      <c r="L47" s="1">
        <v>42500</v>
      </c>
      <c r="M47" s="1">
        <v>42500</v>
      </c>
      <c r="N47" s="1">
        <v>42500</v>
      </c>
      <c r="O47" s="1">
        <v>42500</v>
      </c>
      <c r="P47" s="82">
        <v>42500</v>
      </c>
      <c r="Q47" s="1">
        <v>42500</v>
      </c>
      <c r="R47" s="42">
        <v>42500</v>
      </c>
      <c r="S47" s="82">
        <v>42500</v>
      </c>
      <c r="T47" s="1">
        <v>42500</v>
      </c>
      <c r="U47" s="42">
        <v>42500</v>
      </c>
      <c r="V47" s="44">
        <v>42500</v>
      </c>
    </row>
    <row r="48" spans="1:22" s="211" customFormat="1" x14ac:dyDescent="0.25">
      <c r="A48" s="393"/>
      <c r="B48" s="191"/>
      <c r="C48" s="204"/>
      <c r="D48" s="274" t="s">
        <v>1031</v>
      </c>
      <c r="E48" s="274"/>
      <c r="F48" s="281">
        <f t="shared" ref="F48:G48" si="28">SUM(F49:F50)</f>
        <v>76800</v>
      </c>
      <c r="G48" s="192">
        <f t="shared" si="28"/>
        <v>0</v>
      </c>
      <c r="H48" s="193">
        <f t="shared" si="25"/>
        <v>76800</v>
      </c>
      <c r="I48" s="201">
        <f t="shared" ref="I48:V48" si="29">SUM(I49:I50)</f>
        <v>16800</v>
      </c>
      <c r="J48" s="195">
        <f t="shared" si="29"/>
        <v>60000</v>
      </c>
      <c r="K48" s="201">
        <f t="shared" si="29"/>
        <v>6400</v>
      </c>
      <c r="L48" s="195">
        <f t="shared" si="29"/>
        <v>6400</v>
      </c>
      <c r="M48" s="195">
        <f t="shared" si="29"/>
        <v>6400</v>
      </c>
      <c r="N48" s="195">
        <f t="shared" si="29"/>
        <v>6400</v>
      </c>
      <c r="O48" s="195">
        <f t="shared" si="29"/>
        <v>6400</v>
      </c>
      <c r="P48" s="196">
        <f t="shared" si="29"/>
        <v>6400</v>
      </c>
      <c r="Q48" s="195">
        <f t="shared" si="29"/>
        <v>6400</v>
      </c>
      <c r="R48" s="194">
        <f t="shared" si="29"/>
        <v>6400</v>
      </c>
      <c r="S48" s="196">
        <f t="shared" si="29"/>
        <v>6400</v>
      </c>
      <c r="T48" s="195">
        <f t="shared" si="29"/>
        <v>6400</v>
      </c>
      <c r="U48" s="194">
        <f t="shared" si="29"/>
        <v>6400</v>
      </c>
      <c r="V48" s="197">
        <f t="shared" si="29"/>
        <v>6400</v>
      </c>
    </row>
    <row r="49" spans="1:22" x14ac:dyDescent="0.25">
      <c r="B49" s="55"/>
      <c r="C49" s="377"/>
      <c r="D49" s="246"/>
      <c r="E49" s="246" t="s">
        <v>1082</v>
      </c>
      <c r="F49" s="258">
        <f t="shared" si="24"/>
        <v>67200</v>
      </c>
      <c r="G49" s="151"/>
      <c r="H49" s="169">
        <f t="shared" si="25"/>
        <v>67200</v>
      </c>
      <c r="I49" s="76">
        <f>H49/4</f>
        <v>16800</v>
      </c>
      <c r="J49" s="1">
        <f>H49/4*3</f>
        <v>50400</v>
      </c>
      <c r="K49" s="76">
        <v>5600</v>
      </c>
      <c r="L49" s="1">
        <v>5600</v>
      </c>
      <c r="M49" s="1">
        <v>5600</v>
      </c>
      <c r="N49" s="1">
        <v>5600</v>
      </c>
      <c r="O49" s="1">
        <v>5600</v>
      </c>
      <c r="P49" s="82">
        <v>5600</v>
      </c>
      <c r="Q49" s="1">
        <v>5600</v>
      </c>
      <c r="R49" s="42">
        <v>5600</v>
      </c>
      <c r="S49" s="82">
        <v>5600</v>
      </c>
      <c r="T49" s="1">
        <v>5600</v>
      </c>
      <c r="U49" s="42">
        <v>5600</v>
      </c>
      <c r="V49" s="44">
        <v>5600</v>
      </c>
    </row>
    <row r="50" spans="1:22" x14ac:dyDescent="0.25">
      <c r="B50" s="55"/>
      <c r="C50" s="377"/>
      <c r="D50" s="246"/>
      <c r="E50" s="246" t="s">
        <v>1083</v>
      </c>
      <c r="F50" s="258">
        <f t="shared" si="24"/>
        <v>9600</v>
      </c>
      <c r="G50" s="151"/>
      <c r="H50" s="169">
        <f t="shared" si="25"/>
        <v>9600</v>
      </c>
      <c r="I50" s="76"/>
      <c r="J50" s="1">
        <f>H50</f>
        <v>9600</v>
      </c>
      <c r="K50" s="76">
        <v>800</v>
      </c>
      <c r="L50" s="1">
        <v>800</v>
      </c>
      <c r="M50" s="1">
        <v>800</v>
      </c>
      <c r="N50" s="1">
        <v>800</v>
      </c>
      <c r="O50" s="1">
        <v>800</v>
      </c>
      <c r="P50" s="82">
        <v>800</v>
      </c>
      <c r="Q50" s="1">
        <v>800</v>
      </c>
      <c r="R50" s="42">
        <v>800</v>
      </c>
      <c r="S50" s="82">
        <v>800</v>
      </c>
      <c r="T50" s="1">
        <v>800</v>
      </c>
      <c r="U50" s="42">
        <v>800</v>
      </c>
      <c r="V50" s="44">
        <v>800</v>
      </c>
    </row>
    <row r="51" spans="1:22" s="41" customFormat="1" hidden="1" x14ac:dyDescent="0.25">
      <c r="A51" s="128" t="s">
        <v>178</v>
      </c>
      <c r="B51" s="53" t="s">
        <v>636</v>
      </c>
      <c r="C51" s="580" t="s">
        <v>179</v>
      </c>
      <c r="D51" s="581"/>
      <c r="E51" s="581"/>
      <c r="F51" s="265">
        <f t="shared" ref="F51:F55" si="30">SUM(K51:V51)</f>
        <v>0</v>
      </c>
      <c r="G51" s="158"/>
      <c r="H51" s="170">
        <f t="shared" si="3"/>
        <v>0</v>
      </c>
      <c r="I51" s="78"/>
      <c r="J51" s="13"/>
      <c r="K51" s="78"/>
      <c r="L51" s="13"/>
      <c r="M51" s="13"/>
      <c r="N51" s="13"/>
      <c r="O51" s="13"/>
      <c r="P51" s="83"/>
      <c r="Q51" s="13"/>
      <c r="R51" s="43"/>
      <c r="S51" s="83"/>
      <c r="T51" s="13"/>
      <c r="U51" s="43"/>
      <c r="V51" s="45"/>
    </row>
    <row r="52" spans="1:22" s="41" customFormat="1" x14ac:dyDescent="0.25">
      <c r="A52" s="128" t="s">
        <v>180</v>
      </c>
      <c r="B52" s="53" t="s">
        <v>637</v>
      </c>
      <c r="C52" s="580" t="s">
        <v>181</v>
      </c>
      <c r="D52" s="581"/>
      <c r="E52" s="581"/>
      <c r="F52" s="265">
        <f t="shared" si="30"/>
        <v>36000</v>
      </c>
      <c r="G52" s="158"/>
      <c r="H52" s="170">
        <f t="shared" si="3"/>
        <v>36000</v>
      </c>
      <c r="I52" s="78">
        <f>H52/4</f>
        <v>9000</v>
      </c>
      <c r="J52" s="13">
        <f>H52/4*3</f>
        <v>27000</v>
      </c>
      <c r="K52" s="78">
        <v>3000</v>
      </c>
      <c r="L52" s="13">
        <v>3000</v>
      </c>
      <c r="M52" s="13">
        <v>3000</v>
      </c>
      <c r="N52" s="13">
        <v>3000</v>
      </c>
      <c r="O52" s="13">
        <v>3000</v>
      </c>
      <c r="P52" s="83">
        <v>3000</v>
      </c>
      <c r="Q52" s="13">
        <v>3000</v>
      </c>
      <c r="R52" s="43">
        <v>3000</v>
      </c>
      <c r="S52" s="83">
        <v>3000</v>
      </c>
      <c r="T52" s="13">
        <v>3000</v>
      </c>
      <c r="U52" s="43">
        <v>3000</v>
      </c>
      <c r="V52" s="45">
        <v>3000</v>
      </c>
    </row>
    <row r="53" spans="1:22" s="41" customFormat="1" x14ac:dyDescent="0.25">
      <c r="A53" s="128" t="s">
        <v>182</v>
      </c>
      <c r="B53" s="53" t="s">
        <v>638</v>
      </c>
      <c r="C53" s="580" t="s">
        <v>183</v>
      </c>
      <c r="D53" s="581"/>
      <c r="E53" s="581"/>
      <c r="F53" s="265">
        <f>SUM(F54:F55)</f>
        <v>133200</v>
      </c>
      <c r="G53" s="158">
        <f>SUM(G54:G55)</f>
        <v>0</v>
      </c>
      <c r="H53" s="170">
        <f>SUM(H54:H55)</f>
        <v>133200</v>
      </c>
      <c r="I53" s="78">
        <f t="shared" ref="I53:V53" si="31">SUM(I54:I55)</f>
        <v>15000</v>
      </c>
      <c r="J53" s="13">
        <f t="shared" si="31"/>
        <v>118200</v>
      </c>
      <c r="K53" s="78">
        <f t="shared" si="31"/>
        <v>11100</v>
      </c>
      <c r="L53" s="13">
        <f t="shared" si="31"/>
        <v>11100</v>
      </c>
      <c r="M53" s="13">
        <f t="shared" si="31"/>
        <v>11100</v>
      </c>
      <c r="N53" s="13">
        <f t="shared" si="31"/>
        <v>11100</v>
      </c>
      <c r="O53" s="13">
        <f t="shared" si="31"/>
        <v>11100</v>
      </c>
      <c r="P53" s="83">
        <f t="shared" si="31"/>
        <v>11100</v>
      </c>
      <c r="Q53" s="13">
        <f t="shared" si="31"/>
        <v>11100</v>
      </c>
      <c r="R53" s="43">
        <f t="shared" si="31"/>
        <v>11100</v>
      </c>
      <c r="S53" s="83">
        <f t="shared" si="31"/>
        <v>11100</v>
      </c>
      <c r="T53" s="13">
        <f t="shared" si="31"/>
        <v>11100</v>
      </c>
      <c r="U53" s="43">
        <f t="shared" si="31"/>
        <v>11100</v>
      </c>
      <c r="V53" s="45">
        <f t="shared" si="31"/>
        <v>11100</v>
      </c>
    </row>
    <row r="54" spans="1:22" x14ac:dyDescent="0.25">
      <c r="B54" s="55"/>
      <c r="C54" s="377"/>
      <c r="D54" s="246" t="s">
        <v>1082</v>
      </c>
      <c r="E54" s="246"/>
      <c r="F54" s="258">
        <f t="shared" si="30"/>
        <v>60000</v>
      </c>
      <c r="G54" s="151"/>
      <c r="H54" s="169">
        <f t="shared" si="3"/>
        <v>60000</v>
      </c>
      <c r="I54" s="76">
        <f>H54/4</f>
        <v>15000</v>
      </c>
      <c r="J54" s="1">
        <f>H54/4*3</f>
        <v>45000</v>
      </c>
      <c r="K54" s="76">
        <v>5000</v>
      </c>
      <c r="L54" s="1">
        <v>5000</v>
      </c>
      <c r="M54" s="1">
        <v>5000</v>
      </c>
      <c r="N54" s="1">
        <v>5000</v>
      </c>
      <c r="O54" s="1">
        <v>5000</v>
      </c>
      <c r="P54" s="82">
        <v>5000</v>
      </c>
      <c r="Q54" s="1">
        <v>5000</v>
      </c>
      <c r="R54" s="42">
        <v>5000</v>
      </c>
      <c r="S54" s="82">
        <v>5000</v>
      </c>
      <c r="T54" s="1">
        <v>5000</v>
      </c>
      <c r="U54" s="42">
        <v>5000</v>
      </c>
      <c r="V54" s="44">
        <v>5000</v>
      </c>
    </row>
    <row r="55" spans="1:22" x14ac:dyDescent="0.25">
      <c r="B55" s="55"/>
      <c r="C55" s="377"/>
      <c r="D55" s="246" t="s">
        <v>1083</v>
      </c>
      <c r="E55" s="246"/>
      <c r="F55" s="258">
        <f t="shared" si="30"/>
        <v>73200</v>
      </c>
      <c r="G55" s="151"/>
      <c r="H55" s="169">
        <f t="shared" si="3"/>
        <v>73200</v>
      </c>
      <c r="I55" s="76"/>
      <c r="J55" s="1">
        <f>H55</f>
        <v>73200</v>
      </c>
      <c r="K55" s="76">
        <v>6100</v>
      </c>
      <c r="L55" s="1">
        <v>6100</v>
      </c>
      <c r="M55" s="1">
        <v>6100</v>
      </c>
      <c r="N55" s="1">
        <v>6100</v>
      </c>
      <c r="O55" s="1">
        <v>6100</v>
      </c>
      <c r="P55" s="82">
        <v>6100</v>
      </c>
      <c r="Q55" s="1">
        <v>6100</v>
      </c>
      <c r="R55" s="42">
        <v>6100</v>
      </c>
      <c r="S55" s="82">
        <v>6100</v>
      </c>
      <c r="T55" s="1">
        <v>6100</v>
      </c>
      <c r="U55" s="42">
        <v>6100</v>
      </c>
      <c r="V55" s="44">
        <v>6100</v>
      </c>
    </row>
    <row r="56" spans="1:22" s="18" customFormat="1" hidden="1" x14ac:dyDescent="0.25">
      <c r="A56" s="128" t="s">
        <v>184</v>
      </c>
      <c r="B56" s="53" t="s">
        <v>639</v>
      </c>
      <c r="C56" s="580" t="s">
        <v>185</v>
      </c>
      <c r="D56" s="581"/>
      <c r="E56" s="581"/>
      <c r="F56" s="265">
        <f>F57+F58</f>
        <v>0</v>
      </c>
      <c r="G56" s="158">
        <f t="shared" ref="G56:V56" si="32">G57+G58</f>
        <v>0</v>
      </c>
      <c r="H56" s="170">
        <f t="shared" si="3"/>
        <v>0</v>
      </c>
      <c r="I56" s="78">
        <f t="shared" ref="I56:J56" si="33">I57+I58</f>
        <v>0</v>
      </c>
      <c r="J56" s="13">
        <f t="shared" si="33"/>
        <v>0</v>
      </c>
      <c r="K56" s="78">
        <f t="shared" si="32"/>
        <v>0</v>
      </c>
      <c r="L56" s="13">
        <f t="shared" si="32"/>
        <v>0</v>
      </c>
      <c r="M56" s="13">
        <f t="shared" si="32"/>
        <v>0</v>
      </c>
      <c r="N56" s="13">
        <f t="shared" si="32"/>
        <v>0</v>
      </c>
      <c r="O56" s="13">
        <f t="shared" si="32"/>
        <v>0</v>
      </c>
      <c r="P56" s="83">
        <f t="shared" si="32"/>
        <v>0</v>
      </c>
      <c r="Q56" s="13">
        <f t="shared" si="32"/>
        <v>0</v>
      </c>
      <c r="R56" s="43">
        <f t="shared" si="32"/>
        <v>0</v>
      </c>
      <c r="S56" s="83">
        <f t="shared" si="32"/>
        <v>0</v>
      </c>
      <c r="T56" s="13">
        <f t="shared" si="32"/>
        <v>0</v>
      </c>
      <c r="U56" s="43">
        <f t="shared" si="32"/>
        <v>0</v>
      </c>
      <c r="V56" s="45">
        <f t="shared" si="32"/>
        <v>0</v>
      </c>
    </row>
    <row r="57" spans="1:22" hidden="1" x14ac:dyDescent="0.25">
      <c r="B57" s="55"/>
      <c r="C57" s="278"/>
      <c r="D57" s="524" t="s">
        <v>186</v>
      </c>
      <c r="E57" s="524"/>
      <c r="F57" s="258">
        <f t="shared" ref="F57:F59" si="34">SUM(K57:V57)</f>
        <v>0</v>
      </c>
      <c r="G57" s="151"/>
      <c r="H57" s="169">
        <f t="shared" si="3"/>
        <v>0</v>
      </c>
      <c r="I57" s="76"/>
      <c r="J57" s="1"/>
      <c r="K57" s="76"/>
      <c r="L57" s="1"/>
      <c r="M57" s="1"/>
      <c r="N57" s="1"/>
      <c r="O57" s="1"/>
      <c r="P57" s="82"/>
      <c r="Q57" s="1"/>
      <c r="R57" s="42"/>
      <c r="S57" s="82"/>
      <c r="T57" s="1"/>
      <c r="U57" s="42"/>
      <c r="V57" s="44"/>
    </row>
    <row r="58" spans="1:22" hidden="1" x14ac:dyDescent="0.25">
      <c r="B58" s="55"/>
      <c r="C58" s="278"/>
      <c r="D58" s="524" t="s">
        <v>187</v>
      </c>
      <c r="E58" s="524"/>
      <c r="F58" s="258">
        <f t="shared" si="34"/>
        <v>0</v>
      </c>
      <c r="G58" s="151"/>
      <c r="H58" s="169">
        <f t="shared" si="3"/>
        <v>0</v>
      </c>
      <c r="I58" s="76"/>
      <c r="J58" s="1"/>
      <c r="K58" s="76"/>
      <c r="L58" s="1"/>
      <c r="M58" s="1"/>
      <c r="N58" s="1"/>
      <c r="O58" s="1"/>
      <c r="P58" s="82"/>
      <c r="Q58" s="1"/>
      <c r="R58" s="42"/>
      <c r="S58" s="82"/>
      <c r="T58" s="1"/>
      <c r="U58" s="42"/>
      <c r="V58" s="44"/>
    </row>
    <row r="59" spans="1:22" s="41" customFormat="1" hidden="1" x14ac:dyDescent="0.25">
      <c r="A59" s="128" t="s">
        <v>188</v>
      </c>
      <c r="B59" s="53" t="s">
        <v>640</v>
      </c>
      <c r="C59" s="576" t="s">
        <v>189</v>
      </c>
      <c r="D59" s="577"/>
      <c r="E59" s="577"/>
      <c r="F59" s="265">
        <f t="shared" si="34"/>
        <v>0</v>
      </c>
      <c r="G59" s="158"/>
      <c r="H59" s="170">
        <f t="shared" si="3"/>
        <v>0</v>
      </c>
      <c r="I59" s="78"/>
      <c r="J59" s="13"/>
      <c r="K59" s="78"/>
      <c r="L59" s="13"/>
      <c r="M59" s="13"/>
      <c r="N59" s="13"/>
      <c r="O59" s="13"/>
      <c r="P59" s="83"/>
      <c r="Q59" s="13"/>
      <c r="R59" s="43"/>
      <c r="S59" s="83"/>
      <c r="T59" s="13"/>
      <c r="U59" s="43"/>
      <c r="V59" s="45"/>
    </row>
    <row r="60" spans="1:22" s="41" customFormat="1" x14ac:dyDescent="0.25">
      <c r="A60" s="128" t="s">
        <v>190</v>
      </c>
      <c r="B60" s="53" t="s">
        <v>641</v>
      </c>
      <c r="C60" s="576" t="s">
        <v>191</v>
      </c>
      <c r="D60" s="577"/>
      <c r="E60" s="577"/>
      <c r="F60" s="265">
        <f>F61+F62+F65</f>
        <v>170400</v>
      </c>
      <c r="G60" s="158">
        <f>G61+G62+G65</f>
        <v>0</v>
      </c>
      <c r="H60" s="170">
        <f t="shared" si="3"/>
        <v>170400</v>
      </c>
      <c r="I60" s="78">
        <f t="shared" ref="I60:V60" si="35">I61+I62+I65</f>
        <v>27825</v>
      </c>
      <c r="J60" s="13">
        <f t="shared" si="35"/>
        <v>142575</v>
      </c>
      <c r="K60" s="78">
        <f t="shared" si="35"/>
        <v>16600</v>
      </c>
      <c r="L60" s="13">
        <f t="shared" si="35"/>
        <v>4600</v>
      </c>
      <c r="M60" s="13">
        <f t="shared" si="35"/>
        <v>4600</v>
      </c>
      <c r="N60" s="13">
        <f t="shared" si="35"/>
        <v>16600</v>
      </c>
      <c r="O60" s="13">
        <f t="shared" si="35"/>
        <v>4600</v>
      </c>
      <c r="P60" s="83">
        <f t="shared" si="35"/>
        <v>4600</v>
      </c>
      <c r="Q60" s="13">
        <f t="shared" si="35"/>
        <v>16600</v>
      </c>
      <c r="R60" s="43">
        <f t="shared" si="35"/>
        <v>4600</v>
      </c>
      <c r="S60" s="83">
        <f t="shared" si="35"/>
        <v>4600</v>
      </c>
      <c r="T60" s="13">
        <f t="shared" si="35"/>
        <v>16600</v>
      </c>
      <c r="U60" s="43">
        <f t="shared" si="35"/>
        <v>71800</v>
      </c>
      <c r="V60" s="45">
        <f t="shared" si="35"/>
        <v>4600</v>
      </c>
    </row>
    <row r="61" spans="1:22" s="211" customFormat="1" x14ac:dyDescent="0.25">
      <c r="A61" s="128"/>
      <c r="B61" s="191"/>
      <c r="C61" s="252"/>
      <c r="D61" s="391" t="s">
        <v>1071</v>
      </c>
      <c r="E61" s="391"/>
      <c r="F61" s="281">
        <f t="shared" ref="F61" si="36">SUM(K61:V61)</f>
        <v>48000</v>
      </c>
      <c r="G61" s="192"/>
      <c r="H61" s="193">
        <f t="shared" si="3"/>
        <v>48000</v>
      </c>
      <c r="I61" s="201">
        <f>H61/4</f>
        <v>12000</v>
      </c>
      <c r="J61" s="195">
        <f>H61/4*3</f>
        <v>36000</v>
      </c>
      <c r="K61" s="201">
        <v>12000</v>
      </c>
      <c r="L61" s="195"/>
      <c r="M61" s="195"/>
      <c r="N61" s="195">
        <v>12000</v>
      </c>
      <c r="O61" s="195"/>
      <c r="P61" s="196"/>
      <c r="Q61" s="195">
        <v>12000</v>
      </c>
      <c r="R61" s="194"/>
      <c r="S61" s="196"/>
      <c r="T61" s="195">
        <v>12000</v>
      </c>
      <c r="U61" s="194"/>
      <c r="V61" s="197"/>
    </row>
    <row r="62" spans="1:22" s="211" customFormat="1" x14ac:dyDescent="0.25">
      <c r="A62" s="128"/>
      <c r="B62" s="191"/>
      <c r="C62" s="252"/>
      <c r="D62" s="391" t="s">
        <v>1040</v>
      </c>
      <c r="E62" s="391"/>
      <c r="F62" s="281">
        <f t="shared" ref="F62:G62" si="37">SUM(F63:F64)</f>
        <v>67200</v>
      </c>
      <c r="G62" s="192">
        <f t="shared" si="37"/>
        <v>0</v>
      </c>
      <c r="H62" s="193">
        <f t="shared" ref="H62:H67" si="38">SUM(F62:G62)</f>
        <v>67200</v>
      </c>
      <c r="I62" s="201">
        <f t="shared" ref="I62:V62" si="39">SUM(I63:I64)</f>
        <v>10125</v>
      </c>
      <c r="J62" s="195">
        <f t="shared" si="39"/>
        <v>57075</v>
      </c>
      <c r="K62" s="201">
        <f t="shared" si="39"/>
        <v>0</v>
      </c>
      <c r="L62" s="195">
        <f t="shared" si="39"/>
        <v>0</v>
      </c>
      <c r="M62" s="195">
        <f t="shared" si="39"/>
        <v>0</v>
      </c>
      <c r="N62" s="195">
        <f t="shared" si="39"/>
        <v>0</v>
      </c>
      <c r="O62" s="195">
        <f t="shared" si="39"/>
        <v>0</v>
      </c>
      <c r="P62" s="196">
        <f t="shared" si="39"/>
        <v>0</v>
      </c>
      <c r="Q62" s="195">
        <f t="shared" si="39"/>
        <v>0</v>
      </c>
      <c r="R62" s="194">
        <f t="shared" si="39"/>
        <v>0</v>
      </c>
      <c r="S62" s="196">
        <f t="shared" si="39"/>
        <v>0</v>
      </c>
      <c r="T62" s="195">
        <f t="shared" si="39"/>
        <v>0</v>
      </c>
      <c r="U62" s="194">
        <f t="shared" si="39"/>
        <v>67200</v>
      </c>
      <c r="V62" s="197">
        <f t="shared" si="39"/>
        <v>0</v>
      </c>
    </row>
    <row r="63" spans="1:22" x14ac:dyDescent="0.25">
      <c r="B63" s="55"/>
      <c r="C63" s="278"/>
      <c r="D63" s="392"/>
      <c r="E63" s="392" t="s">
        <v>1082</v>
      </c>
      <c r="F63" s="258">
        <f t="shared" ref="F63:F67" si="40">SUM(K63:V63)</f>
        <v>40500</v>
      </c>
      <c r="G63" s="151"/>
      <c r="H63" s="169">
        <f t="shared" si="38"/>
        <v>40500</v>
      </c>
      <c r="I63" s="76">
        <f>H63/4</f>
        <v>10125</v>
      </c>
      <c r="J63" s="1">
        <f>H63/4*3</f>
        <v>30375</v>
      </c>
      <c r="K63" s="76"/>
      <c r="L63" s="1"/>
      <c r="M63" s="1"/>
      <c r="N63" s="1"/>
      <c r="O63" s="1"/>
      <c r="P63" s="82"/>
      <c r="Q63" s="1"/>
      <c r="R63" s="42"/>
      <c r="S63" s="82"/>
      <c r="T63" s="1"/>
      <c r="U63" s="42">
        <v>40500</v>
      </c>
      <c r="V63" s="44"/>
    </row>
    <row r="64" spans="1:22" x14ac:dyDescent="0.25">
      <c r="B64" s="55"/>
      <c r="C64" s="278"/>
      <c r="D64" s="392"/>
      <c r="E64" s="392" t="s">
        <v>1083</v>
      </c>
      <c r="F64" s="258">
        <f t="shared" si="40"/>
        <v>26700</v>
      </c>
      <c r="G64" s="151"/>
      <c r="H64" s="169">
        <f t="shared" si="38"/>
        <v>26700</v>
      </c>
      <c r="I64" s="76"/>
      <c r="J64" s="1">
        <f>H64</f>
        <v>26700</v>
      </c>
      <c r="K64" s="76"/>
      <c r="L64" s="1"/>
      <c r="M64" s="1"/>
      <c r="N64" s="1"/>
      <c r="O64" s="1"/>
      <c r="P64" s="82"/>
      <c r="Q64" s="1"/>
      <c r="R64" s="42"/>
      <c r="S64" s="82"/>
      <c r="T64" s="1"/>
      <c r="U64" s="42">
        <v>26700</v>
      </c>
      <c r="V64" s="44"/>
    </row>
    <row r="65" spans="1:22" s="211" customFormat="1" x14ac:dyDescent="0.25">
      <c r="A65" s="128"/>
      <c r="B65" s="191"/>
      <c r="C65" s="252"/>
      <c r="D65" s="391" t="s">
        <v>1035</v>
      </c>
      <c r="E65" s="391"/>
      <c r="F65" s="281">
        <f t="shared" ref="F65:G65" si="41">SUM(F66:F67)</f>
        <v>55200</v>
      </c>
      <c r="G65" s="192">
        <f t="shared" si="41"/>
        <v>0</v>
      </c>
      <c r="H65" s="193">
        <f t="shared" si="38"/>
        <v>55200</v>
      </c>
      <c r="I65" s="201">
        <f t="shared" ref="I65:V65" si="42">SUM(I66:I67)</f>
        <v>5700</v>
      </c>
      <c r="J65" s="195">
        <f t="shared" si="42"/>
        <v>49500</v>
      </c>
      <c r="K65" s="201">
        <f t="shared" si="42"/>
        <v>4600</v>
      </c>
      <c r="L65" s="195">
        <f t="shared" si="42"/>
        <v>4600</v>
      </c>
      <c r="M65" s="195">
        <f t="shared" si="42"/>
        <v>4600</v>
      </c>
      <c r="N65" s="195">
        <f t="shared" si="42"/>
        <v>4600</v>
      </c>
      <c r="O65" s="195">
        <f t="shared" si="42"/>
        <v>4600</v>
      </c>
      <c r="P65" s="196">
        <f t="shared" si="42"/>
        <v>4600</v>
      </c>
      <c r="Q65" s="195">
        <f t="shared" si="42"/>
        <v>4600</v>
      </c>
      <c r="R65" s="194">
        <f t="shared" si="42"/>
        <v>4600</v>
      </c>
      <c r="S65" s="196">
        <f t="shared" si="42"/>
        <v>4600</v>
      </c>
      <c r="T65" s="195">
        <f t="shared" si="42"/>
        <v>4600</v>
      </c>
      <c r="U65" s="194">
        <f t="shared" si="42"/>
        <v>4600</v>
      </c>
      <c r="V65" s="197">
        <f t="shared" si="42"/>
        <v>4600</v>
      </c>
    </row>
    <row r="66" spans="1:22" x14ac:dyDescent="0.25">
      <c r="B66" s="55"/>
      <c r="C66" s="278"/>
      <c r="D66" s="392"/>
      <c r="E66" s="392" t="s">
        <v>1082</v>
      </c>
      <c r="F66" s="258">
        <f t="shared" si="40"/>
        <v>22800</v>
      </c>
      <c r="G66" s="151"/>
      <c r="H66" s="169">
        <f t="shared" si="38"/>
        <v>22800</v>
      </c>
      <c r="I66" s="76">
        <f>H66/4</f>
        <v>5700</v>
      </c>
      <c r="J66" s="1">
        <f>H66/4*3</f>
        <v>17100</v>
      </c>
      <c r="K66" s="76">
        <v>1900</v>
      </c>
      <c r="L66" s="1">
        <v>1900</v>
      </c>
      <c r="M66" s="1">
        <v>1900</v>
      </c>
      <c r="N66" s="1">
        <v>1900</v>
      </c>
      <c r="O66" s="1">
        <v>1900</v>
      </c>
      <c r="P66" s="82">
        <v>1900</v>
      </c>
      <c r="Q66" s="1">
        <v>1900</v>
      </c>
      <c r="R66" s="42">
        <v>1900</v>
      </c>
      <c r="S66" s="82">
        <v>1900</v>
      </c>
      <c r="T66" s="1">
        <v>1900</v>
      </c>
      <c r="U66" s="42">
        <v>1900</v>
      </c>
      <c r="V66" s="44">
        <v>1900</v>
      </c>
    </row>
    <row r="67" spans="1:22" x14ac:dyDescent="0.25">
      <c r="B67" s="55"/>
      <c r="C67" s="278"/>
      <c r="D67" s="392"/>
      <c r="E67" s="392" t="s">
        <v>1083</v>
      </c>
      <c r="F67" s="258">
        <f t="shared" si="40"/>
        <v>32400</v>
      </c>
      <c r="G67" s="151"/>
      <c r="H67" s="169">
        <f t="shared" si="38"/>
        <v>32400</v>
      </c>
      <c r="I67" s="76"/>
      <c r="J67" s="1">
        <f>H67</f>
        <v>32400</v>
      </c>
      <c r="K67" s="76">
        <v>2700</v>
      </c>
      <c r="L67" s="1">
        <v>2700</v>
      </c>
      <c r="M67" s="1">
        <v>2700</v>
      </c>
      <c r="N67" s="1">
        <v>2700</v>
      </c>
      <c r="O67" s="1">
        <v>2700</v>
      </c>
      <c r="P67" s="82">
        <v>2700</v>
      </c>
      <c r="Q67" s="1">
        <v>2700</v>
      </c>
      <c r="R67" s="42">
        <v>2700</v>
      </c>
      <c r="S67" s="82">
        <v>2700</v>
      </c>
      <c r="T67" s="1">
        <v>2700</v>
      </c>
      <c r="U67" s="42">
        <v>2700</v>
      </c>
      <c r="V67" s="44">
        <v>2700</v>
      </c>
    </row>
    <row r="68" spans="1:22" x14ac:dyDescent="0.25">
      <c r="B68" s="93" t="s">
        <v>642</v>
      </c>
      <c r="C68" s="556" t="s">
        <v>192</v>
      </c>
      <c r="D68" s="557"/>
      <c r="E68" s="557"/>
      <c r="F68" s="259">
        <f>F69+F70</f>
        <v>12000</v>
      </c>
      <c r="G68" s="152">
        <f t="shared" ref="G68:V68" si="43">G69+G70</f>
        <v>650000</v>
      </c>
      <c r="H68" s="168">
        <f t="shared" si="3"/>
        <v>662000</v>
      </c>
      <c r="I68" s="95">
        <f t="shared" ref="I68:J68" si="44">I69+I70</f>
        <v>12000</v>
      </c>
      <c r="J68" s="96">
        <f t="shared" si="44"/>
        <v>650000</v>
      </c>
      <c r="K68" s="95">
        <f t="shared" si="43"/>
        <v>0</v>
      </c>
      <c r="L68" s="96">
        <f t="shared" si="43"/>
        <v>2000</v>
      </c>
      <c r="M68" s="96">
        <f t="shared" si="43"/>
        <v>0</v>
      </c>
      <c r="N68" s="96">
        <f t="shared" si="43"/>
        <v>2000</v>
      </c>
      <c r="O68" s="96">
        <f t="shared" si="43"/>
        <v>0</v>
      </c>
      <c r="P68" s="99">
        <f t="shared" si="43"/>
        <v>2000</v>
      </c>
      <c r="Q68" s="96">
        <f t="shared" si="43"/>
        <v>0</v>
      </c>
      <c r="R68" s="98">
        <f t="shared" si="43"/>
        <v>2000</v>
      </c>
      <c r="S68" s="99">
        <f t="shared" si="43"/>
        <v>500000</v>
      </c>
      <c r="T68" s="96">
        <f t="shared" si="43"/>
        <v>2000</v>
      </c>
      <c r="U68" s="98">
        <f t="shared" si="43"/>
        <v>0</v>
      </c>
      <c r="V68" s="100">
        <f t="shared" si="43"/>
        <v>152000</v>
      </c>
    </row>
    <row r="69" spans="1:22" s="41" customFormat="1" x14ac:dyDescent="0.25">
      <c r="A69" s="128" t="s">
        <v>193</v>
      </c>
      <c r="B69" s="53" t="s">
        <v>643</v>
      </c>
      <c r="C69" s="576" t="s">
        <v>194</v>
      </c>
      <c r="D69" s="577"/>
      <c r="E69" s="577"/>
      <c r="F69" s="265">
        <f t="shared" ref="F69" si="45">SUM(K69:V69)</f>
        <v>12000</v>
      </c>
      <c r="G69" s="158"/>
      <c r="H69" s="170">
        <f t="shared" si="3"/>
        <v>12000</v>
      </c>
      <c r="I69" s="78">
        <f>H69</f>
        <v>12000</v>
      </c>
      <c r="J69" s="13"/>
      <c r="K69" s="78"/>
      <c r="L69" s="13">
        <v>2000</v>
      </c>
      <c r="M69" s="13"/>
      <c r="N69" s="13">
        <v>2000</v>
      </c>
      <c r="O69" s="13"/>
      <c r="P69" s="83">
        <v>2000</v>
      </c>
      <c r="Q69" s="13"/>
      <c r="R69" s="43">
        <v>2000</v>
      </c>
      <c r="S69" s="83"/>
      <c r="T69" s="13">
        <v>2000</v>
      </c>
      <c r="U69" s="43"/>
      <c r="V69" s="45">
        <v>2000</v>
      </c>
    </row>
    <row r="70" spans="1:22" s="41" customFormat="1" x14ac:dyDescent="0.25">
      <c r="A70" s="128" t="s">
        <v>195</v>
      </c>
      <c r="B70" s="53" t="s">
        <v>644</v>
      </c>
      <c r="C70" s="576" t="s">
        <v>196</v>
      </c>
      <c r="D70" s="577"/>
      <c r="E70" s="577"/>
      <c r="F70" s="265"/>
      <c r="G70" s="158">
        <f>SUM(K70:V70)</f>
        <v>650000</v>
      </c>
      <c r="H70" s="170">
        <f t="shared" si="3"/>
        <v>650000</v>
      </c>
      <c r="I70" s="78"/>
      <c r="J70" s="13">
        <f>H70</f>
        <v>650000</v>
      </c>
      <c r="K70" s="78"/>
      <c r="L70" s="13"/>
      <c r="M70" s="13"/>
      <c r="N70" s="13"/>
      <c r="O70" s="13"/>
      <c r="P70" s="83"/>
      <c r="Q70" s="13"/>
      <c r="R70" s="43"/>
      <c r="S70" s="83">
        <v>500000</v>
      </c>
      <c r="T70" s="13"/>
      <c r="U70" s="43"/>
      <c r="V70" s="45">
        <v>150000</v>
      </c>
    </row>
    <row r="71" spans="1:22" x14ac:dyDescent="0.25">
      <c r="B71" s="93" t="s">
        <v>645</v>
      </c>
      <c r="C71" s="556" t="s">
        <v>197</v>
      </c>
      <c r="D71" s="557"/>
      <c r="E71" s="557"/>
      <c r="F71" s="259">
        <f>F72+F75+F76+F77+F78</f>
        <v>507000</v>
      </c>
      <c r="G71" s="152">
        <f t="shared" ref="G71:V71" si="46">G72+G75+G76+G77+G78</f>
        <v>175500</v>
      </c>
      <c r="H71" s="168">
        <f t="shared" si="3"/>
        <v>682500</v>
      </c>
      <c r="I71" s="95">
        <f t="shared" ref="I71:J71" si="47">I72+I75+I76+I77+I78</f>
        <v>73000</v>
      </c>
      <c r="J71" s="96">
        <f t="shared" si="47"/>
        <v>609500</v>
      </c>
      <c r="K71" s="95">
        <f t="shared" si="46"/>
        <v>46850</v>
      </c>
      <c r="L71" s="96">
        <f t="shared" si="46"/>
        <v>39000</v>
      </c>
      <c r="M71" s="96">
        <f t="shared" si="46"/>
        <v>39000</v>
      </c>
      <c r="N71" s="96">
        <f t="shared" si="46"/>
        <v>46850</v>
      </c>
      <c r="O71" s="96">
        <f t="shared" si="46"/>
        <v>46850</v>
      </c>
      <c r="P71" s="99">
        <f t="shared" si="46"/>
        <v>39000</v>
      </c>
      <c r="Q71" s="96">
        <f t="shared" si="46"/>
        <v>39000</v>
      </c>
      <c r="R71" s="98">
        <f t="shared" si="46"/>
        <v>46600</v>
      </c>
      <c r="S71" s="99">
        <f t="shared" si="46"/>
        <v>174000</v>
      </c>
      <c r="T71" s="96">
        <f t="shared" si="46"/>
        <v>39000</v>
      </c>
      <c r="U71" s="98">
        <f t="shared" si="46"/>
        <v>39000</v>
      </c>
      <c r="V71" s="100">
        <f t="shared" si="46"/>
        <v>87350</v>
      </c>
    </row>
    <row r="72" spans="1:22" s="41" customFormat="1" x14ac:dyDescent="0.25">
      <c r="A72" s="128" t="s">
        <v>198</v>
      </c>
      <c r="B72" s="53" t="s">
        <v>646</v>
      </c>
      <c r="C72" s="576" t="s">
        <v>879</v>
      </c>
      <c r="D72" s="577"/>
      <c r="E72" s="577"/>
      <c r="F72" s="265">
        <f>SUM(F73:F74)</f>
        <v>468000</v>
      </c>
      <c r="G72" s="158">
        <f>SUM(G73:G74)</f>
        <v>175500</v>
      </c>
      <c r="H72" s="170">
        <f t="shared" si="3"/>
        <v>643500</v>
      </c>
      <c r="I72" s="78">
        <f t="shared" ref="I72:V72" si="48">SUM(I73:I74)</f>
        <v>66000</v>
      </c>
      <c r="J72" s="13">
        <f t="shared" si="48"/>
        <v>577500</v>
      </c>
      <c r="K72" s="78">
        <f t="shared" si="48"/>
        <v>39000</v>
      </c>
      <c r="L72" s="13">
        <f t="shared" si="48"/>
        <v>39000</v>
      </c>
      <c r="M72" s="13">
        <f t="shared" si="48"/>
        <v>39000</v>
      </c>
      <c r="N72" s="13">
        <f t="shared" si="48"/>
        <v>39000</v>
      </c>
      <c r="O72" s="13">
        <f t="shared" si="48"/>
        <v>39000</v>
      </c>
      <c r="P72" s="83">
        <f t="shared" si="48"/>
        <v>39000</v>
      </c>
      <c r="Q72" s="13">
        <f t="shared" si="48"/>
        <v>39000</v>
      </c>
      <c r="R72" s="43">
        <f t="shared" si="48"/>
        <v>39000</v>
      </c>
      <c r="S72" s="83">
        <f t="shared" si="48"/>
        <v>174000</v>
      </c>
      <c r="T72" s="13">
        <f t="shared" si="48"/>
        <v>39000</v>
      </c>
      <c r="U72" s="43">
        <f t="shared" si="48"/>
        <v>39000</v>
      </c>
      <c r="V72" s="45">
        <f t="shared" si="48"/>
        <v>79500</v>
      </c>
    </row>
    <row r="73" spans="1:22" x14ac:dyDescent="0.25">
      <c r="B73" s="55"/>
      <c r="C73" s="278"/>
      <c r="D73" s="392" t="s">
        <v>1082</v>
      </c>
      <c r="E73" s="392"/>
      <c r="F73" s="258">
        <f>SUM(K73:V73)-175500</f>
        <v>264000</v>
      </c>
      <c r="G73" s="151">
        <f>135000+40500</f>
        <v>175500</v>
      </c>
      <c r="H73" s="169">
        <f t="shared" ref="H73:H74" si="49">SUM(F73:G73)</f>
        <v>439500</v>
      </c>
      <c r="I73" s="76">
        <f>(H73-175500)/4</f>
        <v>66000</v>
      </c>
      <c r="J73" s="1">
        <f>(H73-175500)/4*3+175500</f>
        <v>373500</v>
      </c>
      <c r="K73" s="76">
        <v>22000</v>
      </c>
      <c r="L73" s="1">
        <v>22000</v>
      </c>
      <c r="M73" s="1">
        <v>22000</v>
      </c>
      <c r="N73" s="1">
        <v>22000</v>
      </c>
      <c r="O73" s="1">
        <v>22000</v>
      </c>
      <c r="P73" s="82">
        <v>22000</v>
      </c>
      <c r="Q73" s="1">
        <v>22000</v>
      </c>
      <c r="R73" s="42">
        <v>22000</v>
      </c>
      <c r="S73" s="82">
        <f>22000+135000</f>
        <v>157000</v>
      </c>
      <c r="T73" s="1">
        <v>22000</v>
      </c>
      <c r="U73" s="42">
        <v>22000</v>
      </c>
      <c r="V73" s="44">
        <f>22000+40500</f>
        <v>62500</v>
      </c>
    </row>
    <row r="74" spans="1:22" x14ac:dyDescent="0.25">
      <c r="B74" s="55"/>
      <c r="C74" s="278"/>
      <c r="D74" s="392" t="s">
        <v>1083</v>
      </c>
      <c r="E74" s="392"/>
      <c r="F74" s="258">
        <f t="shared" ref="F74" si="50">SUM(K74:V74)</f>
        <v>204000</v>
      </c>
      <c r="G74" s="151"/>
      <c r="H74" s="169">
        <f t="shared" si="49"/>
        <v>204000</v>
      </c>
      <c r="I74" s="76"/>
      <c r="J74" s="1">
        <f>H74</f>
        <v>204000</v>
      </c>
      <c r="K74" s="76">
        <v>17000</v>
      </c>
      <c r="L74" s="1">
        <v>17000</v>
      </c>
      <c r="M74" s="1">
        <v>17000</v>
      </c>
      <c r="N74" s="1">
        <v>17000</v>
      </c>
      <c r="O74" s="1">
        <v>17000</v>
      </c>
      <c r="P74" s="82">
        <v>17000</v>
      </c>
      <c r="Q74" s="1">
        <v>17000</v>
      </c>
      <c r="R74" s="42">
        <v>17000</v>
      </c>
      <c r="S74" s="82">
        <v>17000</v>
      </c>
      <c r="T74" s="1">
        <v>17000</v>
      </c>
      <c r="U74" s="42">
        <v>17000</v>
      </c>
      <c r="V74" s="44">
        <v>17000</v>
      </c>
    </row>
    <row r="75" spans="1:22" s="41" customFormat="1" hidden="1" x14ac:dyDescent="0.25">
      <c r="A75" s="128" t="s">
        <v>199</v>
      </c>
      <c r="B75" s="53" t="s">
        <v>647</v>
      </c>
      <c r="C75" s="576" t="s">
        <v>200</v>
      </c>
      <c r="D75" s="577"/>
      <c r="E75" s="577"/>
      <c r="F75" s="265">
        <f t="shared" ref="F75:F80" si="51">SUM(K75:V75)</f>
        <v>0</v>
      </c>
      <c r="G75" s="158"/>
      <c r="H75" s="170">
        <f t="shared" si="3"/>
        <v>0</v>
      </c>
      <c r="I75" s="78"/>
      <c r="J75" s="13"/>
      <c r="K75" s="78"/>
      <c r="L75" s="13"/>
      <c r="M75" s="13"/>
      <c r="N75" s="13"/>
      <c r="O75" s="13"/>
      <c r="P75" s="83"/>
      <c r="Q75" s="13"/>
      <c r="R75" s="43"/>
      <c r="S75" s="83"/>
      <c r="T75" s="13"/>
      <c r="U75" s="43"/>
      <c r="V75" s="45"/>
    </row>
    <row r="76" spans="1:22" s="41" customFormat="1" hidden="1" x14ac:dyDescent="0.25">
      <c r="A76" s="128" t="s">
        <v>201</v>
      </c>
      <c r="B76" s="53" t="s">
        <v>648</v>
      </c>
      <c r="C76" s="576" t="s">
        <v>202</v>
      </c>
      <c r="D76" s="577"/>
      <c r="E76" s="577"/>
      <c r="F76" s="265">
        <f t="shared" si="51"/>
        <v>0</v>
      </c>
      <c r="G76" s="158"/>
      <c r="H76" s="170">
        <f t="shared" si="3"/>
        <v>0</v>
      </c>
      <c r="I76" s="78"/>
      <c r="J76" s="13"/>
      <c r="K76" s="78"/>
      <c r="L76" s="13"/>
      <c r="M76" s="13"/>
      <c r="N76" s="13"/>
      <c r="O76" s="13"/>
      <c r="P76" s="83"/>
      <c r="Q76" s="13"/>
      <c r="R76" s="43"/>
      <c r="S76" s="83"/>
      <c r="T76" s="13"/>
      <c r="U76" s="43"/>
      <c r="V76" s="45"/>
    </row>
    <row r="77" spans="1:22" s="41" customFormat="1" hidden="1" x14ac:dyDescent="0.25">
      <c r="A77" s="128" t="s">
        <v>203</v>
      </c>
      <c r="B77" s="53" t="s">
        <v>649</v>
      </c>
      <c r="C77" s="576" t="s">
        <v>204</v>
      </c>
      <c r="D77" s="577"/>
      <c r="E77" s="577"/>
      <c r="F77" s="265">
        <f t="shared" si="51"/>
        <v>0</v>
      </c>
      <c r="G77" s="158"/>
      <c r="H77" s="170">
        <f t="shared" si="3"/>
        <v>0</v>
      </c>
      <c r="I77" s="78"/>
      <c r="J77" s="13"/>
      <c r="K77" s="78"/>
      <c r="L77" s="13"/>
      <c r="M77" s="13"/>
      <c r="N77" s="13"/>
      <c r="O77" s="13"/>
      <c r="P77" s="83"/>
      <c r="Q77" s="13"/>
      <c r="R77" s="43"/>
      <c r="S77" s="83"/>
      <c r="T77" s="13"/>
      <c r="U77" s="43"/>
      <c r="V77" s="45"/>
    </row>
    <row r="78" spans="1:22" s="41" customFormat="1" x14ac:dyDescent="0.25">
      <c r="A78" s="128" t="s">
        <v>205</v>
      </c>
      <c r="B78" s="53" t="s">
        <v>650</v>
      </c>
      <c r="C78" s="576" t="s">
        <v>206</v>
      </c>
      <c r="D78" s="577"/>
      <c r="E78" s="577"/>
      <c r="F78" s="265">
        <f>SUM(F79:F80)</f>
        <v>39000</v>
      </c>
      <c r="G78" s="158">
        <f>SUM(G79:G80)</f>
        <v>0</v>
      </c>
      <c r="H78" s="170">
        <f t="shared" si="3"/>
        <v>39000</v>
      </c>
      <c r="I78" s="78">
        <f t="shared" ref="I78:V78" si="52">SUM(I79:I80)</f>
        <v>7000</v>
      </c>
      <c r="J78" s="13">
        <f t="shared" si="52"/>
        <v>32000</v>
      </c>
      <c r="K78" s="78">
        <f t="shared" si="52"/>
        <v>7850</v>
      </c>
      <c r="L78" s="13">
        <f t="shared" si="52"/>
        <v>0</v>
      </c>
      <c r="M78" s="13">
        <f t="shared" si="52"/>
        <v>0</v>
      </c>
      <c r="N78" s="13">
        <f t="shared" si="52"/>
        <v>7850</v>
      </c>
      <c r="O78" s="13">
        <f t="shared" si="52"/>
        <v>7850</v>
      </c>
      <c r="P78" s="83">
        <f t="shared" si="52"/>
        <v>0</v>
      </c>
      <c r="Q78" s="13">
        <f t="shared" si="52"/>
        <v>0</v>
      </c>
      <c r="R78" s="43">
        <f t="shared" si="52"/>
        <v>7600</v>
      </c>
      <c r="S78" s="83">
        <f t="shared" si="52"/>
        <v>0</v>
      </c>
      <c r="T78" s="13">
        <f t="shared" si="52"/>
        <v>0</v>
      </c>
      <c r="U78" s="43">
        <f t="shared" si="52"/>
        <v>0</v>
      </c>
      <c r="V78" s="45">
        <f t="shared" si="52"/>
        <v>7850</v>
      </c>
    </row>
    <row r="79" spans="1:22" x14ac:dyDescent="0.25">
      <c r="B79" s="55"/>
      <c r="C79" s="278"/>
      <c r="D79" s="392" t="s">
        <v>1082</v>
      </c>
      <c r="E79" s="392"/>
      <c r="F79" s="258">
        <f t="shared" si="51"/>
        <v>28000</v>
      </c>
      <c r="G79" s="151"/>
      <c r="H79" s="169">
        <f t="shared" si="3"/>
        <v>28000</v>
      </c>
      <c r="I79" s="76">
        <f>H79/4</f>
        <v>7000</v>
      </c>
      <c r="J79" s="1">
        <f>H79/4*3</f>
        <v>21000</v>
      </c>
      <c r="K79" s="76">
        <v>5600</v>
      </c>
      <c r="L79" s="1"/>
      <c r="M79" s="1"/>
      <c r="N79" s="1">
        <v>5600</v>
      </c>
      <c r="O79" s="1">
        <v>5600</v>
      </c>
      <c r="P79" s="82"/>
      <c r="Q79" s="1"/>
      <c r="R79" s="42">
        <v>5600</v>
      </c>
      <c r="S79" s="82"/>
      <c r="T79" s="1"/>
      <c r="U79" s="42"/>
      <c r="V79" s="44">
        <v>5600</v>
      </c>
    </row>
    <row r="80" spans="1:22" ht="15.75" thickBot="1" x14ac:dyDescent="0.3">
      <c r="B80" s="379"/>
      <c r="C80" s="380"/>
      <c r="D80" s="381" t="s">
        <v>1083</v>
      </c>
      <c r="E80" s="381"/>
      <c r="F80" s="382">
        <f t="shared" si="51"/>
        <v>11000</v>
      </c>
      <c r="G80" s="383"/>
      <c r="H80" s="384">
        <f t="shared" si="3"/>
        <v>11000</v>
      </c>
      <c r="I80" s="385"/>
      <c r="J80" s="386">
        <f>H80</f>
        <v>11000</v>
      </c>
      <c r="K80" s="385">
        <v>2250</v>
      </c>
      <c r="L80" s="386"/>
      <c r="M80" s="386"/>
      <c r="N80" s="386">
        <v>2250</v>
      </c>
      <c r="O80" s="386">
        <v>2250</v>
      </c>
      <c r="P80" s="387"/>
      <c r="Q80" s="386"/>
      <c r="R80" s="388">
        <v>2000</v>
      </c>
      <c r="S80" s="387"/>
      <c r="T80" s="386"/>
      <c r="U80" s="388"/>
      <c r="V80" s="389">
        <v>2250</v>
      </c>
    </row>
    <row r="81" spans="1:23" ht="15.75" thickBot="1" x14ac:dyDescent="0.3">
      <c r="B81" s="85" t="s">
        <v>207</v>
      </c>
      <c r="C81" s="560" t="s">
        <v>208</v>
      </c>
      <c r="D81" s="561"/>
      <c r="E81" s="561"/>
      <c r="F81" s="261">
        <f>F82+F83+F84+F85+F86+F87+F88+F92</f>
        <v>0</v>
      </c>
      <c r="G81" s="154">
        <f t="shared" ref="G81:V81" si="53">G82+G83+G84+G85+G86+G87+G88+G92</f>
        <v>0</v>
      </c>
      <c r="H81" s="166">
        <f t="shared" si="3"/>
        <v>0</v>
      </c>
      <c r="I81" s="87">
        <f t="shared" ref="I81:J81" si="54">I82+I83+I84+I85+I86+I87+I88+I92</f>
        <v>0</v>
      </c>
      <c r="J81" s="88">
        <f t="shared" si="54"/>
        <v>0</v>
      </c>
      <c r="K81" s="87">
        <f t="shared" si="53"/>
        <v>0</v>
      </c>
      <c r="L81" s="88">
        <f t="shared" si="53"/>
        <v>0</v>
      </c>
      <c r="M81" s="88">
        <f t="shared" si="53"/>
        <v>0</v>
      </c>
      <c r="N81" s="88">
        <f t="shared" si="53"/>
        <v>0</v>
      </c>
      <c r="O81" s="88">
        <f t="shared" si="53"/>
        <v>0</v>
      </c>
      <c r="P81" s="91">
        <f t="shared" si="53"/>
        <v>0</v>
      </c>
      <c r="Q81" s="88">
        <f t="shared" si="53"/>
        <v>0</v>
      </c>
      <c r="R81" s="90">
        <f t="shared" si="53"/>
        <v>0</v>
      </c>
      <c r="S81" s="91">
        <f t="shared" si="53"/>
        <v>0</v>
      </c>
      <c r="T81" s="88">
        <f t="shared" si="53"/>
        <v>0</v>
      </c>
      <c r="U81" s="90">
        <f t="shared" si="53"/>
        <v>0</v>
      </c>
      <c r="V81" s="92">
        <f t="shared" si="53"/>
        <v>0</v>
      </c>
    </row>
    <row r="82" spans="1:23" s="18" customFormat="1" hidden="1" x14ac:dyDescent="0.25">
      <c r="A82" s="128" t="s">
        <v>880</v>
      </c>
      <c r="B82" s="117" t="s">
        <v>881</v>
      </c>
      <c r="C82" s="574" t="s">
        <v>882</v>
      </c>
      <c r="D82" s="575"/>
      <c r="E82" s="575"/>
      <c r="F82" s="257">
        <f t="shared" ref="F82:F87" si="55">SUM(K82:V82)</f>
        <v>0</v>
      </c>
      <c r="G82" s="150"/>
      <c r="H82" s="168">
        <f t="shared" si="3"/>
        <v>0</v>
      </c>
      <c r="I82" s="95"/>
      <c r="J82" s="96"/>
      <c r="K82" s="95"/>
      <c r="L82" s="96"/>
      <c r="M82" s="96"/>
      <c r="N82" s="96"/>
      <c r="O82" s="96"/>
      <c r="P82" s="99"/>
      <c r="Q82" s="96"/>
      <c r="R82" s="98"/>
      <c r="S82" s="99"/>
      <c r="T82" s="96"/>
      <c r="U82" s="98"/>
      <c r="V82" s="100"/>
    </row>
    <row r="83" spans="1:23" s="18" customFormat="1" hidden="1" x14ac:dyDescent="0.25">
      <c r="A83" s="128" t="s">
        <v>209</v>
      </c>
      <c r="B83" s="117" t="s">
        <v>651</v>
      </c>
      <c r="C83" s="574" t="s">
        <v>210</v>
      </c>
      <c r="D83" s="575"/>
      <c r="E83" s="575"/>
      <c r="F83" s="257">
        <f t="shared" si="55"/>
        <v>0</v>
      </c>
      <c r="G83" s="150"/>
      <c r="H83" s="168">
        <f t="shared" si="3"/>
        <v>0</v>
      </c>
      <c r="I83" s="95"/>
      <c r="J83" s="96"/>
      <c r="K83" s="95"/>
      <c r="L83" s="96"/>
      <c r="M83" s="96"/>
      <c r="N83" s="96"/>
      <c r="O83" s="96"/>
      <c r="P83" s="99"/>
      <c r="Q83" s="96"/>
      <c r="R83" s="98"/>
      <c r="S83" s="99"/>
      <c r="T83" s="96"/>
      <c r="U83" s="98"/>
      <c r="V83" s="100"/>
    </row>
    <row r="84" spans="1:23" s="18" customFormat="1" hidden="1" x14ac:dyDescent="0.25">
      <c r="A84" s="128" t="s">
        <v>211</v>
      </c>
      <c r="B84" s="93" t="s">
        <v>652</v>
      </c>
      <c r="C84" s="556" t="s">
        <v>352</v>
      </c>
      <c r="D84" s="557"/>
      <c r="E84" s="557"/>
      <c r="F84" s="259">
        <f t="shared" si="55"/>
        <v>0</v>
      </c>
      <c r="G84" s="152"/>
      <c r="H84" s="168">
        <f t="shared" si="3"/>
        <v>0</v>
      </c>
      <c r="I84" s="95"/>
      <c r="J84" s="96"/>
      <c r="K84" s="95"/>
      <c r="L84" s="96"/>
      <c r="M84" s="96"/>
      <c r="N84" s="96"/>
      <c r="O84" s="96"/>
      <c r="P84" s="99"/>
      <c r="Q84" s="96"/>
      <c r="R84" s="98"/>
      <c r="S84" s="99"/>
      <c r="T84" s="96"/>
      <c r="U84" s="98"/>
      <c r="V84" s="100"/>
    </row>
    <row r="85" spans="1:23" s="18" customFormat="1" hidden="1" x14ac:dyDescent="0.25">
      <c r="A85" s="128" t="s">
        <v>212</v>
      </c>
      <c r="B85" s="117" t="s">
        <v>653</v>
      </c>
      <c r="C85" s="556" t="s">
        <v>883</v>
      </c>
      <c r="D85" s="557"/>
      <c r="E85" s="557"/>
      <c r="F85" s="259">
        <f t="shared" si="55"/>
        <v>0</v>
      </c>
      <c r="G85" s="152"/>
      <c r="H85" s="168">
        <f t="shared" si="3"/>
        <v>0</v>
      </c>
      <c r="I85" s="95"/>
      <c r="J85" s="96"/>
      <c r="K85" s="95"/>
      <c r="L85" s="96"/>
      <c r="M85" s="96"/>
      <c r="N85" s="96"/>
      <c r="O85" s="96"/>
      <c r="P85" s="99"/>
      <c r="Q85" s="96"/>
      <c r="R85" s="98"/>
      <c r="S85" s="99"/>
      <c r="T85" s="96"/>
      <c r="U85" s="98"/>
      <c r="V85" s="100"/>
    </row>
    <row r="86" spans="1:23" s="18" customFormat="1" hidden="1" x14ac:dyDescent="0.25">
      <c r="A86" s="128" t="s">
        <v>213</v>
      </c>
      <c r="B86" s="93" t="s">
        <v>654</v>
      </c>
      <c r="C86" s="556" t="s">
        <v>884</v>
      </c>
      <c r="D86" s="557"/>
      <c r="E86" s="557"/>
      <c r="F86" s="259">
        <f t="shared" si="55"/>
        <v>0</v>
      </c>
      <c r="G86" s="152"/>
      <c r="H86" s="168">
        <f t="shared" si="3"/>
        <v>0</v>
      </c>
      <c r="I86" s="95"/>
      <c r="J86" s="96"/>
      <c r="K86" s="95"/>
      <c r="L86" s="96"/>
      <c r="M86" s="96"/>
      <c r="N86" s="96"/>
      <c r="O86" s="96"/>
      <c r="P86" s="99"/>
      <c r="Q86" s="96"/>
      <c r="R86" s="98"/>
      <c r="S86" s="99"/>
      <c r="T86" s="96"/>
      <c r="U86" s="98"/>
      <c r="V86" s="100"/>
    </row>
    <row r="87" spans="1:23" s="18" customFormat="1" hidden="1" x14ac:dyDescent="0.25">
      <c r="A87" s="128" t="s">
        <v>214</v>
      </c>
      <c r="B87" s="117" t="s">
        <v>655</v>
      </c>
      <c r="C87" s="556" t="s">
        <v>215</v>
      </c>
      <c r="D87" s="557"/>
      <c r="E87" s="557"/>
      <c r="F87" s="259">
        <f t="shared" si="55"/>
        <v>0</v>
      </c>
      <c r="G87" s="152"/>
      <c r="H87" s="168">
        <f t="shared" si="3"/>
        <v>0</v>
      </c>
      <c r="I87" s="95"/>
      <c r="J87" s="96"/>
      <c r="K87" s="95"/>
      <c r="L87" s="96"/>
      <c r="M87" s="96"/>
      <c r="N87" s="96"/>
      <c r="O87" s="96"/>
      <c r="P87" s="99"/>
      <c r="Q87" s="96"/>
      <c r="R87" s="98"/>
      <c r="S87" s="99"/>
      <c r="T87" s="96"/>
      <c r="U87" s="98"/>
      <c r="V87" s="100"/>
    </row>
    <row r="88" spans="1:23" s="18" customFormat="1" hidden="1" x14ac:dyDescent="0.25">
      <c r="A88" s="128" t="s">
        <v>216</v>
      </c>
      <c r="B88" s="93" t="s">
        <v>656</v>
      </c>
      <c r="C88" s="556" t="s">
        <v>217</v>
      </c>
      <c r="D88" s="557"/>
      <c r="E88" s="557"/>
      <c r="F88" s="259">
        <f>F89+F90+F91</f>
        <v>0</v>
      </c>
      <c r="G88" s="152">
        <f t="shared" ref="G88:V88" si="56">G89+G90+G91</f>
        <v>0</v>
      </c>
      <c r="H88" s="168">
        <f t="shared" si="3"/>
        <v>0</v>
      </c>
      <c r="I88" s="95">
        <f t="shared" ref="I88:J88" si="57">I89+I90+I91</f>
        <v>0</v>
      </c>
      <c r="J88" s="96">
        <f t="shared" si="57"/>
        <v>0</v>
      </c>
      <c r="K88" s="95">
        <f t="shared" si="56"/>
        <v>0</v>
      </c>
      <c r="L88" s="96">
        <f t="shared" si="56"/>
        <v>0</v>
      </c>
      <c r="M88" s="96">
        <f t="shared" si="56"/>
        <v>0</v>
      </c>
      <c r="N88" s="96">
        <f t="shared" si="56"/>
        <v>0</v>
      </c>
      <c r="O88" s="96">
        <f t="shared" si="56"/>
        <v>0</v>
      </c>
      <c r="P88" s="99">
        <f t="shared" si="56"/>
        <v>0</v>
      </c>
      <c r="Q88" s="96">
        <f t="shared" si="56"/>
        <v>0</v>
      </c>
      <c r="R88" s="98">
        <f t="shared" si="56"/>
        <v>0</v>
      </c>
      <c r="S88" s="99">
        <f t="shared" si="56"/>
        <v>0</v>
      </c>
      <c r="T88" s="96">
        <f t="shared" si="56"/>
        <v>0</v>
      </c>
      <c r="U88" s="98">
        <f t="shared" si="56"/>
        <v>0</v>
      </c>
      <c r="V88" s="100">
        <f t="shared" si="56"/>
        <v>0</v>
      </c>
    </row>
    <row r="89" spans="1:23" hidden="1" x14ac:dyDescent="0.25">
      <c r="B89" s="55"/>
      <c r="C89" s="2"/>
      <c r="D89" s="524" t="s">
        <v>343</v>
      </c>
      <c r="E89" s="524"/>
      <c r="F89" s="258">
        <f t="shared" ref="F89:F91" si="58">SUM(K89:V89)</f>
        <v>0</v>
      </c>
      <c r="G89" s="151"/>
      <c r="H89" s="169">
        <f t="shared" si="3"/>
        <v>0</v>
      </c>
      <c r="I89" s="76"/>
      <c r="J89" s="1"/>
      <c r="K89" s="76"/>
      <c r="L89" s="1"/>
      <c r="M89" s="1"/>
      <c r="N89" s="1"/>
      <c r="O89" s="1"/>
      <c r="P89" s="82"/>
      <c r="Q89" s="1"/>
      <c r="R89" s="42"/>
      <c r="S89" s="82"/>
      <c r="T89" s="1"/>
      <c r="U89" s="42"/>
      <c r="V89" s="44"/>
      <c r="W89" s="21"/>
    </row>
    <row r="90" spans="1:23" hidden="1" x14ac:dyDescent="0.25">
      <c r="B90" s="55"/>
      <c r="C90" s="2"/>
      <c r="D90" s="524" t="s">
        <v>344</v>
      </c>
      <c r="E90" s="524"/>
      <c r="F90" s="258">
        <f t="shared" si="58"/>
        <v>0</v>
      </c>
      <c r="G90" s="151"/>
      <c r="H90" s="169">
        <f t="shared" si="3"/>
        <v>0</v>
      </c>
      <c r="I90" s="76"/>
      <c r="J90" s="1"/>
      <c r="K90" s="76"/>
      <c r="L90" s="1"/>
      <c r="M90" s="1"/>
      <c r="N90" s="1"/>
      <c r="O90" s="1"/>
      <c r="P90" s="82"/>
      <c r="Q90" s="1"/>
      <c r="R90" s="42"/>
      <c r="S90" s="82"/>
      <c r="T90" s="1"/>
      <c r="U90" s="42"/>
      <c r="V90" s="44"/>
    </row>
    <row r="91" spans="1:23" hidden="1" x14ac:dyDescent="0.25">
      <c r="B91" s="55"/>
      <c r="C91" s="2"/>
      <c r="D91" s="524" t="s">
        <v>345</v>
      </c>
      <c r="E91" s="524"/>
      <c r="F91" s="258">
        <f t="shared" si="58"/>
        <v>0</v>
      </c>
      <c r="G91" s="151"/>
      <c r="H91" s="169">
        <f t="shared" si="3"/>
        <v>0</v>
      </c>
      <c r="I91" s="76"/>
      <c r="J91" s="1"/>
      <c r="K91" s="76"/>
      <c r="L91" s="1"/>
      <c r="M91" s="1"/>
      <c r="N91" s="1"/>
      <c r="O91" s="1"/>
      <c r="P91" s="82"/>
      <c r="Q91" s="1"/>
      <c r="R91" s="42"/>
      <c r="S91" s="82"/>
      <c r="T91" s="1"/>
      <c r="U91" s="42"/>
      <c r="V91" s="44"/>
    </row>
    <row r="92" spans="1:23" s="18" customFormat="1" hidden="1" x14ac:dyDescent="0.25">
      <c r="A92" s="128" t="s">
        <v>218</v>
      </c>
      <c r="B92" s="93" t="s">
        <v>657</v>
      </c>
      <c r="C92" s="556" t="s">
        <v>219</v>
      </c>
      <c r="D92" s="557"/>
      <c r="E92" s="557"/>
      <c r="F92" s="259">
        <f>F93+F94+F95+F96</f>
        <v>0</v>
      </c>
      <c r="G92" s="152">
        <f t="shared" ref="G92:V92" si="59">G93+G94+G95+G96</f>
        <v>0</v>
      </c>
      <c r="H92" s="168">
        <f t="shared" ref="H92:H155" si="60">SUM(F92:G92)</f>
        <v>0</v>
      </c>
      <c r="I92" s="95">
        <f t="shared" ref="I92:J92" si="61">I93+I94+I95+I96</f>
        <v>0</v>
      </c>
      <c r="J92" s="96">
        <f t="shared" si="61"/>
        <v>0</v>
      </c>
      <c r="K92" s="95">
        <f t="shared" si="59"/>
        <v>0</v>
      </c>
      <c r="L92" s="96">
        <f t="shared" si="59"/>
        <v>0</v>
      </c>
      <c r="M92" s="96">
        <f t="shared" si="59"/>
        <v>0</v>
      </c>
      <c r="N92" s="96">
        <f t="shared" si="59"/>
        <v>0</v>
      </c>
      <c r="O92" s="96">
        <f t="shared" si="59"/>
        <v>0</v>
      </c>
      <c r="P92" s="99">
        <f t="shared" si="59"/>
        <v>0</v>
      </c>
      <c r="Q92" s="96">
        <f t="shared" si="59"/>
        <v>0</v>
      </c>
      <c r="R92" s="98">
        <f t="shared" si="59"/>
        <v>0</v>
      </c>
      <c r="S92" s="99">
        <f t="shared" si="59"/>
        <v>0</v>
      </c>
      <c r="T92" s="96">
        <f t="shared" si="59"/>
        <v>0</v>
      </c>
      <c r="U92" s="98">
        <f t="shared" si="59"/>
        <v>0</v>
      </c>
      <c r="V92" s="100">
        <f t="shared" si="59"/>
        <v>0</v>
      </c>
    </row>
    <row r="93" spans="1:23" hidden="1" x14ac:dyDescent="0.25">
      <c r="B93" s="55"/>
      <c r="C93" s="2"/>
      <c r="D93" s="524" t="s">
        <v>836</v>
      </c>
      <c r="E93" s="524"/>
      <c r="F93" s="258">
        <f t="shared" ref="F93:F96" si="62">SUM(K93:V93)</f>
        <v>0</v>
      </c>
      <c r="G93" s="151"/>
      <c r="H93" s="169">
        <f t="shared" si="60"/>
        <v>0</v>
      </c>
      <c r="I93" s="76"/>
      <c r="J93" s="1"/>
      <c r="K93" s="76"/>
      <c r="L93" s="1"/>
      <c r="M93" s="1"/>
      <c r="N93" s="1"/>
      <c r="O93" s="1"/>
      <c r="P93" s="82"/>
      <c r="Q93" s="1"/>
      <c r="R93" s="42"/>
      <c r="S93" s="82"/>
      <c r="T93" s="1"/>
      <c r="U93" s="42"/>
      <c r="V93" s="44"/>
    </row>
    <row r="94" spans="1:23" hidden="1" x14ac:dyDescent="0.25">
      <c r="B94" s="55"/>
      <c r="C94" s="2"/>
      <c r="D94" s="524" t="s">
        <v>346</v>
      </c>
      <c r="E94" s="524"/>
      <c r="F94" s="258">
        <f t="shared" si="62"/>
        <v>0</v>
      </c>
      <c r="G94" s="151"/>
      <c r="H94" s="169">
        <f t="shared" si="60"/>
        <v>0</v>
      </c>
      <c r="I94" s="76"/>
      <c r="J94" s="1"/>
      <c r="K94" s="76"/>
      <c r="L94" s="1"/>
      <c r="M94" s="1"/>
      <c r="N94" s="1"/>
      <c r="O94" s="1"/>
      <c r="P94" s="82"/>
      <c r="Q94" s="1"/>
      <c r="R94" s="42"/>
      <c r="S94" s="82"/>
      <c r="T94" s="1"/>
      <c r="U94" s="42"/>
      <c r="V94" s="44"/>
    </row>
    <row r="95" spans="1:23" hidden="1" x14ac:dyDescent="0.25">
      <c r="B95" s="55"/>
      <c r="C95" s="2"/>
      <c r="D95" s="524" t="s">
        <v>837</v>
      </c>
      <c r="E95" s="524"/>
      <c r="F95" s="258">
        <f t="shared" si="62"/>
        <v>0</v>
      </c>
      <c r="G95" s="151"/>
      <c r="H95" s="169">
        <f t="shared" si="60"/>
        <v>0</v>
      </c>
      <c r="I95" s="76"/>
      <c r="J95" s="1"/>
      <c r="K95" s="76"/>
      <c r="L95" s="1"/>
      <c r="M95" s="1"/>
      <c r="N95" s="1"/>
      <c r="O95" s="1"/>
      <c r="P95" s="82"/>
      <c r="Q95" s="1"/>
      <c r="R95" s="42"/>
      <c r="S95" s="82"/>
      <c r="T95" s="1"/>
      <c r="U95" s="42"/>
      <c r="V95" s="44"/>
    </row>
    <row r="96" spans="1:23" ht="15.75" hidden="1" thickBot="1" x14ac:dyDescent="0.3">
      <c r="B96" s="55"/>
      <c r="C96" s="2"/>
      <c r="D96" s="524" t="s">
        <v>835</v>
      </c>
      <c r="E96" s="524"/>
      <c r="F96" s="258">
        <f t="shared" si="62"/>
        <v>0</v>
      </c>
      <c r="G96" s="151"/>
      <c r="H96" s="169">
        <f t="shared" si="60"/>
        <v>0</v>
      </c>
      <c r="I96" s="76"/>
      <c r="J96" s="1"/>
      <c r="K96" s="76"/>
      <c r="L96" s="1"/>
      <c r="M96" s="1"/>
      <c r="N96" s="1"/>
      <c r="O96" s="1"/>
      <c r="P96" s="82"/>
      <c r="Q96" s="1"/>
      <c r="R96" s="42"/>
      <c r="S96" s="82"/>
      <c r="T96" s="1"/>
      <c r="U96" s="42"/>
      <c r="V96" s="44"/>
    </row>
    <row r="97" spans="1:22" ht="15.75" thickBot="1" x14ac:dyDescent="0.3">
      <c r="B97" s="101" t="s">
        <v>220</v>
      </c>
      <c r="C97" s="560" t="s">
        <v>221</v>
      </c>
      <c r="D97" s="561"/>
      <c r="E97" s="561"/>
      <c r="F97" s="261">
        <f>F98+F101+F105+F106+F117+F128+F139+F142+F154+F155+F156+F157+F168</f>
        <v>0</v>
      </c>
      <c r="G97" s="154">
        <f t="shared" ref="G97:V97" si="63">G98+G101+G105+G106+G117+G128+G139+G142+G154+G155+G156+G157+G168</f>
        <v>0</v>
      </c>
      <c r="H97" s="166">
        <f t="shared" si="60"/>
        <v>0</v>
      </c>
      <c r="I97" s="87">
        <f t="shared" ref="I97:J97" si="64">I98+I101+I105+I106+I117+I128+I139+I142+I154+I155+I156+I157+I168</f>
        <v>0</v>
      </c>
      <c r="J97" s="88">
        <f t="shared" si="64"/>
        <v>0</v>
      </c>
      <c r="K97" s="87">
        <f t="shared" si="63"/>
        <v>0</v>
      </c>
      <c r="L97" s="88">
        <f t="shared" si="63"/>
        <v>0</v>
      </c>
      <c r="M97" s="88">
        <f t="shared" si="63"/>
        <v>0</v>
      </c>
      <c r="N97" s="88">
        <f t="shared" si="63"/>
        <v>0</v>
      </c>
      <c r="O97" s="88">
        <f t="shared" si="63"/>
        <v>0</v>
      </c>
      <c r="P97" s="91">
        <f t="shared" si="63"/>
        <v>0</v>
      </c>
      <c r="Q97" s="88">
        <f t="shared" si="63"/>
        <v>0</v>
      </c>
      <c r="R97" s="90">
        <f t="shared" si="63"/>
        <v>0</v>
      </c>
      <c r="S97" s="91">
        <f t="shared" si="63"/>
        <v>0</v>
      </c>
      <c r="T97" s="88">
        <f t="shared" si="63"/>
        <v>0</v>
      </c>
      <c r="U97" s="90">
        <f t="shared" si="63"/>
        <v>0</v>
      </c>
      <c r="V97" s="92">
        <f t="shared" si="63"/>
        <v>0</v>
      </c>
    </row>
    <row r="98" spans="1:22" s="41" customFormat="1" hidden="1" x14ac:dyDescent="0.25">
      <c r="A98" s="128" t="s">
        <v>222</v>
      </c>
      <c r="B98" s="126" t="s">
        <v>658</v>
      </c>
      <c r="C98" s="562" t="s">
        <v>223</v>
      </c>
      <c r="D98" s="563"/>
      <c r="E98" s="563"/>
      <c r="F98" s="266">
        <f>F99+F100</f>
        <v>0</v>
      </c>
      <c r="G98" s="159">
        <f t="shared" ref="G98:V98" si="65">G99+G100</f>
        <v>0</v>
      </c>
      <c r="H98" s="171">
        <f t="shared" si="60"/>
        <v>0</v>
      </c>
      <c r="I98" s="173">
        <f t="shared" ref="I98:J98" si="66">I99+I100</f>
        <v>0</v>
      </c>
      <c r="J98" s="134">
        <f t="shared" si="66"/>
        <v>0</v>
      </c>
      <c r="K98" s="173">
        <f t="shared" si="65"/>
        <v>0</v>
      </c>
      <c r="L98" s="134">
        <f t="shared" si="65"/>
        <v>0</v>
      </c>
      <c r="M98" s="134">
        <f t="shared" si="65"/>
        <v>0</v>
      </c>
      <c r="N98" s="134">
        <f t="shared" si="65"/>
        <v>0</v>
      </c>
      <c r="O98" s="134">
        <f t="shared" si="65"/>
        <v>0</v>
      </c>
      <c r="P98" s="135">
        <f t="shared" si="65"/>
        <v>0</v>
      </c>
      <c r="Q98" s="134">
        <f t="shared" si="65"/>
        <v>0</v>
      </c>
      <c r="R98" s="133">
        <f t="shared" si="65"/>
        <v>0</v>
      </c>
      <c r="S98" s="135">
        <f t="shared" si="65"/>
        <v>0</v>
      </c>
      <c r="T98" s="134">
        <f t="shared" si="65"/>
        <v>0</v>
      </c>
      <c r="U98" s="133">
        <f t="shared" si="65"/>
        <v>0</v>
      </c>
      <c r="V98" s="136">
        <f t="shared" si="65"/>
        <v>0</v>
      </c>
    </row>
    <row r="99" spans="1:22" hidden="1" x14ac:dyDescent="0.25">
      <c r="B99" s="55"/>
      <c r="C99" s="2"/>
      <c r="D99" s="524" t="s">
        <v>347</v>
      </c>
      <c r="E99" s="524"/>
      <c r="F99" s="258">
        <f t="shared" ref="F99:F100" si="67">SUM(K99:V99)</f>
        <v>0</v>
      </c>
      <c r="G99" s="151"/>
      <c r="H99" s="169">
        <f t="shared" si="60"/>
        <v>0</v>
      </c>
      <c r="I99" s="76"/>
      <c r="J99" s="1"/>
      <c r="K99" s="76"/>
      <c r="L99" s="1"/>
      <c r="M99" s="1"/>
      <c r="N99" s="1"/>
      <c r="O99" s="1"/>
      <c r="P99" s="82"/>
      <c r="Q99" s="1"/>
      <c r="R99" s="42"/>
      <c r="S99" s="82"/>
      <c r="T99" s="1"/>
      <c r="U99" s="42"/>
      <c r="V99" s="44"/>
    </row>
    <row r="100" spans="1:22" hidden="1" x14ac:dyDescent="0.25">
      <c r="B100" s="55"/>
      <c r="C100" s="2"/>
      <c r="D100" s="524" t="s">
        <v>348</v>
      </c>
      <c r="E100" s="524"/>
      <c r="F100" s="258">
        <f t="shared" si="67"/>
        <v>0</v>
      </c>
      <c r="G100" s="151"/>
      <c r="H100" s="169">
        <f t="shared" si="60"/>
        <v>0</v>
      </c>
      <c r="I100" s="76"/>
      <c r="J100" s="1"/>
      <c r="K100" s="76"/>
      <c r="L100" s="1"/>
      <c r="M100" s="1"/>
      <c r="N100" s="1"/>
      <c r="O100" s="1"/>
      <c r="P100" s="82"/>
      <c r="Q100" s="1"/>
      <c r="R100" s="42"/>
      <c r="S100" s="82"/>
      <c r="T100" s="1"/>
      <c r="U100" s="42"/>
      <c r="V100" s="44"/>
    </row>
    <row r="101" spans="1:22" hidden="1" x14ac:dyDescent="0.25">
      <c r="B101" s="126" t="s">
        <v>838</v>
      </c>
      <c r="C101" s="562" t="s">
        <v>839</v>
      </c>
      <c r="D101" s="563"/>
      <c r="E101" s="563"/>
      <c r="F101" s="266">
        <f>F102+F103+F104</f>
        <v>0</v>
      </c>
      <c r="G101" s="159">
        <f t="shared" ref="G101:V101" si="68">G102+G103+G104</f>
        <v>0</v>
      </c>
      <c r="H101" s="171">
        <f t="shared" si="60"/>
        <v>0</v>
      </c>
      <c r="I101" s="173">
        <f t="shared" ref="I101:J101" si="69">I102+I103+I104</f>
        <v>0</v>
      </c>
      <c r="J101" s="134">
        <f t="shared" si="69"/>
        <v>0</v>
      </c>
      <c r="K101" s="173">
        <f t="shared" si="68"/>
        <v>0</v>
      </c>
      <c r="L101" s="134">
        <f t="shared" si="68"/>
        <v>0</v>
      </c>
      <c r="M101" s="134">
        <f t="shared" si="68"/>
        <v>0</v>
      </c>
      <c r="N101" s="134">
        <f t="shared" si="68"/>
        <v>0</v>
      </c>
      <c r="O101" s="134">
        <f t="shared" si="68"/>
        <v>0</v>
      </c>
      <c r="P101" s="135">
        <f t="shared" si="68"/>
        <v>0</v>
      </c>
      <c r="Q101" s="134">
        <f t="shared" si="68"/>
        <v>0</v>
      </c>
      <c r="R101" s="133">
        <f t="shared" si="68"/>
        <v>0</v>
      </c>
      <c r="S101" s="135">
        <f t="shared" si="68"/>
        <v>0</v>
      </c>
      <c r="T101" s="134">
        <f t="shared" si="68"/>
        <v>0</v>
      </c>
      <c r="U101" s="133">
        <f t="shared" si="68"/>
        <v>0</v>
      </c>
      <c r="V101" s="136">
        <f t="shared" si="68"/>
        <v>0</v>
      </c>
    </row>
    <row r="102" spans="1:22" s="211" customFormat="1" hidden="1" x14ac:dyDescent="0.25">
      <c r="A102" s="128" t="s">
        <v>885</v>
      </c>
      <c r="B102" s="191" t="s">
        <v>886</v>
      </c>
      <c r="C102" s="204"/>
      <c r="D102" s="274" t="s">
        <v>976</v>
      </c>
      <c r="E102" s="300"/>
      <c r="F102" s="281">
        <f t="shared" ref="F102:F105" si="70">SUM(K102:V102)</f>
        <v>0</v>
      </c>
      <c r="G102" s="192"/>
      <c r="H102" s="193">
        <f t="shared" si="60"/>
        <v>0</v>
      </c>
      <c r="I102" s="201"/>
      <c r="J102" s="195"/>
      <c r="K102" s="201"/>
      <c r="L102" s="195"/>
      <c r="M102" s="195"/>
      <c r="N102" s="195"/>
      <c r="O102" s="195"/>
      <c r="P102" s="196"/>
      <c r="Q102" s="195"/>
      <c r="R102" s="194"/>
      <c r="S102" s="196"/>
      <c r="T102" s="195"/>
      <c r="U102" s="194"/>
      <c r="V102" s="197"/>
    </row>
    <row r="103" spans="1:22" s="211" customFormat="1" hidden="1" x14ac:dyDescent="0.25">
      <c r="A103" s="128" t="s">
        <v>224</v>
      </c>
      <c r="B103" s="191" t="s">
        <v>659</v>
      </c>
      <c r="C103" s="204"/>
      <c r="D103" s="274" t="s">
        <v>225</v>
      </c>
      <c r="E103" s="300"/>
      <c r="F103" s="281">
        <f t="shared" si="70"/>
        <v>0</v>
      </c>
      <c r="G103" s="192"/>
      <c r="H103" s="193">
        <f t="shared" si="60"/>
        <v>0</v>
      </c>
      <c r="I103" s="201"/>
      <c r="J103" s="195"/>
      <c r="K103" s="201"/>
      <c r="L103" s="195"/>
      <c r="M103" s="195"/>
      <c r="N103" s="195"/>
      <c r="O103" s="195"/>
      <c r="P103" s="196"/>
      <c r="Q103" s="195"/>
      <c r="R103" s="194"/>
      <c r="S103" s="196"/>
      <c r="T103" s="195"/>
      <c r="U103" s="194"/>
      <c r="V103" s="197"/>
    </row>
    <row r="104" spans="1:22" s="211" customFormat="1" hidden="1" x14ac:dyDescent="0.25">
      <c r="A104" s="128" t="s">
        <v>226</v>
      </c>
      <c r="B104" s="191" t="s">
        <v>660</v>
      </c>
      <c r="C104" s="204"/>
      <c r="D104" s="274" t="s">
        <v>227</v>
      </c>
      <c r="E104" s="300"/>
      <c r="F104" s="281">
        <f t="shared" si="70"/>
        <v>0</v>
      </c>
      <c r="G104" s="192"/>
      <c r="H104" s="193">
        <f t="shared" si="60"/>
        <v>0</v>
      </c>
      <c r="I104" s="201"/>
      <c r="J104" s="195"/>
      <c r="K104" s="201"/>
      <c r="L104" s="195"/>
      <c r="M104" s="195"/>
      <c r="N104" s="195"/>
      <c r="O104" s="195"/>
      <c r="P104" s="196"/>
      <c r="Q104" s="195"/>
      <c r="R104" s="194"/>
      <c r="S104" s="196"/>
      <c r="T104" s="195"/>
      <c r="U104" s="194"/>
      <c r="V104" s="197"/>
    </row>
    <row r="105" spans="1:22" s="41" customFormat="1" ht="27.75" hidden="1" customHeight="1" x14ac:dyDescent="0.25">
      <c r="A105" s="128" t="s">
        <v>228</v>
      </c>
      <c r="B105" s="109" t="s">
        <v>661</v>
      </c>
      <c r="C105" s="602" t="s">
        <v>353</v>
      </c>
      <c r="D105" s="603"/>
      <c r="E105" s="603"/>
      <c r="F105" s="267">
        <f t="shared" si="70"/>
        <v>0</v>
      </c>
      <c r="G105" s="160"/>
      <c r="H105" s="172">
        <f t="shared" si="60"/>
        <v>0</v>
      </c>
      <c r="I105" s="111"/>
      <c r="J105" s="112"/>
      <c r="K105" s="111"/>
      <c r="L105" s="112"/>
      <c r="M105" s="112"/>
      <c r="N105" s="112"/>
      <c r="O105" s="112"/>
      <c r="P105" s="115"/>
      <c r="Q105" s="112"/>
      <c r="R105" s="114"/>
      <c r="S105" s="115"/>
      <c r="T105" s="112"/>
      <c r="U105" s="114"/>
      <c r="V105" s="116"/>
    </row>
    <row r="106" spans="1:22" s="41" customFormat="1" hidden="1" x14ac:dyDescent="0.25">
      <c r="A106" s="128" t="s">
        <v>229</v>
      </c>
      <c r="B106" s="109" t="s">
        <v>662</v>
      </c>
      <c r="C106" s="602" t="s">
        <v>804</v>
      </c>
      <c r="D106" s="603"/>
      <c r="E106" s="603"/>
      <c r="F106" s="267">
        <f>F107+F108+F109+F110+F111+F112+F113+F114+F115+F116</f>
        <v>0</v>
      </c>
      <c r="G106" s="160">
        <f t="shared" ref="G106:V106" si="71">G107+G108+G109+G110+G111+G112+G113+G114+G115+G116</f>
        <v>0</v>
      </c>
      <c r="H106" s="172">
        <f t="shared" si="60"/>
        <v>0</v>
      </c>
      <c r="I106" s="111">
        <f t="shared" ref="I106:J106" si="72">I107+I108+I109+I110+I111+I112+I113+I114+I115+I116</f>
        <v>0</v>
      </c>
      <c r="J106" s="112">
        <f t="shared" si="72"/>
        <v>0</v>
      </c>
      <c r="K106" s="111">
        <f t="shared" si="71"/>
        <v>0</v>
      </c>
      <c r="L106" s="112">
        <f t="shared" si="71"/>
        <v>0</v>
      </c>
      <c r="M106" s="112">
        <f t="shared" si="71"/>
        <v>0</v>
      </c>
      <c r="N106" s="112">
        <f t="shared" si="71"/>
        <v>0</v>
      </c>
      <c r="O106" s="112">
        <f t="shared" si="71"/>
        <v>0</v>
      </c>
      <c r="P106" s="115">
        <f t="shared" si="71"/>
        <v>0</v>
      </c>
      <c r="Q106" s="112">
        <f t="shared" si="71"/>
        <v>0</v>
      </c>
      <c r="R106" s="114">
        <f t="shared" si="71"/>
        <v>0</v>
      </c>
      <c r="S106" s="115">
        <f t="shared" si="71"/>
        <v>0</v>
      </c>
      <c r="T106" s="112">
        <f t="shared" si="71"/>
        <v>0</v>
      </c>
      <c r="U106" s="114">
        <f t="shared" si="71"/>
        <v>0</v>
      </c>
      <c r="V106" s="116">
        <f t="shared" si="71"/>
        <v>0</v>
      </c>
    </row>
    <row r="107" spans="1:22" hidden="1" x14ac:dyDescent="0.25">
      <c r="B107" s="55"/>
      <c r="C107" s="2"/>
      <c r="D107" s="524" t="s">
        <v>370</v>
      </c>
      <c r="E107" s="524"/>
      <c r="F107" s="258">
        <f t="shared" ref="F107:F116" si="73">SUM(K107:V107)</f>
        <v>0</v>
      </c>
      <c r="G107" s="151"/>
      <c r="H107" s="169">
        <f t="shared" si="60"/>
        <v>0</v>
      </c>
      <c r="I107" s="76"/>
      <c r="J107" s="1"/>
      <c r="K107" s="76"/>
      <c r="L107" s="1"/>
      <c r="M107" s="1"/>
      <c r="N107" s="1"/>
      <c r="O107" s="1"/>
      <c r="P107" s="82"/>
      <c r="Q107" s="1"/>
      <c r="R107" s="42"/>
      <c r="S107" s="82"/>
      <c r="T107" s="1"/>
      <c r="U107" s="42"/>
      <c r="V107" s="44"/>
    </row>
    <row r="108" spans="1:22" hidden="1" x14ac:dyDescent="0.25">
      <c r="B108" s="55"/>
      <c r="C108" s="2"/>
      <c r="D108" s="524" t="s">
        <v>506</v>
      </c>
      <c r="E108" s="524"/>
      <c r="F108" s="258">
        <f t="shared" si="73"/>
        <v>0</v>
      </c>
      <c r="G108" s="151"/>
      <c r="H108" s="169">
        <f t="shared" si="60"/>
        <v>0</v>
      </c>
      <c r="I108" s="76"/>
      <c r="J108" s="1"/>
      <c r="K108" s="76"/>
      <c r="L108" s="1"/>
      <c r="M108" s="1"/>
      <c r="N108" s="1"/>
      <c r="O108" s="1"/>
      <c r="P108" s="82"/>
      <c r="Q108" s="1"/>
      <c r="R108" s="42"/>
      <c r="S108" s="82"/>
      <c r="T108" s="1"/>
      <c r="U108" s="42"/>
      <c r="V108" s="44"/>
    </row>
    <row r="109" spans="1:22" hidden="1" x14ac:dyDescent="0.25">
      <c r="B109" s="55"/>
      <c r="C109" s="2"/>
      <c r="D109" s="524" t="s">
        <v>507</v>
      </c>
      <c r="E109" s="524"/>
      <c r="F109" s="258">
        <f t="shared" si="73"/>
        <v>0</v>
      </c>
      <c r="G109" s="151"/>
      <c r="H109" s="169">
        <f t="shared" si="60"/>
        <v>0</v>
      </c>
      <c r="I109" s="76"/>
      <c r="J109" s="1"/>
      <c r="K109" s="76"/>
      <c r="L109" s="1"/>
      <c r="M109" s="1"/>
      <c r="N109" s="1"/>
      <c r="O109" s="1"/>
      <c r="P109" s="82"/>
      <c r="Q109" s="1"/>
      <c r="R109" s="42"/>
      <c r="S109" s="82"/>
      <c r="T109" s="1"/>
      <c r="U109" s="42"/>
      <c r="V109" s="44"/>
    </row>
    <row r="110" spans="1:22" hidden="1" x14ac:dyDescent="0.25">
      <c r="B110" s="55"/>
      <c r="C110" s="2"/>
      <c r="D110" s="524" t="s">
        <v>508</v>
      </c>
      <c r="E110" s="524"/>
      <c r="F110" s="258">
        <f t="shared" si="73"/>
        <v>0</v>
      </c>
      <c r="G110" s="151"/>
      <c r="H110" s="169">
        <f t="shared" si="60"/>
        <v>0</v>
      </c>
      <c r="I110" s="76"/>
      <c r="J110" s="1"/>
      <c r="K110" s="76"/>
      <c r="L110" s="1"/>
      <c r="M110" s="1"/>
      <c r="N110" s="1"/>
      <c r="O110" s="1"/>
      <c r="P110" s="82"/>
      <c r="Q110" s="1"/>
      <c r="R110" s="42"/>
      <c r="S110" s="82"/>
      <c r="T110" s="1"/>
      <c r="U110" s="42"/>
      <c r="V110" s="44"/>
    </row>
    <row r="111" spans="1:22" hidden="1" x14ac:dyDescent="0.25">
      <c r="B111" s="55"/>
      <c r="C111" s="2"/>
      <c r="D111" s="524" t="s">
        <v>509</v>
      </c>
      <c r="E111" s="524"/>
      <c r="F111" s="258">
        <f t="shared" si="73"/>
        <v>0</v>
      </c>
      <c r="G111" s="151"/>
      <c r="H111" s="169">
        <f t="shared" si="60"/>
        <v>0</v>
      </c>
      <c r="I111" s="76"/>
      <c r="J111" s="1"/>
      <c r="K111" s="76"/>
      <c r="L111" s="1"/>
      <c r="M111" s="1"/>
      <c r="N111" s="1"/>
      <c r="O111" s="1"/>
      <c r="P111" s="82"/>
      <c r="Q111" s="1"/>
      <c r="R111" s="42"/>
      <c r="S111" s="82"/>
      <c r="T111" s="1"/>
      <c r="U111" s="42"/>
      <c r="V111" s="44"/>
    </row>
    <row r="112" spans="1:22" hidden="1" x14ac:dyDescent="0.25">
      <c r="B112" s="55"/>
      <c r="C112" s="2"/>
      <c r="D112" s="524" t="s">
        <v>510</v>
      </c>
      <c r="E112" s="524"/>
      <c r="F112" s="258">
        <f t="shared" si="73"/>
        <v>0</v>
      </c>
      <c r="G112" s="151"/>
      <c r="H112" s="169">
        <f t="shared" si="60"/>
        <v>0</v>
      </c>
      <c r="I112" s="76"/>
      <c r="J112" s="1"/>
      <c r="K112" s="76"/>
      <c r="L112" s="1"/>
      <c r="M112" s="1"/>
      <c r="N112" s="1"/>
      <c r="O112" s="1"/>
      <c r="P112" s="82"/>
      <c r="Q112" s="1"/>
      <c r="R112" s="42"/>
      <c r="S112" s="82"/>
      <c r="T112" s="1"/>
      <c r="U112" s="42"/>
      <c r="V112" s="44"/>
    </row>
    <row r="113" spans="1:22" ht="25.5" hidden="1" customHeight="1" x14ac:dyDescent="0.25">
      <c r="B113" s="55"/>
      <c r="C113" s="2"/>
      <c r="D113" s="523" t="s">
        <v>511</v>
      </c>
      <c r="E113" s="523"/>
      <c r="F113" s="268">
        <f t="shared" si="73"/>
        <v>0</v>
      </c>
      <c r="G113" s="161"/>
      <c r="H113" s="169">
        <f t="shared" si="60"/>
        <v>0</v>
      </c>
      <c r="I113" s="76"/>
      <c r="J113" s="1"/>
      <c r="K113" s="76"/>
      <c r="L113" s="1"/>
      <c r="M113" s="1"/>
      <c r="N113" s="1"/>
      <c r="O113" s="1"/>
      <c r="P113" s="82"/>
      <c r="Q113" s="1"/>
      <c r="R113" s="42"/>
      <c r="S113" s="82"/>
      <c r="T113" s="1"/>
      <c r="U113" s="42"/>
      <c r="V113" s="44"/>
    </row>
    <row r="114" spans="1:22" hidden="1" x14ac:dyDescent="0.25">
      <c r="B114" s="55"/>
      <c r="C114" s="2"/>
      <c r="D114" s="524" t="s">
        <v>805</v>
      </c>
      <c r="E114" s="524"/>
      <c r="F114" s="258">
        <f t="shared" si="73"/>
        <v>0</v>
      </c>
      <c r="G114" s="151"/>
      <c r="H114" s="169">
        <f t="shared" si="60"/>
        <v>0</v>
      </c>
      <c r="I114" s="76"/>
      <c r="J114" s="1"/>
      <c r="K114" s="76"/>
      <c r="L114" s="1"/>
      <c r="M114" s="1"/>
      <c r="N114" s="1"/>
      <c r="O114" s="1"/>
      <c r="P114" s="82"/>
      <c r="Q114" s="1"/>
      <c r="R114" s="42"/>
      <c r="S114" s="82"/>
      <c r="T114" s="1"/>
      <c r="U114" s="42"/>
      <c r="V114" s="44"/>
    </row>
    <row r="115" spans="1:22" ht="25.5" hidden="1" customHeight="1" x14ac:dyDescent="0.25">
      <c r="B115" s="55"/>
      <c r="C115" s="2"/>
      <c r="D115" s="523" t="s">
        <v>512</v>
      </c>
      <c r="E115" s="523"/>
      <c r="F115" s="268">
        <f t="shared" si="73"/>
        <v>0</v>
      </c>
      <c r="G115" s="161"/>
      <c r="H115" s="169">
        <f t="shared" si="60"/>
        <v>0</v>
      </c>
      <c r="I115" s="76"/>
      <c r="J115" s="1"/>
      <c r="K115" s="76"/>
      <c r="L115" s="1"/>
      <c r="M115" s="1"/>
      <c r="N115" s="1"/>
      <c r="O115" s="1"/>
      <c r="P115" s="82"/>
      <c r="Q115" s="1"/>
      <c r="R115" s="42"/>
      <c r="S115" s="82"/>
      <c r="T115" s="1"/>
      <c r="U115" s="42"/>
      <c r="V115" s="44"/>
    </row>
    <row r="116" spans="1:22" ht="25.5" hidden="1" customHeight="1" x14ac:dyDescent="0.25">
      <c r="B116" s="55"/>
      <c r="C116" s="2"/>
      <c r="D116" s="523" t="s">
        <v>513</v>
      </c>
      <c r="E116" s="523"/>
      <c r="F116" s="268">
        <f t="shared" si="73"/>
        <v>0</v>
      </c>
      <c r="G116" s="161"/>
      <c r="H116" s="169">
        <f t="shared" si="60"/>
        <v>0</v>
      </c>
      <c r="I116" s="76"/>
      <c r="J116" s="1"/>
      <c r="K116" s="76"/>
      <c r="L116" s="1"/>
      <c r="M116" s="1"/>
      <c r="N116" s="1"/>
      <c r="O116" s="1"/>
      <c r="P116" s="82"/>
      <c r="Q116" s="1"/>
      <c r="R116" s="42"/>
      <c r="S116" s="82"/>
      <c r="T116" s="1"/>
      <c r="U116" s="42"/>
      <c r="V116" s="44"/>
    </row>
    <row r="117" spans="1:22" s="41" customFormat="1" ht="15" hidden="1" customHeight="1" x14ac:dyDescent="0.25">
      <c r="A117" s="128" t="s">
        <v>230</v>
      </c>
      <c r="B117" s="109" t="s">
        <v>663</v>
      </c>
      <c r="C117" s="602" t="s">
        <v>806</v>
      </c>
      <c r="D117" s="603"/>
      <c r="E117" s="603"/>
      <c r="F117" s="267">
        <f>F118+F119+F120+F121+F122+F123+F124+F125+F126+F127</f>
        <v>0</v>
      </c>
      <c r="G117" s="160">
        <f t="shared" ref="G117:V117" si="74">G118+G119+G120+G121+G122+G123+G124+G125+G126+G127</f>
        <v>0</v>
      </c>
      <c r="H117" s="172">
        <f t="shared" si="60"/>
        <v>0</v>
      </c>
      <c r="I117" s="111">
        <f t="shared" ref="I117:J117" si="75">I118+I119+I120+I121+I122+I123+I124+I125+I126+I127</f>
        <v>0</v>
      </c>
      <c r="J117" s="112">
        <f t="shared" si="75"/>
        <v>0</v>
      </c>
      <c r="K117" s="111">
        <f t="shared" si="74"/>
        <v>0</v>
      </c>
      <c r="L117" s="112">
        <f t="shared" si="74"/>
        <v>0</v>
      </c>
      <c r="M117" s="112">
        <f t="shared" si="74"/>
        <v>0</v>
      </c>
      <c r="N117" s="112">
        <f t="shared" si="74"/>
        <v>0</v>
      </c>
      <c r="O117" s="112">
        <f t="shared" si="74"/>
        <v>0</v>
      </c>
      <c r="P117" s="115">
        <f t="shared" si="74"/>
        <v>0</v>
      </c>
      <c r="Q117" s="112">
        <f t="shared" si="74"/>
        <v>0</v>
      </c>
      <c r="R117" s="114">
        <f t="shared" si="74"/>
        <v>0</v>
      </c>
      <c r="S117" s="115">
        <f t="shared" si="74"/>
        <v>0</v>
      </c>
      <c r="T117" s="112">
        <f t="shared" si="74"/>
        <v>0</v>
      </c>
      <c r="U117" s="114">
        <f t="shared" si="74"/>
        <v>0</v>
      </c>
      <c r="V117" s="116">
        <f t="shared" si="74"/>
        <v>0</v>
      </c>
    </row>
    <row r="118" spans="1:22" hidden="1" x14ac:dyDescent="0.25">
      <c r="B118" s="55"/>
      <c r="C118" s="2"/>
      <c r="D118" s="524" t="s">
        <v>369</v>
      </c>
      <c r="E118" s="524"/>
      <c r="F118" s="258">
        <f t="shared" ref="F118:F127" si="76">SUM(K118:V118)</f>
        <v>0</v>
      </c>
      <c r="G118" s="151"/>
      <c r="H118" s="169">
        <f t="shared" si="60"/>
        <v>0</v>
      </c>
      <c r="I118" s="76"/>
      <c r="J118" s="1"/>
      <c r="K118" s="76"/>
      <c r="L118" s="1"/>
      <c r="M118" s="1"/>
      <c r="N118" s="1"/>
      <c r="O118" s="1"/>
      <c r="P118" s="82"/>
      <c r="Q118" s="1"/>
      <c r="R118" s="42"/>
      <c r="S118" s="82"/>
      <c r="T118" s="1"/>
      <c r="U118" s="42"/>
      <c r="V118" s="44"/>
    </row>
    <row r="119" spans="1:22" hidden="1" x14ac:dyDescent="0.25">
      <c r="B119" s="55"/>
      <c r="C119" s="2"/>
      <c r="D119" s="524" t="s">
        <v>514</v>
      </c>
      <c r="E119" s="524"/>
      <c r="F119" s="258">
        <f t="shared" si="76"/>
        <v>0</v>
      </c>
      <c r="G119" s="151"/>
      <c r="H119" s="169">
        <f t="shared" si="60"/>
        <v>0</v>
      </c>
      <c r="I119" s="76"/>
      <c r="J119" s="1"/>
      <c r="K119" s="76"/>
      <c r="L119" s="1"/>
      <c r="M119" s="1"/>
      <c r="N119" s="1"/>
      <c r="O119" s="1"/>
      <c r="P119" s="82"/>
      <c r="Q119" s="1"/>
      <c r="R119" s="42"/>
      <c r="S119" s="82"/>
      <c r="T119" s="1"/>
      <c r="U119" s="42"/>
      <c r="V119" s="44"/>
    </row>
    <row r="120" spans="1:22" hidden="1" x14ac:dyDescent="0.25">
      <c r="B120" s="55"/>
      <c r="C120" s="2"/>
      <c r="D120" s="524" t="s">
        <v>516</v>
      </c>
      <c r="E120" s="524"/>
      <c r="F120" s="258">
        <f t="shared" si="76"/>
        <v>0</v>
      </c>
      <c r="G120" s="151"/>
      <c r="H120" s="169">
        <f t="shared" si="60"/>
        <v>0</v>
      </c>
      <c r="I120" s="76"/>
      <c r="J120" s="1"/>
      <c r="K120" s="76"/>
      <c r="L120" s="1"/>
      <c r="M120" s="1"/>
      <c r="N120" s="1"/>
      <c r="O120" s="1"/>
      <c r="P120" s="82"/>
      <c r="Q120" s="1"/>
      <c r="R120" s="42"/>
      <c r="S120" s="82"/>
      <c r="T120" s="1"/>
      <c r="U120" s="42"/>
      <c r="V120" s="44"/>
    </row>
    <row r="121" spans="1:22" hidden="1" x14ac:dyDescent="0.25">
      <c r="B121" s="55"/>
      <c r="C121" s="2"/>
      <c r="D121" s="524" t="s">
        <v>808</v>
      </c>
      <c r="E121" s="524"/>
      <c r="F121" s="258">
        <f t="shared" si="76"/>
        <v>0</v>
      </c>
      <c r="G121" s="151"/>
      <c r="H121" s="169">
        <f t="shared" si="60"/>
        <v>0</v>
      </c>
      <c r="I121" s="76"/>
      <c r="J121" s="1"/>
      <c r="K121" s="76"/>
      <c r="L121" s="1"/>
      <c r="M121" s="1"/>
      <c r="N121" s="1"/>
      <c r="O121" s="1"/>
      <c r="P121" s="82"/>
      <c r="Q121" s="1"/>
      <c r="R121" s="42"/>
      <c r="S121" s="82"/>
      <c r="T121" s="1"/>
      <c r="U121" s="42"/>
      <c r="V121" s="44"/>
    </row>
    <row r="122" spans="1:22" hidden="1" x14ac:dyDescent="0.25">
      <c r="B122" s="55"/>
      <c r="C122" s="2"/>
      <c r="D122" s="524" t="s">
        <v>521</v>
      </c>
      <c r="E122" s="524"/>
      <c r="F122" s="258">
        <f t="shared" si="76"/>
        <v>0</v>
      </c>
      <c r="G122" s="151"/>
      <c r="H122" s="169">
        <f t="shared" si="60"/>
        <v>0</v>
      </c>
      <c r="I122" s="76"/>
      <c r="J122" s="1"/>
      <c r="K122" s="76"/>
      <c r="L122" s="1"/>
      <c r="M122" s="1"/>
      <c r="N122" s="1"/>
      <c r="O122" s="1"/>
      <c r="P122" s="82"/>
      <c r="Q122" s="1"/>
      <c r="R122" s="42"/>
      <c r="S122" s="82"/>
      <c r="T122" s="1"/>
      <c r="U122" s="42"/>
      <c r="V122" s="44"/>
    </row>
    <row r="123" spans="1:22" hidden="1" x14ac:dyDescent="0.25">
      <c r="B123" s="55"/>
      <c r="C123" s="2"/>
      <c r="D123" s="524" t="s">
        <v>519</v>
      </c>
      <c r="E123" s="524"/>
      <c r="F123" s="258">
        <f t="shared" si="76"/>
        <v>0</v>
      </c>
      <c r="G123" s="151"/>
      <c r="H123" s="169">
        <f t="shared" si="60"/>
        <v>0</v>
      </c>
      <c r="I123" s="76"/>
      <c r="J123" s="1"/>
      <c r="K123" s="76"/>
      <c r="L123" s="1"/>
      <c r="M123" s="1"/>
      <c r="N123" s="1"/>
      <c r="O123" s="1"/>
      <c r="P123" s="82"/>
      <c r="Q123" s="1"/>
      <c r="R123" s="42"/>
      <c r="S123" s="82"/>
      <c r="T123" s="1"/>
      <c r="U123" s="42"/>
      <c r="V123" s="44"/>
    </row>
    <row r="124" spans="1:22" ht="25.5" hidden="1" customHeight="1" x14ac:dyDescent="0.25">
      <c r="B124" s="55"/>
      <c r="C124" s="2"/>
      <c r="D124" s="523" t="s">
        <v>523</v>
      </c>
      <c r="E124" s="523"/>
      <c r="F124" s="268">
        <f t="shared" si="76"/>
        <v>0</v>
      </c>
      <c r="G124" s="161"/>
      <c r="H124" s="169">
        <f t="shared" si="60"/>
        <v>0</v>
      </c>
      <c r="I124" s="76"/>
      <c r="J124" s="1"/>
      <c r="K124" s="76"/>
      <c r="L124" s="1"/>
      <c r="M124" s="1"/>
      <c r="N124" s="1"/>
      <c r="O124" s="1"/>
      <c r="P124" s="82"/>
      <c r="Q124" s="1"/>
      <c r="R124" s="42"/>
      <c r="S124" s="82"/>
      <c r="T124" s="1"/>
      <c r="U124" s="42"/>
      <c r="V124" s="44"/>
    </row>
    <row r="125" spans="1:22" hidden="1" x14ac:dyDescent="0.25">
      <c r="B125" s="55"/>
      <c r="C125" s="2"/>
      <c r="D125" s="524" t="s">
        <v>807</v>
      </c>
      <c r="E125" s="524"/>
      <c r="F125" s="258">
        <f t="shared" si="76"/>
        <v>0</v>
      </c>
      <c r="G125" s="151"/>
      <c r="H125" s="169">
        <f t="shared" si="60"/>
        <v>0</v>
      </c>
      <c r="I125" s="76"/>
      <c r="J125" s="1"/>
      <c r="K125" s="76"/>
      <c r="L125" s="1"/>
      <c r="M125" s="1"/>
      <c r="N125" s="1"/>
      <c r="O125" s="1"/>
      <c r="P125" s="82"/>
      <c r="Q125" s="1"/>
      <c r="R125" s="42"/>
      <c r="S125" s="82"/>
      <c r="T125" s="1"/>
      <c r="U125" s="42"/>
      <c r="V125" s="44"/>
    </row>
    <row r="126" spans="1:22" ht="25.5" hidden="1" customHeight="1" x14ac:dyDescent="0.25">
      <c r="B126" s="55"/>
      <c r="C126" s="2"/>
      <c r="D126" s="523" t="s">
        <v>526</v>
      </c>
      <c r="E126" s="523"/>
      <c r="F126" s="268">
        <f t="shared" si="76"/>
        <v>0</v>
      </c>
      <c r="G126" s="161"/>
      <c r="H126" s="169">
        <f t="shared" si="60"/>
        <v>0</v>
      </c>
      <c r="I126" s="76"/>
      <c r="J126" s="1"/>
      <c r="K126" s="76"/>
      <c r="L126" s="1"/>
      <c r="M126" s="1"/>
      <c r="N126" s="1"/>
      <c r="O126" s="1"/>
      <c r="P126" s="82"/>
      <c r="Q126" s="1"/>
      <c r="R126" s="42"/>
      <c r="S126" s="82"/>
      <c r="T126" s="1"/>
      <c r="U126" s="42"/>
      <c r="V126" s="44"/>
    </row>
    <row r="127" spans="1:22" ht="25.5" hidden="1" customHeight="1" x14ac:dyDescent="0.25">
      <c r="B127" s="55"/>
      <c r="C127" s="2"/>
      <c r="D127" s="523" t="s">
        <v>528</v>
      </c>
      <c r="E127" s="523"/>
      <c r="F127" s="268">
        <f t="shared" si="76"/>
        <v>0</v>
      </c>
      <c r="G127" s="161"/>
      <c r="H127" s="169">
        <f t="shared" si="60"/>
        <v>0</v>
      </c>
      <c r="I127" s="76"/>
      <c r="J127" s="1"/>
      <c r="K127" s="76"/>
      <c r="L127" s="1"/>
      <c r="M127" s="1"/>
      <c r="N127" s="1"/>
      <c r="O127" s="1"/>
      <c r="P127" s="82"/>
      <c r="Q127" s="1"/>
      <c r="R127" s="42"/>
      <c r="S127" s="82"/>
      <c r="T127" s="1"/>
      <c r="U127" s="42"/>
      <c r="V127" s="44"/>
    </row>
    <row r="128" spans="1:22" s="41" customFormat="1" hidden="1" x14ac:dyDescent="0.25">
      <c r="A128" s="128" t="s">
        <v>231</v>
      </c>
      <c r="B128" s="109" t="s">
        <v>664</v>
      </c>
      <c r="C128" s="564" t="s">
        <v>232</v>
      </c>
      <c r="D128" s="565"/>
      <c r="E128" s="565"/>
      <c r="F128" s="269">
        <f>F129+F130+F131+F132+F133+F134+F135+F136+F137+F138</f>
        <v>0</v>
      </c>
      <c r="G128" s="162">
        <f t="shared" ref="G128:V128" si="77">G129+G130+G131+G132+G133+G134+G135+G136+G137+G138</f>
        <v>0</v>
      </c>
      <c r="H128" s="172">
        <f t="shared" si="60"/>
        <v>0</v>
      </c>
      <c r="I128" s="111">
        <f t="shared" ref="I128:J128" si="78">I129+I130+I131+I132+I133+I134+I135+I136+I137+I138</f>
        <v>0</v>
      </c>
      <c r="J128" s="112">
        <f t="shared" si="78"/>
        <v>0</v>
      </c>
      <c r="K128" s="111">
        <f t="shared" si="77"/>
        <v>0</v>
      </c>
      <c r="L128" s="112">
        <f t="shared" si="77"/>
        <v>0</v>
      </c>
      <c r="M128" s="112">
        <f t="shared" si="77"/>
        <v>0</v>
      </c>
      <c r="N128" s="112">
        <f t="shared" si="77"/>
        <v>0</v>
      </c>
      <c r="O128" s="112">
        <f t="shared" si="77"/>
        <v>0</v>
      </c>
      <c r="P128" s="115">
        <f t="shared" si="77"/>
        <v>0</v>
      </c>
      <c r="Q128" s="112">
        <f t="shared" si="77"/>
        <v>0</v>
      </c>
      <c r="R128" s="114">
        <f t="shared" si="77"/>
        <v>0</v>
      </c>
      <c r="S128" s="115">
        <f t="shared" si="77"/>
        <v>0</v>
      </c>
      <c r="T128" s="112">
        <f t="shared" si="77"/>
        <v>0</v>
      </c>
      <c r="U128" s="114">
        <f t="shared" si="77"/>
        <v>0</v>
      </c>
      <c r="V128" s="116">
        <f t="shared" si="77"/>
        <v>0</v>
      </c>
    </row>
    <row r="129" spans="1:22" hidden="1" x14ac:dyDescent="0.25">
      <c r="B129" s="55"/>
      <c r="C129" s="2"/>
      <c r="D129" s="524" t="s">
        <v>368</v>
      </c>
      <c r="E129" s="524"/>
      <c r="F129" s="258">
        <f t="shared" ref="F129:F138" si="79">SUM(K129:V129)</f>
        <v>0</v>
      </c>
      <c r="G129" s="151"/>
      <c r="H129" s="169">
        <f t="shared" si="60"/>
        <v>0</v>
      </c>
      <c r="I129" s="76"/>
      <c r="J129" s="1"/>
      <c r="K129" s="76"/>
      <c r="L129" s="1"/>
      <c r="M129" s="1"/>
      <c r="N129" s="1"/>
      <c r="O129" s="1"/>
      <c r="P129" s="82"/>
      <c r="Q129" s="1"/>
      <c r="R129" s="42"/>
      <c r="S129" s="82"/>
      <c r="T129" s="1"/>
      <c r="U129" s="42"/>
      <c r="V129" s="44"/>
    </row>
    <row r="130" spans="1:22" hidden="1" x14ac:dyDescent="0.25">
      <c r="B130" s="55"/>
      <c r="C130" s="2"/>
      <c r="D130" s="524" t="s">
        <v>515</v>
      </c>
      <c r="E130" s="524"/>
      <c r="F130" s="258">
        <f t="shared" si="79"/>
        <v>0</v>
      </c>
      <c r="G130" s="151"/>
      <c r="H130" s="169">
        <f t="shared" si="60"/>
        <v>0</v>
      </c>
      <c r="I130" s="76"/>
      <c r="J130" s="1"/>
      <c r="K130" s="76"/>
      <c r="L130" s="1"/>
      <c r="M130" s="1"/>
      <c r="N130" s="1"/>
      <c r="O130" s="1"/>
      <c r="P130" s="82"/>
      <c r="Q130" s="1"/>
      <c r="R130" s="42"/>
      <c r="S130" s="82"/>
      <c r="T130" s="1"/>
      <c r="U130" s="42"/>
      <c r="V130" s="44"/>
    </row>
    <row r="131" spans="1:22" hidden="1" x14ac:dyDescent="0.25">
      <c r="B131" s="55"/>
      <c r="C131" s="2"/>
      <c r="D131" s="524" t="s">
        <v>517</v>
      </c>
      <c r="E131" s="524"/>
      <c r="F131" s="258">
        <f t="shared" si="79"/>
        <v>0</v>
      </c>
      <c r="G131" s="151"/>
      <c r="H131" s="169">
        <f t="shared" si="60"/>
        <v>0</v>
      </c>
      <c r="I131" s="76"/>
      <c r="J131" s="1"/>
      <c r="K131" s="76"/>
      <c r="L131" s="1"/>
      <c r="M131" s="1"/>
      <c r="N131" s="1"/>
      <c r="O131" s="1"/>
      <c r="P131" s="82"/>
      <c r="Q131" s="1"/>
      <c r="R131" s="42"/>
      <c r="S131" s="82"/>
      <c r="T131" s="1"/>
      <c r="U131" s="42"/>
      <c r="V131" s="44"/>
    </row>
    <row r="132" spans="1:22" hidden="1" x14ac:dyDescent="0.25">
      <c r="B132" s="55"/>
      <c r="C132" s="2"/>
      <c r="D132" s="524" t="s">
        <v>518</v>
      </c>
      <c r="E132" s="524"/>
      <c r="F132" s="258">
        <f t="shared" si="79"/>
        <v>0</v>
      </c>
      <c r="G132" s="151"/>
      <c r="H132" s="169">
        <f t="shared" si="60"/>
        <v>0</v>
      </c>
      <c r="I132" s="76"/>
      <c r="J132" s="1"/>
      <c r="K132" s="76"/>
      <c r="L132" s="1"/>
      <c r="M132" s="1"/>
      <c r="N132" s="1"/>
      <c r="O132" s="1"/>
      <c r="P132" s="82"/>
      <c r="Q132" s="1"/>
      <c r="R132" s="42"/>
      <c r="S132" s="82"/>
      <c r="T132" s="1"/>
      <c r="U132" s="42"/>
      <c r="V132" s="44"/>
    </row>
    <row r="133" spans="1:22" hidden="1" x14ac:dyDescent="0.25">
      <c r="B133" s="55"/>
      <c r="C133" s="2"/>
      <c r="D133" s="524" t="s">
        <v>522</v>
      </c>
      <c r="E133" s="524"/>
      <c r="F133" s="258">
        <f t="shared" si="79"/>
        <v>0</v>
      </c>
      <c r="G133" s="151"/>
      <c r="H133" s="169">
        <f t="shared" si="60"/>
        <v>0</v>
      </c>
      <c r="I133" s="76"/>
      <c r="J133" s="1"/>
      <c r="K133" s="76"/>
      <c r="L133" s="1"/>
      <c r="M133" s="1"/>
      <c r="N133" s="1"/>
      <c r="O133" s="1"/>
      <c r="P133" s="82"/>
      <c r="Q133" s="1"/>
      <c r="R133" s="42"/>
      <c r="S133" s="82"/>
      <c r="T133" s="1"/>
      <c r="U133" s="42"/>
      <c r="V133" s="44"/>
    </row>
    <row r="134" spans="1:22" hidden="1" x14ac:dyDescent="0.25">
      <c r="B134" s="55"/>
      <c r="C134" s="2"/>
      <c r="D134" s="524" t="s">
        <v>520</v>
      </c>
      <c r="E134" s="524"/>
      <c r="F134" s="258">
        <f t="shared" si="79"/>
        <v>0</v>
      </c>
      <c r="G134" s="151"/>
      <c r="H134" s="169">
        <f t="shared" si="60"/>
        <v>0</v>
      </c>
      <c r="I134" s="76"/>
      <c r="J134" s="1"/>
      <c r="K134" s="76"/>
      <c r="L134" s="1"/>
      <c r="M134" s="1"/>
      <c r="N134" s="1"/>
      <c r="O134" s="1"/>
      <c r="P134" s="82"/>
      <c r="Q134" s="1"/>
      <c r="R134" s="42"/>
      <c r="S134" s="82"/>
      <c r="T134" s="1"/>
      <c r="U134" s="42"/>
      <c r="V134" s="44"/>
    </row>
    <row r="135" spans="1:22" ht="25.5" hidden="1" customHeight="1" x14ac:dyDescent="0.25">
      <c r="B135" s="55"/>
      <c r="C135" s="2"/>
      <c r="D135" s="523" t="s">
        <v>524</v>
      </c>
      <c r="E135" s="523"/>
      <c r="F135" s="268">
        <f t="shared" si="79"/>
        <v>0</v>
      </c>
      <c r="G135" s="161"/>
      <c r="H135" s="169">
        <f t="shared" si="60"/>
        <v>0</v>
      </c>
      <c r="I135" s="76"/>
      <c r="J135" s="1"/>
      <c r="K135" s="76"/>
      <c r="L135" s="1"/>
      <c r="M135" s="1"/>
      <c r="N135" s="1"/>
      <c r="O135" s="1"/>
      <c r="P135" s="82"/>
      <c r="Q135" s="1"/>
      <c r="R135" s="42"/>
      <c r="S135" s="82"/>
      <c r="T135" s="1"/>
      <c r="U135" s="42"/>
      <c r="V135" s="44"/>
    </row>
    <row r="136" spans="1:22" hidden="1" x14ac:dyDescent="0.25">
      <c r="B136" s="55"/>
      <c r="C136" s="2"/>
      <c r="D136" s="524" t="s">
        <v>525</v>
      </c>
      <c r="E136" s="524"/>
      <c r="F136" s="258">
        <f t="shared" si="79"/>
        <v>0</v>
      </c>
      <c r="G136" s="151"/>
      <c r="H136" s="169">
        <f t="shared" si="60"/>
        <v>0</v>
      </c>
      <c r="I136" s="76"/>
      <c r="J136" s="1"/>
      <c r="K136" s="76"/>
      <c r="L136" s="1"/>
      <c r="M136" s="1"/>
      <c r="N136" s="1"/>
      <c r="O136" s="1"/>
      <c r="P136" s="82"/>
      <c r="Q136" s="1"/>
      <c r="R136" s="42"/>
      <c r="S136" s="82"/>
      <c r="T136" s="1"/>
      <c r="U136" s="42"/>
      <c r="V136" s="44"/>
    </row>
    <row r="137" spans="1:22" ht="25.5" hidden="1" customHeight="1" x14ac:dyDescent="0.25">
      <c r="B137" s="55"/>
      <c r="C137" s="2"/>
      <c r="D137" s="523" t="s">
        <v>527</v>
      </c>
      <c r="E137" s="523"/>
      <c r="F137" s="268">
        <f t="shared" si="79"/>
        <v>0</v>
      </c>
      <c r="G137" s="161"/>
      <c r="H137" s="169">
        <f t="shared" si="60"/>
        <v>0</v>
      </c>
      <c r="I137" s="76"/>
      <c r="J137" s="1"/>
      <c r="K137" s="76"/>
      <c r="L137" s="1"/>
      <c r="M137" s="1"/>
      <c r="N137" s="1"/>
      <c r="O137" s="1"/>
      <c r="P137" s="82"/>
      <c r="Q137" s="1"/>
      <c r="R137" s="42"/>
      <c r="S137" s="82"/>
      <c r="T137" s="1"/>
      <c r="U137" s="42"/>
      <c r="V137" s="44"/>
    </row>
    <row r="138" spans="1:22" ht="25.5" hidden="1" customHeight="1" x14ac:dyDescent="0.25">
      <c r="B138" s="55"/>
      <c r="C138" s="2"/>
      <c r="D138" s="523" t="s">
        <v>529</v>
      </c>
      <c r="E138" s="523"/>
      <c r="F138" s="268">
        <f t="shared" si="79"/>
        <v>0</v>
      </c>
      <c r="G138" s="161"/>
      <c r="H138" s="169">
        <f t="shared" si="60"/>
        <v>0</v>
      </c>
      <c r="I138" s="76"/>
      <c r="J138" s="1"/>
      <c r="K138" s="76"/>
      <c r="L138" s="1"/>
      <c r="M138" s="1"/>
      <c r="N138" s="1"/>
      <c r="O138" s="1"/>
      <c r="P138" s="82"/>
      <c r="Q138" s="1"/>
      <c r="R138" s="42"/>
      <c r="S138" s="82"/>
      <c r="T138" s="1"/>
      <c r="U138" s="42"/>
      <c r="V138" s="44"/>
    </row>
    <row r="139" spans="1:22" s="41" customFormat="1" ht="27.75" hidden="1" customHeight="1" x14ac:dyDescent="0.25">
      <c r="A139" s="128" t="s">
        <v>233</v>
      </c>
      <c r="B139" s="109" t="s">
        <v>665</v>
      </c>
      <c r="C139" s="602" t="s">
        <v>809</v>
      </c>
      <c r="D139" s="603"/>
      <c r="E139" s="603"/>
      <c r="F139" s="267">
        <f>F140+F141</f>
        <v>0</v>
      </c>
      <c r="G139" s="160">
        <f t="shared" ref="G139:V139" si="80">G140+G141</f>
        <v>0</v>
      </c>
      <c r="H139" s="172">
        <f t="shared" si="60"/>
        <v>0</v>
      </c>
      <c r="I139" s="111">
        <f t="shared" ref="I139:J139" si="81">I140+I141</f>
        <v>0</v>
      </c>
      <c r="J139" s="112">
        <f t="shared" si="81"/>
        <v>0</v>
      </c>
      <c r="K139" s="111">
        <f t="shared" si="80"/>
        <v>0</v>
      </c>
      <c r="L139" s="112">
        <f t="shared" si="80"/>
        <v>0</v>
      </c>
      <c r="M139" s="112">
        <f t="shared" si="80"/>
        <v>0</v>
      </c>
      <c r="N139" s="112">
        <f t="shared" si="80"/>
        <v>0</v>
      </c>
      <c r="O139" s="112">
        <f t="shared" si="80"/>
        <v>0</v>
      </c>
      <c r="P139" s="115">
        <f t="shared" si="80"/>
        <v>0</v>
      </c>
      <c r="Q139" s="112">
        <f t="shared" si="80"/>
        <v>0</v>
      </c>
      <c r="R139" s="114">
        <f t="shared" si="80"/>
        <v>0</v>
      </c>
      <c r="S139" s="115">
        <f t="shared" si="80"/>
        <v>0</v>
      </c>
      <c r="T139" s="112">
        <f t="shared" si="80"/>
        <v>0</v>
      </c>
      <c r="U139" s="114">
        <f t="shared" si="80"/>
        <v>0</v>
      </c>
      <c r="V139" s="116">
        <f t="shared" si="80"/>
        <v>0</v>
      </c>
    </row>
    <row r="140" spans="1:22" hidden="1" x14ac:dyDescent="0.25">
      <c r="B140" s="55"/>
      <c r="C140" s="2"/>
      <c r="D140" s="524" t="s">
        <v>531</v>
      </c>
      <c r="E140" s="524"/>
      <c r="F140" s="258">
        <f t="shared" ref="F140:F141" si="82">SUM(K140:V140)</f>
        <v>0</v>
      </c>
      <c r="G140" s="151"/>
      <c r="H140" s="169">
        <f t="shared" si="60"/>
        <v>0</v>
      </c>
      <c r="I140" s="76"/>
      <c r="J140" s="1"/>
      <c r="K140" s="76"/>
      <c r="L140" s="1"/>
      <c r="M140" s="1"/>
      <c r="N140" s="1"/>
      <c r="O140" s="1"/>
      <c r="P140" s="82"/>
      <c r="Q140" s="1"/>
      <c r="R140" s="42"/>
      <c r="S140" s="82"/>
      <c r="T140" s="1"/>
      <c r="U140" s="42"/>
      <c r="V140" s="44"/>
    </row>
    <row r="141" spans="1:22" ht="25.5" hidden="1" customHeight="1" x14ac:dyDescent="0.25">
      <c r="B141" s="55"/>
      <c r="C141" s="2"/>
      <c r="D141" s="523" t="s">
        <v>530</v>
      </c>
      <c r="E141" s="523"/>
      <c r="F141" s="268">
        <f t="shared" si="82"/>
        <v>0</v>
      </c>
      <c r="G141" s="161"/>
      <c r="H141" s="169">
        <f t="shared" si="60"/>
        <v>0</v>
      </c>
      <c r="I141" s="76"/>
      <c r="J141" s="1"/>
      <c r="K141" s="76"/>
      <c r="L141" s="1"/>
      <c r="M141" s="1"/>
      <c r="N141" s="1"/>
      <c r="O141" s="1"/>
      <c r="P141" s="82"/>
      <c r="Q141" s="1"/>
      <c r="R141" s="42"/>
      <c r="S141" s="82"/>
      <c r="T141" s="1"/>
      <c r="U141" s="42"/>
      <c r="V141" s="44"/>
    </row>
    <row r="142" spans="1:22" s="41" customFormat="1" hidden="1" x14ac:dyDescent="0.25">
      <c r="A142" s="128" t="s">
        <v>234</v>
      </c>
      <c r="B142" s="109" t="s">
        <v>667</v>
      </c>
      <c r="C142" s="602" t="s">
        <v>810</v>
      </c>
      <c r="D142" s="603"/>
      <c r="E142" s="603"/>
      <c r="F142" s="267">
        <f>F143+F144+F145+F146+F147+F148+F149+F150+F151+F152+F153</f>
        <v>0</v>
      </c>
      <c r="G142" s="160">
        <f t="shared" ref="G142:V142" si="83">G143+G144+G145+G146+G147+G148+G149+G150+G151+G152+G153</f>
        <v>0</v>
      </c>
      <c r="H142" s="172">
        <f t="shared" si="60"/>
        <v>0</v>
      </c>
      <c r="I142" s="111">
        <f t="shared" ref="I142:J142" si="84">I143+I144+I145+I146+I147+I148+I149+I150+I151+I152+I153</f>
        <v>0</v>
      </c>
      <c r="J142" s="112">
        <f t="shared" si="84"/>
        <v>0</v>
      </c>
      <c r="K142" s="111">
        <f t="shared" si="83"/>
        <v>0</v>
      </c>
      <c r="L142" s="112">
        <f t="shared" si="83"/>
        <v>0</v>
      </c>
      <c r="M142" s="112">
        <f t="shared" si="83"/>
        <v>0</v>
      </c>
      <c r="N142" s="112">
        <f t="shared" si="83"/>
        <v>0</v>
      </c>
      <c r="O142" s="112">
        <f t="shared" si="83"/>
        <v>0</v>
      </c>
      <c r="P142" s="115">
        <f t="shared" si="83"/>
        <v>0</v>
      </c>
      <c r="Q142" s="112">
        <f t="shared" si="83"/>
        <v>0</v>
      </c>
      <c r="R142" s="114">
        <f t="shared" si="83"/>
        <v>0</v>
      </c>
      <c r="S142" s="115">
        <f t="shared" si="83"/>
        <v>0</v>
      </c>
      <c r="T142" s="112">
        <f t="shared" si="83"/>
        <v>0</v>
      </c>
      <c r="U142" s="114">
        <f t="shared" si="83"/>
        <v>0</v>
      </c>
      <c r="V142" s="116">
        <f t="shared" si="83"/>
        <v>0</v>
      </c>
    </row>
    <row r="143" spans="1:22" hidden="1" x14ac:dyDescent="0.25">
      <c r="B143" s="55"/>
      <c r="C143" s="2"/>
      <c r="D143" s="524" t="s">
        <v>354</v>
      </c>
      <c r="E143" s="524"/>
      <c r="F143" s="258">
        <f t="shared" ref="F143:F156" si="85">SUM(K143:V143)</f>
        <v>0</v>
      </c>
      <c r="G143" s="151"/>
      <c r="H143" s="169">
        <f t="shared" si="60"/>
        <v>0</v>
      </c>
      <c r="I143" s="76"/>
      <c r="J143" s="1"/>
      <c r="K143" s="76"/>
      <c r="L143" s="1"/>
      <c r="M143" s="1"/>
      <c r="N143" s="1"/>
      <c r="O143" s="1"/>
      <c r="P143" s="82"/>
      <c r="Q143" s="1"/>
      <c r="R143" s="42"/>
      <c r="S143" s="82"/>
      <c r="T143" s="1"/>
      <c r="U143" s="42"/>
      <c r="V143" s="44"/>
    </row>
    <row r="144" spans="1:22" hidden="1" x14ac:dyDescent="0.25">
      <c r="B144" s="55"/>
      <c r="C144" s="2"/>
      <c r="D144" s="524" t="s">
        <v>357</v>
      </c>
      <c r="E144" s="524"/>
      <c r="F144" s="258">
        <f t="shared" si="85"/>
        <v>0</v>
      </c>
      <c r="G144" s="151"/>
      <c r="H144" s="169">
        <f t="shared" si="60"/>
        <v>0</v>
      </c>
      <c r="I144" s="76"/>
      <c r="J144" s="1"/>
      <c r="K144" s="76"/>
      <c r="L144" s="1"/>
      <c r="M144" s="1"/>
      <c r="N144" s="1"/>
      <c r="O144" s="1"/>
      <c r="P144" s="82"/>
      <c r="Q144" s="1"/>
      <c r="R144" s="42"/>
      <c r="S144" s="82"/>
      <c r="T144" s="1"/>
      <c r="U144" s="42"/>
      <c r="V144" s="44"/>
    </row>
    <row r="145" spans="1:22" hidden="1" x14ac:dyDescent="0.25">
      <c r="B145" s="55"/>
      <c r="C145" s="2"/>
      <c r="D145" s="524" t="s">
        <v>358</v>
      </c>
      <c r="E145" s="524"/>
      <c r="F145" s="258">
        <f t="shared" si="85"/>
        <v>0</v>
      </c>
      <c r="G145" s="151"/>
      <c r="H145" s="169">
        <f t="shared" si="60"/>
        <v>0</v>
      </c>
      <c r="I145" s="76"/>
      <c r="J145" s="1"/>
      <c r="K145" s="76"/>
      <c r="L145" s="1"/>
      <c r="M145" s="1"/>
      <c r="N145" s="1"/>
      <c r="O145" s="1"/>
      <c r="P145" s="82"/>
      <c r="Q145" s="1"/>
      <c r="R145" s="42"/>
      <c r="S145" s="82"/>
      <c r="T145" s="1"/>
      <c r="U145" s="42"/>
      <c r="V145" s="44"/>
    </row>
    <row r="146" spans="1:22" hidden="1" x14ac:dyDescent="0.25">
      <c r="B146" s="55"/>
      <c r="C146" s="2"/>
      <c r="D146" s="524" t="s">
        <v>355</v>
      </c>
      <c r="E146" s="524"/>
      <c r="F146" s="258">
        <f t="shared" si="85"/>
        <v>0</v>
      </c>
      <c r="G146" s="151"/>
      <c r="H146" s="169">
        <f t="shared" si="60"/>
        <v>0</v>
      </c>
      <c r="I146" s="76"/>
      <c r="J146" s="1"/>
      <c r="K146" s="76"/>
      <c r="L146" s="1"/>
      <c r="M146" s="1"/>
      <c r="N146" s="1"/>
      <c r="O146" s="1"/>
      <c r="P146" s="82"/>
      <c r="Q146" s="1"/>
      <c r="R146" s="42"/>
      <c r="S146" s="82"/>
      <c r="T146" s="1"/>
      <c r="U146" s="42"/>
      <c r="V146" s="44"/>
    </row>
    <row r="147" spans="1:22" hidden="1" x14ac:dyDescent="0.25">
      <c r="B147" s="55"/>
      <c r="C147" s="2"/>
      <c r="D147" s="524" t="s">
        <v>811</v>
      </c>
      <c r="E147" s="524"/>
      <c r="F147" s="258">
        <f t="shared" si="85"/>
        <v>0</v>
      </c>
      <c r="G147" s="151"/>
      <c r="H147" s="169">
        <f t="shared" si="60"/>
        <v>0</v>
      </c>
      <c r="I147" s="76"/>
      <c r="J147" s="1"/>
      <c r="K147" s="76"/>
      <c r="L147" s="1"/>
      <c r="M147" s="1"/>
      <c r="N147" s="1"/>
      <c r="O147" s="1"/>
      <c r="P147" s="82"/>
      <c r="Q147" s="1"/>
      <c r="R147" s="42"/>
      <c r="S147" s="82"/>
      <c r="T147" s="1"/>
      <c r="U147" s="42"/>
      <c r="V147" s="44"/>
    </row>
    <row r="148" spans="1:22" ht="25.5" hidden="1" customHeight="1" x14ac:dyDescent="0.25">
      <c r="B148" s="55"/>
      <c r="C148" s="2"/>
      <c r="D148" s="523" t="s">
        <v>532</v>
      </c>
      <c r="E148" s="523"/>
      <c r="F148" s="268">
        <f t="shared" si="85"/>
        <v>0</v>
      </c>
      <c r="G148" s="161"/>
      <c r="H148" s="169">
        <f t="shared" si="60"/>
        <v>0</v>
      </c>
      <c r="I148" s="76"/>
      <c r="J148" s="1"/>
      <c r="K148" s="76"/>
      <c r="L148" s="1"/>
      <c r="M148" s="1"/>
      <c r="N148" s="1"/>
      <c r="O148" s="1"/>
      <c r="P148" s="82"/>
      <c r="Q148" s="1"/>
      <c r="R148" s="42"/>
      <c r="S148" s="82"/>
      <c r="T148" s="1"/>
      <c r="U148" s="42"/>
      <c r="V148" s="44"/>
    </row>
    <row r="149" spans="1:22" ht="25.5" hidden="1" customHeight="1" x14ac:dyDescent="0.25">
      <c r="B149" s="55"/>
      <c r="C149" s="2"/>
      <c r="D149" s="523" t="s">
        <v>533</v>
      </c>
      <c r="E149" s="523"/>
      <c r="F149" s="268">
        <f t="shared" si="85"/>
        <v>0</v>
      </c>
      <c r="G149" s="161"/>
      <c r="H149" s="169">
        <f t="shared" si="60"/>
        <v>0</v>
      </c>
      <c r="I149" s="76"/>
      <c r="J149" s="1"/>
      <c r="K149" s="76"/>
      <c r="L149" s="1"/>
      <c r="M149" s="1"/>
      <c r="N149" s="1"/>
      <c r="O149" s="1"/>
      <c r="P149" s="82"/>
      <c r="Q149" s="1"/>
      <c r="R149" s="42"/>
      <c r="S149" s="82"/>
      <c r="T149" s="1"/>
      <c r="U149" s="42"/>
      <c r="V149" s="44"/>
    </row>
    <row r="150" spans="1:22" hidden="1" x14ac:dyDescent="0.25">
      <c r="B150" s="55"/>
      <c r="C150" s="2"/>
      <c r="D150" s="524" t="s">
        <v>364</v>
      </c>
      <c r="E150" s="524"/>
      <c r="F150" s="258">
        <f t="shared" si="85"/>
        <v>0</v>
      </c>
      <c r="G150" s="151"/>
      <c r="H150" s="169">
        <f t="shared" si="60"/>
        <v>0</v>
      </c>
      <c r="I150" s="76"/>
      <c r="J150" s="1"/>
      <c r="K150" s="76"/>
      <c r="L150" s="1"/>
      <c r="M150" s="1"/>
      <c r="N150" s="1"/>
      <c r="O150" s="1"/>
      <c r="P150" s="82"/>
      <c r="Q150" s="1"/>
      <c r="R150" s="42"/>
      <c r="S150" s="82"/>
      <c r="T150" s="1"/>
      <c r="U150" s="42"/>
      <c r="V150" s="44"/>
    </row>
    <row r="151" spans="1:22" hidden="1" x14ac:dyDescent="0.25">
      <c r="B151" s="55"/>
      <c r="C151" s="2"/>
      <c r="D151" s="524" t="s">
        <v>356</v>
      </c>
      <c r="E151" s="524"/>
      <c r="F151" s="258">
        <f t="shared" si="85"/>
        <v>0</v>
      </c>
      <c r="G151" s="151"/>
      <c r="H151" s="169">
        <f t="shared" si="60"/>
        <v>0</v>
      </c>
      <c r="I151" s="76"/>
      <c r="J151" s="1"/>
      <c r="K151" s="76"/>
      <c r="L151" s="1"/>
      <c r="M151" s="1"/>
      <c r="N151" s="1"/>
      <c r="O151" s="1"/>
      <c r="P151" s="82"/>
      <c r="Q151" s="1"/>
      <c r="R151" s="42"/>
      <c r="S151" s="82"/>
      <c r="T151" s="1"/>
      <c r="U151" s="42"/>
      <c r="V151" s="44"/>
    </row>
    <row r="152" spans="1:22" ht="25.5" hidden="1" customHeight="1" x14ac:dyDescent="0.25">
      <c r="B152" s="55"/>
      <c r="C152" s="2"/>
      <c r="D152" s="523" t="s">
        <v>534</v>
      </c>
      <c r="E152" s="523"/>
      <c r="F152" s="268">
        <f t="shared" si="85"/>
        <v>0</v>
      </c>
      <c r="G152" s="161"/>
      <c r="H152" s="169">
        <f t="shared" si="60"/>
        <v>0</v>
      </c>
      <c r="I152" s="76"/>
      <c r="J152" s="1"/>
      <c r="K152" s="76"/>
      <c r="L152" s="1"/>
      <c r="M152" s="1"/>
      <c r="N152" s="1"/>
      <c r="O152" s="1"/>
      <c r="P152" s="82"/>
      <c r="Q152" s="1"/>
      <c r="R152" s="42"/>
      <c r="S152" s="82"/>
      <c r="T152" s="1"/>
      <c r="U152" s="42"/>
      <c r="V152" s="44"/>
    </row>
    <row r="153" spans="1:22" hidden="1" x14ac:dyDescent="0.25">
      <c r="B153" s="55"/>
      <c r="C153" s="2"/>
      <c r="D153" s="524" t="s">
        <v>535</v>
      </c>
      <c r="E153" s="524"/>
      <c r="F153" s="258">
        <f t="shared" si="85"/>
        <v>0</v>
      </c>
      <c r="G153" s="151"/>
      <c r="H153" s="169">
        <f t="shared" si="60"/>
        <v>0</v>
      </c>
      <c r="I153" s="76"/>
      <c r="J153" s="1"/>
      <c r="K153" s="76"/>
      <c r="L153" s="1"/>
      <c r="M153" s="1"/>
      <c r="N153" s="1"/>
      <c r="O153" s="1"/>
      <c r="P153" s="82"/>
      <c r="Q153" s="1"/>
      <c r="R153" s="42"/>
      <c r="S153" s="82"/>
      <c r="T153" s="1"/>
      <c r="U153" s="42"/>
      <c r="V153" s="44"/>
    </row>
    <row r="154" spans="1:22" s="41" customFormat="1" hidden="1" x14ac:dyDescent="0.25">
      <c r="A154" s="128" t="s">
        <v>235</v>
      </c>
      <c r="B154" s="109" t="s">
        <v>666</v>
      </c>
      <c r="C154" s="564" t="s">
        <v>236</v>
      </c>
      <c r="D154" s="565"/>
      <c r="E154" s="565"/>
      <c r="F154" s="269">
        <f t="shared" si="85"/>
        <v>0</v>
      </c>
      <c r="G154" s="162"/>
      <c r="H154" s="172">
        <f t="shared" si="60"/>
        <v>0</v>
      </c>
      <c r="I154" s="111"/>
      <c r="J154" s="112"/>
      <c r="K154" s="111"/>
      <c r="L154" s="112"/>
      <c r="M154" s="112"/>
      <c r="N154" s="112"/>
      <c r="O154" s="112"/>
      <c r="P154" s="115"/>
      <c r="Q154" s="112"/>
      <c r="R154" s="114"/>
      <c r="S154" s="115"/>
      <c r="T154" s="112"/>
      <c r="U154" s="114"/>
      <c r="V154" s="116"/>
    </row>
    <row r="155" spans="1:22" s="41" customFormat="1" hidden="1" x14ac:dyDescent="0.25">
      <c r="A155" s="128" t="s">
        <v>237</v>
      </c>
      <c r="B155" s="109" t="s">
        <v>668</v>
      </c>
      <c r="C155" s="564" t="s">
        <v>238</v>
      </c>
      <c r="D155" s="565"/>
      <c r="E155" s="565"/>
      <c r="F155" s="269">
        <f t="shared" si="85"/>
        <v>0</v>
      </c>
      <c r="G155" s="162"/>
      <c r="H155" s="172">
        <f t="shared" si="60"/>
        <v>0</v>
      </c>
      <c r="I155" s="111"/>
      <c r="J155" s="112"/>
      <c r="K155" s="111"/>
      <c r="L155" s="112"/>
      <c r="M155" s="112"/>
      <c r="N155" s="112"/>
      <c r="O155" s="112"/>
      <c r="P155" s="115"/>
      <c r="Q155" s="112"/>
      <c r="R155" s="114"/>
      <c r="S155" s="115"/>
      <c r="T155" s="112"/>
      <c r="U155" s="114"/>
      <c r="V155" s="116"/>
    </row>
    <row r="156" spans="1:22" s="41" customFormat="1" hidden="1" x14ac:dyDescent="0.25">
      <c r="A156" s="128" t="s">
        <v>239</v>
      </c>
      <c r="B156" s="109" t="s">
        <v>669</v>
      </c>
      <c r="C156" s="564" t="s">
        <v>240</v>
      </c>
      <c r="D156" s="565"/>
      <c r="E156" s="565"/>
      <c r="F156" s="269">
        <f t="shared" si="85"/>
        <v>0</v>
      </c>
      <c r="G156" s="162"/>
      <c r="H156" s="172">
        <f t="shared" ref="H156:H219" si="86">SUM(F156:G156)</f>
        <v>0</v>
      </c>
      <c r="I156" s="111"/>
      <c r="J156" s="112"/>
      <c r="K156" s="111"/>
      <c r="L156" s="112"/>
      <c r="M156" s="112"/>
      <c r="N156" s="112"/>
      <c r="O156" s="112"/>
      <c r="P156" s="115"/>
      <c r="Q156" s="112"/>
      <c r="R156" s="114"/>
      <c r="S156" s="115"/>
      <c r="T156" s="112"/>
      <c r="U156" s="114"/>
      <c r="V156" s="116"/>
    </row>
    <row r="157" spans="1:22" s="41" customFormat="1" hidden="1" x14ac:dyDescent="0.25">
      <c r="A157" s="128" t="s">
        <v>241</v>
      </c>
      <c r="B157" s="109" t="s">
        <v>670</v>
      </c>
      <c r="C157" s="564" t="s">
        <v>242</v>
      </c>
      <c r="D157" s="565"/>
      <c r="E157" s="565"/>
      <c r="F157" s="269">
        <f>F158+F159+F160+F161+F162+F163+F164+F165+F166+F167</f>
        <v>0</v>
      </c>
      <c r="G157" s="162">
        <f t="shared" ref="G157:V157" si="87">G158+G159+G160+G161+G162+G163+G164+G165+G166+G167</f>
        <v>0</v>
      </c>
      <c r="H157" s="172">
        <f t="shared" si="86"/>
        <v>0</v>
      </c>
      <c r="I157" s="111">
        <f t="shared" ref="I157:J157" si="88">I158+I159+I160+I161+I162+I163+I164+I165+I166+I167</f>
        <v>0</v>
      </c>
      <c r="J157" s="112">
        <f t="shared" si="88"/>
        <v>0</v>
      </c>
      <c r="K157" s="111">
        <f t="shared" si="87"/>
        <v>0</v>
      </c>
      <c r="L157" s="112">
        <f t="shared" si="87"/>
        <v>0</v>
      </c>
      <c r="M157" s="112">
        <f t="shared" si="87"/>
        <v>0</v>
      </c>
      <c r="N157" s="112">
        <f t="shared" si="87"/>
        <v>0</v>
      </c>
      <c r="O157" s="112">
        <f t="shared" si="87"/>
        <v>0</v>
      </c>
      <c r="P157" s="115">
        <f t="shared" si="87"/>
        <v>0</v>
      </c>
      <c r="Q157" s="112">
        <f t="shared" si="87"/>
        <v>0</v>
      </c>
      <c r="R157" s="114">
        <f t="shared" si="87"/>
        <v>0</v>
      </c>
      <c r="S157" s="115">
        <f t="shared" si="87"/>
        <v>0</v>
      </c>
      <c r="T157" s="112">
        <f t="shared" si="87"/>
        <v>0</v>
      </c>
      <c r="U157" s="114">
        <f t="shared" si="87"/>
        <v>0</v>
      </c>
      <c r="V157" s="116">
        <f t="shared" si="87"/>
        <v>0</v>
      </c>
    </row>
    <row r="158" spans="1:22" hidden="1" x14ac:dyDescent="0.25">
      <c r="B158" s="55"/>
      <c r="C158" s="2"/>
      <c r="D158" s="524" t="s">
        <v>359</v>
      </c>
      <c r="E158" s="524"/>
      <c r="F158" s="258">
        <f t="shared" ref="F158:F168" si="89">SUM(K158:V158)</f>
        <v>0</v>
      </c>
      <c r="G158" s="151"/>
      <c r="H158" s="169">
        <f t="shared" si="86"/>
        <v>0</v>
      </c>
      <c r="I158" s="76"/>
      <c r="J158" s="1"/>
      <c r="K158" s="76"/>
      <c r="L158" s="1"/>
      <c r="M158" s="1"/>
      <c r="N158" s="1"/>
      <c r="O158" s="1"/>
      <c r="P158" s="82"/>
      <c r="Q158" s="1"/>
      <c r="R158" s="42"/>
      <c r="S158" s="82"/>
      <c r="T158" s="1"/>
      <c r="U158" s="42"/>
      <c r="V158" s="44"/>
    </row>
    <row r="159" spans="1:22" hidden="1" x14ac:dyDescent="0.25">
      <c r="B159" s="55"/>
      <c r="C159" s="2"/>
      <c r="D159" s="524" t="s">
        <v>360</v>
      </c>
      <c r="E159" s="524"/>
      <c r="F159" s="258">
        <f t="shared" si="89"/>
        <v>0</v>
      </c>
      <c r="G159" s="151"/>
      <c r="H159" s="169">
        <f t="shared" si="86"/>
        <v>0</v>
      </c>
      <c r="I159" s="76"/>
      <c r="J159" s="1"/>
      <c r="K159" s="76"/>
      <c r="L159" s="1"/>
      <c r="M159" s="1"/>
      <c r="N159" s="1"/>
      <c r="O159" s="1"/>
      <c r="P159" s="82"/>
      <c r="Q159" s="1"/>
      <c r="R159" s="42"/>
      <c r="S159" s="82"/>
      <c r="T159" s="1"/>
      <c r="U159" s="42"/>
      <c r="V159" s="44"/>
    </row>
    <row r="160" spans="1:22" hidden="1" x14ac:dyDescent="0.25">
      <c r="B160" s="55"/>
      <c r="C160" s="2"/>
      <c r="D160" s="524" t="s">
        <v>361</v>
      </c>
      <c r="E160" s="524"/>
      <c r="F160" s="258">
        <f t="shared" si="89"/>
        <v>0</v>
      </c>
      <c r="G160" s="151"/>
      <c r="H160" s="169">
        <f t="shared" si="86"/>
        <v>0</v>
      </c>
      <c r="I160" s="76"/>
      <c r="J160" s="1"/>
      <c r="K160" s="76"/>
      <c r="L160" s="1"/>
      <c r="M160" s="1"/>
      <c r="N160" s="1"/>
      <c r="O160" s="1"/>
      <c r="P160" s="82"/>
      <c r="Q160" s="1"/>
      <c r="R160" s="42"/>
      <c r="S160" s="82"/>
      <c r="T160" s="1"/>
      <c r="U160" s="42"/>
      <c r="V160" s="44"/>
    </row>
    <row r="161" spans="1:22" hidden="1" x14ac:dyDescent="0.25">
      <c r="B161" s="55"/>
      <c r="C161" s="2"/>
      <c r="D161" s="524" t="s">
        <v>362</v>
      </c>
      <c r="E161" s="524"/>
      <c r="F161" s="258">
        <f t="shared" si="89"/>
        <v>0</v>
      </c>
      <c r="G161" s="151"/>
      <c r="H161" s="169">
        <f t="shared" si="86"/>
        <v>0</v>
      </c>
      <c r="I161" s="76"/>
      <c r="J161" s="1"/>
      <c r="K161" s="76"/>
      <c r="L161" s="1"/>
      <c r="M161" s="1"/>
      <c r="N161" s="1"/>
      <c r="O161" s="1"/>
      <c r="P161" s="82"/>
      <c r="Q161" s="1"/>
      <c r="R161" s="42"/>
      <c r="S161" s="82"/>
      <c r="T161" s="1"/>
      <c r="U161" s="42"/>
      <c r="V161" s="44"/>
    </row>
    <row r="162" spans="1:22" hidden="1" x14ac:dyDescent="0.25">
      <c r="B162" s="55"/>
      <c r="C162" s="2"/>
      <c r="D162" s="524" t="s">
        <v>363</v>
      </c>
      <c r="E162" s="524"/>
      <c r="F162" s="258">
        <f t="shared" si="89"/>
        <v>0</v>
      </c>
      <c r="G162" s="151"/>
      <c r="H162" s="169">
        <f t="shared" si="86"/>
        <v>0</v>
      </c>
      <c r="I162" s="76"/>
      <c r="J162" s="1"/>
      <c r="K162" s="76"/>
      <c r="L162" s="1"/>
      <c r="M162" s="1"/>
      <c r="N162" s="1"/>
      <c r="O162" s="1"/>
      <c r="P162" s="82"/>
      <c r="Q162" s="1"/>
      <c r="R162" s="42"/>
      <c r="S162" s="82"/>
      <c r="T162" s="1"/>
      <c r="U162" s="42"/>
      <c r="V162" s="44"/>
    </row>
    <row r="163" spans="1:22" ht="25.5" hidden="1" customHeight="1" x14ac:dyDescent="0.25">
      <c r="B163" s="55"/>
      <c r="C163" s="2"/>
      <c r="D163" s="523" t="s">
        <v>536</v>
      </c>
      <c r="E163" s="523"/>
      <c r="F163" s="268">
        <f t="shared" si="89"/>
        <v>0</v>
      </c>
      <c r="G163" s="161"/>
      <c r="H163" s="169">
        <f t="shared" si="86"/>
        <v>0</v>
      </c>
      <c r="I163" s="76"/>
      <c r="J163" s="1"/>
      <c r="K163" s="76"/>
      <c r="L163" s="1"/>
      <c r="M163" s="1"/>
      <c r="N163" s="1"/>
      <c r="O163" s="1"/>
      <c r="P163" s="82"/>
      <c r="Q163" s="1"/>
      <c r="R163" s="42"/>
      <c r="S163" s="82"/>
      <c r="T163" s="1"/>
      <c r="U163" s="42"/>
      <c r="V163" s="44"/>
    </row>
    <row r="164" spans="1:22" ht="25.5" hidden="1" customHeight="1" x14ac:dyDescent="0.25">
      <c r="B164" s="55"/>
      <c r="C164" s="2"/>
      <c r="D164" s="523" t="s">
        <v>539</v>
      </c>
      <c r="E164" s="523"/>
      <c r="F164" s="268">
        <f t="shared" si="89"/>
        <v>0</v>
      </c>
      <c r="G164" s="161"/>
      <c r="H164" s="169">
        <f t="shared" si="86"/>
        <v>0</v>
      </c>
      <c r="I164" s="76"/>
      <c r="J164" s="1"/>
      <c r="K164" s="76"/>
      <c r="L164" s="1"/>
      <c r="M164" s="1"/>
      <c r="N164" s="1"/>
      <c r="O164" s="1"/>
      <c r="P164" s="82"/>
      <c r="Q164" s="1"/>
      <c r="R164" s="42"/>
      <c r="S164" s="82"/>
      <c r="T164" s="1"/>
      <c r="U164" s="42"/>
      <c r="V164" s="44"/>
    </row>
    <row r="165" spans="1:22" hidden="1" x14ac:dyDescent="0.25">
      <c r="B165" s="55"/>
      <c r="C165" s="2"/>
      <c r="D165" s="524" t="s">
        <v>365</v>
      </c>
      <c r="E165" s="524"/>
      <c r="F165" s="258">
        <f t="shared" si="89"/>
        <v>0</v>
      </c>
      <c r="G165" s="151"/>
      <c r="H165" s="169">
        <f t="shared" si="86"/>
        <v>0</v>
      </c>
      <c r="I165" s="76"/>
      <c r="J165" s="1"/>
      <c r="K165" s="76"/>
      <c r="L165" s="1"/>
      <c r="M165" s="1"/>
      <c r="N165" s="1"/>
      <c r="O165" s="1"/>
      <c r="P165" s="82"/>
      <c r="Q165" s="1"/>
      <c r="R165" s="42"/>
      <c r="S165" s="82"/>
      <c r="T165" s="1"/>
      <c r="U165" s="42"/>
      <c r="V165" s="44"/>
    </row>
    <row r="166" spans="1:22" ht="25.5" hidden="1" customHeight="1" x14ac:dyDescent="0.25">
      <c r="B166" s="55"/>
      <c r="C166" s="2"/>
      <c r="D166" s="523" t="s">
        <v>542</v>
      </c>
      <c r="E166" s="523"/>
      <c r="F166" s="268">
        <f t="shared" si="89"/>
        <v>0</v>
      </c>
      <c r="G166" s="161"/>
      <c r="H166" s="169">
        <f t="shared" si="86"/>
        <v>0</v>
      </c>
      <c r="I166" s="76"/>
      <c r="J166" s="1"/>
      <c r="K166" s="76"/>
      <c r="L166" s="1"/>
      <c r="M166" s="1"/>
      <c r="N166" s="1"/>
      <c r="O166" s="1"/>
      <c r="P166" s="82"/>
      <c r="Q166" s="1"/>
      <c r="R166" s="42"/>
      <c r="S166" s="82"/>
      <c r="T166" s="1"/>
      <c r="U166" s="42"/>
      <c r="V166" s="44"/>
    </row>
    <row r="167" spans="1:22" hidden="1" x14ac:dyDescent="0.25">
      <c r="B167" s="55"/>
      <c r="C167" s="2"/>
      <c r="D167" s="524" t="s">
        <v>543</v>
      </c>
      <c r="E167" s="524"/>
      <c r="F167" s="258">
        <f t="shared" si="89"/>
        <v>0</v>
      </c>
      <c r="G167" s="151"/>
      <c r="H167" s="169">
        <f t="shared" si="86"/>
        <v>0</v>
      </c>
      <c r="I167" s="76"/>
      <c r="J167" s="1"/>
      <c r="K167" s="76"/>
      <c r="L167" s="1"/>
      <c r="M167" s="1"/>
      <c r="N167" s="1"/>
      <c r="O167" s="1"/>
      <c r="P167" s="82"/>
      <c r="Q167" s="1"/>
      <c r="R167" s="42"/>
      <c r="S167" s="82"/>
      <c r="T167" s="1"/>
      <c r="U167" s="42"/>
      <c r="V167" s="44"/>
    </row>
    <row r="168" spans="1:22" s="41" customFormat="1" ht="15.75" hidden="1" thickBot="1" x14ac:dyDescent="0.3">
      <c r="A168" s="128" t="s">
        <v>243</v>
      </c>
      <c r="B168" s="137" t="s">
        <v>671</v>
      </c>
      <c r="C168" s="600" t="s">
        <v>244</v>
      </c>
      <c r="D168" s="601"/>
      <c r="E168" s="601"/>
      <c r="F168" s="270">
        <f t="shared" si="89"/>
        <v>0</v>
      </c>
      <c r="G168" s="163"/>
      <c r="H168" s="172">
        <f t="shared" si="86"/>
        <v>0</v>
      </c>
      <c r="I168" s="111"/>
      <c r="J168" s="112"/>
      <c r="K168" s="111"/>
      <c r="L168" s="112"/>
      <c r="M168" s="112"/>
      <c r="N168" s="112"/>
      <c r="O168" s="112"/>
      <c r="P168" s="115"/>
      <c r="Q168" s="112"/>
      <c r="R168" s="114"/>
      <c r="S168" s="115"/>
      <c r="T168" s="112"/>
      <c r="U168" s="114"/>
      <c r="V168" s="116"/>
    </row>
    <row r="169" spans="1:22" ht="15.75" thickBot="1" x14ac:dyDescent="0.3">
      <c r="B169" s="101" t="s">
        <v>245</v>
      </c>
      <c r="C169" s="560" t="s">
        <v>246</v>
      </c>
      <c r="D169" s="561"/>
      <c r="E169" s="561"/>
      <c r="F169" s="261">
        <f>F170+F171+F174+F175+F176+F177+F178</f>
        <v>317500</v>
      </c>
      <c r="G169" s="154">
        <f t="shared" ref="G169:V169" si="90">G170+G171+G174+G175+G176+G177+G178</f>
        <v>0</v>
      </c>
      <c r="H169" s="166">
        <f t="shared" si="86"/>
        <v>317500</v>
      </c>
      <c r="I169" s="87">
        <f t="shared" ref="I169:J169" si="91">I170+I171+I174+I175+I176+I177+I178</f>
        <v>76200</v>
      </c>
      <c r="J169" s="88">
        <f t="shared" si="91"/>
        <v>241300</v>
      </c>
      <c r="K169" s="87">
        <f t="shared" si="90"/>
        <v>0</v>
      </c>
      <c r="L169" s="88">
        <f t="shared" si="90"/>
        <v>0</v>
      </c>
      <c r="M169" s="88">
        <f t="shared" si="90"/>
        <v>76200</v>
      </c>
      <c r="N169" s="88">
        <f t="shared" si="90"/>
        <v>0</v>
      </c>
      <c r="O169" s="88">
        <f t="shared" si="90"/>
        <v>50800</v>
      </c>
      <c r="P169" s="91">
        <f t="shared" si="90"/>
        <v>0</v>
      </c>
      <c r="Q169" s="88">
        <f t="shared" si="90"/>
        <v>190500</v>
      </c>
      <c r="R169" s="90">
        <f t="shared" si="90"/>
        <v>0</v>
      </c>
      <c r="S169" s="91">
        <f t="shared" si="90"/>
        <v>0</v>
      </c>
      <c r="T169" s="88">
        <f t="shared" si="90"/>
        <v>0</v>
      </c>
      <c r="U169" s="90">
        <f t="shared" si="90"/>
        <v>0</v>
      </c>
      <c r="V169" s="92">
        <f t="shared" si="90"/>
        <v>0</v>
      </c>
    </row>
    <row r="170" spans="1:22" s="18" customFormat="1" hidden="1" x14ac:dyDescent="0.25">
      <c r="A170" s="128" t="s">
        <v>247</v>
      </c>
      <c r="B170" s="117" t="s">
        <v>672</v>
      </c>
      <c r="C170" s="574" t="s">
        <v>248</v>
      </c>
      <c r="D170" s="575"/>
      <c r="E170" s="575"/>
      <c r="F170" s="257">
        <f t="shared" ref="F170" si="92">SUM(K170:V170)</f>
        <v>0</v>
      </c>
      <c r="G170" s="150"/>
      <c r="H170" s="168">
        <f t="shared" si="86"/>
        <v>0</v>
      </c>
      <c r="I170" s="95"/>
      <c r="J170" s="96"/>
      <c r="K170" s="95"/>
      <c r="L170" s="96"/>
      <c r="M170" s="96"/>
      <c r="N170" s="96"/>
      <c r="O170" s="96"/>
      <c r="P170" s="99"/>
      <c r="Q170" s="96"/>
      <c r="R170" s="98"/>
      <c r="S170" s="99"/>
      <c r="T170" s="96"/>
      <c r="U170" s="98"/>
      <c r="V170" s="100"/>
    </row>
    <row r="171" spans="1:22" s="18" customFormat="1" hidden="1" x14ac:dyDescent="0.25">
      <c r="A171" s="128" t="s">
        <v>249</v>
      </c>
      <c r="B171" s="93" t="s">
        <v>673</v>
      </c>
      <c r="C171" s="556" t="s">
        <v>250</v>
      </c>
      <c r="D171" s="557"/>
      <c r="E171" s="557"/>
      <c r="F171" s="259">
        <f>F172+F173</f>
        <v>0</v>
      </c>
      <c r="G171" s="152">
        <f t="shared" ref="G171:V171" si="93">G172+G173</f>
        <v>0</v>
      </c>
      <c r="H171" s="168">
        <f t="shared" si="86"/>
        <v>0</v>
      </c>
      <c r="I171" s="95">
        <f t="shared" ref="I171:J171" si="94">I172+I173</f>
        <v>0</v>
      </c>
      <c r="J171" s="96">
        <f t="shared" si="94"/>
        <v>0</v>
      </c>
      <c r="K171" s="95">
        <f t="shared" si="93"/>
        <v>0</v>
      </c>
      <c r="L171" s="96">
        <f t="shared" si="93"/>
        <v>0</v>
      </c>
      <c r="M171" s="96">
        <f t="shared" si="93"/>
        <v>0</v>
      </c>
      <c r="N171" s="96">
        <f t="shared" si="93"/>
        <v>0</v>
      </c>
      <c r="O171" s="96">
        <f t="shared" si="93"/>
        <v>0</v>
      </c>
      <c r="P171" s="99">
        <f t="shared" si="93"/>
        <v>0</v>
      </c>
      <c r="Q171" s="96">
        <f t="shared" si="93"/>
        <v>0</v>
      </c>
      <c r="R171" s="98">
        <f t="shared" si="93"/>
        <v>0</v>
      </c>
      <c r="S171" s="99">
        <f t="shared" si="93"/>
        <v>0</v>
      </c>
      <c r="T171" s="96">
        <f t="shared" si="93"/>
        <v>0</v>
      </c>
      <c r="U171" s="98">
        <f t="shared" si="93"/>
        <v>0</v>
      </c>
      <c r="V171" s="100">
        <f t="shared" si="93"/>
        <v>0</v>
      </c>
    </row>
    <row r="172" spans="1:22" hidden="1" x14ac:dyDescent="0.25">
      <c r="B172" s="55"/>
      <c r="C172" s="2"/>
      <c r="D172" s="524" t="s">
        <v>250</v>
      </c>
      <c r="E172" s="524"/>
      <c r="F172" s="258">
        <f t="shared" ref="F172:F178" si="95">SUM(K172:V172)</f>
        <v>0</v>
      </c>
      <c r="G172" s="151"/>
      <c r="H172" s="169">
        <f t="shared" si="86"/>
        <v>0</v>
      </c>
      <c r="I172" s="76"/>
      <c r="J172" s="1"/>
      <c r="K172" s="76"/>
      <c r="L172" s="1"/>
      <c r="M172" s="1"/>
      <c r="N172" s="1"/>
      <c r="O172" s="1"/>
      <c r="P172" s="82"/>
      <c r="Q172" s="1"/>
      <c r="R172" s="42"/>
      <c r="S172" s="82"/>
      <c r="T172" s="1"/>
      <c r="U172" s="42"/>
      <c r="V172" s="44"/>
    </row>
    <row r="173" spans="1:22" hidden="1" x14ac:dyDescent="0.25">
      <c r="B173" s="55"/>
      <c r="C173" s="2"/>
      <c r="D173" s="524" t="s">
        <v>349</v>
      </c>
      <c r="E173" s="524"/>
      <c r="F173" s="258">
        <f t="shared" si="95"/>
        <v>0</v>
      </c>
      <c r="G173" s="151"/>
      <c r="H173" s="169">
        <f t="shared" si="86"/>
        <v>0</v>
      </c>
      <c r="I173" s="76"/>
      <c r="J173" s="1"/>
      <c r="K173" s="76"/>
      <c r="L173" s="1"/>
      <c r="M173" s="1"/>
      <c r="N173" s="1"/>
      <c r="O173" s="1"/>
      <c r="P173" s="82"/>
      <c r="Q173" s="1"/>
      <c r="R173" s="42"/>
      <c r="S173" s="82"/>
      <c r="T173" s="1"/>
      <c r="U173" s="42"/>
      <c r="V173" s="44"/>
    </row>
    <row r="174" spans="1:22" s="18" customFormat="1" hidden="1" x14ac:dyDescent="0.25">
      <c r="A174" s="128" t="s">
        <v>251</v>
      </c>
      <c r="B174" s="93" t="s">
        <v>674</v>
      </c>
      <c r="C174" s="556" t="s">
        <v>252</v>
      </c>
      <c r="D174" s="557"/>
      <c r="E174" s="557"/>
      <c r="F174" s="259">
        <f t="shared" si="95"/>
        <v>0</v>
      </c>
      <c r="G174" s="152"/>
      <c r="H174" s="168">
        <f t="shared" si="86"/>
        <v>0</v>
      </c>
      <c r="I174" s="95"/>
      <c r="J174" s="96"/>
      <c r="K174" s="95"/>
      <c r="L174" s="96"/>
      <c r="M174" s="96"/>
      <c r="N174" s="96"/>
      <c r="O174" s="96"/>
      <c r="P174" s="99"/>
      <c r="Q174" s="96"/>
      <c r="R174" s="98"/>
      <c r="S174" s="99"/>
      <c r="T174" s="96"/>
      <c r="U174" s="98"/>
      <c r="V174" s="100"/>
    </row>
    <row r="175" spans="1:22" s="18" customFormat="1" x14ac:dyDescent="0.25">
      <c r="A175" s="128" t="s">
        <v>253</v>
      </c>
      <c r="B175" s="93" t="s">
        <v>675</v>
      </c>
      <c r="C175" s="556" t="s">
        <v>254</v>
      </c>
      <c r="D175" s="557"/>
      <c r="E175" s="557"/>
      <c r="F175" s="259">
        <f t="shared" si="95"/>
        <v>250000</v>
      </c>
      <c r="G175" s="152"/>
      <c r="H175" s="168">
        <f t="shared" si="86"/>
        <v>250000</v>
      </c>
      <c r="I175" s="95">
        <f>M175</f>
        <v>60000</v>
      </c>
      <c r="J175" s="96">
        <f>O175+Q175</f>
        <v>190000</v>
      </c>
      <c r="K175" s="95"/>
      <c r="L175" s="96"/>
      <c r="M175" s="96">
        <v>60000</v>
      </c>
      <c r="N175" s="96"/>
      <c r="O175" s="96">
        <v>40000</v>
      </c>
      <c r="P175" s="99"/>
      <c r="Q175" s="96">
        <v>150000</v>
      </c>
      <c r="R175" s="98"/>
      <c r="S175" s="99"/>
      <c r="T175" s="96"/>
      <c r="U175" s="98"/>
      <c r="V175" s="100"/>
    </row>
    <row r="176" spans="1:22" s="18" customFormat="1" hidden="1" x14ac:dyDescent="0.25">
      <c r="A176" s="128" t="s">
        <v>255</v>
      </c>
      <c r="B176" s="93" t="s">
        <v>676</v>
      </c>
      <c r="C176" s="556" t="s">
        <v>256</v>
      </c>
      <c r="D176" s="557"/>
      <c r="E176" s="557"/>
      <c r="F176" s="259">
        <f t="shared" si="95"/>
        <v>0</v>
      </c>
      <c r="G176" s="152"/>
      <c r="H176" s="168">
        <f t="shared" si="86"/>
        <v>0</v>
      </c>
      <c r="I176" s="95"/>
      <c r="J176" s="96"/>
      <c r="K176" s="95"/>
      <c r="L176" s="96"/>
      <c r="M176" s="96"/>
      <c r="N176" s="96"/>
      <c r="O176" s="96"/>
      <c r="P176" s="99"/>
      <c r="Q176" s="96"/>
      <c r="R176" s="98"/>
      <c r="S176" s="99"/>
      <c r="T176" s="96"/>
      <c r="U176" s="98"/>
      <c r="V176" s="100"/>
    </row>
    <row r="177" spans="1:22" s="18" customFormat="1" hidden="1" x14ac:dyDescent="0.25">
      <c r="A177" s="128" t="s">
        <v>257</v>
      </c>
      <c r="B177" s="93" t="s">
        <v>677</v>
      </c>
      <c r="C177" s="556" t="s">
        <v>258</v>
      </c>
      <c r="D177" s="557"/>
      <c r="E177" s="557"/>
      <c r="F177" s="259">
        <f t="shared" si="95"/>
        <v>0</v>
      </c>
      <c r="G177" s="152"/>
      <c r="H177" s="168">
        <f t="shared" si="86"/>
        <v>0</v>
      </c>
      <c r="I177" s="95"/>
      <c r="J177" s="96"/>
      <c r="K177" s="95"/>
      <c r="L177" s="96"/>
      <c r="M177" s="96"/>
      <c r="N177" s="96"/>
      <c r="O177" s="96"/>
      <c r="P177" s="99"/>
      <c r="Q177" s="96"/>
      <c r="R177" s="98"/>
      <c r="S177" s="99"/>
      <c r="T177" s="96"/>
      <c r="U177" s="98"/>
      <c r="V177" s="100"/>
    </row>
    <row r="178" spans="1:22" s="18" customFormat="1" ht="15.75" thickBot="1" x14ac:dyDescent="0.3">
      <c r="A178" s="128" t="s">
        <v>259</v>
      </c>
      <c r="B178" s="127" t="s">
        <v>678</v>
      </c>
      <c r="C178" s="596" t="s">
        <v>260</v>
      </c>
      <c r="D178" s="597"/>
      <c r="E178" s="597"/>
      <c r="F178" s="271">
        <f t="shared" si="95"/>
        <v>67500</v>
      </c>
      <c r="G178" s="164"/>
      <c r="H178" s="168">
        <f t="shared" si="86"/>
        <v>67500</v>
      </c>
      <c r="I178" s="95">
        <f>M178</f>
        <v>16200</v>
      </c>
      <c r="J178" s="96">
        <f>O178+Q178</f>
        <v>51300</v>
      </c>
      <c r="K178" s="95"/>
      <c r="L178" s="96"/>
      <c r="M178" s="96">
        <v>16200</v>
      </c>
      <c r="N178" s="96"/>
      <c r="O178" s="96">
        <v>10800</v>
      </c>
      <c r="P178" s="99"/>
      <c r="Q178" s="96">
        <v>40500</v>
      </c>
      <c r="R178" s="98"/>
      <c r="S178" s="99"/>
      <c r="T178" s="96"/>
      <c r="U178" s="98"/>
      <c r="V178" s="100"/>
    </row>
    <row r="179" spans="1:22" ht="15.75" thickBot="1" x14ac:dyDescent="0.3">
      <c r="B179" s="101" t="s">
        <v>261</v>
      </c>
      <c r="C179" s="560" t="s">
        <v>262</v>
      </c>
      <c r="D179" s="561"/>
      <c r="E179" s="561"/>
      <c r="F179" s="261">
        <f>F180+F181+F182+F183</f>
        <v>0</v>
      </c>
      <c r="G179" s="154">
        <f t="shared" ref="G179:V179" si="96">G180+G181+G182+G183</f>
        <v>0</v>
      </c>
      <c r="H179" s="166">
        <f t="shared" si="86"/>
        <v>0</v>
      </c>
      <c r="I179" s="87">
        <f t="shared" ref="I179:J179" si="97">I180+I181+I182+I183</f>
        <v>0</v>
      </c>
      <c r="J179" s="88">
        <f t="shared" si="97"/>
        <v>0</v>
      </c>
      <c r="K179" s="87">
        <f t="shared" si="96"/>
        <v>0</v>
      </c>
      <c r="L179" s="88">
        <f t="shared" si="96"/>
        <v>0</v>
      </c>
      <c r="M179" s="88">
        <f t="shared" si="96"/>
        <v>0</v>
      </c>
      <c r="N179" s="88">
        <f t="shared" si="96"/>
        <v>0</v>
      </c>
      <c r="O179" s="88">
        <f t="shared" si="96"/>
        <v>0</v>
      </c>
      <c r="P179" s="91">
        <f t="shared" si="96"/>
        <v>0</v>
      </c>
      <c r="Q179" s="88">
        <f t="shared" si="96"/>
        <v>0</v>
      </c>
      <c r="R179" s="90">
        <f t="shared" si="96"/>
        <v>0</v>
      </c>
      <c r="S179" s="91">
        <f t="shared" si="96"/>
        <v>0</v>
      </c>
      <c r="T179" s="88">
        <f t="shared" si="96"/>
        <v>0</v>
      </c>
      <c r="U179" s="90">
        <f t="shared" si="96"/>
        <v>0</v>
      </c>
      <c r="V179" s="92">
        <f t="shared" si="96"/>
        <v>0</v>
      </c>
    </row>
    <row r="180" spans="1:22" s="18" customFormat="1" hidden="1" x14ac:dyDescent="0.25">
      <c r="A180" s="128" t="s">
        <v>263</v>
      </c>
      <c r="B180" s="283" t="s">
        <v>679</v>
      </c>
      <c r="C180" s="598" t="s">
        <v>264</v>
      </c>
      <c r="D180" s="599"/>
      <c r="E180" s="599"/>
      <c r="F180" s="284">
        <f t="shared" ref="F180:F183" si="98">SUM(K180:V180)</f>
        <v>0</v>
      </c>
      <c r="G180" s="285"/>
      <c r="H180" s="286">
        <f t="shared" si="86"/>
        <v>0</v>
      </c>
      <c r="I180" s="287"/>
      <c r="J180" s="288"/>
      <c r="K180" s="287"/>
      <c r="L180" s="288"/>
      <c r="M180" s="288"/>
      <c r="N180" s="288"/>
      <c r="O180" s="288"/>
      <c r="P180" s="289"/>
      <c r="Q180" s="288"/>
      <c r="R180" s="290"/>
      <c r="S180" s="289"/>
      <c r="T180" s="288"/>
      <c r="U180" s="290"/>
      <c r="V180" s="291"/>
    </row>
    <row r="181" spans="1:22" s="18" customFormat="1" hidden="1" x14ac:dyDescent="0.25">
      <c r="A181" s="128" t="s">
        <v>265</v>
      </c>
      <c r="B181" s="292" t="s">
        <v>680</v>
      </c>
      <c r="C181" s="592" t="s">
        <v>887</v>
      </c>
      <c r="D181" s="593"/>
      <c r="E181" s="593"/>
      <c r="F181" s="293">
        <f t="shared" si="98"/>
        <v>0</v>
      </c>
      <c r="G181" s="294"/>
      <c r="H181" s="286">
        <f t="shared" si="86"/>
        <v>0</v>
      </c>
      <c r="I181" s="287"/>
      <c r="J181" s="288"/>
      <c r="K181" s="287"/>
      <c r="L181" s="288"/>
      <c r="M181" s="288"/>
      <c r="N181" s="288"/>
      <c r="O181" s="288"/>
      <c r="P181" s="289"/>
      <c r="Q181" s="288"/>
      <c r="R181" s="290"/>
      <c r="S181" s="289"/>
      <c r="T181" s="288"/>
      <c r="U181" s="290"/>
      <c r="V181" s="291"/>
    </row>
    <row r="182" spans="1:22" s="18" customFormat="1" hidden="1" x14ac:dyDescent="0.25">
      <c r="A182" s="128" t="s">
        <v>266</v>
      </c>
      <c r="B182" s="292" t="s">
        <v>681</v>
      </c>
      <c r="C182" s="592" t="s">
        <v>267</v>
      </c>
      <c r="D182" s="593"/>
      <c r="E182" s="593"/>
      <c r="F182" s="293">
        <f t="shared" si="98"/>
        <v>0</v>
      </c>
      <c r="G182" s="294"/>
      <c r="H182" s="286">
        <f t="shared" si="86"/>
        <v>0</v>
      </c>
      <c r="I182" s="287"/>
      <c r="J182" s="288"/>
      <c r="K182" s="287"/>
      <c r="L182" s="288"/>
      <c r="M182" s="288"/>
      <c r="N182" s="288"/>
      <c r="O182" s="288"/>
      <c r="P182" s="289"/>
      <c r="Q182" s="288"/>
      <c r="R182" s="290"/>
      <c r="S182" s="289"/>
      <c r="T182" s="288"/>
      <c r="U182" s="290"/>
      <c r="V182" s="291"/>
    </row>
    <row r="183" spans="1:22" s="18" customFormat="1" ht="15.75" hidden="1" thickBot="1" x14ac:dyDescent="0.3">
      <c r="A183" s="128" t="s">
        <v>268</v>
      </c>
      <c r="B183" s="295" t="s">
        <v>682</v>
      </c>
      <c r="C183" s="594" t="s">
        <v>366</v>
      </c>
      <c r="D183" s="595"/>
      <c r="E183" s="595"/>
      <c r="F183" s="296">
        <f t="shared" si="98"/>
        <v>0</v>
      </c>
      <c r="G183" s="297"/>
      <c r="H183" s="286">
        <f t="shared" si="86"/>
        <v>0</v>
      </c>
      <c r="I183" s="287"/>
      <c r="J183" s="288"/>
      <c r="K183" s="287"/>
      <c r="L183" s="288"/>
      <c r="M183" s="288"/>
      <c r="N183" s="288"/>
      <c r="O183" s="288"/>
      <c r="P183" s="289"/>
      <c r="Q183" s="288"/>
      <c r="R183" s="290"/>
      <c r="S183" s="289"/>
      <c r="T183" s="288"/>
      <c r="U183" s="290"/>
      <c r="V183" s="291"/>
    </row>
    <row r="184" spans="1:22" ht="15.75" thickBot="1" x14ac:dyDescent="0.3">
      <c r="B184" s="101" t="s">
        <v>269</v>
      </c>
      <c r="C184" s="560" t="s">
        <v>270</v>
      </c>
      <c r="D184" s="561"/>
      <c r="E184" s="561"/>
      <c r="F184" s="261">
        <f>F185+F186+F197+F208+F219+F222+F234+F235+F236</f>
        <v>0</v>
      </c>
      <c r="G184" s="154">
        <f t="shared" ref="G184:V184" si="99">G185+G186+G197+G208+G219+G222+G234+G235+G236</f>
        <v>0</v>
      </c>
      <c r="H184" s="166">
        <f t="shared" si="86"/>
        <v>0</v>
      </c>
      <c r="I184" s="87">
        <f t="shared" ref="I184:J184" si="100">I185+I186+I197+I208+I219+I222+I234+I235+I236</f>
        <v>0</v>
      </c>
      <c r="J184" s="88">
        <f t="shared" si="100"/>
        <v>0</v>
      </c>
      <c r="K184" s="87">
        <f t="shared" si="99"/>
        <v>0</v>
      </c>
      <c r="L184" s="88">
        <f t="shared" si="99"/>
        <v>0</v>
      </c>
      <c r="M184" s="88">
        <f t="shared" si="99"/>
        <v>0</v>
      </c>
      <c r="N184" s="88">
        <f t="shared" si="99"/>
        <v>0</v>
      </c>
      <c r="O184" s="88">
        <f t="shared" si="99"/>
        <v>0</v>
      </c>
      <c r="P184" s="91">
        <f t="shared" si="99"/>
        <v>0</v>
      </c>
      <c r="Q184" s="88">
        <f t="shared" si="99"/>
        <v>0</v>
      </c>
      <c r="R184" s="90">
        <f t="shared" si="99"/>
        <v>0</v>
      </c>
      <c r="S184" s="91">
        <f t="shared" si="99"/>
        <v>0</v>
      </c>
      <c r="T184" s="88">
        <f t="shared" si="99"/>
        <v>0</v>
      </c>
      <c r="U184" s="90">
        <f t="shared" si="99"/>
        <v>0</v>
      </c>
      <c r="V184" s="92">
        <f t="shared" si="99"/>
        <v>0</v>
      </c>
    </row>
    <row r="185" spans="1:22" s="18" customFormat="1" ht="25.5" hidden="1" customHeight="1" x14ac:dyDescent="0.25">
      <c r="A185" s="128" t="s">
        <v>271</v>
      </c>
      <c r="B185" s="93" t="s">
        <v>683</v>
      </c>
      <c r="C185" s="532" t="s">
        <v>367</v>
      </c>
      <c r="D185" s="533"/>
      <c r="E185" s="533"/>
      <c r="F185" s="272">
        <f t="shared" ref="F185" si="101">SUM(K185:V185)</f>
        <v>0</v>
      </c>
      <c r="G185" s="165"/>
      <c r="H185" s="168">
        <f t="shared" si="86"/>
        <v>0</v>
      </c>
      <c r="I185" s="95"/>
      <c r="J185" s="96"/>
      <c r="K185" s="95"/>
      <c r="L185" s="96"/>
      <c r="M185" s="96"/>
      <c r="N185" s="96"/>
      <c r="O185" s="96"/>
      <c r="P185" s="99"/>
      <c r="Q185" s="96"/>
      <c r="R185" s="98"/>
      <c r="S185" s="99"/>
      <c r="T185" s="96"/>
      <c r="U185" s="98"/>
      <c r="V185" s="100"/>
    </row>
    <row r="186" spans="1:22" s="18" customFormat="1" ht="16.350000000000001" hidden="1" customHeight="1" x14ac:dyDescent="0.25">
      <c r="A186" s="128" t="s">
        <v>272</v>
      </c>
      <c r="B186" s="93" t="s">
        <v>684</v>
      </c>
      <c r="C186" s="590" t="s">
        <v>812</v>
      </c>
      <c r="D186" s="591"/>
      <c r="E186" s="591"/>
      <c r="F186" s="272">
        <f>F187+F188+F189+F190+F191+F192+F193+F194+F195+F196</f>
        <v>0</v>
      </c>
      <c r="G186" s="165">
        <f t="shared" ref="G186:V186" si="102">G187+G188+G189+G190+G191+G192+G193+G194+G195+G196</f>
        <v>0</v>
      </c>
      <c r="H186" s="168">
        <f t="shared" si="86"/>
        <v>0</v>
      </c>
      <c r="I186" s="95">
        <f t="shared" ref="I186:J186" si="103">I187+I188+I189+I190+I191+I192+I193+I194+I195+I196</f>
        <v>0</v>
      </c>
      <c r="J186" s="96">
        <f t="shared" si="103"/>
        <v>0</v>
      </c>
      <c r="K186" s="95">
        <f t="shared" si="102"/>
        <v>0</v>
      </c>
      <c r="L186" s="96">
        <f t="shared" si="102"/>
        <v>0</v>
      </c>
      <c r="M186" s="96">
        <f t="shared" si="102"/>
        <v>0</v>
      </c>
      <c r="N186" s="96">
        <f t="shared" si="102"/>
        <v>0</v>
      </c>
      <c r="O186" s="96">
        <f t="shared" si="102"/>
        <v>0</v>
      </c>
      <c r="P186" s="99">
        <f t="shared" si="102"/>
        <v>0</v>
      </c>
      <c r="Q186" s="96">
        <f t="shared" si="102"/>
        <v>0</v>
      </c>
      <c r="R186" s="98">
        <f t="shared" si="102"/>
        <v>0</v>
      </c>
      <c r="S186" s="99">
        <f t="shared" si="102"/>
        <v>0</v>
      </c>
      <c r="T186" s="96">
        <f t="shared" si="102"/>
        <v>0</v>
      </c>
      <c r="U186" s="98">
        <f t="shared" si="102"/>
        <v>0</v>
      </c>
      <c r="V186" s="100">
        <f t="shared" si="102"/>
        <v>0</v>
      </c>
    </row>
    <row r="187" spans="1:22" hidden="1" x14ac:dyDescent="0.25">
      <c r="B187" s="55"/>
      <c r="C187" s="2"/>
      <c r="D187" s="524" t="s">
        <v>813</v>
      </c>
      <c r="E187" s="524"/>
      <c r="F187" s="258">
        <f t="shared" ref="F187:F196" si="104">SUM(K187:V187)</f>
        <v>0</v>
      </c>
      <c r="G187" s="151"/>
      <c r="H187" s="169">
        <f t="shared" si="86"/>
        <v>0</v>
      </c>
      <c r="I187" s="76"/>
      <c r="J187" s="1"/>
      <c r="K187" s="76"/>
      <c r="L187" s="1"/>
      <c r="M187" s="1"/>
      <c r="N187" s="1"/>
      <c r="O187" s="1"/>
      <c r="P187" s="82"/>
      <c r="Q187" s="1"/>
      <c r="R187" s="42"/>
      <c r="S187" s="82"/>
      <c r="T187" s="1"/>
      <c r="U187" s="42"/>
      <c r="V187" s="44"/>
    </row>
    <row r="188" spans="1:22" hidden="1" x14ac:dyDescent="0.25">
      <c r="B188" s="55"/>
      <c r="C188" s="2"/>
      <c r="D188" s="524" t="s">
        <v>814</v>
      </c>
      <c r="E188" s="524"/>
      <c r="F188" s="258">
        <f t="shared" si="104"/>
        <v>0</v>
      </c>
      <c r="G188" s="151"/>
      <c r="H188" s="169">
        <f t="shared" si="86"/>
        <v>0</v>
      </c>
      <c r="I188" s="76"/>
      <c r="J188" s="1"/>
      <c r="K188" s="76"/>
      <c r="L188" s="1"/>
      <c r="M188" s="1"/>
      <c r="N188" s="1"/>
      <c r="O188" s="1"/>
      <c r="P188" s="82"/>
      <c r="Q188" s="1"/>
      <c r="R188" s="42"/>
      <c r="S188" s="82"/>
      <c r="T188" s="1"/>
      <c r="U188" s="42"/>
      <c r="V188" s="44"/>
    </row>
    <row r="189" spans="1:22" hidden="1" x14ac:dyDescent="0.25">
      <c r="B189" s="55"/>
      <c r="C189" s="2"/>
      <c r="D189" s="524" t="s">
        <v>545</v>
      </c>
      <c r="E189" s="524"/>
      <c r="F189" s="258">
        <f t="shared" si="104"/>
        <v>0</v>
      </c>
      <c r="G189" s="151"/>
      <c r="H189" s="169">
        <f t="shared" si="86"/>
        <v>0</v>
      </c>
      <c r="I189" s="76"/>
      <c r="J189" s="1"/>
      <c r="K189" s="76"/>
      <c r="L189" s="1"/>
      <c r="M189" s="1"/>
      <c r="N189" s="1"/>
      <c r="O189" s="1"/>
      <c r="P189" s="82"/>
      <c r="Q189" s="1"/>
      <c r="R189" s="42"/>
      <c r="S189" s="82"/>
      <c r="T189" s="1"/>
      <c r="U189" s="42"/>
      <c r="V189" s="44"/>
    </row>
    <row r="190" spans="1:22" ht="25.5" hidden="1" customHeight="1" x14ac:dyDescent="0.25">
      <c r="B190" s="55"/>
      <c r="C190" s="2"/>
      <c r="D190" s="523" t="s">
        <v>548</v>
      </c>
      <c r="E190" s="523"/>
      <c r="F190" s="268">
        <f t="shared" si="104"/>
        <v>0</v>
      </c>
      <c r="G190" s="161"/>
      <c r="H190" s="169">
        <f t="shared" si="86"/>
        <v>0</v>
      </c>
      <c r="I190" s="76"/>
      <c r="J190" s="1"/>
      <c r="K190" s="76"/>
      <c r="L190" s="1"/>
      <c r="M190" s="1"/>
      <c r="N190" s="1"/>
      <c r="O190" s="1"/>
      <c r="P190" s="82"/>
      <c r="Q190" s="1"/>
      <c r="R190" s="42"/>
      <c r="S190" s="82"/>
      <c r="T190" s="1"/>
      <c r="U190" s="42"/>
      <c r="V190" s="44"/>
    </row>
    <row r="191" spans="1:22" hidden="1" x14ac:dyDescent="0.25">
      <c r="B191" s="55"/>
      <c r="C191" s="2"/>
      <c r="D191" s="524" t="s">
        <v>550</v>
      </c>
      <c r="E191" s="524"/>
      <c r="F191" s="258">
        <f t="shared" si="104"/>
        <v>0</v>
      </c>
      <c r="G191" s="151"/>
      <c r="H191" s="169">
        <f t="shared" si="86"/>
        <v>0</v>
      </c>
      <c r="I191" s="76"/>
      <c r="J191" s="1"/>
      <c r="K191" s="76"/>
      <c r="L191" s="1"/>
      <c r="M191" s="1"/>
      <c r="N191" s="1"/>
      <c r="O191" s="1"/>
      <c r="P191" s="82"/>
      <c r="Q191" s="1"/>
      <c r="R191" s="42"/>
      <c r="S191" s="82"/>
      <c r="T191" s="1"/>
      <c r="U191" s="42"/>
      <c r="V191" s="44"/>
    </row>
    <row r="192" spans="1:22" hidden="1" x14ac:dyDescent="0.25">
      <c r="B192" s="55"/>
      <c r="C192" s="2"/>
      <c r="D192" s="524" t="s">
        <v>551</v>
      </c>
      <c r="E192" s="524"/>
      <c r="F192" s="258">
        <f t="shared" si="104"/>
        <v>0</v>
      </c>
      <c r="G192" s="151"/>
      <c r="H192" s="169">
        <f t="shared" si="86"/>
        <v>0</v>
      </c>
      <c r="I192" s="76"/>
      <c r="J192" s="1"/>
      <c r="K192" s="76"/>
      <c r="L192" s="1"/>
      <c r="M192" s="1"/>
      <c r="N192" s="1"/>
      <c r="O192" s="1"/>
      <c r="P192" s="82"/>
      <c r="Q192" s="1"/>
      <c r="R192" s="42"/>
      <c r="S192" s="82"/>
      <c r="T192" s="1"/>
      <c r="U192" s="42"/>
      <c r="V192" s="44"/>
    </row>
    <row r="193" spans="1:22" ht="25.5" hidden="1" customHeight="1" x14ac:dyDescent="0.25">
      <c r="B193" s="55"/>
      <c r="C193" s="2"/>
      <c r="D193" s="523" t="s">
        <v>555</v>
      </c>
      <c r="E193" s="523"/>
      <c r="F193" s="268">
        <f t="shared" si="104"/>
        <v>0</v>
      </c>
      <c r="G193" s="161"/>
      <c r="H193" s="169">
        <f t="shared" si="86"/>
        <v>0</v>
      </c>
      <c r="I193" s="76"/>
      <c r="J193" s="1"/>
      <c r="K193" s="76"/>
      <c r="L193" s="1"/>
      <c r="M193" s="1"/>
      <c r="N193" s="1"/>
      <c r="O193" s="1"/>
      <c r="P193" s="82"/>
      <c r="Q193" s="1"/>
      <c r="R193" s="42"/>
      <c r="S193" s="82"/>
      <c r="T193" s="1"/>
      <c r="U193" s="42"/>
      <c r="V193" s="44"/>
    </row>
    <row r="194" spans="1:22" ht="25.5" hidden="1" customHeight="1" x14ac:dyDescent="0.25">
      <c r="B194" s="55"/>
      <c r="C194" s="2"/>
      <c r="D194" s="523" t="s">
        <v>558</v>
      </c>
      <c r="E194" s="523"/>
      <c r="F194" s="268">
        <f t="shared" si="104"/>
        <v>0</v>
      </c>
      <c r="G194" s="161"/>
      <c r="H194" s="169">
        <f t="shared" si="86"/>
        <v>0</v>
      </c>
      <c r="I194" s="76"/>
      <c r="J194" s="1"/>
      <c r="K194" s="76"/>
      <c r="L194" s="1"/>
      <c r="M194" s="1"/>
      <c r="N194" s="1"/>
      <c r="O194" s="1"/>
      <c r="P194" s="82"/>
      <c r="Q194" s="1"/>
      <c r="R194" s="42"/>
      <c r="S194" s="82"/>
      <c r="T194" s="1"/>
      <c r="U194" s="42"/>
      <c r="V194" s="44"/>
    </row>
    <row r="195" spans="1:22" ht="25.5" hidden="1" customHeight="1" x14ac:dyDescent="0.25">
      <c r="B195" s="55"/>
      <c r="C195" s="2"/>
      <c r="D195" s="523" t="s">
        <v>560</v>
      </c>
      <c r="E195" s="523"/>
      <c r="F195" s="268">
        <f t="shared" si="104"/>
        <v>0</v>
      </c>
      <c r="G195" s="161"/>
      <c r="H195" s="169">
        <f t="shared" si="86"/>
        <v>0</v>
      </c>
      <c r="I195" s="76"/>
      <c r="J195" s="1"/>
      <c r="K195" s="76"/>
      <c r="L195" s="1"/>
      <c r="M195" s="1"/>
      <c r="N195" s="1"/>
      <c r="O195" s="1"/>
      <c r="P195" s="82"/>
      <c r="Q195" s="1"/>
      <c r="R195" s="42"/>
      <c r="S195" s="82"/>
      <c r="T195" s="1"/>
      <c r="U195" s="42"/>
      <c r="V195" s="44"/>
    </row>
    <row r="196" spans="1:22" ht="25.5" hidden="1" customHeight="1" x14ac:dyDescent="0.25">
      <c r="B196" s="55"/>
      <c r="C196" s="2"/>
      <c r="D196" s="523" t="s">
        <v>563</v>
      </c>
      <c r="E196" s="523"/>
      <c r="F196" s="268">
        <f t="shared" si="104"/>
        <v>0</v>
      </c>
      <c r="G196" s="161"/>
      <c r="H196" s="169">
        <f t="shared" si="86"/>
        <v>0</v>
      </c>
      <c r="I196" s="76"/>
      <c r="J196" s="1"/>
      <c r="K196" s="76"/>
      <c r="L196" s="1"/>
      <c r="M196" s="1"/>
      <c r="N196" s="1"/>
      <c r="O196" s="1"/>
      <c r="P196" s="82"/>
      <c r="Q196" s="1"/>
      <c r="R196" s="42"/>
      <c r="S196" s="82"/>
      <c r="T196" s="1"/>
      <c r="U196" s="42"/>
      <c r="V196" s="44"/>
    </row>
    <row r="197" spans="1:22" s="18" customFormat="1" ht="25.5" hidden="1" customHeight="1" x14ac:dyDescent="0.25">
      <c r="A197" s="131" t="s">
        <v>273</v>
      </c>
      <c r="B197" s="93" t="s">
        <v>685</v>
      </c>
      <c r="C197" s="590" t="s">
        <v>606</v>
      </c>
      <c r="D197" s="591"/>
      <c r="E197" s="591"/>
      <c r="F197" s="272">
        <f>F198+F199+F200+F201+F202+F203+F204+F205+F206+F207</f>
        <v>0</v>
      </c>
      <c r="G197" s="165">
        <f t="shared" ref="G197:V197" si="105">G198+G199+G200+G201+G202+G203+G204+G205+G206+G207</f>
        <v>0</v>
      </c>
      <c r="H197" s="168">
        <f t="shared" si="86"/>
        <v>0</v>
      </c>
      <c r="I197" s="95">
        <f t="shared" ref="I197:J197" si="106">I198+I199+I200+I201+I202+I203+I204+I205+I206+I207</f>
        <v>0</v>
      </c>
      <c r="J197" s="96">
        <f t="shared" si="106"/>
        <v>0</v>
      </c>
      <c r="K197" s="95">
        <f t="shared" si="105"/>
        <v>0</v>
      </c>
      <c r="L197" s="96">
        <f t="shared" si="105"/>
        <v>0</v>
      </c>
      <c r="M197" s="96">
        <f t="shared" si="105"/>
        <v>0</v>
      </c>
      <c r="N197" s="96">
        <f t="shared" si="105"/>
        <v>0</v>
      </c>
      <c r="O197" s="96">
        <f t="shared" si="105"/>
        <v>0</v>
      </c>
      <c r="P197" s="99">
        <f t="shared" si="105"/>
        <v>0</v>
      </c>
      <c r="Q197" s="96">
        <f t="shared" si="105"/>
        <v>0</v>
      </c>
      <c r="R197" s="98">
        <f t="shared" si="105"/>
        <v>0</v>
      </c>
      <c r="S197" s="99">
        <f t="shared" si="105"/>
        <v>0</v>
      </c>
      <c r="T197" s="96">
        <f t="shared" si="105"/>
        <v>0</v>
      </c>
      <c r="U197" s="98">
        <f t="shared" si="105"/>
        <v>0</v>
      </c>
      <c r="V197" s="100">
        <f t="shared" si="105"/>
        <v>0</v>
      </c>
    </row>
    <row r="198" spans="1:22" hidden="1" x14ac:dyDescent="0.25">
      <c r="B198" s="55"/>
      <c r="C198" s="2"/>
      <c r="D198" s="524" t="s">
        <v>815</v>
      </c>
      <c r="E198" s="524"/>
      <c r="F198" s="258">
        <f t="shared" ref="F198:F207" si="107">SUM(K198:V198)</f>
        <v>0</v>
      </c>
      <c r="G198" s="151"/>
      <c r="H198" s="169">
        <f t="shared" si="86"/>
        <v>0</v>
      </c>
      <c r="I198" s="76"/>
      <c r="J198" s="1"/>
      <c r="K198" s="76"/>
      <c r="L198" s="1"/>
      <c r="M198" s="1"/>
      <c r="N198" s="1"/>
      <c r="O198" s="1"/>
      <c r="P198" s="82"/>
      <c r="Q198" s="1"/>
      <c r="R198" s="42"/>
      <c r="S198" s="82"/>
      <c r="T198" s="1"/>
      <c r="U198" s="42"/>
      <c r="V198" s="44"/>
    </row>
    <row r="199" spans="1:22" hidden="1" x14ac:dyDescent="0.25">
      <c r="B199" s="55"/>
      <c r="C199" s="2"/>
      <c r="D199" s="524" t="s">
        <v>816</v>
      </c>
      <c r="E199" s="524"/>
      <c r="F199" s="258">
        <f t="shared" si="107"/>
        <v>0</v>
      </c>
      <c r="G199" s="151"/>
      <c r="H199" s="169">
        <f t="shared" si="86"/>
        <v>0</v>
      </c>
      <c r="I199" s="76"/>
      <c r="J199" s="1"/>
      <c r="K199" s="76"/>
      <c r="L199" s="1"/>
      <c r="M199" s="1"/>
      <c r="N199" s="1"/>
      <c r="O199" s="1"/>
      <c r="P199" s="82"/>
      <c r="Q199" s="1"/>
      <c r="R199" s="42"/>
      <c r="S199" s="82"/>
      <c r="T199" s="1"/>
      <c r="U199" s="42"/>
      <c r="V199" s="44"/>
    </row>
    <row r="200" spans="1:22" hidden="1" x14ac:dyDescent="0.25">
      <c r="B200" s="55"/>
      <c r="C200" s="2"/>
      <c r="D200" s="524" t="s">
        <v>546</v>
      </c>
      <c r="E200" s="524"/>
      <c r="F200" s="258">
        <f t="shared" si="107"/>
        <v>0</v>
      </c>
      <c r="G200" s="151"/>
      <c r="H200" s="169">
        <f t="shared" si="86"/>
        <v>0</v>
      </c>
      <c r="I200" s="76"/>
      <c r="J200" s="1"/>
      <c r="K200" s="76"/>
      <c r="L200" s="1"/>
      <c r="M200" s="1"/>
      <c r="N200" s="1"/>
      <c r="O200" s="1"/>
      <c r="P200" s="82"/>
      <c r="Q200" s="1"/>
      <c r="R200" s="42"/>
      <c r="S200" s="82"/>
      <c r="T200" s="1"/>
      <c r="U200" s="42"/>
      <c r="V200" s="44"/>
    </row>
    <row r="201" spans="1:22" ht="25.5" hidden="1" customHeight="1" x14ac:dyDescent="0.25">
      <c r="B201" s="55"/>
      <c r="C201" s="2"/>
      <c r="D201" s="523" t="s">
        <v>549</v>
      </c>
      <c r="E201" s="523"/>
      <c r="F201" s="268">
        <f t="shared" si="107"/>
        <v>0</v>
      </c>
      <c r="G201" s="161"/>
      <c r="H201" s="169">
        <f t="shared" si="86"/>
        <v>0</v>
      </c>
      <c r="I201" s="76"/>
      <c r="J201" s="1"/>
      <c r="K201" s="76"/>
      <c r="L201" s="1"/>
      <c r="M201" s="1"/>
      <c r="N201" s="1"/>
      <c r="O201" s="1"/>
      <c r="P201" s="82"/>
      <c r="Q201" s="1"/>
      <c r="R201" s="42"/>
      <c r="S201" s="82"/>
      <c r="T201" s="1"/>
      <c r="U201" s="42"/>
      <c r="V201" s="44"/>
    </row>
    <row r="202" spans="1:22" hidden="1" x14ac:dyDescent="0.25">
      <c r="B202" s="55"/>
      <c r="C202" s="2"/>
      <c r="D202" s="524" t="s">
        <v>552</v>
      </c>
      <c r="E202" s="524"/>
      <c r="F202" s="258">
        <f t="shared" si="107"/>
        <v>0</v>
      </c>
      <c r="G202" s="151"/>
      <c r="H202" s="169">
        <f t="shared" si="86"/>
        <v>0</v>
      </c>
      <c r="I202" s="76"/>
      <c r="J202" s="1"/>
      <c r="K202" s="76"/>
      <c r="L202" s="1"/>
      <c r="M202" s="1"/>
      <c r="N202" s="1"/>
      <c r="O202" s="1"/>
      <c r="P202" s="82"/>
      <c r="Q202" s="1"/>
      <c r="R202" s="42"/>
      <c r="S202" s="82"/>
      <c r="T202" s="1"/>
      <c r="U202" s="42"/>
      <c r="V202" s="44"/>
    </row>
    <row r="203" spans="1:22" hidden="1" x14ac:dyDescent="0.25">
      <c r="B203" s="55"/>
      <c r="C203" s="2"/>
      <c r="D203" s="524" t="s">
        <v>817</v>
      </c>
      <c r="E203" s="524"/>
      <c r="F203" s="258">
        <f t="shared" si="107"/>
        <v>0</v>
      </c>
      <c r="G203" s="151"/>
      <c r="H203" s="169">
        <f t="shared" si="86"/>
        <v>0</v>
      </c>
      <c r="I203" s="76"/>
      <c r="J203" s="1"/>
      <c r="K203" s="76"/>
      <c r="L203" s="1"/>
      <c r="M203" s="1"/>
      <c r="N203" s="1"/>
      <c r="O203" s="1"/>
      <c r="P203" s="82"/>
      <c r="Q203" s="1"/>
      <c r="R203" s="42"/>
      <c r="S203" s="82"/>
      <c r="T203" s="1"/>
      <c r="U203" s="42"/>
      <c r="V203" s="44"/>
    </row>
    <row r="204" spans="1:22" ht="25.5" hidden="1" customHeight="1" x14ac:dyDescent="0.25">
      <c r="B204" s="55"/>
      <c r="C204" s="2"/>
      <c r="D204" s="523" t="s">
        <v>556</v>
      </c>
      <c r="E204" s="523"/>
      <c r="F204" s="268">
        <f t="shared" si="107"/>
        <v>0</v>
      </c>
      <c r="G204" s="161"/>
      <c r="H204" s="169">
        <f t="shared" si="86"/>
        <v>0</v>
      </c>
      <c r="I204" s="76"/>
      <c r="J204" s="1"/>
      <c r="K204" s="76"/>
      <c r="L204" s="1"/>
      <c r="M204" s="1"/>
      <c r="N204" s="1"/>
      <c r="O204" s="1"/>
      <c r="P204" s="82"/>
      <c r="Q204" s="1"/>
      <c r="R204" s="42"/>
      <c r="S204" s="82"/>
      <c r="T204" s="1"/>
      <c r="U204" s="42"/>
      <c r="V204" s="44"/>
    </row>
    <row r="205" spans="1:22" ht="25.5" hidden="1" customHeight="1" x14ac:dyDescent="0.25">
      <c r="B205" s="55"/>
      <c r="C205" s="2"/>
      <c r="D205" s="523" t="s">
        <v>559</v>
      </c>
      <c r="E205" s="523"/>
      <c r="F205" s="268">
        <f t="shared" si="107"/>
        <v>0</v>
      </c>
      <c r="G205" s="161"/>
      <c r="H205" s="169">
        <f t="shared" si="86"/>
        <v>0</v>
      </c>
      <c r="I205" s="76"/>
      <c r="J205" s="1"/>
      <c r="K205" s="76"/>
      <c r="L205" s="1"/>
      <c r="M205" s="1"/>
      <c r="N205" s="1"/>
      <c r="O205" s="1"/>
      <c r="P205" s="82"/>
      <c r="Q205" s="1"/>
      <c r="R205" s="42"/>
      <c r="S205" s="82"/>
      <c r="T205" s="1"/>
      <c r="U205" s="42"/>
      <c r="V205" s="44"/>
    </row>
    <row r="206" spans="1:22" ht="25.5" hidden="1" customHeight="1" x14ac:dyDescent="0.25">
      <c r="B206" s="55"/>
      <c r="C206" s="2"/>
      <c r="D206" s="523" t="s">
        <v>561</v>
      </c>
      <c r="E206" s="523"/>
      <c r="F206" s="268">
        <f t="shared" si="107"/>
        <v>0</v>
      </c>
      <c r="G206" s="161"/>
      <c r="H206" s="169">
        <f t="shared" si="86"/>
        <v>0</v>
      </c>
      <c r="I206" s="76"/>
      <c r="J206" s="1"/>
      <c r="K206" s="76"/>
      <c r="L206" s="1"/>
      <c r="M206" s="1"/>
      <c r="N206" s="1"/>
      <c r="O206" s="1"/>
      <c r="P206" s="82"/>
      <c r="Q206" s="1"/>
      <c r="R206" s="42"/>
      <c r="S206" s="82"/>
      <c r="T206" s="1"/>
      <c r="U206" s="42"/>
      <c r="V206" s="44"/>
    </row>
    <row r="207" spans="1:22" ht="25.5" hidden="1" customHeight="1" x14ac:dyDescent="0.25">
      <c r="B207" s="55"/>
      <c r="C207" s="2"/>
      <c r="D207" s="523" t="s">
        <v>564</v>
      </c>
      <c r="E207" s="523"/>
      <c r="F207" s="268">
        <f t="shared" si="107"/>
        <v>0</v>
      </c>
      <c r="G207" s="161"/>
      <c r="H207" s="169">
        <f t="shared" si="86"/>
        <v>0</v>
      </c>
      <c r="I207" s="76"/>
      <c r="J207" s="1"/>
      <c r="K207" s="76"/>
      <c r="L207" s="1"/>
      <c r="M207" s="1"/>
      <c r="N207" s="1"/>
      <c r="O207" s="1"/>
      <c r="P207" s="82"/>
      <c r="Q207" s="1"/>
      <c r="R207" s="42"/>
      <c r="S207" s="82"/>
      <c r="T207" s="1"/>
      <c r="U207" s="42"/>
      <c r="V207" s="44"/>
    </row>
    <row r="208" spans="1:22" s="18" customFormat="1" hidden="1" x14ac:dyDescent="0.25">
      <c r="A208" s="128" t="s">
        <v>274</v>
      </c>
      <c r="B208" s="93" t="s">
        <v>686</v>
      </c>
      <c r="C208" s="556" t="s">
        <v>275</v>
      </c>
      <c r="D208" s="557"/>
      <c r="E208" s="557"/>
      <c r="F208" s="259">
        <f>F209+F210+F211+F212+F213+F214+F215+F216+F217+F218</f>
        <v>0</v>
      </c>
      <c r="G208" s="152">
        <f t="shared" ref="G208:V208" si="108">G209+G210+G211+G212+G213+G214+G215+G216+G217+G218</f>
        <v>0</v>
      </c>
      <c r="H208" s="168">
        <f t="shared" si="86"/>
        <v>0</v>
      </c>
      <c r="I208" s="95">
        <f t="shared" ref="I208:J208" si="109">I209+I210+I211+I212+I213+I214+I215+I216+I217+I218</f>
        <v>0</v>
      </c>
      <c r="J208" s="96">
        <f t="shared" si="109"/>
        <v>0</v>
      </c>
      <c r="K208" s="95">
        <f t="shared" si="108"/>
        <v>0</v>
      </c>
      <c r="L208" s="96">
        <f t="shared" si="108"/>
        <v>0</v>
      </c>
      <c r="M208" s="96">
        <f t="shared" si="108"/>
        <v>0</v>
      </c>
      <c r="N208" s="96">
        <f t="shared" si="108"/>
        <v>0</v>
      </c>
      <c r="O208" s="96">
        <f t="shared" si="108"/>
        <v>0</v>
      </c>
      <c r="P208" s="99">
        <f t="shared" si="108"/>
        <v>0</v>
      </c>
      <c r="Q208" s="96">
        <f t="shared" si="108"/>
        <v>0</v>
      </c>
      <c r="R208" s="98">
        <f t="shared" si="108"/>
        <v>0</v>
      </c>
      <c r="S208" s="99">
        <f t="shared" si="108"/>
        <v>0</v>
      </c>
      <c r="T208" s="96">
        <f t="shared" si="108"/>
        <v>0</v>
      </c>
      <c r="U208" s="98">
        <f t="shared" si="108"/>
        <v>0</v>
      </c>
      <c r="V208" s="100">
        <f t="shared" si="108"/>
        <v>0</v>
      </c>
    </row>
    <row r="209" spans="1:22" hidden="1" x14ac:dyDescent="0.25">
      <c r="B209" s="55"/>
      <c r="C209" s="2"/>
      <c r="D209" s="524" t="s">
        <v>371</v>
      </c>
      <c r="E209" s="524"/>
      <c r="F209" s="258">
        <f t="shared" ref="F209:F218" si="110">SUM(K209:V209)</f>
        <v>0</v>
      </c>
      <c r="G209" s="151"/>
      <c r="H209" s="169">
        <f t="shared" si="86"/>
        <v>0</v>
      </c>
      <c r="I209" s="76"/>
      <c r="J209" s="1"/>
      <c r="K209" s="76"/>
      <c r="L209" s="1"/>
      <c r="M209" s="1"/>
      <c r="N209" s="1"/>
      <c r="O209" s="1"/>
      <c r="P209" s="82"/>
      <c r="Q209" s="1"/>
      <c r="R209" s="42"/>
      <c r="S209" s="82"/>
      <c r="T209" s="1"/>
      <c r="U209" s="42"/>
      <c r="V209" s="44"/>
    </row>
    <row r="210" spans="1:22" hidden="1" x14ac:dyDescent="0.25">
      <c r="B210" s="55"/>
      <c r="C210" s="2"/>
      <c r="D210" s="524" t="s">
        <v>544</v>
      </c>
      <c r="E210" s="524"/>
      <c r="F210" s="258">
        <f t="shared" si="110"/>
        <v>0</v>
      </c>
      <c r="G210" s="151"/>
      <c r="H210" s="169">
        <f t="shared" si="86"/>
        <v>0</v>
      </c>
      <c r="I210" s="76"/>
      <c r="J210" s="1"/>
      <c r="K210" s="76"/>
      <c r="L210" s="1"/>
      <c r="M210" s="1"/>
      <c r="N210" s="1"/>
      <c r="O210" s="1"/>
      <c r="P210" s="82"/>
      <c r="Q210" s="1"/>
      <c r="R210" s="42"/>
      <c r="S210" s="82"/>
      <c r="T210" s="1"/>
      <c r="U210" s="42"/>
      <c r="V210" s="44"/>
    </row>
    <row r="211" spans="1:22" hidden="1" x14ac:dyDescent="0.25">
      <c r="B211" s="55"/>
      <c r="C211" s="2"/>
      <c r="D211" s="524" t="s">
        <v>547</v>
      </c>
      <c r="E211" s="524"/>
      <c r="F211" s="258">
        <f t="shared" si="110"/>
        <v>0</v>
      </c>
      <c r="G211" s="151"/>
      <c r="H211" s="169">
        <f t="shared" si="86"/>
        <v>0</v>
      </c>
      <c r="I211" s="76"/>
      <c r="J211" s="1"/>
      <c r="K211" s="76"/>
      <c r="L211" s="1"/>
      <c r="M211" s="1"/>
      <c r="N211" s="1"/>
      <c r="O211" s="1"/>
      <c r="P211" s="82"/>
      <c r="Q211" s="1"/>
      <c r="R211" s="42"/>
      <c r="S211" s="82"/>
      <c r="T211" s="1"/>
      <c r="U211" s="42"/>
      <c r="V211" s="44"/>
    </row>
    <row r="212" spans="1:22" hidden="1" x14ac:dyDescent="0.25">
      <c r="B212" s="55"/>
      <c r="C212" s="2"/>
      <c r="D212" s="523" t="s">
        <v>818</v>
      </c>
      <c r="E212" s="523"/>
      <c r="F212" s="268">
        <f t="shared" si="110"/>
        <v>0</v>
      </c>
      <c r="G212" s="161"/>
      <c r="H212" s="169">
        <f t="shared" si="86"/>
        <v>0</v>
      </c>
      <c r="I212" s="76"/>
      <c r="J212" s="1"/>
      <c r="K212" s="76"/>
      <c r="L212" s="1"/>
      <c r="M212" s="1"/>
      <c r="N212" s="1"/>
      <c r="O212" s="1"/>
      <c r="P212" s="82"/>
      <c r="Q212" s="1"/>
      <c r="R212" s="42"/>
      <c r="S212" s="82"/>
      <c r="T212" s="1"/>
      <c r="U212" s="42"/>
      <c r="V212" s="44"/>
    </row>
    <row r="213" spans="1:22" hidden="1" x14ac:dyDescent="0.25">
      <c r="B213" s="55"/>
      <c r="C213" s="2"/>
      <c r="D213" s="524" t="s">
        <v>554</v>
      </c>
      <c r="E213" s="524"/>
      <c r="F213" s="258">
        <f t="shared" si="110"/>
        <v>0</v>
      </c>
      <c r="G213" s="151"/>
      <c r="H213" s="169">
        <f t="shared" si="86"/>
        <v>0</v>
      </c>
      <c r="I213" s="76"/>
      <c r="J213" s="1"/>
      <c r="K213" s="76"/>
      <c r="L213" s="1"/>
      <c r="M213" s="1"/>
      <c r="N213" s="1"/>
      <c r="O213" s="1"/>
      <c r="P213" s="82"/>
      <c r="Q213" s="1"/>
      <c r="R213" s="42"/>
      <c r="S213" s="82"/>
      <c r="T213" s="1"/>
      <c r="U213" s="42"/>
      <c r="V213" s="44"/>
    </row>
    <row r="214" spans="1:22" hidden="1" x14ac:dyDescent="0.25">
      <c r="B214" s="55"/>
      <c r="C214" s="2"/>
      <c r="D214" s="524" t="s">
        <v>553</v>
      </c>
      <c r="E214" s="524"/>
      <c r="F214" s="258">
        <f t="shared" si="110"/>
        <v>0</v>
      </c>
      <c r="G214" s="151"/>
      <c r="H214" s="169">
        <f t="shared" si="86"/>
        <v>0</v>
      </c>
      <c r="I214" s="76"/>
      <c r="J214" s="1"/>
      <c r="K214" s="76"/>
      <c r="L214" s="1"/>
      <c r="M214" s="1"/>
      <c r="N214" s="1"/>
      <c r="O214" s="1"/>
      <c r="P214" s="82"/>
      <c r="Q214" s="1"/>
      <c r="R214" s="42"/>
      <c r="S214" s="82"/>
      <c r="T214" s="1"/>
      <c r="U214" s="42"/>
      <c r="V214" s="44"/>
    </row>
    <row r="215" spans="1:22" ht="25.5" hidden="1" customHeight="1" x14ac:dyDescent="0.25">
      <c r="B215" s="55"/>
      <c r="C215" s="2"/>
      <c r="D215" s="523" t="s">
        <v>557</v>
      </c>
      <c r="E215" s="523"/>
      <c r="F215" s="268">
        <f t="shared" si="110"/>
        <v>0</v>
      </c>
      <c r="G215" s="161"/>
      <c r="H215" s="169">
        <f t="shared" si="86"/>
        <v>0</v>
      </c>
      <c r="I215" s="76"/>
      <c r="J215" s="1"/>
      <c r="K215" s="76"/>
      <c r="L215" s="1"/>
      <c r="M215" s="1"/>
      <c r="N215" s="1"/>
      <c r="O215" s="1"/>
      <c r="P215" s="82"/>
      <c r="Q215" s="1"/>
      <c r="R215" s="42"/>
      <c r="S215" s="82"/>
      <c r="T215" s="1"/>
      <c r="U215" s="42"/>
      <c r="V215" s="44"/>
    </row>
    <row r="216" spans="1:22" hidden="1" x14ac:dyDescent="0.25">
      <c r="B216" s="55"/>
      <c r="C216" s="2"/>
      <c r="D216" s="524" t="s">
        <v>819</v>
      </c>
      <c r="E216" s="524"/>
      <c r="F216" s="258">
        <f t="shared" si="110"/>
        <v>0</v>
      </c>
      <c r="G216" s="151"/>
      <c r="H216" s="169">
        <f t="shared" si="86"/>
        <v>0</v>
      </c>
      <c r="I216" s="76"/>
      <c r="J216" s="1"/>
      <c r="K216" s="76"/>
      <c r="L216" s="1"/>
      <c r="M216" s="1"/>
      <c r="N216" s="1"/>
      <c r="O216" s="1"/>
      <c r="P216" s="82"/>
      <c r="Q216" s="1"/>
      <c r="R216" s="42"/>
      <c r="S216" s="82"/>
      <c r="T216" s="1"/>
      <c r="U216" s="42"/>
      <c r="V216" s="44"/>
    </row>
    <row r="217" spans="1:22" ht="25.5" hidden="1" customHeight="1" x14ac:dyDescent="0.25">
      <c r="B217" s="55"/>
      <c r="C217" s="2"/>
      <c r="D217" s="523" t="s">
        <v>562</v>
      </c>
      <c r="E217" s="523"/>
      <c r="F217" s="268">
        <f t="shared" si="110"/>
        <v>0</v>
      </c>
      <c r="G217" s="161"/>
      <c r="H217" s="169">
        <f t="shared" si="86"/>
        <v>0</v>
      </c>
      <c r="I217" s="76"/>
      <c r="J217" s="1"/>
      <c r="K217" s="76"/>
      <c r="L217" s="1"/>
      <c r="M217" s="1"/>
      <c r="N217" s="1"/>
      <c r="O217" s="1"/>
      <c r="P217" s="82"/>
      <c r="Q217" s="1"/>
      <c r="R217" s="42"/>
      <c r="S217" s="82"/>
      <c r="T217" s="1"/>
      <c r="U217" s="42"/>
      <c r="V217" s="44"/>
    </row>
    <row r="218" spans="1:22" ht="25.5" hidden="1" customHeight="1" x14ac:dyDescent="0.25">
      <c r="B218" s="55"/>
      <c r="C218" s="2"/>
      <c r="D218" s="523" t="s">
        <v>565</v>
      </c>
      <c r="E218" s="523"/>
      <c r="F218" s="268">
        <f t="shared" si="110"/>
        <v>0</v>
      </c>
      <c r="G218" s="161"/>
      <c r="H218" s="169">
        <f t="shared" si="86"/>
        <v>0</v>
      </c>
      <c r="I218" s="76"/>
      <c r="J218" s="1"/>
      <c r="K218" s="76"/>
      <c r="L218" s="1"/>
      <c r="M218" s="1"/>
      <c r="N218" s="1"/>
      <c r="O218" s="1"/>
      <c r="P218" s="82"/>
      <c r="Q218" s="1"/>
      <c r="R218" s="42"/>
      <c r="S218" s="82"/>
      <c r="T218" s="1"/>
      <c r="U218" s="42"/>
      <c r="V218" s="44"/>
    </row>
    <row r="219" spans="1:22" s="18" customFormat="1" ht="25.5" hidden="1" customHeight="1" x14ac:dyDescent="0.25">
      <c r="A219" s="128" t="s">
        <v>276</v>
      </c>
      <c r="B219" s="93" t="s">
        <v>687</v>
      </c>
      <c r="C219" s="590" t="s">
        <v>607</v>
      </c>
      <c r="D219" s="591"/>
      <c r="E219" s="591"/>
      <c r="F219" s="272">
        <f>F220+F221</f>
        <v>0</v>
      </c>
      <c r="G219" s="165">
        <f t="shared" ref="G219:V219" si="111">G220+G221</f>
        <v>0</v>
      </c>
      <c r="H219" s="168">
        <f t="shared" si="86"/>
        <v>0</v>
      </c>
      <c r="I219" s="95">
        <f t="shared" ref="I219:J219" si="112">I220+I221</f>
        <v>0</v>
      </c>
      <c r="J219" s="96">
        <f t="shared" si="112"/>
        <v>0</v>
      </c>
      <c r="K219" s="95">
        <f t="shared" si="111"/>
        <v>0</v>
      </c>
      <c r="L219" s="96">
        <f t="shared" si="111"/>
        <v>0</v>
      </c>
      <c r="M219" s="96">
        <f t="shared" si="111"/>
        <v>0</v>
      </c>
      <c r="N219" s="96">
        <f t="shared" si="111"/>
        <v>0</v>
      </c>
      <c r="O219" s="96">
        <f t="shared" si="111"/>
        <v>0</v>
      </c>
      <c r="P219" s="99">
        <f t="shared" si="111"/>
        <v>0</v>
      </c>
      <c r="Q219" s="96">
        <f t="shared" si="111"/>
        <v>0</v>
      </c>
      <c r="R219" s="98">
        <f t="shared" si="111"/>
        <v>0</v>
      </c>
      <c r="S219" s="99">
        <f t="shared" si="111"/>
        <v>0</v>
      </c>
      <c r="T219" s="96">
        <f t="shared" si="111"/>
        <v>0</v>
      </c>
      <c r="U219" s="98">
        <f t="shared" si="111"/>
        <v>0</v>
      </c>
      <c r="V219" s="100">
        <f t="shared" si="111"/>
        <v>0</v>
      </c>
    </row>
    <row r="220" spans="1:22" ht="25.5" hidden="1" customHeight="1" x14ac:dyDescent="0.25">
      <c r="B220" s="55"/>
      <c r="C220" s="2"/>
      <c r="D220" s="523" t="s">
        <v>568</v>
      </c>
      <c r="E220" s="523"/>
      <c r="F220" s="268">
        <f t="shared" ref="F220:F221" si="113">SUM(K220:V220)</f>
        <v>0</v>
      </c>
      <c r="G220" s="161"/>
      <c r="H220" s="169">
        <f t="shared" ref="H220:H277" si="114">SUM(F220:G220)</f>
        <v>0</v>
      </c>
      <c r="I220" s="76"/>
      <c r="J220" s="1"/>
      <c r="K220" s="76"/>
      <c r="L220" s="1"/>
      <c r="M220" s="1"/>
      <c r="N220" s="1"/>
      <c r="O220" s="1"/>
      <c r="P220" s="82"/>
      <c r="Q220" s="1"/>
      <c r="R220" s="42"/>
      <c r="S220" s="82"/>
      <c r="T220" s="1"/>
      <c r="U220" s="42"/>
      <c r="V220" s="44"/>
    </row>
    <row r="221" spans="1:22" ht="25.5" hidden="1" customHeight="1" x14ac:dyDescent="0.25">
      <c r="B221" s="55"/>
      <c r="C221" s="2"/>
      <c r="D221" s="523" t="s">
        <v>569</v>
      </c>
      <c r="E221" s="523"/>
      <c r="F221" s="268">
        <f t="shared" si="113"/>
        <v>0</v>
      </c>
      <c r="G221" s="161"/>
      <c r="H221" s="169">
        <f t="shared" si="114"/>
        <v>0</v>
      </c>
      <c r="I221" s="76"/>
      <c r="J221" s="1"/>
      <c r="K221" s="76"/>
      <c r="L221" s="1"/>
      <c r="M221" s="1"/>
      <c r="N221" s="1"/>
      <c r="O221" s="1"/>
      <c r="P221" s="82"/>
      <c r="Q221" s="1"/>
      <c r="R221" s="42"/>
      <c r="S221" s="82"/>
      <c r="T221" s="1"/>
      <c r="U221" s="42"/>
      <c r="V221" s="44"/>
    </row>
    <row r="222" spans="1:22" s="18" customFormat="1" ht="15" hidden="1" customHeight="1" x14ac:dyDescent="0.25">
      <c r="A222" s="128" t="s">
        <v>277</v>
      </c>
      <c r="B222" s="93" t="s">
        <v>688</v>
      </c>
      <c r="C222" s="590" t="s">
        <v>820</v>
      </c>
      <c r="D222" s="591"/>
      <c r="E222" s="591"/>
      <c r="F222" s="272">
        <f>F223+F224+F225+F226+F227+F228+F229+F230+F231+F232+F233</f>
        <v>0</v>
      </c>
      <c r="G222" s="165">
        <f t="shared" ref="G222:V222" si="115">G223+G224+G225+G226+G227+G228+G229+G230+G231+G232+G233</f>
        <v>0</v>
      </c>
      <c r="H222" s="168">
        <f t="shared" si="114"/>
        <v>0</v>
      </c>
      <c r="I222" s="95">
        <f t="shared" ref="I222:J222" si="116">I223+I224+I225+I226+I227+I228+I229+I230+I231+I232+I233</f>
        <v>0</v>
      </c>
      <c r="J222" s="96">
        <f t="shared" si="116"/>
        <v>0</v>
      </c>
      <c r="K222" s="95">
        <f t="shared" si="115"/>
        <v>0</v>
      </c>
      <c r="L222" s="96">
        <f t="shared" si="115"/>
        <v>0</v>
      </c>
      <c r="M222" s="96">
        <f t="shared" si="115"/>
        <v>0</v>
      </c>
      <c r="N222" s="96">
        <f t="shared" si="115"/>
        <v>0</v>
      </c>
      <c r="O222" s="96">
        <f t="shared" si="115"/>
        <v>0</v>
      </c>
      <c r="P222" s="99">
        <f t="shared" si="115"/>
        <v>0</v>
      </c>
      <c r="Q222" s="96">
        <f t="shared" si="115"/>
        <v>0</v>
      </c>
      <c r="R222" s="98">
        <f t="shared" si="115"/>
        <v>0</v>
      </c>
      <c r="S222" s="99">
        <f t="shared" si="115"/>
        <v>0</v>
      </c>
      <c r="T222" s="96">
        <f t="shared" si="115"/>
        <v>0</v>
      </c>
      <c r="U222" s="98">
        <f t="shared" si="115"/>
        <v>0</v>
      </c>
      <c r="V222" s="100">
        <f t="shared" si="115"/>
        <v>0</v>
      </c>
    </row>
    <row r="223" spans="1:22" hidden="1" x14ac:dyDescent="0.25">
      <c r="B223" s="55"/>
      <c r="C223" s="2"/>
      <c r="D223" s="524" t="s">
        <v>372</v>
      </c>
      <c r="E223" s="524"/>
      <c r="F223" s="258">
        <f t="shared" ref="F223:F235" si="117">SUM(K223:V223)</f>
        <v>0</v>
      </c>
      <c r="G223" s="151"/>
      <c r="H223" s="169">
        <f t="shared" si="114"/>
        <v>0</v>
      </c>
      <c r="I223" s="76"/>
      <c r="J223" s="1"/>
      <c r="K223" s="76"/>
      <c r="L223" s="1"/>
      <c r="M223" s="1"/>
      <c r="N223" s="1"/>
      <c r="O223" s="1"/>
      <c r="P223" s="82"/>
      <c r="Q223" s="1"/>
      <c r="R223" s="42"/>
      <c r="S223" s="82"/>
      <c r="T223" s="1"/>
      <c r="U223" s="42"/>
      <c r="V223" s="44"/>
    </row>
    <row r="224" spans="1:22" hidden="1" x14ac:dyDescent="0.25">
      <c r="B224" s="55"/>
      <c r="C224" s="2"/>
      <c r="D224" s="524" t="s">
        <v>821</v>
      </c>
      <c r="E224" s="524"/>
      <c r="F224" s="258">
        <f t="shared" si="117"/>
        <v>0</v>
      </c>
      <c r="G224" s="151"/>
      <c r="H224" s="169">
        <f t="shared" si="114"/>
        <v>0</v>
      </c>
      <c r="I224" s="76"/>
      <c r="J224" s="1"/>
      <c r="K224" s="76"/>
      <c r="L224" s="1"/>
      <c r="M224" s="1"/>
      <c r="N224" s="1"/>
      <c r="O224" s="1"/>
      <c r="P224" s="82"/>
      <c r="Q224" s="1"/>
      <c r="R224" s="42"/>
      <c r="S224" s="82"/>
      <c r="T224" s="1"/>
      <c r="U224" s="42"/>
      <c r="V224" s="44"/>
    </row>
    <row r="225" spans="1:22" hidden="1" x14ac:dyDescent="0.25">
      <c r="B225" s="55"/>
      <c r="C225" s="2"/>
      <c r="D225" s="524" t="s">
        <v>375</v>
      </c>
      <c r="E225" s="524"/>
      <c r="F225" s="258">
        <f t="shared" si="117"/>
        <v>0</v>
      </c>
      <c r="G225" s="151"/>
      <c r="H225" s="169">
        <f t="shared" si="114"/>
        <v>0</v>
      </c>
      <c r="I225" s="76"/>
      <c r="J225" s="1"/>
      <c r="K225" s="76"/>
      <c r="L225" s="1"/>
      <c r="M225" s="1"/>
      <c r="N225" s="1"/>
      <c r="O225" s="1"/>
      <c r="P225" s="82"/>
      <c r="Q225" s="1"/>
      <c r="R225" s="42"/>
      <c r="S225" s="82"/>
      <c r="T225" s="1"/>
      <c r="U225" s="42"/>
      <c r="V225" s="44"/>
    </row>
    <row r="226" spans="1:22" hidden="1" x14ac:dyDescent="0.25">
      <c r="B226" s="55"/>
      <c r="C226" s="2"/>
      <c r="D226" s="524" t="s">
        <v>373</v>
      </c>
      <c r="E226" s="524"/>
      <c r="F226" s="258">
        <f t="shared" si="117"/>
        <v>0</v>
      </c>
      <c r="G226" s="151"/>
      <c r="H226" s="169">
        <f t="shared" si="114"/>
        <v>0</v>
      </c>
      <c r="I226" s="76"/>
      <c r="J226" s="1"/>
      <c r="K226" s="76"/>
      <c r="L226" s="1"/>
      <c r="M226" s="1"/>
      <c r="N226" s="1"/>
      <c r="O226" s="1"/>
      <c r="P226" s="82"/>
      <c r="Q226" s="1"/>
      <c r="R226" s="42"/>
      <c r="S226" s="82"/>
      <c r="T226" s="1"/>
      <c r="U226" s="42"/>
      <c r="V226" s="44"/>
    </row>
    <row r="227" spans="1:22" hidden="1" x14ac:dyDescent="0.25">
      <c r="B227" s="55"/>
      <c r="C227" s="2"/>
      <c r="D227" s="524" t="s">
        <v>822</v>
      </c>
      <c r="E227" s="524"/>
      <c r="F227" s="258">
        <f t="shared" si="117"/>
        <v>0</v>
      </c>
      <c r="G227" s="151"/>
      <c r="H227" s="169">
        <f t="shared" si="114"/>
        <v>0</v>
      </c>
      <c r="I227" s="76"/>
      <c r="J227" s="1"/>
      <c r="K227" s="76"/>
      <c r="L227" s="1"/>
      <c r="M227" s="1"/>
      <c r="N227" s="1"/>
      <c r="O227" s="1"/>
      <c r="P227" s="82"/>
      <c r="Q227" s="1"/>
      <c r="R227" s="42"/>
      <c r="S227" s="82"/>
      <c r="T227" s="1"/>
      <c r="U227" s="42"/>
      <c r="V227" s="44"/>
    </row>
    <row r="228" spans="1:22" ht="25.5" hidden="1" customHeight="1" x14ac:dyDescent="0.25">
      <c r="B228" s="55"/>
      <c r="C228" s="2"/>
      <c r="D228" s="523" t="s">
        <v>537</v>
      </c>
      <c r="E228" s="523"/>
      <c r="F228" s="268">
        <f t="shared" si="117"/>
        <v>0</v>
      </c>
      <c r="G228" s="161"/>
      <c r="H228" s="169">
        <f t="shared" si="114"/>
        <v>0</v>
      </c>
      <c r="I228" s="76"/>
      <c r="J228" s="1"/>
      <c r="K228" s="76"/>
      <c r="L228" s="1"/>
      <c r="M228" s="1"/>
      <c r="N228" s="1"/>
      <c r="O228" s="1"/>
      <c r="P228" s="82"/>
      <c r="Q228" s="1"/>
      <c r="R228" s="42"/>
      <c r="S228" s="82"/>
      <c r="T228" s="1"/>
      <c r="U228" s="42"/>
      <c r="V228" s="44"/>
    </row>
    <row r="229" spans="1:22" ht="25.5" hidden="1" customHeight="1" x14ac:dyDescent="0.25">
      <c r="B229" s="55"/>
      <c r="C229" s="2"/>
      <c r="D229" s="523" t="s">
        <v>540</v>
      </c>
      <c r="E229" s="523"/>
      <c r="F229" s="268">
        <f t="shared" si="117"/>
        <v>0</v>
      </c>
      <c r="G229" s="161"/>
      <c r="H229" s="169">
        <f t="shared" si="114"/>
        <v>0</v>
      </c>
      <c r="I229" s="76"/>
      <c r="J229" s="1"/>
      <c r="K229" s="76"/>
      <c r="L229" s="1"/>
      <c r="M229" s="1"/>
      <c r="N229" s="1"/>
      <c r="O229" s="1"/>
      <c r="P229" s="82"/>
      <c r="Q229" s="1"/>
      <c r="R229" s="42"/>
      <c r="S229" s="82"/>
      <c r="T229" s="1"/>
      <c r="U229" s="42"/>
      <c r="V229" s="44"/>
    </row>
    <row r="230" spans="1:22" hidden="1" x14ac:dyDescent="0.25">
      <c r="B230" s="55"/>
      <c r="C230" s="2"/>
      <c r="D230" s="524" t="s">
        <v>823</v>
      </c>
      <c r="E230" s="524"/>
      <c r="F230" s="258">
        <f t="shared" si="117"/>
        <v>0</v>
      </c>
      <c r="G230" s="151"/>
      <c r="H230" s="169">
        <f t="shared" si="114"/>
        <v>0</v>
      </c>
      <c r="I230" s="76"/>
      <c r="J230" s="1"/>
      <c r="K230" s="76"/>
      <c r="L230" s="1"/>
      <c r="M230" s="1"/>
      <c r="N230" s="1"/>
      <c r="O230" s="1"/>
      <c r="P230" s="82"/>
      <c r="Q230" s="1"/>
      <c r="R230" s="42"/>
      <c r="S230" s="82"/>
      <c r="T230" s="1"/>
      <c r="U230" s="42"/>
      <c r="V230" s="44"/>
    </row>
    <row r="231" spans="1:22" hidden="1" x14ac:dyDescent="0.25">
      <c r="B231" s="55"/>
      <c r="C231" s="2"/>
      <c r="D231" s="524" t="s">
        <v>374</v>
      </c>
      <c r="E231" s="524"/>
      <c r="F231" s="258">
        <f t="shared" si="117"/>
        <v>0</v>
      </c>
      <c r="G231" s="151"/>
      <c r="H231" s="169">
        <f t="shared" si="114"/>
        <v>0</v>
      </c>
      <c r="I231" s="76"/>
      <c r="J231" s="1"/>
      <c r="K231" s="76"/>
      <c r="L231" s="1"/>
      <c r="M231" s="1"/>
      <c r="N231" s="1"/>
      <c r="O231" s="1"/>
      <c r="P231" s="82"/>
      <c r="Q231" s="1"/>
      <c r="R231" s="42"/>
      <c r="S231" s="82"/>
      <c r="T231" s="1"/>
      <c r="U231" s="42"/>
      <c r="V231" s="44"/>
    </row>
    <row r="232" spans="1:22" hidden="1" x14ac:dyDescent="0.25">
      <c r="B232" s="55"/>
      <c r="C232" s="2"/>
      <c r="D232" s="524" t="s">
        <v>824</v>
      </c>
      <c r="E232" s="524"/>
      <c r="F232" s="258">
        <f t="shared" si="117"/>
        <v>0</v>
      </c>
      <c r="G232" s="151"/>
      <c r="H232" s="169">
        <f t="shared" si="114"/>
        <v>0</v>
      </c>
      <c r="I232" s="76"/>
      <c r="J232" s="1"/>
      <c r="K232" s="76"/>
      <c r="L232" s="1"/>
      <c r="M232" s="1"/>
      <c r="N232" s="1"/>
      <c r="O232" s="1"/>
      <c r="P232" s="82"/>
      <c r="Q232" s="1"/>
      <c r="R232" s="42"/>
      <c r="S232" s="82"/>
      <c r="T232" s="1"/>
      <c r="U232" s="42"/>
      <c r="V232" s="44"/>
    </row>
    <row r="233" spans="1:22" hidden="1" x14ac:dyDescent="0.25">
      <c r="B233" s="55"/>
      <c r="C233" s="2"/>
      <c r="D233" s="524" t="s">
        <v>566</v>
      </c>
      <c r="E233" s="524"/>
      <c r="F233" s="258">
        <f t="shared" si="117"/>
        <v>0</v>
      </c>
      <c r="G233" s="151"/>
      <c r="H233" s="169">
        <f t="shared" si="114"/>
        <v>0</v>
      </c>
      <c r="I233" s="76"/>
      <c r="J233" s="1"/>
      <c r="K233" s="76"/>
      <c r="L233" s="1"/>
      <c r="M233" s="1"/>
      <c r="N233" s="1"/>
      <c r="O233" s="1"/>
      <c r="P233" s="82"/>
      <c r="Q233" s="1"/>
      <c r="R233" s="42"/>
      <c r="S233" s="82"/>
      <c r="T233" s="1"/>
      <c r="U233" s="42"/>
      <c r="V233" s="44"/>
    </row>
    <row r="234" spans="1:22" s="18" customFormat="1" hidden="1" x14ac:dyDescent="0.25">
      <c r="A234" s="128" t="s">
        <v>278</v>
      </c>
      <c r="B234" s="93" t="s">
        <v>689</v>
      </c>
      <c r="C234" s="556" t="s">
        <v>279</v>
      </c>
      <c r="D234" s="557"/>
      <c r="E234" s="557"/>
      <c r="F234" s="259">
        <f t="shared" si="117"/>
        <v>0</v>
      </c>
      <c r="G234" s="152"/>
      <c r="H234" s="168">
        <f t="shared" si="114"/>
        <v>0</v>
      </c>
      <c r="I234" s="95"/>
      <c r="J234" s="96"/>
      <c r="K234" s="95"/>
      <c r="L234" s="96"/>
      <c r="M234" s="96"/>
      <c r="N234" s="96"/>
      <c r="O234" s="96"/>
      <c r="P234" s="99"/>
      <c r="Q234" s="96"/>
      <c r="R234" s="98"/>
      <c r="S234" s="99"/>
      <c r="T234" s="96"/>
      <c r="U234" s="98"/>
      <c r="V234" s="100"/>
    </row>
    <row r="235" spans="1:22" s="18" customFormat="1" hidden="1" x14ac:dyDescent="0.25">
      <c r="A235" s="128" t="s">
        <v>280</v>
      </c>
      <c r="B235" s="93" t="s">
        <v>690</v>
      </c>
      <c r="C235" s="556" t="s">
        <v>281</v>
      </c>
      <c r="D235" s="557"/>
      <c r="E235" s="557"/>
      <c r="F235" s="259">
        <f t="shared" si="117"/>
        <v>0</v>
      </c>
      <c r="G235" s="152"/>
      <c r="H235" s="168">
        <f t="shared" si="114"/>
        <v>0</v>
      </c>
      <c r="I235" s="95"/>
      <c r="J235" s="96"/>
      <c r="K235" s="95"/>
      <c r="L235" s="96"/>
      <c r="M235" s="96"/>
      <c r="N235" s="96"/>
      <c r="O235" s="96"/>
      <c r="P235" s="99"/>
      <c r="Q235" s="96"/>
      <c r="R235" s="98"/>
      <c r="S235" s="99"/>
      <c r="T235" s="96"/>
      <c r="U235" s="98"/>
      <c r="V235" s="100"/>
    </row>
    <row r="236" spans="1:22" s="18" customFormat="1" hidden="1" x14ac:dyDescent="0.25">
      <c r="A236" s="128" t="s">
        <v>282</v>
      </c>
      <c r="B236" s="93" t="s">
        <v>691</v>
      </c>
      <c r="C236" s="556" t="s">
        <v>283</v>
      </c>
      <c r="D236" s="557"/>
      <c r="E236" s="557"/>
      <c r="F236" s="259">
        <f>F237+F238+F239+F240+F241+F242+F243+F244+F245+F246</f>
        <v>0</v>
      </c>
      <c r="G236" s="152">
        <f t="shared" ref="G236:V236" si="118">G237+G238+G239+G240+G241+G242+G243+G244+G245+G246</f>
        <v>0</v>
      </c>
      <c r="H236" s="168">
        <f t="shared" si="114"/>
        <v>0</v>
      </c>
      <c r="I236" s="95">
        <f t="shared" ref="I236:J236" si="119">I237+I238+I239+I240+I241+I242+I243+I244+I245+I246</f>
        <v>0</v>
      </c>
      <c r="J236" s="96">
        <f t="shared" si="119"/>
        <v>0</v>
      </c>
      <c r="K236" s="95">
        <f t="shared" si="118"/>
        <v>0</v>
      </c>
      <c r="L236" s="96">
        <f t="shared" si="118"/>
        <v>0</v>
      </c>
      <c r="M236" s="96">
        <f t="shared" si="118"/>
        <v>0</v>
      </c>
      <c r="N236" s="96">
        <f t="shared" si="118"/>
        <v>0</v>
      </c>
      <c r="O236" s="96">
        <f t="shared" si="118"/>
        <v>0</v>
      </c>
      <c r="P236" s="99">
        <f t="shared" si="118"/>
        <v>0</v>
      </c>
      <c r="Q236" s="96">
        <f t="shared" si="118"/>
        <v>0</v>
      </c>
      <c r="R236" s="98">
        <f t="shared" si="118"/>
        <v>0</v>
      </c>
      <c r="S236" s="99">
        <f t="shared" si="118"/>
        <v>0</v>
      </c>
      <c r="T236" s="96">
        <f t="shared" si="118"/>
        <v>0</v>
      </c>
      <c r="U236" s="98">
        <f t="shared" si="118"/>
        <v>0</v>
      </c>
      <c r="V236" s="100">
        <f t="shared" si="118"/>
        <v>0</v>
      </c>
    </row>
    <row r="237" spans="1:22" hidden="1" x14ac:dyDescent="0.25">
      <c r="B237" s="55"/>
      <c r="C237" s="2"/>
      <c r="D237" s="524" t="s">
        <v>376</v>
      </c>
      <c r="E237" s="524"/>
      <c r="F237" s="258">
        <f t="shared" ref="F237:F246" si="120">SUM(K237:V237)</f>
        <v>0</v>
      </c>
      <c r="G237" s="151"/>
      <c r="H237" s="169">
        <f t="shared" si="114"/>
        <v>0</v>
      </c>
      <c r="I237" s="76"/>
      <c r="J237" s="1"/>
      <c r="K237" s="76"/>
      <c r="L237" s="1"/>
      <c r="M237" s="1"/>
      <c r="N237" s="1"/>
      <c r="O237" s="1"/>
      <c r="P237" s="82"/>
      <c r="Q237" s="1"/>
      <c r="R237" s="42"/>
      <c r="S237" s="82"/>
      <c r="T237" s="1"/>
      <c r="U237" s="42"/>
      <c r="V237" s="44"/>
    </row>
    <row r="238" spans="1:22" hidden="1" x14ac:dyDescent="0.25">
      <c r="B238" s="55"/>
      <c r="C238" s="2"/>
      <c r="D238" s="524" t="s">
        <v>377</v>
      </c>
      <c r="E238" s="524"/>
      <c r="F238" s="258">
        <f t="shared" si="120"/>
        <v>0</v>
      </c>
      <c r="G238" s="151"/>
      <c r="H238" s="169">
        <f t="shared" si="114"/>
        <v>0</v>
      </c>
      <c r="I238" s="76"/>
      <c r="J238" s="1"/>
      <c r="K238" s="76"/>
      <c r="L238" s="1"/>
      <c r="M238" s="1"/>
      <c r="N238" s="1"/>
      <c r="O238" s="1"/>
      <c r="P238" s="82"/>
      <c r="Q238" s="1"/>
      <c r="R238" s="42"/>
      <c r="S238" s="82"/>
      <c r="T238" s="1"/>
      <c r="U238" s="42"/>
      <c r="V238" s="44"/>
    </row>
    <row r="239" spans="1:22" hidden="1" x14ac:dyDescent="0.25">
      <c r="B239" s="55"/>
      <c r="C239" s="2"/>
      <c r="D239" s="524" t="s">
        <v>378</v>
      </c>
      <c r="E239" s="524"/>
      <c r="F239" s="258">
        <f t="shared" si="120"/>
        <v>0</v>
      </c>
      <c r="G239" s="151"/>
      <c r="H239" s="169">
        <f t="shared" si="114"/>
        <v>0</v>
      </c>
      <c r="I239" s="76"/>
      <c r="J239" s="1"/>
      <c r="K239" s="76"/>
      <c r="L239" s="1"/>
      <c r="M239" s="1"/>
      <c r="N239" s="1"/>
      <c r="O239" s="1"/>
      <c r="P239" s="82"/>
      <c r="Q239" s="1"/>
      <c r="R239" s="42"/>
      <c r="S239" s="82"/>
      <c r="T239" s="1"/>
      <c r="U239" s="42"/>
      <c r="V239" s="44"/>
    </row>
    <row r="240" spans="1:22" hidden="1" x14ac:dyDescent="0.25">
      <c r="B240" s="55"/>
      <c r="C240" s="2"/>
      <c r="D240" s="524" t="s">
        <v>379</v>
      </c>
      <c r="E240" s="524"/>
      <c r="F240" s="258">
        <f t="shared" si="120"/>
        <v>0</v>
      </c>
      <c r="G240" s="151"/>
      <c r="H240" s="169">
        <f t="shared" si="114"/>
        <v>0</v>
      </c>
      <c r="I240" s="76"/>
      <c r="J240" s="1"/>
      <c r="K240" s="76"/>
      <c r="L240" s="1"/>
      <c r="M240" s="1"/>
      <c r="N240" s="1"/>
      <c r="O240" s="1"/>
      <c r="P240" s="82"/>
      <c r="Q240" s="1"/>
      <c r="R240" s="42"/>
      <c r="S240" s="82"/>
      <c r="T240" s="1"/>
      <c r="U240" s="42"/>
      <c r="V240" s="44"/>
    </row>
    <row r="241" spans="1:22" hidden="1" x14ac:dyDescent="0.25">
      <c r="B241" s="55"/>
      <c r="C241" s="2"/>
      <c r="D241" s="524" t="s">
        <v>380</v>
      </c>
      <c r="E241" s="524"/>
      <c r="F241" s="258">
        <f t="shared" si="120"/>
        <v>0</v>
      </c>
      <c r="G241" s="151"/>
      <c r="H241" s="169">
        <f t="shared" si="114"/>
        <v>0</v>
      </c>
      <c r="I241" s="76"/>
      <c r="J241" s="1"/>
      <c r="K241" s="76"/>
      <c r="L241" s="1"/>
      <c r="M241" s="1"/>
      <c r="N241" s="1"/>
      <c r="O241" s="1"/>
      <c r="P241" s="82"/>
      <c r="Q241" s="1"/>
      <c r="R241" s="42"/>
      <c r="S241" s="82"/>
      <c r="T241" s="1"/>
      <c r="U241" s="42"/>
      <c r="V241" s="44"/>
    </row>
    <row r="242" spans="1:22" ht="25.5" hidden="1" customHeight="1" x14ac:dyDescent="0.25">
      <c r="B242" s="55"/>
      <c r="C242" s="2"/>
      <c r="D242" s="523" t="s">
        <v>538</v>
      </c>
      <c r="E242" s="523"/>
      <c r="F242" s="268">
        <f t="shared" si="120"/>
        <v>0</v>
      </c>
      <c r="G242" s="161"/>
      <c r="H242" s="169">
        <f t="shared" si="114"/>
        <v>0</v>
      </c>
      <c r="I242" s="76"/>
      <c r="J242" s="1"/>
      <c r="K242" s="76"/>
      <c r="L242" s="1"/>
      <c r="M242" s="1"/>
      <c r="N242" s="1"/>
      <c r="O242" s="1"/>
      <c r="P242" s="82"/>
      <c r="Q242" s="1"/>
      <c r="R242" s="42"/>
      <c r="S242" s="82"/>
      <c r="T242" s="1"/>
      <c r="U242" s="42"/>
      <c r="V242" s="44"/>
    </row>
    <row r="243" spans="1:22" ht="25.5" hidden="1" customHeight="1" x14ac:dyDescent="0.25">
      <c r="B243" s="55"/>
      <c r="C243" s="2"/>
      <c r="D243" s="523" t="s">
        <v>541</v>
      </c>
      <c r="E243" s="523"/>
      <c r="F243" s="268">
        <f t="shared" si="120"/>
        <v>0</v>
      </c>
      <c r="G243" s="161"/>
      <c r="H243" s="169">
        <f t="shared" si="114"/>
        <v>0</v>
      </c>
      <c r="I243" s="76"/>
      <c r="J243" s="1"/>
      <c r="K243" s="76"/>
      <c r="L243" s="1"/>
      <c r="M243" s="1"/>
      <c r="N243" s="1"/>
      <c r="O243" s="1"/>
      <c r="P243" s="82"/>
      <c r="Q243" s="1"/>
      <c r="R243" s="42"/>
      <c r="S243" s="82"/>
      <c r="T243" s="1"/>
      <c r="U243" s="42"/>
      <c r="V243" s="44"/>
    </row>
    <row r="244" spans="1:22" hidden="1" x14ac:dyDescent="0.25">
      <c r="B244" s="55"/>
      <c r="C244" s="2"/>
      <c r="D244" s="524" t="s">
        <v>381</v>
      </c>
      <c r="E244" s="524"/>
      <c r="F244" s="258">
        <f t="shared" si="120"/>
        <v>0</v>
      </c>
      <c r="G244" s="151"/>
      <c r="H244" s="169">
        <f t="shared" si="114"/>
        <v>0</v>
      </c>
      <c r="I244" s="76"/>
      <c r="J244" s="1"/>
      <c r="K244" s="76"/>
      <c r="L244" s="1"/>
      <c r="M244" s="1"/>
      <c r="N244" s="1"/>
      <c r="O244" s="1"/>
      <c r="P244" s="82"/>
      <c r="Q244" s="1"/>
      <c r="R244" s="42"/>
      <c r="S244" s="82"/>
      <c r="T244" s="1"/>
      <c r="U244" s="42"/>
      <c r="V244" s="44"/>
    </row>
    <row r="245" spans="1:22" hidden="1" x14ac:dyDescent="0.25">
      <c r="B245" s="55"/>
      <c r="C245" s="2"/>
      <c r="D245" s="524" t="s">
        <v>382</v>
      </c>
      <c r="E245" s="524"/>
      <c r="F245" s="258">
        <f t="shared" si="120"/>
        <v>0</v>
      </c>
      <c r="G245" s="151"/>
      <c r="H245" s="169">
        <f t="shared" si="114"/>
        <v>0</v>
      </c>
      <c r="I245" s="76"/>
      <c r="J245" s="1"/>
      <c r="K245" s="76"/>
      <c r="L245" s="1"/>
      <c r="M245" s="1"/>
      <c r="N245" s="1"/>
      <c r="O245" s="1"/>
      <c r="P245" s="82"/>
      <c r="Q245" s="1"/>
      <c r="R245" s="42"/>
      <c r="S245" s="82"/>
      <c r="T245" s="1"/>
      <c r="U245" s="42"/>
      <c r="V245" s="44"/>
    </row>
    <row r="246" spans="1:22" ht="15.75" hidden="1" thickBot="1" x14ac:dyDescent="0.3">
      <c r="B246" s="57"/>
      <c r="C246" s="20"/>
      <c r="D246" s="559" t="s">
        <v>567</v>
      </c>
      <c r="E246" s="559"/>
      <c r="F246" s="260">
        <f t="shared" si="120"/>
        <v>0</v>
      </c>
      <c r="G246" s="153"/>
      <c r="H246" s="169">
        <f t="shared" si="114"/>
        <v>0</v>
      </c>
      <c r="I246" s="76"/>
      <c r="J246" s="1"/>
      <c r="K246" s="76"/>
      <c r="L246" s="1"/>
      <c r="M246" s="1"/>
      <c r="N246" s="1"/>
      <c r="O246" s="1"/>
      <c r="P246" s="82"/>
      <c r="Q246" s="1"/>
      <c r="R246" s="42"/>
      <c r="S246" s="82"/>
      <c r="T246" s="1"/>
      <c r="U246" s="42"/>
      <c r="V246" s="44"/>
    </row>
    <row r="247" spans="1:22" ht="15.75" thickBot="1" x14ac:dyDescent="0.3">
      <c r="B247" s="101" t="s">
        <v>284</v>
      </c>
      <c r="C247" s="560" t="s">
        <v>285</v>
      </c>
      <c r="D247" s="561"/>
      <c r="E247" s="561"/>
      <c r="F247" s="261">
        <f>F248+F269+F275+F276</f>
        <v>0</v>
      </c>
      <c r="G247" s="154">
        <f t="shared" ref="G247:V247" si="121">G248+G269+G275+G276</f>
        <v>0</v>
      </c>
      <c r="H247" s="166">
        <f t="shared" si="114"/>
        <v>0</v>
      </c>
      <c r="I247" s="87">
        <f t="shared" ref="I247:J247" si="122">I248+I269+I275+I276</f>
        <v>0</v>
      </c>
      <c r="J247" s="88">
        <f t="shared" si="122"/>
        <v>0</v>
      </c>
      <c r="K247" s="87">
        <f t="shared" si="121"/>
        <v>0</v>
      </c>
      <c r="L247" s="88">
        <f t="shared" si="121"/>
        <v>0</v>
      </c>
      <c r="M247" s="88">
        <f t="shared" si="121"/>
        <v>0</v>
      </c>
      <c r="N247" s="88">
        <f t="shared" si="121"/>
        <v>0</v>
      </c>
      <c r="O247" s="88">
        <f t="shared" si="121"/>
        <v>0</v>
      </c>
      <c r="P247" s="91">
        <f t="shared" si="121"/>
        <v>0</v>
      </c>
      <c r="Q247" s="88">
        <f t="shared" si="121"/>
        <v>0</v>
      </c>
      <c r="R247" s="90">
        <f t="shared" si="121"/>
        <v>0</v>
      </c>
      <c r="S247" s="91">
        <f t="shared" si="121"/>
        <v>0</v>
      </c>
      <c r="T247" s="88">
        <f t="shared" si="121"/>
        <v>0</v>
      </c>
      <c r="U247" s="90">
        <f t="shared" si="121"/>
        <v>0</v>
      </c>
      <c r="V247" s="92">
        <f t="shared" si="121"/>
        <v>0</v>
      </c>
    </row>
    <row r="248" spans="1:22" hidden="1" x14ac:dyDescent="0.25">
      <c r="B248" s="117" t="s">
        <v>692</v>
      </c>
      <c r="C248" s="574" t="s">
        <v>286</v>
      </c>
      <c r="D248" s="575"/>
      <c r="E248" s="575"/>
      <c r="F248" s="257">
        <f>F249+F253+F260+F261+F262+F263+F264+F265+F266</f>
        <v>0</v>
      </c>
      <c r="G248" s="150">
        <f t="shared" ref="G248:V248" si="123">G249+G253+G260+G261+G262+G263+G264+G265+G266</f>
        <v>0</v>
      </c>
      <c r="H248" s="167">
        <f t="shared" si="114"/>
        <v>0</v>
      </c>
      <c r="I248" s="119">
        <f t="shared" ref="I248:J248" si="124">I249+I253+I260+I261+I262+I263+I264+I265+I266</f>
        <v>0</v>
      </c>
      <c r="J248" s="120">
        <f t="shared" si="124"/>
        <v>0</v>
      </c>
      <c r="K248" s="119">
        <f t="shared" si="123"/>
        <v>0</v>
      </c>
      <c r="L248" s="120">
        <f t="shared" si="123"/>
        <v>0</v>
      </c>
      <c r="M248" s="120">
        <f t="shared" si="123"/>
        <v>0</v>
      </c>
      <c r="N248" s="120">
        <f t="shared" si="123"/>
        <v>0</v>
      </c>
      <c r="O248" s="120">
        <f t="shared" si="123"/>
        <v>0</v>
      </c>
      <c r="P248" s="123">
        <f t="shared" si="123"/>
        <v>0</v>
      </c>
      <c r="Q248" s="120">
        <f t="shared" si="123"/>
        <v>0</v>
      </c>
      <c r="R248" s="122">
        <f t="shared" si="123"/>
        <v>0</v>
      </c>
      <c r="S248" s="123">
        <f t="shared" si="123"/>
        <v>0</v>
      </c>
      <c r="T248" s="120">
        <f t="shared" si="123"/>
        <v>0</v>
      </c>
      <c r="U248" s="122">
        <f t="shared" si="123"/>
        <v>0</v>
      </c>
      <c r="V248" s="124">
        <f t="shared" si="123"/>
        <v>0</v>
      </c>
    </row>
    <row r="249" spans="1:22" s="18" customFormat="1" hidden="1" x14ac:dyDescent="0.25">
      <c r="A249" s="128"/>
      <c r="B249" s="53" t="s">
        <v>693</v>
      </c>
      <c r="C249" s="576" t="s">
        <v>287</v>
      </c>
      <c r="D249" s="577"/>
      <c r="E249" s="577"/>
      <c r="F249" s="265">
        <f>F250+F251+F252</f>
        <v>0</v>
      </c>
      <c r="G249" s="158">
        <f t="shared" ref="G249:V249" si="125">G250+G251+G252</f>
        <v>0</v>
      </c>
      <c r="H249" s="170">
        <f t="shared" si="114"/>
        <v>0</v>
      </c>
      <c r="I249" s="78">
        <f t="shared" ref="I249:J249" si="126">I250+I251+I252</f>
        <v>0</v>
      </c>
      <c r="J249" s="13">
        <f t="shared" si="126"/>
        <v>0</v>
      </c>
      <c r="K249" s="78">
        <f t="shared" si="125"/>
        <v>0</v>
      </c>
      <c r="L249" s="13">
        <f t="shared" si="125"/>
        <v>0</v>
      </c>
      <c r="M249" s="13">
        <f t="shared" si="125"/>
        <v>0</v>
      </c>
      <c r="N249" s="13">
        <f t="shared" si="125"/>
        <v>0</v>
      </c>
      <c r="O249" s="13">
        <f t="shared" si="125"/>
        <v>0</v>
      </c>
      <c r="P249" s="83">
        <f t="shared" si="125"/>
        <v>0</v>
      </c>
      <c r="Q249" s="13">
        <f t="shared" si="125"/>
        <v>0</v>
      </c>
      <c r="R249" s="43">
        <f t="shared" si="125"/>
        <v>0</v>
      </c>
      <c r="S249" s="83">
        <f t="shared" si="125"/>
        <v>0</v>
      </c>
      <c r="T249" s="13">
        <f t="shared" si="125"/>
        <v>0</v>
      </c>
      <c r="U249" s="43">
        <f t="shared" si="125"/>
        <v>0</v>
      </c>
      <c r="V249" s="45">
        <f t="shared" si="125"/>
        <v>0</v>
      </c>
    </row>
    <row r="250" spans="1:22" s="211" customFormat="1" hidden="1" x14ac:dyDescent="0.25">
      <c r="A250" s="128" t="s">
        <v>288</v>
      </c>
      <c r="B250" s="191" t="s">
        <v>694</v>
      </c>
      <c r="C250" s="252"/>
      <c r="D250" s="585" t="s">
        <v>706</v>
      </c>
      <c r="E250" s="585"/>
      <c r="F250" s="298">
        <f t="shared" ref="F250:F252" si="127">SUM(K250:V250)</f>
        <v>0</v>
      </c>
      <c r="G250" s="299"/>
      <c r="H250" s="193">
        <f t="shared" si="114"/>
        <v>0</v>
      </c>
      <c r="I250" s="201"/>
      <c r="J250" s="195"/>
      <c r="K250" s="201"/>
      <c r="L250" s="195"/>
      <c r="M250" s="195"/>
      <c r="N250" s="195"/>
      <c r="O250" s="195"/>
      <c r="P250" s="196"/>
      <c r="Q250" s="195"/>
      <c r="R250" s="194"/>
      <c r="S250" s="196"/>
      <c r="T250" s="195"/>
      <c r="U250" s="194"/>
      <c r="V250" s="197"/>
    </row>
    <row r="251" spans="1:22" s="211" customFormat="1" hidden="1" x14ac:dyDescent="0.25">
      <c r="A251" s="128" t="s">
        <v>289</v>
      </c>
      <c r="B251" s="191" t="s">
        <v>695</v>
      </c>
      <c r="C251" s="200"/>
      <c r="D251" s="567" t="s">
        <v>707</v>
      </c>
      <c r="E251" s="567"/>
      <c r="F251" s="281">
        <f t="shared" si="127"/>
        <v>0</v>
      </c>
      <c r="G251" s="192"/>
      <c r="H251" s="193">
        <f t="shared" si="114"/>
        <v>0</v>
      </c>
      <c r="I251" s="201"/>
      <c r="J251" s="195"/>
      <c r="K251" s="201"/>
      <c r="L251" s="195"/>
      <c r="M251" s="195"/>
      <c r="N251" s="195"/>
      <c r="O251" s="195"/>
      <c r="P251" s="196"/>
      <c r="Q251" s="195"/>
      <c r="R251" s="194"/>
      <c r="S251" s="196"/>
      <c r="T251" s="195"/>
      <c r="U251" s="194"/>
      <c r="V251" s="197"/>
    </row>
    <row r="252" spans="1:22" s="211" customFormat="1" hidden="1" x14ac:dyDescent="0.25">
      <c r="A252" s="128" t="s">
        <v>290</v>
      </c>
      <c r="B252" s="191" t="s">
        <v>696</v>
      </c>
      <c r="C252" s="200"/>
      <c r="D252" s="567" t="s">
        <v>708</v>
      </c>
      <c r="E252" s="567"/>
      <c r="F252" s="281">
        <f t="shared" si="127"/>
        <v>0</v>
      </c>
      <c r="G252" s="192"/>
      <c r="H252" s="193">
        <f t="shared" si="114"/>
        <v>0</v>
      </c>
      <c r="I252" s="201"/>
      <c r="J252" s="195"/>
      <c r="K252" s="201"/>
      <c r="L252" s="195"/>
      <c r="M252" s="195"/>
      <c r="N252" s="195"/>
      <c r="O252" s="195"/>
      <c r="P252" s="196"/>
      <c r="Q252" s="195"/>
      <c r="R252" s="194"/>
      <c r="S252" s="196"/>
      <c r="T252" s="195"/>
      <c r="U252" s="194"/>
      <c r="V252" s="197"/>
    </row>
    <row r="253" spans="1:22" s="18" customFormat="1" hidden="1" x14ac:dyDescent="0.25">
      <c r="A253" s="128"/>
      <c r="B253" s="53" t="s">
        <v>697</v>
      </c>
      <c r="C253" s="576" t="s">
        <v>291</v>
      </c>
      <c r="D253" s="577"/>
      <c r="E253" s="577"/>
      <c r="F253" s="265">
        <f>F254+F255+F256+F257+F258+F259</f>
        <v>0</v>
      </c>
      <c r="G253" s="158">
        <f t="shared" ref="G253:V253" si="128">G254+G255+G256+G257+G258+G259</f>
        <v>0</v>
      </c>
      <c r="H253" s="170">
        <f t="shared" si="114"/>
        <v>0</v>
      </c>
      <c r="I253" s="78">
        <f t="shared" ref="I253:J253" si="129">I254+I255+I256+I257+I258+I259</f>
        <v>0</v>
      </c>
      <c r="J253" s="13">
        <f t="shared" si="129"/>
        <v>0</v>
      </c>
      <c r="K253" s="78">
        <f t="shared" si="128"/>
        <v>0</v>
      </c>
      <c r="L253" s="13">
        <f t="shared" si="128"/>
        <v>0</v>
      </c>
      <c r="M253" s="13">
        <f t="shared" si="128"/>
        <v>0</v>
      </c>
      <c r="N253" s="13">
        <f t="shared" si="128"/>
        <v>0</v>
      </c>
      <c r="O253" s="13">
        <f t="shared" si="128"/>
        <v>0</v>
      </c>
      <c r="P253" s="83">
        <f t="shared" si="128"/>
        <v>0</v>
      </c>
      <c r="Q253" s="13">
        <f t="shared" si="128"/>
        <v>0</v>
      </c>
      <c r="R253" s="43">
        <f t="shared" si="128"/>
        <v>0</v>
      </c>
      <c r="S253" s="83">
        <f t="shared" si="128"/>
        <v>0</v>
      </c>
      <c r="T253" s="13">
        <f t="shared" si="128"/>
        <v>0</v>
      </c>
      <c r="U253" s="43">
        <f t="shared" si="128"/>
        <v>0</v>
      </c>
      <c r="V253" s="45">
        <f t="shared" si="128"/>
        <v>0</v>
      </c>
    </row>
    <row r="254" spans="1:22" s="211" customFormat="1" hidden="1" x14ac:dyDescent="0.25">
      <c r="A254" s="128" t="s">
        <v>292</v>
      </c>
      <c r="B254" s="191" t="s">
        <v>698</v>
      </c>
      <c r="C254" s="200"/>
      <c r="D254" s="567" t="s">
        <v>383</v>
      </c>
      <c r="E254" s="567"/>
      <c r="F254" s="281">
        <f t="shared" ref="F254:F265" si="130">SUM(K254:V254)</f>
        <v>0</v>
      </c>
      <c r="G254" s="192"/>
      <c r="H254" s="193">
        <f t="shared" si="114"/>
        <v>0</v>
      </c>
      <c r="I254" s="201"/>
      <c r="J254" s="195"/>
      <c r="K254" s="201"/>
      <c r="L254" s="195"/>
      <c r="M254" s="195"/>
      <c r="N254" s="195"/>
      <c r="O254" s="195"/>
      <c r="P254" s="196"/>
      <c r="Q254" s="195"/>
      <c r="R254" s="194"/>
      <c r="S254" s="196"/>
      <c r="T254" s="195"/>
      <c r="U254" s="194"/>
      <c r="V254" s="197"/>
    </row>
    <row r="255" spans="1:22" s="211" customFormat="1" hidden="1" x14ac:dyDescent="0.25">
      <c r="A255" s="128" t="s">
        <v>293</v>
      </c>
      <c r="B255" s="191" t="s">
        <v>699</v>
      </c>
      <c r="C255" s="200"/>
      <c r="D255" s="567" t="s">
        <v>384</v>
      </c>
      <c r="E255" s="567"/>
      <c r="F255" s="281">
        <f t="shared" si="130"/>
        <v>0</v>
      </c>
      <c r="G255" s="192"/>
      <c r="H255" s="193">
        <f t="shared" si="114"/>
        <v>0</v>
      </c>
      <c r="I255" s="201"/>
      <c r="J255" s="195"/>
      <c r="K255" s="201"/>
      <c r="L255" s="195"/>
      <c r="M255" s="195"/>
      <c r="N255" s="195"/>
      <c r="O255" s="195"/>
      <c r="P255" s="196"/>
      <c r="Q255" s="195"/>
      <c r="R255" s="194"/>
      <c r="S255" s="196"/>
      <c r="T255" s="195"/>
      <c r="U255" s="194"/>
      <c r="V255" s="197"/>
    </row>
    <row r="256" spans="1:22" s="211" customFormat="1" hidden="1" x14ac:dyDescent="0.25">
      <c r="A256" s="128" t="s">
        <v>888</v>
      </c>
      <c r="B256" s="191" t="s">
        <v>889</v>
      </c>
      <c r="C256" s="200"/>
      <c r="D256" s="567" t="s">
        <v>890</v>
      </c>
      <c r="E256" s="567"/>
      <c r="F256" s="281">
        <f t="shared" si="130"/>
        <v>0</v>
      </c>
      <c r="G256" s="192"/>
      <c r="H256" s="193">
        <f t="shared" si="114"/>
        <v>0</v>
      </c>
      <c r="I256" s="201"/>
      <c r="J256" s="195"/>
      <c r="K256" s="201"/>
      <c r="L256" s="195"/>
      <c r="M256" s="195"/>
      <c r="N256" s="195"/>
      <c r="O256" s="195"/>
      <c r="P256" s="196"/>
      <c r="Q256" s="195"/>
      <c r="R256" s="194"/>
      <c r="S256" s="196"/>
      <c r="T256" s="195"/>
      <c r="U256" s="194"/>
      <c r="V256" s="197"/>
    </row>
    <row r="257" spans="1:22" s="211" customFormat="1" hidden="1" x14ac:dyDescent="0.25">
      <c r="A257" s="128" t="s">
        <v>294</v>
      </c>
      <c r="B257" s="191" t="s">
        <v>700</v>
      </c>
      <c r="C257" s="200"/>
      <c r="D257" s="567" t="s">
        <v>295</v>
      </c>
      <c r="E257" s="567"/>
      <c r="F257" s="281">
        <f t="shared" si="130"/>
        <v>0</v>
      </c>
      <c r="G257" s="192"/>
      <c r="H257" s="193">
        <f t="shared" si="114"/>
        <v>0</v>
      </c>
      <c r="I257" s="201"/>
      <c r="J257" s="195"/>
      <c r="K257" s="201"/>
      <c r="L257" s="195"/>
      <c r="M257" s="195"/>
      <c r="N257" s="195"/>
      <c r="O257" s="195"/>
      <c r="P257" s="196"/>
      <c r="Q257" s="195"/>
      <c r="R257" s="194"/>
      <c r="S257" s="196"/>
      <c r="T257" s="195"/>
      <c r="U257" s="194"/>
      <c r="V257" s="197"/>
    </row>
    <row r="258" spans="1:22" s="211" customFormat="1" hidden="1" x14ac:dyDescent="0.25">
      <c r="A258" s="128" t="s">
        <v>296</v>
      </c>
      <c r="B258" s="191" t="s">
        <v>701</v>
      </c>
      <c r="C258" s="200"/>
      <c r="D258" s="567" t="s">
        <v>297</v>
      </c>
      <c r="E258" s="567"/>
      <c r="F258" s="281">
        <f t="shared" si="130"/>
        <v>0</v>
      </c>
      <c r="G258" s="192"/>
      <c r="H258" s="193">
        <f t="shared" si="114"/>
        <v>0</v>
      </c>
      <c r="I258" s="201"/>
      <c r="J258" s="195"/>
      <c r="K258" s="201"/>
      <c r="L258" s="195"/>
      <c r="M258" s="195"/>
      <c r="N258" s="195"/>
      <c r="O258" s="195"/>
      <c r="P258" s="196"/>
      <c r="Q258" s="195"/>
      <c r="R258" s="194"/>
      <c r="S258" s="196"/>
      <c r="T258" s="195"/>
      <c r="U258" s="194"/>
      <c r="V258" s="197"/>
    </row>
    <row r="259" spans="1:22" s="211" customFormat="1" hidden="1" x14ac:dyDescent="0.25">
      <c r="A259" s="128" t="s">
        <v>891</v>
      </c>
      <c r="B259" s="191" t="s">
        <v>892</v>
      </c>
      <c r="C259" s="200"/>
      <c r="D259" s="567" t="s">
        <v>893</v>
      </c>
      <c r="E259" s="567"/>
      <c r="F259" s="281">
        <f t="shared" si="130"/>
        <v>0</v>
      </c>
      <c r="G259" s="192"/>
      <c r="H259" s="193">
        <f t="shared" si="114"/>
        <v>0</v>
      </c>
      <c r="I259" s="201"/>
      <c r="J259" s="195"/>
      <c r="K259" s="201"/>
      <c r="L259" s="195"/>
      <c r="M259" s="195"/>
      <c r="N259" s="195"/>
      <c r="O259" s="195"/>
      <c r="P259" s="196"/>
      <c r="Q259" s="195"/>
      <c r="R259" s="194"/>
      <c r="S259" s="196"/>
      <c r="T259" s="195"/>
      <c r="U259" s="194"/>
      <c r="V259" s="197"/>
    </row>
    <row r="260" spans="1:22" s="41" customFormat="1" hidden="1" x14ac:dyDescent="0.25">
      <c r="A260" s="128" t="s">
        <v>894</v>
      </c>
      <c r="B260" s="53" t="s">
        <v>895</v>
      </c>
      <c r="C260" s="576" t="s">
        <v>896</v>
      </c>
      <c r="D260" s="577"/>
      <c r="E260" s="577"/>
      <c r="F260" s="265">
        <f t="shared" si="130"/>
        <v>0</v>
      </c>
      <c r="G260" s="158"/>
      <c r="H260" s="170">
        <f t="shared" si="114"/>
        <v>0</v>
      </c>
      <c r="I260" s="78"/>
      <c r="J260" s="13"/>
      <c r="K260" s="78"/>
      <c r="L260" s="13"/>
      <c r="M260" s="13"/>
      <c r="N260" s="13"/>
      <c r="O260" s="13"/>
      <c r="P260" s="83"/>
      <c r="Q260" s="13"/>
      <c r="R260" s="43"/>
      <c r="S260" s="83"/>
      <c r="T260" s="13"/>
      <c r="U260" s="43"/>
      <c r="V260" s="45"/>
    </row>
    <row r="261" spans="1:22" s="41" customFormat="1" hidden="1" x14ac:dyDescent="0.25">
      <c r="A261" s="128" t="s">
        <v>298</v>
      </c>
      <c r="B261" s="53" t="s">
        <v>702</v>
      </c>
      <c r="C261" s="576" t="s">
        <v>299</v>
      </c>
      <c r="D261" s="577"/>
      <c r="E261" s="577"/>
      <c r="F261" s="265">
        <f t="shared" si="130"/>
        <v>0</v>
      </c>
      <c r="G261" s="158"/>
      <c r="H261" s="170">
        <f t="shared" si="114"/>
        <v>0</v>
      </c>
      <c r="I261" s="78"/>
      <c r="J261" s="13"/>
      <c r="K261" s="78"/>
      <c r="L261" s="13"/>
      <c r="M261" s="13"/>
      <c r="N261" s="13"/>
      <c r="O261" s="13"/>
      <c r="P261" s="83"/>
      <c r="Q261" s="13"/>
      <c r="R261" s="43"/>
      <c r="S261" s="83"/>
      <c r="T261" s="13"/>
      <c r="U261" s="43"/>
      <c r="V261" s="45"/>
    </row>
    <row r="262" spans="1:22" s="41" customFormat="1" hidden="1" x14ac:dyDescent="0.25">
      <c r="A262" s="128" t="s">
        <v>300</v>
      </c>
      <c r="B262" s="53" t="s">
        <v>703</v>
      </c>
      <c r="C262" s="576" t="s">
        <v>897</v>
      </c>
      <c r="D262" s="577"/>
      <c r="E262" s="577"/>
      <c r="F262" s="265">
        <f t="shared" si="130"/>
        <v>0</v>
      </c>
      <c r="G262" s="158"/>
      <c r="H262" s="170">
        <f t="shared" si="114"/>
        <v>0</v>
      </c>
      <c r="I262" s="78"/>
      <c r="J262" s="13"/>
      <c r="K262" s="78"/>
      <c r="L262" s="13"/>
      <c r="M262" s="13"/>
      <c r="N262" s="13"/>
      <c r="O262" s="13"/>
      <c r="P262" s="83"/>
      <c r="Q262" s="13"/>
      <c r="R262" s="43"/>
      <c r="S262" s="83"/>
      <c r="T262" s="13"/>
      <c r="U262" s="43"/>
      <c r="V262" s="45"/>
    </row>
    <row r="263" spans="1:22" s="41" customFormat="1" hidden="1" x14ac:dyDescent="0.25">
      <c r="A263" s="128" t="s">
        <v>301</v>
      </c>
      <c r="B263" s="53" t="s">
        <v>704</v>
      </c>
      <c r="C263" s="576" t="s">
        <v>898</v>
      </c>
      <c r="D263" s="577"/>
      <c r="E263" s="577"/>
      <c r="F263" s="265">
        <f t="shared" si="130"/>
        <v>0</v>
      </c>
      <c r="G263" s="158"/>
      <c r="H263" s="170">
        <f t="shared" si="114"/>
        <v>0</v>
      </c>
      <c r="I263" s="78"/>
      <c r="J263" s="13"/>
      <c r="K263" s="78"/>
      <c r="L263" s="13"/>
      <c r="M263" s="13"/>
      <c r="N263" s="13"/>
      <c r="O263" s="13"/>
      <c r="P263" s="83"/>
      <c r="Q263" s="13"/>
      <c r="R263" s="43"/>
      <c r="S263" s="83"/>
      <c r="T263" s="13"/>
      <c r="U263" s="43"/>
      <c r="V263" s="45"/>
    </row>
    <row r="264" spans="1:22" s="41" customFormat="1" hidden="1" x14ac:dyDescent="0.25">
      <c r="A264" s="128" t="s">
        <v>302</v>
      </c>
      <c r="B264" s="53" t="s">
        <v>705</v>
      </c>
      <c r="C264" s="576" t="s">
        <v>303</v>
      </c>
      <c r="D264" s="577"/>
      <c r="E264" s="577"/>
      <c r="F264" s="265">
        <f t="shared" si="130"/>
        <v>0</v>
      </c>
      <c r="G264" s="158"/>
      <c r="H264" s="170">
        <f t="shared" si="114"/>
        <v>0</v>
      </c>
      <c r="I264" s="78"/>
      <c r="J264" s="13"/>
      <c r="K264" s="78"/>
      <c r="L264" s="13"/>
      <c r="M264" s="13"/>
      <c r="N264" s="13"/>
      <c r="O264" s="13"/>
      <c r="P264" s="83"/>
      <c r="Q264" s="13"/>
      <c r="R264" s="43"/>
      <c r="S264" s="83"/>
      <c r="T264" s="13"/>
      <c r="U264" s="43"/>
      <c r="V264" s="45"/>
    </row>
    <row r="265" spans="1:22" s="41" customFormat="1" hidden="1" x14ac:dyDescent="0.25">
      <c r="A265" s="128" t="s">
        <v>899</v>
      </c>
      <c r="B265" s="53" t="s">
        <v>900</v>
      </c>
      <c r="C265" s="576" t="s">
        <v>902</v>
      </c>
      <c r="D265" s="577"/>
      <c r="E265" s="577"/>
      <c r="F265" s="265">
        <f t="shared" si="130"/>
        <v>0</v>
      </c>
      <c r="G265" s="158"/>
      <c r="H265" s="170">
        <f t="shared" si="114"/>
        <v>0</v>
      </c>
      <c r="I265" s="78"/>
      <c r="J265" s="13"/>
      <c r="K265" s="78"/>
      <c r="L265" s="13"/>
      <c r="M265" s="13"/>
      <c r="N265" s="13"/>
      <c r="O265" s="13"/>
      <c r="P265" s="83"/>
      <c r="Q265" s="13"/>
      <c r="R265" s="43"/>
      <c r="S265" s="83"/>
      <c r="T265" s="13"/>
      <c r="U265" s="43"/>
      <c r="V265" s="45"/>
    </row>
    <row r="266" spans="1:22" s="41" customFormat="1" hidden="1" x14ac:dyDescent="0.25">
      <c r="A266" s="128"/>
      <c r="B266" s="53" t="s">
        <v>901</v>
      </c>
      <c r="C266" s="576" t="s">
        <v>903</v>
      </c>
      <c r="D266" s="577"/>
      <c r="E266" s="577"/>
      <c r="F266" s="265">
        <f>F267+F268</f>
        <v>0</v>
      </c>
      <c r="G266" s="158">
        <f t="shared" ref="G266:V266" si="131">G267+G268</f>
        <v>0</v>
      </c>
      <c r="H266" s="170">
        <f t="shared" si="114"/>
        <v>0</v>
      </c>
      <c r="I266" s="78">
        <f t="shared" ref="I266:J266" si="132">I267+I268</f>
        <v>0</v>
      </c>
      <c r="J266" s="13">
        <f t="shared" si="132"/>
        <v>0</v>
      </c>
      <c r="K266" s="78">
        <f t="shared" si="131"/>
        <v>0</v>
      </c>
      <c r="L266" s="13">
        <f t="shared" si="131"/>
        <v>0</v>
      </c>
      <c r="M266" s="13">
        <f t="shared" si="131"/>
        <v>0</v>
      </c>
      <c r="N266" s="13">
        <f t="shared" si="131"/>
        <v>0</v>
      </c>
      <c r="O266" s="13">
        <f t="shared" si="131"/>
        <v>0</v>
      </c>
      <c r="P266" s="83">
        <f t="shared" si="131"/>
        <v>0</v>
      </c>
      <c r="Q266" s="13">
        <f t="shared" si="131"/>
        <v>0</v>
      </c>
      <c r="R266" s="43">
        <f t="shared" si="131"/>
        <v>0</v>
      </c>
      <c r="S266" s="83">
        <f t="shared" si="131"/>
        <v>0</v>
      </c>
      <c r="T266" s="13">
        <f t="shared" si="131"/>
        <v>0</v>
      </c>
      <c r="U266" s="43">
        <f t="shared" si="131"/>
        <v>0</v>
      </c>
      <c r="V266" s="45">
        <f t="shared" si="131"/>
        <v>0</v>
      </c>
    </row>
    <row r="267" spans="1:22" s="211" customFormat="1" hidden="1" x14ac:dyDescent="0.25">
      <c r="A267" s="128" t="s">
        <v>905</v>
      </c>
      <c r="B267" s="191" t="s">
        <v>904</v>
      </c>
      <c r="C267" s="200"/>
      <c r="D267" s="567" t="s">
        <v>908</v>
      </c>
      <c r="E267" s="567"/>
      <c r="F267" s="281">
        <f t="shared" ref="F267:F268" si="133">SUM(K267:V267)</f>
        <v>0</v>
      </c>
      <c r="G267" s="192"/>
      <c r="H267" s="193">
        <f t="shared" si="114"/>
        <v>0</v>
      </c>
      <c r="I267" s="201"/>
      <c r="J267" s="195"/>
      <c r="K267" s="201"/>
      <c r="L267" s="195"/>
      <c r="M267" s="195"/>
      <c r="N267" s="195"/>
      <c r="O267" s="195"/>
      <c r="P267" s="196"/>
      <c r="Q267" s="195"/>
      <c r="R267" s="194"/>
      <c r="S267" s="196"/>
      <c r="T267" s="195"/>
      <c r="U267" s="194"/>
      <c r="V267" s="197"/>
    </row>
    <row r="268" spans="1:22" s="211" customFormat="1" hidden="1" x14ac:dyDescent="0.25">
      <c r="A268" s="128" t="s">
        <v>906</v>
      </c>
      <c r="B268" s="191" t="s">
        <v>907</v>
      </c>
      <c r="C268" s="200"/>
      <c r="D268" s="567" t="s">
        <v>909</v>
      </c>
      <c r="E268" s="567"/>
      <c r="F268" s="281">
        <f t="shared" si="133"/>
        <v>0</v>
      </c>
      <c r="G268" s="192"/>
      <c r="H268" s="193">
        <f t="shared" si="114"/>
        <v>0</v>
      </c>
      <c r="I268" s="201"/>
      <c r="J268" s="195"/>
      <c r="K268" s="201"/>
      <c r="L268" s="195"/>
      <c r="M268" s="195"/>
      <c r="N268" s="195"/>
      <c r="O268" s="195"/>
      <c r="P268" s="196"/>
      <c r="Q268" s="195"/>
      <c r="R268" s="194"/>
      <c r="S268" s="196"/>
      <c r="T268" s="195"/>
      <c r="U268" s="194"/>
      <c r="V268" s="197"/>
    </row>
    <row r="269" spans="1:22" hidden="1" x14ac:dyDescent="0.25">
      <c r="B269" s="93" t="s">
        <v>709</v>
      </c>
      <c r="C269" s="556" t="s">
        <v>304</v>
      </c>
      <c r="D269" s="557"/>
      <c r="E269" s="557"/>
      <c r="F269" s="259">
        <f>F270+F271+F272+F273+F274</f>
        <v>0</v>
      </c>
      <c r="G269" s="152">
        <f t="shared" ref="G269:V269" si="134">G270+G271+G272+G273+G274</f>
        <v>0</v>
      </c>
      <c r="H269" s="168">
        <f t="shared" si="114"/>
        <v>0</v>
      </c>
      <c r="I269" s="95">
        <f t="shared" ref="I269:J269" si="135">I270+I271+I272+I273+I274</f>
        <v>0</v>
      </c>
      <c r="J269" s="96">
        <f t="shared" si="135"/>
        <v>0</v>
      </c>
      <c r="K269" s="95">
        <f t="shared" si="134"/>
        <v>0</v>
      </c>
      <c r="L269" s="96">
        <f t="shared" si="134"/>
        <v>0</v>
      </c>
      <c r="M269" s="96">
        <f t="shared" si="134"/>
        <v>0</v>
      </c>
      <c r="N269" s="96">
        <f t="shared" si="134"/>
        <v>0</v>
      </c>
      <c r="O269" s="96">
        <f t="shared" si="134"/>
        <v>0</v>
      </c>
      <c r="P269" s="99">
        <f t="shared" si="134"/>
        <v>0</v>
      </c>
      <c r="Q269" s="96">
        <f t="shared" si="134"/>
        <v>0</v>
      </c>
      <c r="R269" s="98">
        <f t="shared" si="134"/>
        <v>0</v>
      </c>
      <c r="S269" s="99">
        <f t="shared" si="134"/>
        <v>0</v>
      </c>
      <c r="T269" s="96">
        <f t="shared" si="134"/>
        <v>0</v>
      </c>
      <c r="U269" s="98">
        <f t="shared" si="134"/>
        <v>0</v>
      </c>
      <c r="V269" s="100">
        <f t="shared" si="134"/>
        <v>0</v>
      </c>
    </row>
    <row r="270" spans="1:22" s="41" customFormat="1" hidden="1" x14ac:dyDescent="0.25">
      <c r="A270" s="128" t="s">
        <v>305</v>
      </c>
      <c r="B270" s="198" t="s">
        <v>710</v>
      </c>
      <c r="C270" s="586" t="s">
        <v>385</v>
      </c>
      <c r="D270" s="587"/>
      <c r="E270" s="587"/>
      <c r="F270" s="282">
        <f t="shared" ref="F270:F276" si="136">SUM(K270:V270)</f>
        <v>0</v>
      </c>
      <c r="G270" s="199"/>
      <c r="H270" s="213">
        <f t="shared" si="114"/>
        <v>0</v>
      </c>
      <c r="I270" s="214"/>
      <c r="J270" s="215"/>
      <c r="K270" s="214"/>
      <c r="L270" s="215"/>
      <c r="M270" s="215"/>
      <c r="N270" s="215"/>
      <c r="O270" s="215"/>
      <c r="P270" s="219"/>
      <c r="Q270" s="215"/>
      <c r="R270" s="217"/>
      <c r="S270" s="219"/>
      <c r="T270" s="215"/>
      <c r="U270" s="217"/>
      <c r="V270" s="216"/>
    </row>
    <row r="271" spans="1:22" s="41" customFormat="1" hidden="1" x14ac:dyDescent="0.25">
      <c r="A271" s="128" t="s">
        <v>306</v>
      </c>
      <c r="B271" s="198" t="s">
        <v>711</v>
      </c>
      <c r="C271" s="586" t="s">
        <v>386</v>
      </c>
      <c r="D271" s="587"/>
      <c r="E271" s="587"/>
      <c r="F271" s="282">
        <f t="shared" si="136"/>
        <v>0</v>
      </c>
      <c r="G271" s="199"/>
      <c r="H271" s="213">
        <f t="shared" si="114"/>
        <v>0</v>
      </c>
      <c r="I271" s="214"/>
      <c r="J271" s="215"/>
      <c r="K271" s="214"/>
      <c r="L271" s="215"/>
      <c r="M271" s="215"/>
      <c r="N271" s="215"/>
      <c r="O271" s="215"/>
      <c r="P271" s="219"/>
      <c r="Q271" s="215"/>
      <c r="R271" s="217"/>
      <c r="S271" s="219"/>
      <c r="T271" s="215"/>
      <c r="U271" s="217"/>
      <c r="V271" s="216"/>
    </row>
    <row r="272" spans="1:22" s="41" customFormat="1" hidden="1" x14ac:dyDescent="0.25">
      <c r="A272" s="128" t="s">
        <v>307</v>
      </c>
      <c r="B272" s="198" t="s">
        <v>712</v>
      </c>
      <c r="C272" s="586" t="s">
        <v>308</v>
      </c>
      <c r="D272" s="587"/>
      <c r="E272" s="587"/>
      <c r="F272" s="282">
        <f t="shared" si="136"/>
        <v>0</v>
      </c>
      <c r="G272" s="199"/>
      <c r="H272" s="213">
        <f t="shared" si="114"/>
        <v>0</v>
      </c>
      <c r="I272" s="214"/>
      <c r="J272" s="215"/>
      <c r="K272" s="214"/>
      <c r="L272" s="215"/>
      <c r="M272" s="215"/>
      <c r="N272" s="215"/>
      <c r="O272" s="215"/>
      <c r="P272" s="219"/>
      <c r="Q272" s="215"/>
      <c r="R272" s="217"/>
      <c r="S272" s="219"/>
      <c r="T272" s="215"/>
      <c r="U272" s="217"/>
      <c r="V272" s="216"/>
    </row>
    <row r="273" spans="1:22" s="41" customFormat="1" hidden="1" x14ac:dyDescent="0.25">
      <c r="A273" s="128" t="s">
        <v>309</v>
      </c>
      <c r="B273" s="198" t="s">
        <v>713</v>
      </c>
      <c r="C273" s="586" t="s">
        <v>310</v>
      </c>
      <c r="D273" s="587"/>
      <c r="E273" s="587"/>
      <c r="F273" s="282">
        <f t="shared" si="136"/>
        <v>0</v>
      </c>
      <c r="G273" s="199"/>
      <c r="H273" s="213">
        <f t="shared" si="114"/>
        <v>0</v>
      </c>
      <c r="I273" s="214"/>
      <c r="J273" s="215"/>
      <c r="K273" s="214"/>
      <c r="L273" s="215"/>
      <c r="M273" s="215"/>
      <c r="N273" s="215"/>
      <c r="O273" s="215"/>
      <c r="P273" s="219"/>
      <c r="Q273" s="215"/>
      <c r="R273" s="217"/>
      <c r="S273" s="219"/>
      <c r="T273" s="215"/>
      <c r="U273" s="217"/>
      <c r="V273" s="216"/>
    </row>
    <row r="274" spans="1:22" s="41" customFormat="1" hidden="1" x14ac:dyDescent="0.25">
      <c r="A274" s="128" t="s">
        <v>311</v>
      </c>
      <c r="B274" s="198" t="s">
        <v>714</v>
      </c>
      <c r="C274" s="586" t="s">
        <v>387</v>
      </c>
      <c r="D274" s="587"/>
      <c r="E274" s="587"/>
      <c r="F274" s="282">
        <f t="shared" si="136"/>
        <v>0</v>
      </c>
      <c r="G274" s="199"/>
      <c r="H274" s="213">
        <f t="shared" si="114"/>
        <v>0</v>
      </c>
      <c r="I274" s="214"/>
      <c r="J274" s="215"/>
      <c r="K274" s="214"/>
      <c r="L274" s="215"/>
      <c r="M274" s="215"/>
      <c r="N274" s="215"/>
      <c r="O274" s="215"/>
      <c r="P274" s="219"/>
      <c r="Q274" s="215"/>
      <c r="R274" s="217"/>
      <c r="S274" s="219"/>
      <c r="T274" s="215"/>
      <c r="U274" s="217"/>
      <c r="V274" s="216"/>
    </row>
    <row r="275" spans="1:22" hidden="1" x14ac:dyDescent="0.25">
      <c r="A275" s="128" t="s">
        <v>313</v>
      </c>
      <c r="B275" s="93" t="s">
        <v>715</v>
      </c>
      <c r="C275" s="556" t="s">
        <v>312</v>
      </c>
      <c r="D275" s="557"/>
      <c r="E275" s="557"/>
      <c r="F275" s="259">
        <f t="shared" si="136"/>
        <v>0</v>
      </c>
      <c r="G275" s="152"/>
      <c r="H275" s="168">
        <f t="shared" si="114"/>
        <v>0</v>
      </c>
      <c r="I275" s="95"/>
      <c r="J275" s="96"/>
      <c r="K275" s="95"/>
      <c r="L275" s="96"/>
      <c r="M275" s="96"/>
      <c r="N275" s="96"/>
      <c r="O275" s="96"/>
      <c r="P275" s="99"/>
      <c r="Q275" s="96"/>
      <c r="R275" s="98"/>
      <c r="S275" s="99"/>
      <c r="T275" s="96"/>
      <c r="U275" s="98"/>
      <c r="V275" s="100"/>
    </row>
    <row r="276" spans="1:22" ht="15.75" hidden="1" thickBot="1" x14ac:dyDescent="0.3">
      <c r="A276" s="128" t="s">
        <v>910</v>
      </c>
      <c r="B276" s="93" t="s">
        <v>911</v>
      </c>
      <c r="C276" s="556" t="s">
        <v>912</v>
      </c>
      <c r="D276" s="557"/>
      <c r="E276" s="557"/>
      <c r="F276" s="259">
        <f t="shared" si="136"/>
        <v>0</v>
      </c>
      <c r="G276" s="152"/>
      <c r="H276" s="168">
        <f t="shared" si="114"/>
        <v>0</v>
      </c>
      <c r="I276" s="95"/>
      <c r="J276" s="96"/>
      <c r="K276" s="95"/>
      <c r="L276" s="96"/>
      <c r="M276" s="96"/>
      <c r="N276" s="96"/>
      <c r="O276" s="96"/>
      <c r="P276" s="99"/>
      <c r="Q276" s="96"/>
      <c r="R276" s="98"/>
      <c r="S276" s="99"/>
      <c r="T276" s="96"/>
      <c r="U276" s="98"/>
      <c r="V276" s="100"/>
    </row>
    <row r="277" spans="1:22" ht="15.75" thickBot="1" x14ac:dyDescent="0.3">
      <c r="B277" s="588" t="s">
        <v>314</v>
      </c>
      <c r="C277" s="589"/>
      <c r="D277" s="589"/>
      <c r="E277" s="589"/>
      <c r="F277" s="256">
        <f>F5+F24+F32+F81+F97+F169+F179+F184+F247</f>
        <v>5542294</v>
      </c>
      <c r="G277" s="149">
        <f>G5+G24+G32+G81+G97+G169+G179+G184+G247</f>
        <v>825500</v>
      </c>
      <c r="H277" s="166">
        <f t="shared" si="114"/>
        <v>6367794</v>
      </c>
      <c r="I277" s="87">
        <f t="shared" ref="I277:V277" si="137">I5+I24+I32+I81+I97+I169+I179+I184+I247</f>
        <v>1390923.5</v>
      </c>
      <c r="J277" s="88">
        <f t="shared" si="137"/>
        <v>4976870.5</v>
      </c>
      <c r="K277" s="87">
        <f t="shared" si="137"/>
        <v>484644</v>
      </c>
      <c r="L277" s="88">
        <f t="shared" si="137"/>
        <v>419600</v>
      </c>
      <c r="M277" s="88">
        <f t="shared" si="137"/>
        <v>493800</v>
      </c>
      <c r="N277" s="88">
        <f t="shared" si="137"/>
        <v>439450</v>
      </c>
      <c r="O277" s="88">
        <f t="shared" si="137"/>
        <v>476250</v>
      </c>
      <c r="P277" s="91">
        <f t="shared" si="137"/>
        <v>419600</v>
      </c>
      <c r="Q277" s="88">
        <f t="shared" si="137"/>
        <v>620100</v>
      </c>
      <c r="R277" s="90">
        <f t="shared" si="137"/>
        <v>427200</v>
      </c>
      <c r="S277" s="91">
        <f t="shared" si="137"/>
        <v>1052600</v>
      </c>
      <c r="T277" s="88">
        <f t="shared" si="137"/>
        <v>431600</v>
      </c>
      <c r="U277" s="90">
        <f t="shared" si="137"/>
        <v>484900</v>
      </c>
      <c r="V277" s="92">
        <f t="shared" si="137"/>
        <v>618050</v>
      </c>
    </row>
    <row r="278" spans="1:22" x14ac:dyDescent="0.25">
      <c r="B278" s="22"/>
      <c r="C278" s="23"/>
      <c r="D278" s="23"/>
      <c r="E278" s="24"/>
      <c r="F278" s="24"/>
      <c r="G278" s="24"/>
      <c r="H278" s="60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</row>
    <row r="279" spans="1:22" x14ac:dyDescent="0.25">
      <c r="B279" s="25"/>
      <c r="C279" s="26"/>
      <c r="D279" s="26"/>
      <c r="E279" s="24"/>
      <c r="F279" s="24"/>
      <c r="G279" s="24"/>
      <c r="H279" s="60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</row>
    <row r="280" spans="1:22" x14ac:dyDescent="0.25">
      <c r="B280" s="27"/>
      <c r="C280" s="24"/>
      <c r="D280" s="24"/>
      <c r="E280" s="28"/>
      <c r="F280" s="28"/>
      <c r="G280" s="28"/>
      <c r="H280" s="60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</row>
    <row r="281" spans="1:22" x14ac:dyDescent="0.25">
      <c r="B281" s="27"/>
      <c r="C281" s="24"/>
      <c r="D281" s="24"/>
      <c r="E281" s="28"/>
      <c r="F281" s="28"/>
      <c r="G281" s="28"/>
      <c r="H281" s="60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</row>
    <row r="282" spans="1:22" x14ac:dyDescent="0.25">
      <c r="B282" s="27"/>
      <c r="C282" s="24"/>
      <c r="D282" s="24"/>
      <c r="E282" s="28"/>
      <c r="F282" s="28"/>
      <c r="G282" s="28"/>
      <c r="H282" s="60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</row>
    <row r="283" spans="1:22" x14ac:dyDescent="0.25">
      <c r="B283" s="27"/>
      <c r="C283" s="24"/>
      <c r="D283" s="24"/>
      <c r="E283" s="28"/>
      <c r="F283" s="28"/>
      <c r="G283" s="28"/>
      <c r="H283" s="60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</row>
    <row r="284" spans="1:22" x14ac:dyDescent="0.25">
      <c r="B284" s="27"/>
      <c r="C284" s="24"/>
      <c r="D284" s="24"/>
      <c r="E284" s="28"/>
      <c r="F284" s="28"/>
      <c r="G284" s="28"/>
      <c r="H284" s="60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</row>
    <row r="285" spans="1:22" x14ac:dyDescent="0.25">
      <c r="B285" s="27"/>
      <c r="C285" s="24"/>
      <c r="D285" s="24"/>
      <c r="E285" s="28"/>
      <c r="F285" s="28"/>
      <c r="G285" s="28"/>
      <c r="H285" s="60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</row>
    <row r="286" spans="1:22" x14ac:dyDescent="0.25">
      <c r="B286" s="27"/>
      <c r="C286" s="28"/>
      <c r="D286" s="28"/>
      <c r="E286" s="24"/>
      <c r="F286" s="24"/>
      <c r="G286" s="24"/>
      <c r="H286" s="60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</row>
    <row r="287" spans="1:22" x14ac:dyDescent="0.25">
      <c r="B287" s="27"/>
      <c r="C287" s="28"/>
      <c r="D287" s="28"/>
      <c r="E287" s="24"/>
      <c r="F287" s="24"/>
      <c r="G287" s="24"/>
      <c r="H287" s="60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</row>
    <row r="288" spans="1:22" x14ac:dyDescent="0.25">
      <c r="B288" s="27"/>
      <c r="C288" s="28"/>
      <c r="D288" s="28"/>
      <c r="E288" s="24"/>
      <c r="F288" s="24"/>
      <c r="G288" s="24"/>
      <c r="H288" s="60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</row>
    <row r="289" spans="1:22" x14ac:dyDescent="0.25">
      <c r="B289" s="27"/>
      <c r="C289" s="24"/>
      <c r="D289" s="24"/>
      <c r="E289" s="28"/>
      <c r="F289" s="28"/>
      <c r="G289" s="28"/>
      <c r="H289" s="60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</row>
    <row r="290" spans="1:22" x14ac:dyDescent="0.25">
      <c r="B290" s="27"/>
      <c r="C290" s="24"/>
      <c r="D290" s="24"/>
      <c r="E290" s="28"/>
      <c r="F290" s="28"/>
      <c r="G290" s="28"/>
      <c r="H290" s="60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</row>
    <row r="291" spans="1:22" x14ac:dyDescent="0.25">
      <c r="B291" s="27"/>
      <c r="C291" s="24"/>
      <c r="D291" s="24"/>
      <c r="E291" s="28"/>
      <c r="F291" s="28"/>
      <c r="G291" s="28"/>
      <c r="H291" s="60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</row>
    <row r="292" spans="1:22" x14ac:dyDescent="0.25">
      <c r="A292" s="130"/>
      <c r="B292" s="27"/>
      <c r="C292" s="24"/>
      <c r="D292" s="24"/>
      <c r="E292" s="28"/>
      <c r="F292" s="28"/>
      <c r="G292" s="28"/>
      <c r="H292" s="60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</row>
    <row r="293" spans="1:22" x14ac:dyDescent="0.25">
      <c r="A293" s="130"/>
      <c r="B293" s="27"/>
      <c r="C293" s="24"/>
      <c r="D293" s="24"/>
      <c r="E293" s="28"/>
      <c r="F293" s="28"/>
      <c r="G293" s="28"/>
      <c r="H293" s="60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</row>
    <row r="294" spans="1:22" x14ac:dyDescent="0.25">
      <c r="A294" s="130"/>
      <c r="B294" s="27"/>
      <c r="C294" s="24"/>
      <c r="D294" s="24"/>
      <c r="E294" s="28"/>
      <c r="F294" s="28"/>
      <c r="G294" s="28"/>
      <c r="H294" s="60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</row>
    <row r="295" spans="1:22" x14ac:dyDescent="0.25">
      <c r="A295" s="130"/>
      <c r="B295" s="27"/>
      <c r="C295" s="24"/>
      <c r="D295" s="24"/>
      <c r="E295" s="28"/>
      <c r="F295" s="28"/>
      <c r="G295" s="28"/>
      <c r="H295" s="60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</row>
    <row r="296" spans="1:22" x14ac:dyDescent="0.25">
      <c r="A296" s="130"/>
      <c r="B296" s="27"/>
      <c r="C296" s="24"/>
      <c r="D296" s="24"/>
      <c r="E296" s="28"/>
      <c r="F296" s="28"/>
      <c r="G296" s="28"/>
      <c r="H296" s="60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</row>
    <row r="297" spans="1:22" x14ac:dyDescent="0.25">
      <c r="A297" s="130"/>
      <c r="B297" s="27"/>
      <c r="C297" s="24"/>
      <c r="D297" s="24"/>
      <c r="E297" s="28"/>
      <c r="F297" s="28"/>
      <c r="G297" s="28"/>
      <c r="H297" s="60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</row>
    <row r="298" spans="1:22" x14ac:dyDescent="0.25">
      <c r="A298" s="130"/>
      <c r="B298" s="27"/>
      <c r="C298" s="24"/>
      <c r="D298" s="24"/>
      <c r="E298" s="28"/>
      <c r="F298" s="28"/>
      <c r="G298" s="28"/>
      <c r="H298" s="60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</row>
    <row r="299" spans="1:22" x14ac:dyDescent="0.25">
      <c r="A299" s="130"/>
      <c r="B299" s="27"/>
      <c r="C299" s="28"/>
      <c r="D299" s="28"/>
      <c r="E299" s="24"/>
      <c r="F299" s="24"/>
      <c r="G299" s="24"/>
      <c r="H299" s="60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</row>
    <row r="300" spans="1:22" x14ac:dyDescent="0.25">
      <c r="A300" s="130"/>
      <c r="B300" s="27"/>
      <c r="C300" s="24"/>
      <c r="D300" s="24"/>
      <c r="E300" s="28"/>
      <c r="F300" s="28"/>
      <c r="G300" s="28"/>
      <c r="H300" s="60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</row>
    <row r="301" spans="1:22" x14ac:dyDescent="0.25">
      <c r="A301" s="130"/>
      <c r="B301" s="27"/>
      <c r="C301" s="24"/>
      <c r="D301" s="24"/>
      <c r="E301" s="28"/>
      <c r="F301" s="28"/>
      <c r="G301" s="28"/>
      <c r="H301" s="60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</row>
    <row r="302" spans="1:22" x14ac:dyDescent="0.25">
      <c r="A302" s="130"/>
      <c r="B302" s="27"/>
      <c r="C302" s="24"/>
      <c r="D302" s="24"/>
      <c r="E302" s="28"/>
      <c r="F302" s="28"/>
      <c r="G302" s="28"/>
      <c r="H302" s="60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</row>
    <row r="303" spans="1:22" x14ac:dyDescent="0.25">
      <c r="A303" s="130"/>
      <c r="B303" s="27"/>
      <c r="C303" s="24"/>
      <c r="D303" s="24"/>
      <c r="E303" s="28"/>
      <c r="F303" s="28"/>
      <c r="G303" s="28"/>
      <c r="H303" s="60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</row>
    <row r="304" spans="1:22" x14ac:dyDescent="0.25">
      <c r="A304" s="130"/>
      <c r="B304" s="27"/>
      <c r="C304" s="24"/>
      <c r="D304" s="24"/>
      <c r="E304" s="28"/>
      <c r="F304" s="28"/>
      <c r="G304" s="28"/>
      <c r="H304" s="60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</row>
    <row r="305" spans="1:22" x14ac:dyDescent="0.25">
      <c r="A305" s="130"/>
      <c r="B305" s="27"/>
      <c r="C305" s="24"/>
      <c r="D305" s="24"/>
      <c r="E305" s="28"/>
      <c r="F305" s="28"/>
      <c r="G305" s="28"/>
      <c r="H305" s="60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</row>
    <row r="306" spans="1:22" x14ac:dyDescent="0.25">
      <c r="A306" s="130"/>
      <c r="B306" s="27"/>
      <c r="C306" s="24"/>
      <c r="D306" s="24"/>
      <c r="E306" s="28"/>
      <c r="F306" s="28"/>
      <c r="G306" s="28"/>
      <c r="H306" s="60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</row>
    <row r="307" spans="1:22" x14ac:dyDescent="0.25">
      <c r="A307" s="130"/>
      <c r="B307" s="27"/>
      <c r="C307" s="24"/>
      <c r="D307" s="24"/>
      <c r="E307" s="28"/>
      <c r="F307" s="28"/>
      <c r="G307" s="28"/>
      <c r="H307" s="60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</row>
    <row r="308" spans="1:22" x14ac:dyDescent="0.25">
      <c r="A308" s="130"/>
      <c r="B308" s="27"/>
      <c r="C308" s="24"/>
      <c r="D308" s="24"/>
      <c r="E308" s="28"/>
      <c r="F308" s="28"/>
      <c r="G308" s="28"/>
      <c r="H308" s="60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</row>
    <row r="309" spans="1:22" x14ac:dyDescent="0.25">
      <c r="A309" s="130"/>
      <c r="B309" s="27"/>
      <c r="C309" s="24"/>
      <c r="D309" s="24"/>
      <c r="E309" s="28"/>
      <c r="F309" s="28"/>
      <c r="G309" s="28"/>
      <c r="H309" s="60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</row>
    <row r="310" spans="1:22" x14ac:dyDescent="0.25">
      <c r="A310" s="130"/>
      <c r="B310" s="27"/>
      <c r="C310" s="28"/>
      <c r="D310" s="28"/>
      <c r="E310" s="24"/>
      <c r="F310" s="24"/>
      <c r="G310" s="24"/>
      <c r="H310" s="60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</row>
    <row r="311" spans="1:22" x14ac:dyDescent="0.25">
      <c r="A311" s="130"/>
      <c r="B311" s="27"/>
      <c r="C311" s="24"/>
      <c r="D311" s="24"/>
      <c r="E311" s="28"/>
      <c r="F311" s="28"/>
      <c r="G311" s="28"/>
      <c r="H311" s="60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</row>
    <row r="312" spans="1:22" x14ac:dyDescent="0.25">
      <c r="A312" s="130"/>
      <c r="B312" s="27"/>
      <c r="C312" s="24"/>
      <c r="D312" s="24"/>
      <c r="E312" s="28"/>
      <c r="F312" s="28"/>
      <c r="G312" s="28"/>
      <c r="H312" s="60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</row>
    <row r="313" spans="1:22" x14ac:dyDescent="0.25">
      <c r="A313" s="130"/>
      <c r="B313" s="27"/>
      <c r="C313" s="24"/>
      <c r="D313" s="24"/>
      <c r="E313" s="28"/>
      <c r="F313" s="28"/>
      <c r="G313" s="28"/>
      <c r="H313" s="60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</row>
    <row r="314" spans="1:22" x14ac:dyDescent="0.25">
      <c r="A314" s="130"/>
      <c r="B314" s="27"/>
      <c r="C314" s="24"/>
      <c r="D314" s="24"/>
      <c r="E314" s="28"/>
      <c r="F314" s="28"/>
      <c r="G314" s="28"/>
      <c r="H314" s="60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</row>
    <row r="315" spans="1:22" x14ac:dyDescent="0.25">
      <c r="A315" s="130"/>
      <c r="B315" s="27"/>
      <c r="C315" s="24"/>
      <c r="D315" s="24"/>
      <c r="E315" s="28"/>
      <c r="F315" s="28"/>
      <c r="G315" s="28"/>
      <c r="H315" s="60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</row>
    <row r="316" spans="1:22" x14ac:dyDescent="0.25">
      <c r="A316" s="130"/>
      <c r="B316" s="27"/>
      <c r="C316" s="24"/>
      <c r="D316" s="24"/>
      <c r="E316" s="28"/>
      <c r="F316" s="28"/>
      <c r="G316" s="28"/>
      <c r="H316" s="60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</row>
    <row r="317" spans="1:22" x14ac:dyDescent="0.25">
      <c r="A317" s="130"/>
      <c r="B317" s="27"/>
      <c r="C317" s="24"/>
      <c r="D317" s="24"/>
      <c r="E317" s="28"/>
      <c r="F317" s="28"/>
      <c r="G317" s="28"/>
      <c r="H317" s="60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</row>
    <row r="318" spans="1:22" x14ac:dyDescent="0.25">
      <c r="A318" s="130"/>
      <c r="B318" s="27"/>
      <c r="C318" s="24"/>
      <c r="D318" s="24"/>
      <c r="E318" s="28"/>
      <c r="F318" s="28"/>
      <c r="G318" s="28"/>
      <c r="H318" s="60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</row>
    <row r="319" spans="1:22" x14ac:dyDescent="0.25">
      <c r="A319" s="130"/>
      <c r="B319" s="27"/>
      <c r="C319" s="24"/>
      <c r="D319" s="24"/>
      <c r="E319" s="28"/>
      <c r="F319" s="28"/>
      <c r="G319" s="28"/>
      <c r="H319" s="60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</row>
    <row r="320" spans="1:22" x14ac:dyDescent="0.25">
      <c r="A320" s="130"/>
      <c r="B320" s="27"/>
      <c r="C320" s="24"/>
      <c r="D320" s="24"/>
      <c r="E320" s="28"/>
      <c r="F320" s="28"/>
      <c r="G320" s="28"/>
      <c r="H320" s="60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</row>
    <row r="321" spans="1:22" x14ac:dyDescent="0.25">
      <c r="A321" s="130"/>
      <c r="B321" s="29"/>
      <c r="C321" s="23"/>
      <c r="D321" s="23"/>
      <c r="E321" s="24"/>
      <c r="F321" s="24"/>
      <c r="G321" s="24"/>
      <c r="H321" s="60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</row>
    <row r="322" spans="1:22" x14ac:dyDescent="0.25">
      <c r="A322" s="130"/>
      <c r="B322" s="27"/>
      <c r="C322" s="28"/>
      <c r="D322" s="28"/>
      <c r="E322" s="24"/>
      <c r="F322" s="24"/>
      <c r="G322" s="24"/>
      <c r="H322" s="60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</row>
    <row r="323" spans="1:22" x14ac:dyDescent="0.25">
      <c r="A323" s="130"/>
      <c r="B323" s="27"/>
      <c r="C323" s="28"/>
      <c r="D323" s="28"/>
      <c r="E323" s="24"/>
      <c r="F323" s="24"/>
      <c r="G323" s="24"/>
      <c r="H323" s="60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</row>
    <row r="324" spans="1:22" x14ac:dyDescent="0.25">
      <c r="A324" s="130"/>
      <c r="B324" s="27"/>
      <c r="C324" s="28"/>
      <c r="D324" s="28"/>
      <c r="E324" s="24"/>
      <c r="F324" s="24"/>
      <c r="G324" s="24"/>
      <c r="H324" s="60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</row>
    <row r="325" spans="1:22" x14ac:dyDescent="0.25">
      <c r="A325" s="130"/>
      <c r="B325" s="27"/>
      <c r="C325" s="24"/>
      <c r="D325" s="24"/>
      <c r="E325" s="28"/>
      <c r="F325" s="28"/>
      <c r="G325" s="28"/>
      <c r="H325" s="60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</row>
    <row r="326" spans="1:22" x14ac:dyDescent="0.25">
      <c r="A326" s="130"/>
      <c r="B326" s="27"/>
      <c r="C326" s="24"/>
      <c r="D326" s="24"/>
      <c r="E326" s="28"/>
      <c r="F326" s="28"/>
      <c r="G326" s="28"/>
      <c r="H326" s="60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</row>
    <row r="327" spans="1:22" x14ac:dyDescent="0.25">
      <c r="A327" s="130"/>
      <c r="B327" s="27"/>
      <c r="C327" s="24"/>
      <c r="D327" s="24"/>
      <c r="E327" s="28"/>
      <c r="F327" s="28"/>
      <c r="G327" s="28"/>
      <c r="H327" s="60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</row>
    <row r="328" spans="1:22" x14ac:dyDescent="0.25">
      <c r="A328" s="130"/>
      <c r="B328" s="27"/>
      <c r="C328" s="24"/>
      <c r="D328" s="24"/>
      <c r="E328" s="28"/>
      <c r="F328" s="28"/>
      <c r="G328" s="28"/>
      <c r="H328" s="60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</row>
    <row r="329" spans="1:22" x14ac:dyDescent="0.25">
      <c r="A329" s="130"/>
      <c r="B329" s="27"/>
      <c r="C329" s="24"/>
      <c r="D329" s="24"/>
      <c r="E329" s="28"/>
      <c r="F329" s="28"/>
      <c r="G329" s="28"/>
      <c r="H329" s="60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</row>
    <row r="330" spans="1:22" x14ac:dyDescent="0.25">
      <c r="A330" s="130"/>
      <c r="B330" s="27"/>
      <c r="C330" s="24"/>
      <c r="D330" s="24"/>
      <c r="E330" s="28"/>
      <c r="F330" s="28"/>
      <c r="G330" s="28"/>
      <c r="H330" s="60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</row>
    <row r="331" spans="1:22" x14ac:dyDescent="0.25">
      <c r="A331" s="130"/>
      <c r="B331" s="27"/>
      <c r="C331" s="24"/>
      <c r="D331" s="24"/>
      <c r="E331" s="28"/>
      <c r="F331" s="28"/>
      <c r="G331" s="28"/>
      <c r="H331" s="60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</row>
    <row r="332" spans="1:22" x14ac:dyDescent="0.25">
      <c r="A332" s="130"/>
      <c r="B332" s="27"/>
      <c r="C332" s="24"/>
      <c r="D332" s="24"/>
      <c r="E332" s="28"/>
      <c r="F332" s="28"/>
      <c r="G332" s="28"/>
      <c r="H332" s="60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</row>
    <row r="333" spans="1:22" x14ac:dyDescent="0.25">
      <c r="A333" s="130"/>
      <c r="B333" s="27"/>
      <c r="C333" s="24"/>
      <c r="D333" s="24"/>
      <c r="E333" s="28"/>
      <c r="F333" s="28"/>
      <c r="G333" s="28"/>
      <c r="H333" s="60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</row>
    <row r="334" spans="1:22" x14ac:dyDescent="0.25">
      <c r="A334" s="130"/>
      <c r="B334" s="27"/>
      <c r="C334" s="24"/>
      <c r="D334" s="24"/>
      <c r="E334" s="28"/>
      <c r="F334" s="28"/>
      <c r="G334" s="28"/>
      <c r="H334" s="60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</row>
    <row r="335" spans="1:22" x14ac:dyDescent="0.25">
      <c r="A335" s="130"/>
      <c r="B335" s="27"/>
      <c r="C335" s="28"/>
      <c r="D335" s="28"/>
      <c r="E335" s="24"/>
      <c r="F335" s="24"/>
      <c r="G335" s="24"/>
      <c r="H335" s="60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</row>
    <row r="336" spans="1:22" x14ac:dyDescent="0.25">
      <c r="A336" s="130"/>
      <c r="B336" s="27"/>
      <c r="C336" s="24"/>
      <c r="D336" s="24"/>
      <c r="E336" s="28"/>
      <c r="F336" s="28"/>
      <c r="G336" s="28"/>
      <c r="H336" s="60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</row>
    <row r="337" spans="1:22" x14ac:dyDescent="0.25">
      <c r="A337" s="130"/>
      <c r="B337" s="27"/>
      <c r="C337" s="24"/>
      <c r="D337" s="24"/>
      <c r="E337" s="28"/>
      <c r="F337" s="28"/>
      <c r="G337" s="28"/>
      <c r="H337" s="60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</row>
    <row r="338" spans="1:22" x14ac:dyDescent="0.25">
      <c r="A338" s="130"/>
      <c r="B338" s="27"/>
      <c r="C338" s="24"/>
      <c r="D338" s="24"/>
      <c r="E338" s="28"/>
      <c r="F338" s="28"/>
      <c r="G338" s="28"/>
      <c r="H338" s="60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</row>
    <row r="339" spans="1:22" x14ac:dyDescent="0.25">
      <c r="A339" s="130"/>
      <c r="B339" s="27"/>
      <c r="C339" s="24"/>
      <c r="D339" s="24"/>
      <c r="E339" s="28"/>
      <c r="F339" s="28"/>
      <c r="G339" s="28"/>
    </row>
    <row r="340" spans="1:22" x14ac:dyDescent="0.25">
      <c r="B340" s="27"/>
      <c r="C340" s="24"/>
      <c r="D340" s="24"/>
      <c r="E340" s="28"/>
      <c r="F340" s="28"/>
      <c r="G340" s="28"/>
      <c r="H340" s="18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</row>
    <row r="341" spans="1:22" s="12" customFormat="1" x14ac:dyDescent="0.25">
      <c r="A341" s="131"/>
      <c r="B341" s="27"/>
      <c r="C341" s="24"/>
      <c r="D341" s="24"/>
      <c r="E341" s="28"/>
      <c r="F341" s="28"/>
      <c r="G341" s="28"/>
      <c r="H341" s="49"/>
    </row>
    <row r="342" spans="1:22" s="12" customFormat="1" x14ac:dyDescent="0.25">
      <c r="A342" s="131"/>
      <c r="B342" s="27"/>
      <c r="C342" s="24"/>
      <c r="D342" s="24"/>
      <c r="E342" s="28"/>
      <c r="F342" s="28"/>
      <c r="G342" s="28"/>
      <c r="H342" s="49"/>
    </row>
    <row r="343" spans="1:22" s="12" customFormat="1" x14ac:dyDescent="0.25">
      <c r="A343" s="131"/>
      <c r="B343" s="27"/>
      <c r="C343" s="24"/>
      <c r="D343" s="24"/>
      <c r="E343" s="28"/>
      <c r="F343" s="28"/>
      <c r="G343" s="28"/>
      <c r="H343" s="49"/>
    </row>
    <row r="344" spans="1:22" s="12" customFormat="1" x14ac:dyDescent="0.25">
      <c r="A344" s="131"/>
      <c r="B344" s="27"/>
      <c r="C344" s="24"/>
      <c r="D344" s="24"/>
      <c r="E344" s="28"/>
      <c r="F344" s="28"/>
      <c r="G344" s="28"/>
      <c r="H344" s="49"/>
    </row>
    <row r="345" spans="1:22" s="12" customFormat="1" x14ac:dyDescent="0.25">
      <c r="A345" s="131"/>
      <c r="B345" s="27"/>
      <c r="C345" s="24"/>
      <c r="D345" s="24"/>
      <c r="E345" s="28"/>
      <c r="F345" s="28"/>
      <c r="G345" s="28"/>
      <c r="H345" s="49"/>
    </row>
    <row r="346" spans="1:22" s="12" customFormat="1" x14ac:dyDescent="0.25">
      <c r="A346" s="131"/>
      <c r="B346" s="27"/>
      <c r="C346" s="28"/>
      <c r="D346" s="28"/>
      <c r="E346" s="24"/>
      <c r="F346" s="24"/>
      <c r="G346" s="24"/>
      <c r="H346" s="49"/>
    </row>
    <row r="347" spans="1:22" s="12" customFormat="1" x14ac:dyDescent="0.25">
      <c r="A347" s="131"/>
      <c r="B347" s="27"/>
      <c r="C347" s="24"/>
      <c r="D347" s="24"/>
      <c r="E347" s="28"/>
      <c r="F347" s="28"/>
      <c r="G347" s="28"/>
      <c r="H347" s="49"/>
    </row>
    <row r="348" spans="1:22" s="12" customFormat="1" x14ac:dyDescent="0.25">
      <c r="A348" s="131"/>
      <c r="B348" s="27"/>
      <c r="C348" s="24"/>
      <c r="D348" s="24"/>
      <c r="E348" s="28"/>
      <c r="F348" s="28"/>
      <c r="G348" s="28"/>
      <c r="H348" s="49"/>
    </row>
    <row r="349" spans="1:22" s="12" customFormat="1" x14ac:dyDescent="0.25">
      <c r="A349" s="131"/>
      <c r="B349" s="27"/>
      <c r="C349" s="24"/>
      <c r="D349" s="24"/>
      <c r="E349" s="28"/>
      <c r="F349" s="28"/>
      <c r="G349" s="28"/>
      <c r="H349" s="49"/>
    </row>
    <row r="350" spans="1:22" s="12" customFormat="1" x14ac:dyDescent="0.25">
      <c r="A350" s="131"/>
      <c r="B350" s="27"/>
      <c r="C350" s="24"/>
      <c r="D350" s="24"/>
      <c r="E350" s="28"/>
      <c r="F350" s="28"/>
      <c r="G350" s="28"/>
      <c r="H350" s="49"/>
    </row>
    <row r="351" spans="1:22" s="12" customFormat="1" x14ac:dyDescent="0.25">
      <c r="A351" s="131"/>
      <c r="B351" s="27"/>
      <c r="C351" s="24"/>
      <c r="D351" s="24"/>
      <c r="E351" s="28"/>
      <c r="F351" s="28"/>
      <c r="G351" s="28"/>
      <c r="H351" s="49"/>
    </row>
    <row r="352" spans="1:22" s="12" customFormat="1" x14ac:dyDescent="0.25">
      <c r="A352" s="131"/>
      <c r="B352" s="27"/>
      <c r="C352" s="24"/>
      <c r="D352" s="24"/>
      <c r="E352" s="28"/>
      <c r="F352" s="28"/>
      <c r="G352" s="28"/>
      <c r="H352" s="49"/>
    </row>
    <row r="353" spans="1:22" s="12" customFormat="1" x14ac:dyDescent="0.25">
      <c r="A353" s="131"/>
      <c r="B353" s="27"/>
      <c r="C353" s="24"/>
      <c r="D353" s="24"/>
      <c r="E353" s="28"/>
      <c r="F353" s="28"/>
      <c r="G353" s="28"/>
      <c r="H353" s="49"/>
    </row>
    <row r="354" spans="1:22" s="12" customFormat="1" x14ac:dyDescent="0.25">
      <c r="A354" s="131"/>
      <c r="B354" s="27"/>
      <c r="C354" s="24"/>
      <c r="D354" s="24"/>
      <c r="E354" s="28"/>
      <c r="F354" s="28"/>
      <c r="G354" s="28"/>
      <c r="H354" s="49"/>
    </row>
    <row r="355" spans="1:22" s="12" customFormat="1" x14ac:dyDescent="0.25">
      <c r="A355" s="131"/>
      <c r="B355" s="27"/>
      <c r="C355" s="24"/>
      <c r="D355" s="24"/>
      <c r="E355" s="28"/>
      <c r="F355" s="28"/>
      <c r="G355" s="28"/>
      <c r="H355" s="49"/>
    </row>
    <row r="356" spans="1:22" s="12" customFormat="1" x14ac:dyDescent="0.25">
      <c r="A356" s="131"/>
      <c r="B356" s="27"/>
      <c r="C356" s="24"/>
      <c r="D356" s="24"/>
      <c r="E356" s="28"/>
      <c r="F356" s="28"/>
      <c r="G356" s="28"/>
      <c r="H356" s="49"/>
    </row>
    <row r="357" spans="1:22" x14ac:dyDescent="0.25">
      <c r="B357" s="29"/>
      <c r="C357" s="23"/>
      <c r="D357" s="23"/>
      <c r="E357" s="28"/>
      <c r="F357" s="28"/>
      <c r="G357" s="28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</row>
    <row r="358" spans="1:22" x14ac:dyDescent="0.25">
      <c r="B358" s="30"/>
      <c r="C358" s="26"/>
      <c r="D358" s="26"/>
      <c r="E358" s="24"/>
      <c r="F358" s="24"/>
      <c r="G358" s="24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</row>
    <row r="359" spans="1:22" x14ac:dyDescent="0.25">
      <c r="B359" s="27"/>
      <c r="C359" s="24"/>
      <c r="D359" s="24"/>
      <c r="E359" s="28"/>
      <c r="F359" s="28"/>
      <c r="G359" s="28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</row>
    <row r="360" spans="1:22" x14ac:dyDescent="0.25">
      <c r="B360" s="27"/>
      <c r="C360" s="28"/>
      <c r="D360" s="28"/>
      <c r="E360" s="24"/>
      <c r="F360" s="24"/>
      <c r="G360" s="24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</row>
    <row r="361" spans="1:22" x14ac:dyDescent="0.25">
      <c r="B361" s="27"/>
      <c r="C361" s="24"/>
      <c r="D361" s="24"/>
      <c r="E361" s="28"/>
      <c r="F361" s="28"/>
      <c r="G361" s="28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</row>
    <row r="362" spans="1:22" x14ac:dyDescent="0.25">
      <c r="B362" s="27"/>
      <c r="C362" s="24"/>
      <c r="D362" s="24"/>
      <c r="E362" s="28"/>
      <c r="F362" s="28"/>
      <c r="G362" s="28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</row>
    <row r="363" spans="1:22" x14ac:dyDescent="0.25">
      <c r="B363" s="27"/>
      <c r="C363" s="24"/>
      <c r="D363" s="24"/>
      <c r="E363" s="28"/>
      <c r="F363" s="28"/>
      <c r="G363" s="28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</row>
    <row r="364" spans="1:22" x14ac:dyDescent="0.25">
      <c r="B364" s="27"/>
      <c r="C364" s="24"/>
      <c r="D364" s="24"/>
      <c r="E364" s="28"/>
      <c r="F364" s="28"/>
      <c r="G364" s="28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</row>
    <row r="365" spans="1:22" x14ac:dyDescent="0.25">
      <c r="B365" s="27"/>
      <c r="C365" s="28"/>
      <c r="D365" s="28"/>
      <c r="E365" s="24"/>
      <c r="F365" s="24"/>
      <c r="G365" s="24"/>
      <c r="H365" s="60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</row>
    <row r="366" spans="1:22" x14ac:dyDescent="0.25">
      <c r="B366" s="27"/>
      <c r="C366" s="24"/>
      <c r="D366" s="24"/>
      <c r="E366" s="28"/>
      <c r="F366" s="28"/>
      <c r="G366" s="28"/>
      <c r="H366" s="60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</row>
    <row r="367" spans="1:22" x14ac:dyDescent="0.25">
      <c r="B367" s="27"/>
      <c r="C367" s="24"/>
      <c r="D367" s="24"/>
      <c r="E367" s="28"/>
      <c r="F367" s="28"/>
      <c r="G367" s="28"/>
      <c r="H367" s="60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</row>
    <row r="368" spans="1:22" x14ac:dyDescent="0.25">
      <c r="B368" s="27"/>
      <c r="C368" s="28"/>
      <c r="D368" s="28"/>
      <c r="E368" s="24"/>
      <c r="F368" s="24"/>
      <c r="G368" s="24"/>
      <c r="H368" s="60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</row>
    <row r="369" spans="1:22" x14ac:dyDescent="0.25">
      <c r="B369" s="27"/>
      <c r="C369" s="28"/>
      <c r="D369" s="28"/>
      <c r="E369" s="24"/>
      <c r="F369" s="24"/>
      <c r="G369" s="24"/>
      <c r="H369" s="60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</row>
    <row r="370" spans="1:22" x14ac:dyDescent="0.25">
      <c r="B370" s="27"/>
      <c r="C370" s="24"/>
      <c r="D370" s="24"/>
      <c r="E370" s="28"/>
      <c r="F370" s="28"/>
      <c r="G370" s="28"/>
      <c r="H370" s="60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</row>
    <row r="371" spans="1:22" x14ac:dyDescent="0.25">
      <c r="B371" s="27"/>
      <c r="C371" s="24"/>
      <c r="D371" s="24"/>
      <c r="E371" s="28"/>
      <c r="F371" s="28"/>
      <c r="G371" s="28"/>
      <c r="H371" s="60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</row>
    <row r="372" spans="1:22" x14ac:dyDescent="0.25">
      <c r="A372" s="130"/>
      <c r="B372" s="27"/>
      <c r="C372" s="24"/>
      <c r="D372" s="24"/>
      <c r="E372" s="28"/>
      <c r="F372" s="28"/>
      <c r="G372" s="28"/>
      <c r="H372" s="60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</row>
    <row r="373" spans="1:22" x14ac:dyDescent="0.25">
      <c r="A373" s="130"/>
      <c r="B373" s="27"/>
      <c r="C373" s="28"/>
      <c r="D373" s="28"/>
      <c r="E373" s="24"/>
      <c r="F373" s="24"/>
      <c r="G373" s="24"/>
      <c r="H373" s="60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</row>
    <row r="374" spans="1:22" x14ac:dyDescent="0.25">
      <c r="A374" s="130"/>
      <c r="B374" s="27"/>
      <c r="C374" s="24"/>
      <c r="D374" s="24"/>
      <c r="E374" s="28"/>
      <c r="F374" s="28"/>
      <c r="G374" s="28"/>
      <c r="H374" s="60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</row>
    <row r="375" spans="1:22" x14ac:dyDescent="0.25">
      <c r="A375" s="130"/>
      <c r="B375" s="27"/>
      <c r="C375" s="24"/>
      <c r="D375" s="24"/>
      <c r="E375" s="28"/>
      <c r="F375" s="28"/>
      <c r="G375" s="28"/>
      <c r="H375" s="60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</row>
    <row r="376" spans="1:22" x14ac:dyDescent="0.25">
      <c r="A376" s="130"/>
      <c r="B376" s="27"/>
      <c r="C376" s="24"/>
      <c r="D376" s="24"/>
      <c r="E376" s="28"/>
      <c r="F376" s="28"/>
      <c r="G376" s="28"/>
      <c r="H376" s="60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</row>
    <row r="377" spans="1:22" x14ac:dyDescent="0.25">
      <c r="A377" s="130"/>
      <c r="B377" s="27"/>
      <c r="C377" s="24"/>
      <c r="D377" s="24"/>
      <c r="E377" s="28"/>
      <c r="F377" s="28"/>
      <c r="G377" s="28"/>
      <c r="H377" s="60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</row>
    <row r="378" spans="1:22" x14ac:dyDescent="0.25">
      <c r="A378" s="130"/>
      <c r="B378" s="27"/>
      <c r="C378" s="24"/>
      <c r="D378" s="24"/>
      <c r="E378" s="28"/>
      <c r="F378" s="28"/>
      <c r="G378" s="28"/>
      <c r="H378" s="60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</row>
    <row r="379" spans="1:22" x14ac:dyDescent="0.25">
      <c r="A379" s="130"/>
      <c r="B379" s="27"/>
      <c r="C379" s="24"/>
      <c r="D379" s="24"/>
      <c r="E379" s="28"/>
      <c r="F379" s="28"/>
      <c r="G379" s="28"/>
      <c r="H379" s="60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</row>
    <row r="380" spans="1:22" x14ac:dyDescent="0.25">
      <c r="A380" s="130"/>
      <c r="B380" s="27"/>
      <c r="C380" s="24"/>
      <c r="D380" s="24"/>
      <c r="E380" s="28"/>
      <c r="F380" s="28"/>
      <c r="G380" s="28"/>
      <c r="H380" s="60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</row>
    <row r="381" spans="1:22" x14ac:dyDescent="0.25">
      <c r="A381" s="130"/>
      <c r="B381" s="27"/>
      <c r="C381" s="24"/>
      <c r="D381" s="24"/>
      <c r="E381" s="28"/>
      <c r="F381" s="28"/>
      <c r="G381" s="28"/>
      <c r="H381" s="60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</row>
    <row r="382" spans="1:22" x14ac:dyDescent="0.25">
      <c r="A382" s="130"/>
      <c r="B382" s="27"/>
      <c r="C382" s="24"/>
      <c r="D382" s="24"/>
      <c r="E382" s="28"/>
      <c r="F382" s="28"/>
      <c r="G382" s="28"/>
      <c r="H382" s="60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</row>
    <row r="383" spans="1:22" x14ac:dyDescent="0.25">
      <c r="A383" s="130"/>
      <c r="B383" s="27"/>
      <c r="C383" s="24"/>
      <c r="D383" s="24"/>
      <c r="E383" s="28"/>
      <c r="F383" s="28"/>
      <c r="G383" s="28"/>
      <c r="H383" s="60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</row>
    <row r="384" spans="1:22" x14ac:dyDescent="0.25">
      <c r="A384" s="130"/>
      <c r="B384" s="29"/>
      <c r="C384" s="23"/>
      <c r="D384" s="23"/>
      <c r="E384" s="24"/>
      <c r="F384" s="24"/>
      <c r="G384" s="24"/>
      <c r="H384" s="60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</row>
    <row r="385" spans="1:22" x14ac:dyDescent="0.25">
      <c r="A385" s="130"/>
      <c r="B385" s="27"/>
      <c r="C385" s="28"/>
      <c r="D385" s="28"/>
      <c r="E385" s="24"/>
      <c r="F385" s="24"/>
      <c r="G385" s="24"/>
      <c r="H385" s="60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</row>
    <row r="386" spans="1:22" x14ac:dyDescent="0.25">
      <c r="A386" s="130"/>
      <c r="B386" s="27"/>
      <c r="C386" s="28"/>
      <c r="D386" s="28"/>
      <c r="E386" s="24"/>
      <c r="F386" s="24"/>
      <c r="G386" s="24"/>
      <c r="H386" s="60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</row>
    <row r="387" spans="1:22" x14ac:dyDescent="0.25">
      <c r="A387" s="130"/>
      <c r="B387" s="27"/>
      <c r="C387" s="24"/>
      <c r="D387" s="24"/>
      <c r="E387" s="28"/>
      <c r="F387" s="28"/>
      <c r="G387" s="28"/>
      <c r="H387" s="60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</row>
    <row r="388" spans="1:22" x14ac:dyDescent="0.25">
      <c r="A388" s="130"/>
      <c r="B388" s="27"/>
      <c r="C388" s="24"/>
      <c r="D388" s="24"/>
      <c r="E388" s="28"/>
      <c r="F388" s="28"/>
      <c r="G388" s="28"/>
      <c r="H388" s="60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</row>
    <row r="389" spans="1:22" x14ac:dyDescent="0.25">
      <c r="A389" s="130"/>
      <c r="B389" s="27"/>
      <c r="C389" s="24"/>
      <c r="D389" s="24"/>
      <c r="E389" s="28"/>
      <c r="F389" s="28"/>
      <c r="G389" s="28"/>
      <c r="H389" s="60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</row>
    <row r="390" spans="1:22" x14ac:dyDescent="0.25">
      <c r="A390" s="130"/>
      <c r="B390" s="27"/>
      <c r="C390" s="28"/>
      <c r="D390" s="28"/>
      <c r="E390" s="24"/>
      <c r="F390" s="24"/>
      <c r="G390" s="24"/>
      <c r="H390" s="60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</row>
    <row r="391" spans="1:22" x14ac:dyDescent="0.25">
      <c r="A391" s="130"/>
      <c r="B391" s="27"/>
      <c r="C391" s="24"/>
      <c r="D391" s="24"/>
      <c r="E391" s="28"/>
      <c r="F391" s="28"/>
      <c r="G391" s="28"/>
      <c r="H391" s="60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</row>
    <row r="392" spans="1:22" x14ac:dyDescent="0.25">
      <c r="A392" s="130"/>
      <c r="B392" s="27"/>
      <c r="C392" s="24"/>
      <c r="D392" s="24"/>
      <c r="E392" s="28"/>
      <c r="F392" s="28"/>
      <c r="G392" s="28"/>
      <c r="H392" s="60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</row>
    <row r="393" spans="1:22" x14ac:dyDescent="0.25">
      <c r="A393" s="130"/>
      <c r="B393" s="27"/>
      <c r="C393" s="28"/>
      <c r="D393" s="28"/>
      <c r="E393" s="24"/>
      <c r="F393" s="24"/>
      <c r="G393" s="24"/>
      <c r="H393" s="60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</row>
    <row r="394" spans="1:22" x14ac:dyDescent="0.25">
      <c r="A394" s="130"/>
      <c r="B394" s="27"/>
      <c r="C394" s="24"/>
      <c r="D394" s="24"/>
      <c r="E394" s="28"/>
      <c r="F394" s="28"/>
      <c r="G394" s="28"/>
      <c r="H394" s="60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</row>
    <row r="395" spans="1:22" x14ac:dyDescent="0.25">
      <c r="A395" s="130"/>
      <c r="B395" s="27"/>
      <c r="C395" s="24"/>
      <c r="D395" s="24"/>
      <c r="E395" s="28"/>
      <c r="F395" s="28"/>
      <c r="G395" s="28"/>
      <c r="H395" s="60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</row>
    <row r="396" spans="1:22" x14ac:dyDescent="0.25">
      <c r="A396" s="130"/>
      <c r="B396" s="27"/>
      <c r="C396" s="24"/>
      <c r="D396" s="24"/>
      <c r="E396" s="28"/>
      <c r="F396" s="28"/>
      <c r="G396" s="28"/>
      <c r="H396" s="60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</row>
    <row r="397" spans="1:22" x14ac:dyDescent="0.25">
      <c r="A397" s="130"/>
      <c r="B397" s="27"/>
      <c r="C397" s="24"/>
      <c r="D397" s="24"/>
      <c r="E397" s="28"/>
      <c r="F397" s="28"/>
      <c r="G397" s="28"/>
      <c r="H397" s="60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</row>
    <row r="398" spans="1:22" x14ac:dyDescent="0.25">
      <c r="A398" s="130"/>
      <c r="B398" s="27"/>
      <c r="C398" s="24"/>
      <c r="D398" s="24"/>
      <c r="E398" s="28"/>
      <c r="F398" s="28"/>
      <c r="G398" s="28"/>
      <c r="H398" s="60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</row>
    <row r="399" spans="1:22" x14ac:dyDescent="0.25">
      <c r="A399" s="130"/>
      <c r="B399" s="27"/>
      <c r="C399" s="24"/>
      <c r="D399" s="24"/>
      <c r="E399" s="28"/>
      <c r="F399" s="28"/>
      <c r="G399" s="28"/>
      <c r="H399" s="60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</row>
    <row r="400" spans="1:22" x14ac:dyDescent="0.25">
      <c r="A400" s="130"/>
      <c r="B400" s="27"/>
      <c r="C400" s="24"/>
      <c r="D400" s="24"/>
      <c r="E400" s="28"/>
      <c r="F400" s="28"/>
      <c r="G400" s="28"/>
      <c r="H400" s="60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</row>
    <row r="401" spans="1:22" x14ac:dyDescent="0.25">
      <c r="A401" s="130"/>
      <c r="B401" s="27"/>
      <c r="C401" s="28"/>
      <c r="D401" s="28"/>
      <c r="E401" s="24"/>
      <c r="F401" s="24"/>
      <c r="G401" s="24"/>
      <c r="H401" s="60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</row>
    <row r="402" spans="1:22" x14ac:dyDescent="0.25">
      <c r="A402" s="130"/>
      <c r="B402" s="27"/>
      <c r="C402" s="28"/>
      <c r="D402" s="28"/>
      <c r="E402" s="24"/>
      <c r="F402" s="24"/>
      <c r="G402" s="24"/>
      <c r="H402" s="60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</row>
    <row r="403" spans="1:22" x14ac:dyDescent="0.25">
      <c r="A403" s="130"/>
      <c r="B403" s="27"/>
      <c r="C403" s="28"/>
      <c r="D403" s="28"/>
      <c r="E403" s="24"/>
      <c r="F403" s="24"/>
      <c r="G403" s="24"/>
      <c r="H403" s="60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</row>
    <row r="404" spans="1:22" x14ac:dyDescent="0.25">
      <c r="A404" s="130"/>
      <c r="B404" s="27"/>
      <c r="C404" s="28"/>
      <c r="D404" s="28"/>
      <c r="E404" s="24"/>
      <c r="F404" s="24"/>
      <c r="G404" s="24"/>
      <c r="H404" s="60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</row>
    <row r="405" spans="1:22" x14ac:dyDescent="0.25">
      <c r="A405" s="130"/>
      <c r="B405" s="27"/>
      <c r="C405" s="24"/>
      <c r="D405" s="24"/>
      <c r="E405" s="28"/>
      <c r="F405" s="28"/>
      <c r="G405" s="28"/>
      <c r="H405" s="60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</row>
    <row r="406" spans="1:22" x14ac:dyDescent="0.25">
      <c r="A406" s="130"/>
      <c r="B406" s="27"/>
      <c r="C406" s="24"/>
      <c r="D406" s="24"/>
      <c r="E406" s="28"/>
      <c r="F406" s="28"/>
      <c r="G406" s="28"/>
      <c r="H406" s="60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</row>
    <row r="407" spans="1:22" x14ac:dyDescent="0.25">
      <c r="A407" s="130"/>
      <c r="B407" s="27"/>
      <c r="C407" s="24"/>
      <c r="D407" s="24"/>
      <c r="E407" s="28"/>
      <c r="F407" s="28"/>
      <c r="G407" s="28"/>
      <c r="H407" s="60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</row>
    <row r="408" spans="1:22" x14ac:dyDescent="0.25">
      <c r="A408" s="130"/>
      <c r="B408" s="27"/>
      <c r="C408" s="24"/>
      <c r="D408" s="24"/>
      <c r="E408" s="28"/>
      <c r="F408" s="28"/>
      <c r="G408" s="28"/>
      <c r="H408" s="60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</row>
    <row r="409" spans="1:22" x14ac:dyDescent="0.25">
      <c r="A409" s="130"/>
      <c r="B409" s="27"/>
      <c r="C409" s="28"/>
      <c r="D409" s="28"/>
      <c r="E409" s="24"/>
      <c r="F409" s="24"/>
      <c r="G409" s="24"/>
      <c r="H409" s="60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</row>
    <row r="410" spans="1:22" x14ac:dyDescent="0.25">
      <c r="A410" s="130"/>
      <c r="B410" s="27"/>
      <c r="C410" s="24"/>
      <c r="D410" s="24"/>
      <c r="E410" s="28"/>
      <c r="F410" s="28"/>
      <c r="G410" s="28"/>
      <c r="H410" s="60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</row>
    <row r="411" spans="1:22" x14ac:dyDescent="0.25">
      <c r="A411" s="130"/>
      <c r="B411" s="27"/>
      <c r="C411" s="24"/>
      <c r="D411" s="24"/>
      <c r="E411" s="28"/>
      <c r="F411" s="28"/>
      <c r="G411" s="28"/>
      <c r="H411" s="60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</row>
    <row r="412" spans="1:22" x14ac:dyDescent="0.25">
      <c r="A412" s="130"/>
      <c r="B412" s="27"/>
      <c r="C412" s="24"/>
      <c r="D412" s="24"/>
      <c r="E412" s="28"/>
      <c r="F412" s="28"/>
      <c r="G412" s="28"/>
      <c r="H412" s="60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</row>
    <row r="413" spans="1:22" x14ac:dyDescent="0.25">
      <c r="A413" s="130"/>
      <c r="B413" s="27"/>
      <c r="C413" s="24"/>
      <c r="D413" s="24"/>
      <c r="E413" s="28"/>
      <c r="F413" s="28"/>
      <c r="G413" s="28"/>
      <c r="H413" s="60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</row>
    <row r="414" spans="1:22" x14ac:dyDescent="0.25">
      <c r="A414" s="130"/>
      <c r="B414" s="27"/>
      <c r="C414" s="24"/>
      <c r="D414" s="24"/>
      <c r="E414" s="28"/>
      <c r="F414" s="28"/>
      <c r="G414" s="28"/>
      <c r="H414" s="60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</row>
    <row r="415" spans="1:22" x14ac:dyDescent="0.25">
      <c r="A415" s="130"/>
      <c r="B415" s="27"/>
      <c r="C415" s="28"/>
      <c r="D415" s="28"/>
      <c r="E415" s="24"/>
      <c r="F415" s="24"/>
      <c r="G415" s="24"/>
      <c r="H415" s="60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</row>
    <row r="416" spans="1:22" x14ac:dyDescent="0.25">
      <c r="A416" s="130"/>
      <c r="B416" s="27"/>
      <c r="C416" s="28"/>
      <c r="D416" s="28"/>
      <c r="E416" s="24"/>
      <c r="F416" s="24"/>
      <c r="G416" s="24"/>
      <c r="H416" s="60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</row>
    <row r="417" spans="1:22" x14ac:dyDescent="0.25">
      <c r="A417" s="130"/>
      <c r="B417" s="27"/>
      <c r="C417" s="24"/>
      <c r="D417" s="24"/>
      <c r="E417" s="28"/>
      <c r="F417" s="28"/>
      <c r="G417" s="28"/>
      <c r="H417" s="60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</row>
    <row r="418" spans="1:22" x14ac:dyDescent="0.25">
      <c r="A418" s="130"/>
      <c r="B418" s="27"/>
      <c r="C418" s="24"/>
      <c r="D418" s="24"/>
      <c r="E418" s="28"/>
      <c r="F418" s="28"/>
      <c r="G418" s="28"/>
      <c r="H418" s="60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</row>
    <row r="419" spans="1:22" x14ac:dyDescent="0.25">
      <c r="A419" s="130"/>
      <c r="B419" s="27"/>
      <c r="C419" s="24"/>
      <c r="D419" s="24"/>
      <c r="E419" s="28"/>
      <c r="F419" s="28"/>
      <c r="G419" s="28"/>
      <c r="H419" s="60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</row>
    <row r="420" spans="1:22" x14ac:dyDescent="0.25">
      <c r="A420" s="130"/>
      <c r="B420" s="29"/>
      <c r="C420" s="23"/>
      <c r="D420" s="23"/>
      <c r="E420" s="24"/>
      <c r="F420" s="24"/>
      <c r="G420" s="24"/>
      <c r="H420" s="60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</row>
    <row r="421" spans="1:22" x14ac:dyDescent="0.25">
      <c r="A421" s="130"/>
      <c r="B421" s="27"/>
      <c r="C421" s="28"/>
      <c r="D421" s="28"/>
      <c r="E421" s="24"/>
      <c r="F421" s="24"/>
      <c r="G421" s="24"/>
      <c r="H421" s="60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</row>
    <row r="422" spans="1:22" x14ac:dyDescent="0.25">
      <c r="A422" s="130"/>
      <c r="B422" s="27"/>
      <c r="C422" s="28"/>
      <c r="D422" s="28"/>
      <c r="E422" s="24"/>
      <c r="F422" s="24"/>
      <c r="G422" s="24"/>
      <c r="H422" s="60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</row>
    <row r="423" spans="1:22" x14ac:dyDescent="0.25">
      <c r="A423" s="130"/>
      <c r="B423" s="27"/>
      <c r="C423" s="24"/>
      <c r="D423" s="24"/>
      <c r="E423" s="28"/>
      <c r="F423" s="28"/>
      <c r="G423" s="28"/>
      <c r="H423" s="60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</row>
    <row r="424" spans="1:22" x14ac:dyDescent="0.25">
      <c r="A424" s="130"/>
      <c r="B424" s="27"/>
      <c r="C424" s="24"/>
      <c r="D424" s="24"/>
      <c r="E424" s="28"/>
      <c r="F424" s="28"/>
      <c r="G424" s="28"/>
      <c r="H424" s="60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</row>
    <row r="425" spans="1:22" x14ac:dyDescent="0.25">
      <c r="A425" s="130"/>
      <c r="B425" s="27"/>
      <c r="C425" s="28"/>
      <c r="D425" s="28"/>
      <c r="E425" s="24"/>
      <c r="F425" s="24"/>
      <c r="G425" s="24"/>
      <c r="H425" s="60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</row>
    <row r="426" spans="1:22" x14ac:dyDescent="0.25">
      <c r="A426" s="130"/>
      <c r="B426" s="27"/>
      <c r="C426" s="28"/>
      <c r="D426" s="28"/>
      <c r="E426" s="24"/>
      <c r="F426" s="24"/>
      <c r="G426" s="24"/>
      <c r="H426" s="60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</row>
    <row r="427" spans="1:22" x14ac:dyDescent="0.25">
      <c r="A427" s="130"/>
      <c r="B427" s="27"/>
      <c r="C427" s="24"/>
      <c r="D427" s="24"/>
      <c r="E427" s="28"/>
      <c r="F427" s="28"/>
      <c r="G427" s="28"/>
      <c r="H427" s="60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</row>
    <row r="428" spans="1:22" x14ac:dyDescent="0.25">
      <c r="A428" s="130"/>
      <c r="B428" s="27"/>
      <c r="C428" s="24"/>
      <c r="D428" s="24"/>
      <c r="E428" s="28"/>
      <c r="F428" s="28"/>
      <c r="G428" s="28"/>
      <c r="H428" s="60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</row>
    <row r="429" spans="1:22" x14ac:dyDescent="0.25">
      <c r="A429" s="130"/>
      <c r="B429" s="27"/>
      <c r="C429" s="28"/>
      <c r="D429" s="28"/>
      <c r="E429" s="24"/>
      <c r="F429" s="24"/>
      <c r="G429" s="24"/>
      <c r="H429" s="60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</row>
    <row r="430" spans="1:22" x14ac:dyDescent="0.25">
      <c r="A430" s="130"/>
      <c r="B430" s="29"/>
      <c r="C430" s="23"/>
      <c r="D430" s="23"/>
      <c r="E430" s="24"/>
      <c r="F430" s="24"/>
      <c r="G430" s="24"/>
      <c r="H430" s="60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</row>
    <row r="431" spans="1:22" x14ac:dyDescent="0.25">
      <c r="A431" s="130"/>
      <c r="B431" s="27"/>
      <c r="C431" s="28"/>
      <c r="D431" s="28"/>
      <c r="E431" s="24"/>
      <c r="F431" s="24"/>
      <c r="G431" s="24"/>
      <c r="H431" s="60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</row>
    <row r="432" spans="1:22" x14ac:dyDescent="0.25">
      <c r="A432" s="130"/>
      <c r="B432" s="27"/>
      <c r="C432" s="28"/>
      <c r="D432" s="28"/>
      <c r="E432" s="24"/>
      <c r="F432" s="24"/>
      <c r="G432" s="24"/>
      <c r="H432" s="60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</row>
    <row r="433" spans="1:22" x14ac:dyDescent="0.25">
      <c r="A433" s="130"/>
      <c r="B433" s="27"/>
      <c r="C433" s="28"/>
      <c r="D433" s="28"/>
      <c r="E433" s="24"/>
      <c r="F433" s="24"/>
      <c r="G433" s="24"/>
      <c r="H433" s="60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</row>
    <row r="434" spans="1:22" x14ac:dyDescent="0.25">
      <c r="A434" s="130"/>
      <c r="B434" s="27"/>
      <c r="C434" s="28"/>
      <c r="D434" s="28"/>
      <c r="E434" s="24"/>
      <c r="F434" s="24"/>
      <c r="G434" s="24"/>
      <c r="H434" s="60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</row>
    <row r="435" spans="1:22" x14ac:dyDescent="0.25">
      <c r="A435" s="130"/>
      <c r="B435" s="27"/>
      <c r="C435" s="24"/>
      <c r="D435" s="24"/>
      <c r="E435" s="28"/>
      <c r="F435" s="28"/>
      <c r="G435" s="28"/>
      <c r="H435" s="60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</row>
    <row r="436" spans="1:22" x14ac:dyDescent="0.25">
      <c r="A436" s="130"/>
      <c r="B436" s="27"/>
      <c r="C436" s="24"/>
      <c r="D436" s="24"/>
      <c r="E436" s="28"/>
      <c r="F436" s="28"/>
      <c r="G436" s="28"/>
      <c r="H436" s="60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</row>
    <row r="437" spans="1:22" x14ac:dyDescent="0.25">
      <c r="A437" s="130"/>
      <c r="B437" s="27"/>
      <c r="C437" s="24"/>
      <c r="D437" s="24"/>
      <c r="E437" s="28"/>
      <c r="F437" s="28"/>
      <c r="G437" s="28"/>
      <c r="H437" s="60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</row>
    <row r="438" spans="1:22" x14ac:dyDescent="0.25">
      <c r="A438" s="130"/>
      <c r="B438" s="27"/>
      <c r="C438" s="24"/>
      <c r="D438" s="24"/>
      <c r="E438" s="28"/>
      <c r="F438" s="28"/>
      <c r="G438" s="28"/>
      <c r="H438" s="60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</row>
    <row r="439" spans="1:22" x14ac:dyDescent="0.25">
      <c r="A439" s="130"/>
      <c r="B439" s="27"/>
      <c r="C439" s="24"/>
      <c r="D439" s="24"/>
      <c r="E439" s="28"/>
      <c r="F439" s="28"/>
      <c r="G439" s="28"/>
      <c r="H439" s="60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</row>
    <row r="440" spans="1:22" x14ac:dyDescent="0.25">
      <c r="A440" s="130"/>
      <c r="B440" s="27"/>
      <c r="C440" s="24"/>
      <c r="D440" s="24"/>
      <c r="E440" s="28"/>
      <c r="F440" s="28"/>
      <c r="G440" s="28"/>
      <c r="H440" s="60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</row>
    <row r="441" spans="1:22" x14ac:dyDescent="0.25">
      <c r="A441" s="130"/>
      <c r="B441" s="27"/>
      <c r="C441" s="24"/>
      <c r="D441" s="24"/>
      <c r="E441" s="28"/>
      <c r="F441" s="28"/>
      <c r="G441" s="28"/>
      <c r="H441" s="60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</row>
    <row r="442" spans="1:22" x14ac:dyDescent="0.25">
      <c r="A442" s="130"/>
      <c r="B442" s="27"/>
      <c r="C442" s="24"/>
      <c r="D442" s="24"/>
      <c r="E442" s="28"/>
      <c r="F442" s="28"/>
      <c r="G442" s="28"/>
      <c r="H442" s="60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</row>
    <row r="443" spans="1:22" x14ac:dyDescent="0.25">
      <c r="A443" s="130"/>
      <c r="B443" s="27"/>
      <c r="C443" s="24"/>
      <c r="D443" s="24"/>
      <c r="E443" s="28"/>
      <c r="F443" s="28"/>
      <c r="G443" s="28"/>
      <c r="H443" s="60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</row>
    <row r="444" spans="1:22" x14ac:dyDescent="0.25">
      <c r="A444" s="130"/>
      <c r="B444" s="27"/>
      <c r="C444" s="28"/>
      <c r="D444" s="28"/>
      <c r="E444" s="24"/>
      <c r="F444" s="24"/>
      <c r="G444" s="24"/>
      <c r="H444" s="60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</row>
    <row r="445" spans="1:22" x14ac:dyDescent="0.25">
      <c r="A445" s="130"/>
      <c r="B445" s="27"/>
      <c r="C445" s="24"/>
      <c r="D445" s="24"/>
      <c r="E445" s="28"/>
      <c r="F445" s="28"/>
      <c r="G445" s="28"/>
      <c r="H445" s="60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</row>
    <row r="446" spans="1:22" x14ac:dyDescent="0.25">
      <c r="A446" s="130"/>
      <c r="B446" s="27"/>
      <c r="C446" s="24"/>
      <c r="D446" s="24"/>
      <c r="E446" s="28"/>
      <c r="F446" s="28"/>
      <c r="G446" s="28"/>
      <c r="H446" s="60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</row>
    <row r="447" spans="1:22" x14ac:dyDescent="0.25">
      <c r="A447" s="130"/>
      <c r="B447" s="27"/>
      <c r="C447" s="24"/>
      <c r="D447" s="24"/>
      <c r="E447" s="28"/>
      <c r="F447" s="28"/>
      <c r="G447" s="28"/>
      <c r="H447" s="60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</row>
    <row r="448" spans="1:22" x14ac:dyDescent="0.25">
      <c r="A448" s="130"/>
      <c r="B448" s="27"/>
      <c r="C448" s="24"/>
      <c r="D448" s="24"/>
      <c r="E448" s="28"/>
      <c r="F448" s="28"/>
      <c r="G448" s="28"/>
      <c r="H448" s="60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</row>
    <row r="449" spans="1:22" x14ac:dyDescent="0.25">
      <c r="A449" s="130"/>
      <c r="B449" s="27"/>
      <c r="C449" s="24"/>
      <c r="D449" s="24"/>
      <c r="E449" s="28"/>
      <c r="F449" s="28"/>
      <c r="G449" s="28"/>
      <c r="H449" s="60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</row>
    <row r="450" spans="1:22" x14ac:dyDescent="0.25">
      <c r="A450" s="130"/>
      <c r="B450" s="27"/>
      <c r="C450" s="24"/>
      <c r="D450" s="24"/>
      <c r="E450" s="28"/>
      <c r="F450" s="28"/>
      <c r="G450" s="28"/>
      <c r="H450" s="60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</row>
    <row r="451" spans="1:22" x14ac:dyDescent="0.25">
      <c r="A451" s="130"/>
      <c r="B451" s="27"/>
      <c r="C451" s="24"/>
      <c r="D451" s="24"/>
      <c r="E451" s="28"/>
      <c r="F451" s="28"/>
      <c r="G451" s="28"/>
      <c r="H451" s="60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</row>
    <row r="452" spans="1:22" x14ac:dyDescent="0.25">
      <c r="A452" s="130"/>
      <c r="B452" s="27"/>
      <c r="C452" s="24"/>
      <c r="D452" s="24"/>
      <c r="E452" s="28"/>
      <c r="F452" s="28"/>
      <c r="G452" s="28"/>
      <c r="H452" s="60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</row>
    <row r="453" spans="1:22" x14ac:dyDescent="0.25">
      <c r="A453" s="130"/>
      <c r="B453" s="27"/>
      <c r="C453" s="24"/>
      <c r="D453" s="24"/>
      <c r="E453" s="28"/>
      <c r="F453" s="28"/>
      <c r="G453" s="28"/>
      <c r="H453" s="60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</row>
    <row r="454" spans="1:22" x14ac:dyDescent="0.25">
      <c r="A454" s="130"/>
      <c r="B454" s="27"/>
      <c r="C454" s="24"/>
      <c r="D454" s="24"/>
      <c r="E454" s="28"/>
      <c r="F454" s="28"/>
      <c r="G454" s="28"/>
      <c r="H454" s="60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</row>
    <row r="455" spans="1:22" x14ac:dyDescent="0.25">
      <c r="A455" s="130"/>
      <c r="B455" s="27"/>
      <c r="C455" s="24"/>
      <c r="D455" s="24"/>
      <c r="E455" s="28"/>
      <c r="F455" s="28"/>
      <c r="G455" s="28"/>
      <c r="H455" s="60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</row>
    <row r="456" spans="1:22" x14ac:dyDescent="0.25">
      <c r="A456" s="130"/>
      <c r="B456" s="29"/>
      <c r="C456" s="23"/>
      <c r="D456" s="23"/>
      <c r="E456" s="24"/>
      <c r="F456" s="24"/>
      <c r="G456" s="24"/>
      <c r="H456" s="60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</row>
    <row r="457" spans="1:22" x14ac:dyDescent="0.25">
      <c r="A457" s="130"/>
      <c r="B457" s="27"/>
      <c r="C457" s="28"/>
      <c r="D457" s="28"/>
      <c r="E457" s="24"/>
      <c r="F457" s="24"/>
      <c r="G457" s="24"/>
      <c r="H457" s="60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</row>
    <row r="458" spans="1:22" x14ac:dyDescent="0.25">
      <c r="A458" s="130"/>
      <c r="B458" s="27"/>
      <c r="C458" s="28"/>
      <c r="D458" s="28"/>
      <c r="E458" s="24"/>
      <c r="F458" s="24"/>
      <c r="G458" s="24"/>
      <c r="H458" s="60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</row>
    <row r="459" spans="1:22" x14ac:dyDescent="0.25">
      <c r="A459" s="130"/>
      <c r="B459" s="27"/>
      <c r="C459" s="28"/>
      <c r="D459" s="28"/>
      <c r="E459" s="24"/>
      <c r="F459" s="24"/>
      <c r="G459" s="24"/>
      <c r="H459" s="60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</row>
    <row r="460" spans="1:22" x14ac:dyDescent="0.25">
      <c r="A460" s="130"/>
      <c r="B460" s="27"/>
      <c r="C460" s="28"/>
      <c r="D460" s="28"/>
      <c r="E460" s="24"/>
      <c r="F460" s="24"/>
      <c r="G460" s="24"/>
      <c r="H460" s="60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</row>
    <row r="461" spans="1:22" x14ac:dyDescent="0.25">
      <c r="A461" s="130"/>
      <c r="B461" s="27"/>
      <c r="C461" s="24"/>
      <c r="D461" s="24"/>
      <c r="E461" s="28"/>
      <c r="F461" s="28"/>
      <c r="G461" s="28"/>
      <c r="H461" s="60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</row>
    <row r="462" spans="1:22" x14ac:dyDescent="0.25">
      <c r="A462" s="130"/>
      <c r="B462" s="27"/>
      <c r="C462" s="24"/>
      <c r="D462" s="24"/>
      <c r="E462" s="28"/>
      <c r="F462" s="28"/>
      <c r="G462" s="28"/>
      <c r="H462" s="60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</row>
    <row r="463" spans="1:22" x14ac:dyDescent="0.25">
      <c r="A463" s="130"/>
      <c r="B463" s="27"/>
      <c r="C463" s="24"/>
      <c r="D463" s="24"/>
      <c r="E463" s="28"/>
      <c r="F463" s="28"/>
      <c r="G463" s="28"/>
      <c r="H463" s="60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</row>
    <row r="464" spans="1:22" x14ac:dyDescent="0.25">
      <c r="A464" s="130"/>
      <c r="B464" s="27"/>
      <c r="C464" s="24"/>
      <c r="D464" s="24"/>
      <c r="E464" s="28"/>
      <c r="F464" s="28"/>
      <c r="G464" s="28"/>
      <c r="H464" s="60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</row>
    <row r="465" spans="1:22" x14ac:dyDescent="0.25">
      <c r="A465" s="130"/>
      <c r="B465" s="27"/>
      <c r="C465" s="24"/>
      <c r="D465" s="24"/>
      <c r="E465" s="28"/>
      <c r="F465" s="28"/>
      <c r="G465" s="28"/>
      <c r="H465" s="60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</row>
    <row r="466" spans="1:22" x14ac:dyDescent="0.25">
      <c r="A466" s="130"/>
      <c r="B466" s="27"/>
      <c r="C466" s="24"/>
      <c r="D466" s="24"/>
      <c r="E466" s="28"/>
      <c r="F466" s="28"/>
      <c r="G466" s="28"/>
      <c r="H466" s="60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</row>
    <row r="467" spans="1:22" x14ac:dyDescent="0.25">
      <c r="A467" s="130"/>
      <c r="B467" s="27"/>
      <c r="C467" s="24"/>
      <c r="D467" s="24"/>
      <c r="E467" s="28"/>
      <c r="F467" s="28"/>
      <c r="G467" s="28"/>
      <c r="H467" s="60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</row>
    <row r="468" spans="1:22" x14ac:dyDescent="0.25">
      <c r="A468" s="130"/>
      <c r="B468" s="27"/>
      <c r="C468" s="24"/>
      <c r="D468" s="24"/>
      <c r="E468" s="28"/>
      <c r="F468" s="28"/>
      <c r="G468" s="28"/>
      <c r="H468" s="60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</row>
    <row r="469" spans="1:22" x14ac:dyDescent="0.25">
      <c r="A469" s="130"/>
      <c r="B469" s="27"/>
      <c r="C469" s="24"/>
      <c r="D469" s="24"/>
      <c r="E469" s="28"/>
      <c r="F469" s="28"/>
      <c r="G469" s="28"/>
      <c r="H469" s="60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</row>
    <row r="470" spans="1:22" x14ac:dyDescent="0.25">
      <c r="A470" s="130"/>
      <c r="B470" s="27"/>
      <c r="C470" s="28"/>
      <c r="D470" s="28"/>
      <c r="E470" s="24"/>
      <c r="F470" s="24"/>
      <c r="G470" s="24"/>
      <c r="H470" s="60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</row>
    <row r="471" spans="1:22" x14ac:dyDescent="0.25">
      <c r="A471" s="130"/>
      <c r="B471" s="27"/>
      <c r="C471" s="24"/>
      <c r="D471" s="24"/>
      <c r="E471" s="28"/>
      <c r="F471" s="28"/>
      <c r="G471" s="28"/>
      <c r="H471" s="60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</row>
    <row r="472" spans="1:22" x14ac:dyDescent="0.25">
      <c r="A472" s="130"/>
      <c r="B472" s="27"/>
      <c r="C472" s="24"/>
      <c r="D472" s="24"/>
      <c r="E472" s="28"/>
      <c r="F472" s="28"/>
      <c r="G472" s="28"/>
      <c r="H472" s="60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</row>
    <row r="473" spans="1:22" x14ac:dyDescent="0.25">
      <c r="A473" s="130"/>
      <c r="B473" s="27"/>
      <c r="C473" s="24"/>
      <c r="D473" s="24"/>
      <c r="E473" s="28"/>
      <c r="F473" s="28"/>
      <c r="G473" s="28"/>
      <c r="H473" s="60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</row>
    <row r="474" spans="1:22" x14ac:dyDescent="0.25">
      <c r="A474" s="130"/>
      <c r="B474" s="27"/>
      <c r="C474" s="24"/>
      <c r="D474" s="24"/>
      <c r="E474" s="28"/>
      <c r="F474" s="28"/>
      <c r="G474" s="28"/>
      <c r="H474" s="60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</row>
    <row r="475" spans="1:22" x14ac:dyDescent="0.25">
      <c r="A475" s="130"/>
      <c r="B475" s="27"/>
      <c r="C475" s="24"/>
      <c r="D475" s="24"/>
      <c r="E475" s="28"/>
      <c r="F475" s="28"/>
      <c r="G475" s="28"/>
      <c r="H475" s="60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</row>
    <row r="476" spans="1:22" x14ac:dyDescent="0.25">
      <c r="A476" s="130"/>
      <c r="B476" s="27"/>
      <c r="C476" s="24"/>
      <c r="D476" s="24"/>
      <c r="E476" s="28"/>
      <c r="F476" s="28"/>
      <c r="G476" s="28"/>
      <c r="H476" s="60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</row>
    <row r="477" spans="1:22" x14ac:dyDescent="0.25">
      <c r="A477" s="130"/>
      <c r="B477" s="27"/>
      <c r="C477" s="24"/>
      <c r="D477" s="24"/>
      <c r="E477" s="28"/>
      <c r="F477" s="28"/>
      <c r="G477" s="28"/>
      <c r="H477" s="60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</row>
    <row r="478" spans="1:22" x14ac:dyDescent="0.25">
      <c r="A478" s="130"/>
      <c r="B478" s="27"/>
      <c r="C478" s="24"/>
      <c r="D478" s="24"/>
      <c r="E478" s="28"/>
      <c r="F478" s="28"/>
      <c r="G478" s="28"/>
      <c r="H478" s="60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</row>
    <row r="479" spans="1:22" x14ac:dyDescent="0.25">
      <c r="A479" s="130"/>
      <c r="B479" s="27"/>
      <c r="C479" s="24"/>
      <c r="D479" s="24"/>
      <c r="E479" s="28"/>
      <c r="F479" s="28"/>
      <c r="G479" s="28"/>
      <c r="H479" s="60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</row>
    <row r="480" spans="1:22" x14ac:dyDescent="0.25">
      <c r="A480" s="130"/>
      <c r="B480" s="27"/>
      <c r="C480" s="24"/>
      <c r="D480" s="24"/>
      <c r="E480" s="28"/>
      <c r="F480" s="28"/>
      <c r="G480" s="28"/>
      <c r="H480" s="60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</row>
    <row r="481" spans="1:22" x14ac:dyDescent="0.25">
      <c r="A481" s="130"/>
      <c r="B481" s="27"/>
      <c r="C481" s="24"/>
      <c r="D481" s="24"/>
      <c r="E481" s="28"/>
      <c r="F481" s="28"/>
      <c r="G481" s="28"/>
      <c r="H481" s="60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</row>
    <row r="482" spans="1:22" x14ac:dyDescent="0.25">
      <c r="A482" s="130"/>
      <c r="B482" s="29"/>
      <c r="C482" s="23"/>
      <c r="D482" s="23"/>
      <c r="E482" s="24"/>
      <c r="F482" s="24"/>
      <c r="G482" s="24"/>
      <c r="H482" s="60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</row>
    <row r="483" spans="1:22" x14ac:dyDescent="0.25">
      <c r="A483" s="130"/>
      <c r="B483" s="32"/>
      <c r="C483" s="33"/>
      <c r="D483" s="33"/>
      <c r="E483" s="24"/>
      <c r="F483" s="24"/>
      <c r="G483" s="24"/>
      <c r="H483" s="60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</row>
    <row r="484" spans="1:22" x14ac:dyDescent="0.25">
      <c r="A484" s="130"/>
      <c r="B484" s="34"/>
      <c r="C484" s="35"/>
      <c r="D484" s="35"/>
      <c r="E484" s="36"/>
      <c r="F484" s="36"/>
      <c r="G484" s="36"/>
      <c r="H484" s="60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</row>
    <row r="485" spans="1:22" x14ac:dyDescent="0.25">
      <c r="A485" s="130"/>
      <c r="B485" s="19"/>
      <c r="C485" s="37"/>
      <c r="D485" s="37"/>
      <c r="E485" s="24"/>
      <c r="F485" s="24"/>
      <c r="G485" s="24"/>
      <c r="H485" s="60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</row>
    <row r="486" spans="1:22" x14ac:dyDescent="0.25">
      <c r="A486" s="130"/>
      <c r="B486" s="19"/>
      <c r="C486" s="37"/>
      <c r="D486" s="37"/>
      <c r="E486" s="24"/>
      <c r="F486" s="24"/>
      <c r="G486" s="24"/>
      <c r="H486" s="60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</row>
    <row r="487" spans="1:22" x14ac:dyDescent="0.25">
      <c r="A487" s="130"/>
      <c r="B487" s="19"/>
      <c r="C487" s="37"/>
      <c r="D487" s="37"/>
      <c r="E487" s="24"/>
      <c r="F487" s="24"/>
      <c r="G487" s="24"/>
      <c r="H487" s="60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</row>
    <row r="488" spans="1:22" x14ac:dyDescent="0.25">
      <c r="A488" s="130"/>
      <c r="B488" s="34"/>
      <c r="C488" s="35"/>
      <c r="D488" s="35"/>
      <c r="E488" s="36"/>
      <c r="F488" s="36"/>
      <c r="G488" s="36"/>
      <c r="H488" s="60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</row>
    <row r="489" spans="1:22" x14ac:dyDescent="0.25">
      <c r="A489" s="130"/>
      <c r="B489" s="19"/>
      <c r="C489" s="37"/>
      <c r="D489" s="37"/>
      <c r="E489" s="24"/>
      <c r="F489" s="24"/>
      <c r="G489" s="24"/>
      <c r="H489" s="60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</row>
    <row r="490" spans="1:22" x14ac:dyDescent="0.25">
      <c r="A490" s="130"/>
      <c r="B490" s="19"/>
      <c r="C490" s="24"/>
      <c r="D490" s="24"/>
      <c r="E490" s="37"/>
      <c r="F490" s="37"/>
      <c r="G490" s="37"/>
    </row>
    <row r="491" spans="1:22" x14ac:dyDescent="0.25">
      <c r="A491" s="130"/>
      <c r="B491" s="19"/>
      <c r="C491" s="24"/>
      <c r="D491" s="24"/>
      <c r="E491" s="37"/>
      <c r="F491" s="37"/>
      <c r="G491" s="37"/>
    </row>
    <row r="492" spans="1:22" x14ac:dyDescent="0.25">
      <c r="A492" s="130"/>
      <c r="B492" s="19"/>
      <c r="C492" s="24"/>
      <c r="D492" s="24"/>
      <c r="E492" s="37"/>
      <c r="F492" s="37"/>
      <c r="G492" s="37"/>
    </row>
    <row r="493" spans="1:22" x14ac:dyDescent="0.25">
      <c r="A493" s="130"/>
      <c r="B493" s="19"/>
      <c r="C493" s="24"/>
      <c r="D493" s="24"/>
      <c r="E493" s="37"/>
      <c r="F493" s="37"/>
      <c r="G493" s="37"/>
    </row>
    <row r="494" spans="1:22" x14ac:dyDescent="0.25">
      <c r="A494" s="130"/>
      <c r="B494" s="19"/>
      <c r="C494" s="24"/>
      <c r="D494" s="24"/>
      <c r="E494" s="37"/>
      <c r="F494" s="37"/>
      <c r="G494" s="37"/>
    </row>
    <row r="495" spans="1:22" x14ac:dyDescent="0.25">
      <c r="A495" s="130"/>
      <c r="B495" s="19"/>
      <c r="C495" s="24"/>
      <c r="D495" s="24"/>
      <c r="E495" s="37"/>
      <c r="F495" s="37"/>
      <c r="G495" s="37"/>
    </row>
    <row r="496" spans="1:22" x14ac:dyDescent="0.25">
      <c r="A496" s="130"/>
      <c r="B496" s="34"/>
      <c r="C496" s="35"/>
      <c r="D496" s="35"/>
      <c r="E496" s="36"/>
      <c r="F496" s="36"/>
      <c r="G496" s="36"/>
    </row>
    <row r="497" spans="1:22" x14ac:dyDescent="0.25">
      <c r="A497" s="130"/>
      <c r="B497" s="19"/>
      <c r="C497" s="37"/>
      <c r="D497" s="37"/>
      <c r="E497" s="24"/>
      <c r="F497" s="24"/>
      <c r="G497" s="24"/>
    </row>
    <row r="498" spans="1:22" x14ac:dyDescent="0.25">
      <c r="A498" s="130"/>
      <c r="B498" s="19"/>
      <c r="C498" s="37"/>
      <c r="D498" s="37"/>
      <c r="E498" s="24"/>
      <c r="F498" s="24"/>
      <c r="G498" s="24"/>
    </row>
    <row r="499" spans="1:22" x14ac:dyDescent="0.25">
      <c r="A499" s="130"/>
      <c r="B499" s="19"/>
      <c r="C499" s="37"/>
      <c r="D499" s="37"/>
      <c r="E499" s="24"/>
      <c r="F499" s="24"/>
      <c r="G499" s="24"/>
    </row>
    <row r="500" spans="1:22" x14ac:dyDescent="0.25">
      <c r="B500" s="19"/>
      <c r="C500" s="37"/>
      <c r="D500" s="37"/>
      <c r="E500" s="24"/>
      <c r="F500" s="24"/>
      <c r="G500" s="24"/>
      <c r="H500" s="18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</row>
    <row r="501" spans="1:22" s="12" customFormat="1" x14ac:dyDescent="0.25">
      <c r="A501" s="131"/>
      <c r="B501" s="19"/>
      <c r="C501" s="37"/>
      <c r="D501" s="37"/>
      <c r="E501" s="24"/>
      <c r="F501" s="24"/>
      <c r="G501" s="24"/>
      <c r="H501" s="49"/>
    </row>
    <row r="502" spans="1:22" s="12" customFormat="1" x14ac:dyDescent="0.25">
      <c r="A502" s="131"/>
      <c r="B502" s="32"/>
      <c r="C502" s="33"/>
      <c r="D502" s="33"/>
      <c r="E502" s="24"/>
      <c r="F502" s="24"/>
      <c r="G502" s="24"/>
      <c r="H502" s="49"/>
    </row>
    <row r="503" spans="1:22" s="12" customFormat="1" x14ac:dyDescent="0.25">
      <c r="A503" s="131"/>
      <c r="B503" s="19"/>
      <c r="C503" s="37"/>
      <c r="D503" s="37"/>
      <c r="E503" s="24"/>
      <c r="F503" s="24"/>
      <c r="G503" s="24"/>
      <c r="H503" s="49"/>
    </row>
    <row r="504" spans="1:22" s="12" customFormat="1" x14ac:dyDescent="0.25">
      <c r="A504" s="131"/>
      <c r="B504" s="19"/>
      <c r="C504" s="37"/>
      <c r="D504" s="37"/>
      <c r="E504" s="24"/>
      <c r="F504" s="24"/>
      <c r="G504" s="24"/>
      <c r="H504" s="49"/>
    </row>
    <row r="505" spans="1:22" s="12" customFormat="1" x14ac:dyDescent="0.25">
      <c r="A505" s="131"/>
      <c r="B505" s="19"/>
      <c r="C505" s="37"/>
      <c r="D505" s="37"/>
      <c r="E505" s="24"/>
      <c r="F505" s="24"/>
      <c r="G505" s="24"/>
      <c r="H505" s="49"/>
    </row>
    <row r="506" spans="1:22" s="12" customFormat="1" x14ac:dyDescent="0.25">
      <c r="A506" s="131"/>
      <c r="B506" s="19"/>
      <c r="C506" s="37"/>
      <c r="D506" s="37"/>
      <c r="E506" s="24"/>
      <c r="F506" s="24"/>
      <c r="G506" s="24"/>
      <c r="H506" s="49"/>
    </row>
    <row r="507" spans="1:22" s="12" customFormat="1" x14ac:dyDescent="0.25">
      <c r="A507" s="131"/>
      <c r="B507" s="19"/>
      <c r="C507" s="37"/>
      <c r="D507" s="37"/>
      <c r="E507" s="24"/>
      <c r="F507" s="24"/>
      <c r="G507" s="24"/>
      <c r="H507" s="49"/>
    </row>
    <row r="508" spans="1:22" s="12" customFormat="1" x14ac:dyDescent="0.25">
      <c r="A508" s="131"/>
      <c r="B508" s="19"/>
      <c r="C508" s="37"/>
      <c r="D508" s="37"/>
      <c r="E508" s="24"/>
      <c r="F508" s="24"/>
      <c r="G508" s="24"/>
      <c r="H508" s="49"/>
    </row>
    <row r="509" spans="1:22" x14ac:dyDescent="0.25">
      <c r="A509" s="130"/>
      <c r="B509" s="17"/>
      <c r="C509" s="17"/>
      <c r="D509" s="17"/>
      <c r="E509" s="17"/>
      <c r="F509" s="17"/>
      <c r="G509" s="17"/>
      <c r="H509" s="18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</row>
    <row r="510" spans="1:22" x14ac:dyDescent="0.25">
      <c r="A510" s="130"/>
      <c r="B510" s="17"/>
      <c r="C510" s="17"/>
      <c r="D510" s="17"/>
      <c r="E510" s="17"/>
      <c r="F510" s="17"/>
      <c r="G510" s="17"/>
      <c r="H510" s="18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</row>
    <row r="511" spans="1:22" x14ac:dyDescent="0.25">
      <c r="A511" s="130"/>
      <c r="B511" s="17"/>
      <c r="C511" s="17"/>
      <c r="D511" s="17"/>
      <c r="E511" s="17"/>
      <c r="F511" s="17"/>
      <c r="G511" s="17"/>
      <c r="H511" s="18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</row>
    <row r="512" spans="1:22" x14ac:dyDescent="0.25">
      <c r="A512" s="130"/>
      <c r="B512" s="17"/>
      <c r="C512" s="17"/>
      <c r="D512" s="17"/>
      <c r="E512" s="17"/>
      <c r="F512" s="17"/>
      <c r="G512" s="17"/>
      <c r="H512" s="18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</row>
    <row r="513" spans="1:22" x14ac:dyDescent="0.25">
      <c r="A513" s="130"/>
      <c r="B513" s="17"/>
      <c r="C513" s="17"/>
      <c r="D513" s="17"/>
      <c r="E513" s="17"/>
      <c r="F513" s="17"/>
      <c r="G513" s="17"/>
      <c r="H513" s="18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</row>
    <row r="514" spans="1:22" x14ac:dyDescent="0.25">
      <c r="A514" s="130"/>
      <c r="B514" s="17"/>
      <c r="C514" s="17"/>
      <c r="D514" s="17"/>
      <c r="E514" s="17"/>
      <c r="F514" s="17"/>
      <c r="G514" s="17"/>
      <c r="H514" s="18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</row>
    <row r="515" spans="1:22" x14ac:dyDescent="0.25">
      <c r="A515" s="130"/>
      <c r="B515" s="17"/>
      <c r="C515" s="17"/>
      <c r="D515" s="17"/>
      <c r="E515" s="17"/>
      <c r="F515" s="17"/>
      <c r="G515" s="17"/>
      <c r="H515" s="18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</row>
    <row r="516" spans="1:22" x14ac:dyDescent="0.25">
      <c r="A516" s="130"/>
      <c r="B516" s="17"/>
      <c r="C516" s="17"/>
      <c r="D516" s="17"/>
      <c r="E516" s="17"/>
      <c r="F516" s="17"/>
      <c r="G516" s="17"/>
      <c r="H516" s="18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</row>
    <row r="517" spans="1:22" x14ac:dyDescent="0.25">
      <c r="A517" s="130"/>
      <c r="B517" s="17"/>
      <c r="C517" s="17"/>
      <c r="D517" s="17"/>
      <c r="E517" s="17"/>
      <c r="F517" s="17"/>
      <c r="G517" s="17"/>
      <c r="H517" s="18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</row>
    <row r="518" spans="1:22" x14ac:dyDescent="0.25">
      <c r="A518" s="130"/>
      <c r="B518" s="17"/>
      <c r="C518" s="17"/>
      <c r="D518" s="17"/>
      <c r="E518" s="17"/>
      <c r="F518" s="17"/>
      <c r="G518" s="17"/>
      <c r="H518" s="18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</row>
    <row r="519" spans="1:22" x14ac:dyDescent="0.25">
      <c r="A519" s="130"/>
      <c r="B519" s="17"/>
      <c r="C519" s="17"/>
      <c r="D519" s="17"/>
      <c r="E519" s="17"/>
      <c r="F519" s="17"/>
      <c r="G519" s="17"/>
      <c r="H519" s="18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</row>
    <row r="520" spans="1:22" x14ac:dyDescent="0.25">
      <c r="A520" s="130"/>
      <c r="B520" s="17"/>
      <c r="C520" s="17"/>
      <c r="D520" s="17"/>
      <c r="E520" s="17"/>
      <c r="F520" s="17"/>
      <c r="G520" s="17"/>
      <c r="H520" s="18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</row>
    <row r="521" spans="1:22" x14ac:dyDescent="0.25">
      <c r="A521" s="130"/>
      <c r="B521" s="17"/>
      <c r="C521" s="17"/>
      <c r="D521" s="17"/>
      <c r="E521" s="17"/>
      <c r="F521" s="17"/>
      <c r="G521" s="17"/>
      <c r="H521" s="18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</row>
    <row r="522" spans="1:22" x14ac:dyDescent="0.25">
      <c r="A522" s="130"/>
      <c r="B522" s="17"/>
      <c r="C522" s="17"/>
      <c r="D522" s="17"/>
      <c r="E522" s="17"/>
      <c r="F522" s="17"/>
      <c r="G522" s="17"/>
      <c r="H522" s="18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</row>
    <row r="523" spans="1:22" x14ac:dyDescent="0.25">
      <c r="A523" s="130"/>
      <c r="B523" s="17"/>
      <c r="C523" s="17"/>
      <c r="D523" s="17"/>
      <c r="E523" s="17"/>
      <c r="F523" s="17"/>
      <c r="G523" s="17"/>
      <c r="H523" s="18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</row>
    <row r="524" spans="1:22" x14ac:dyDescent="0.25">
      <c r="A524" s="130"/>
      <c r="B524" s="17"/>
      <c r="C524" s="17"/>
      <c r="D524" s="17"/>
      <c r="E524" s="17"/>
      <c r="F524" s="17"/>
      <c r="G524" s="17"/>
      <c r="H524" s="18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</row>
    <row r="525" spans="1:22" x14ac:dyDescent="0.25">
      <c r="A525" s="130"/>
      <c r="B525" s="17"/>
      <c r="C525" s="17"/>
      <c r="D525" s="17"/>
      <c r="E525" s="17"/>
      <c r="F525" s="17"/>
      <c r="G525" s="17"/>
      <c r="H525" s="18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</row>
    <row r="526" spans="1:22" x14ac:dyDescent="0.25">
      <c r="A526" s="130"/>
      <c r="B526" s="17"/>
      <c r="C526" s="17"/>
      <c r="D526" s="17"/>
      <c r="E526" s="17"/>
      <c r="F526" s="17"/>
      <c r="G526" s="17"/>
      <c r="H526" s="18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</row>
    <row r="527" spans="1:22" x14ac:dyDescent="0.25">
      <c r="A527" s="130"/>
      <c r="B527" s="17"/>
      <c r="C527" s="17"/>
      <c r="D527" s="17"/>
      <c r="E527" s="17"/>
      <c r="F527" s="17"/>
      <c r="G527" s="17"/>
      <c r="H527" s="18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</row>
    <row r="528" spans="1:22" x14ac:dyDescent="0.25">
      <c r="A528" s="130"/>
      <c r="B528" s="17"/>
      <c r="C528" s="17"/>
      <c r="D528" s="17"/>
      <c r="E528" s="17"/>
      <c r="F528" s="17"/>
      <c r="G528" s="17"/>
      <c r="H528" s="18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</row>
    <row r="529" spans="1:22" x14ac:dyDescent="0.25">
      <c r="A529" s="130"/>
      <c r="B529" s="17"/>
      <c r="C529" s="17"/>
      <c r="D529" s="17"/>
      <c r="E529" s="17"/>
      <c r="F529" s="17"/>
      <c r="G529" s="17"/>
      <c r="H529" s="18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</row>
    <row r="530" spans="1:22" x14ac:dyDescent="0.25">
      <c r="A530" s="130"/>
      <c r="B530" s="17"/>
      <c r="C530" s="17"/>
      <c r="D530" s="17"/>
      <c r="E530" s="17"/>
      <c r="F530" s="17"/>
      <c r="G530" s="17"/>
      <c r="H530" s="18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</row>
    <row r="531" spans="1:22" x14ac:dyDescent="0.25">
      <c r="A531" s="130"/>
      <c r="B531" s="17"/>
      <c r="C531" s="17"/>
      <c r="D531" s="17"/>
      <c r="E531" s="17"/>
      <c r="F531" s="17"/>
      <c r="G531" s="17"/>
      <c r="H531" s="18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</row>
    <row r="532" spans="1:22" x14ac:dyDescent="0.25">
      <c r="A532" s="130"/>
      <c r="B532" s="17"/>
      <c r="C532" s="17"/>
      <c r="D532" s="17"/>
      <c r="E532" s="17"/>
      <c r="F532" s="17"/>
      <c r="G532" s="17"/>
      <c r="H532" s="18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</row>
    <row r="533" spans="1:22" x14ac:dyDescent="0.25">
      <c r="A533" s="130"/>
      <c r="B533" s="17"/>
      <c r="C533" s="17"/>
      <c r="D533" s="17"/>
      <c r="E533" s="17"/>
      <c r="F533" s="17"/>
      <c r="G533" s="17"/>
      <c r="H533" s="18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</row>
    <row r="534" spans="1:22" x14ac:dyDescent="0.25">
      <c r="A534" s="130"/>
      <c r="B534" s="17"/>
      <c r="C534" s="17"/>
      <c r="D534" s="17"/>
      <c r="E534" s="17"/>
      <c r="F534" s="17"/>
      <c r="G534" s="17"/>
      <c r="H534" s="18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</row>
    <row r="535" spans="1:22" x14ac:dyDescent="0.25">
      <c r="A535" s="130"/>
      <c r="B535" s="17"/>
      <c r="C535" s="17"/>
      <c r="D535" s="17"/>
      <c r="E535" s="17"/>
      <c r="F535" s="17"/>
      <c r="G535" s="17"/>
      <c r="H535" s="18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</row>
    <row r="536" spans="1:22" x14ac:dyDescent="0.25">
      <c r="A536" s="130"/>
      <c r="B536" s="17"/>
      <c r="C536" s="17"/>
      <c r="D536" s="17"/>
      <c r="E536" s="17"/>
      <c r="F536" s="17"/>
      <c r="G536" s="17"/>
      <c r="H536" s="18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</row>
    <row r="537" spans="1:22" x14ac:dyDescent="0.25">
      <c r="A537" s="130"/>
      <c r="B537" s="17"/>
      <c r="C537" s="17"/>
      <c r="D537" s="17"/>
      <c r="E537" s="17"/>
      <c r="F537" s="17"/>
      <c r="G537" s="17"/>
      <c r="H537" s="18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</row>
    <row r="538" spans="1:22" x14ac:dyDescent="0.25">
      <c r="A538" s="130"/>
      <c r="B538" s="17"/>
      <c r="C538" s="17"/>
      <c r="D538" s="17"/>
      <c r="E538" s="17"/>
      <c r="F538" s="17"/>
      <c r="G538" s="17"/>
      <c r="H538" s="18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</row>
    <row r="539" spans="1:22" x14ac:dyDescent="0.25">
      <c r="A539" s="130"/>
      <c r="B539" s="17"/>
      <c r="C539" s="17"/>
      <c r="D539" s="17"/>
      <c r="E539" s="17"/>
      <c r="F539" s="17"/>
      <c r="G539" s="17"/>
      <c r="H539" s="18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</row>
    <row r="540" spans="1:22" x14ac:dyDescent="0.25">
      <c r="A540" s="130"/>
      <c r="B540" s="17"/>
      <c r="C540" s="17"/>
      <c r="D540" s="17"/>
      <c r="E540" s="17"/>
      <c r="F540" s="17"/>
      <c r="G540" s="17"/>
      <c r="H540" s="18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</row>
    <row r="541" spans="1:22" x14ac:dyDescent="0.25">
      <c r="A541" s="130"/>
      <c r="B541" s="17"/>
      <c r="C541" s="17"/>
      <c r="D541" s="17"/>
      <c r="E541" s="17"/>
      <c r="F541" s="17"/>
      <c r="G541" s="17"/>
      <c r="H541" s="18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</row>
    <row r="542" spans="1:22" x14ac:dyDescent="0.25">
      <c r="A542" s="130"/>
      <c r="B542" s="17"/>
      <c r="C542" s="17"/>
      <c r="D542" s="17"/>
      <c r="E542" s="17"/>
      <c r="F542" s="17"/>
      <c r="G542" s="17"/>
      <c r="H542" s="18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</row>
    <row r="543" spans="1:22" x14ac:dyDescent="0.25">
      <c r="A543" s="130"/>
      <c r="B543" s="17"/>
      <c r="C543" s="17"/>
      <c r="D543" s="17"/>
      <c r="E543" s="17"/>
      <c r="F543" s="17"/>
      <c r="G543" s="17"/>
      <c r="H543" s="18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</row>
    <row r="544" spans="1:22" x14ac:dyDescent="0.25">
      <c r="A544" s="130"/>
      <c r="B544" s="17"/>
      <c r="C544" s="17"/>
      <c r="D544" s="17"/>
      <c r="E544" s="17"/>
      <c r="F544" s="17"/>
      <c r="G544" s="17"/>
      <c r="H544" s="18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</row>
    <row r="545" spans="1:22" x14ac:dyDescent="0.25">
      <c r="A545" s="130"/>
      <c r="B545" s="17"/>
      <c r="C545" s="17"/>
      <c r="D545" s="17"/>
      <c r="E545" s="17"/>
      <c r="F545" s="17"/>
      <c r="G545" s="17"/>
      <c r="H545" s="18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</row>
    <row r="546" spans="1:22" x14ac:dyDescent="0.25">
      <c r="A546" s="130"/>
      <c r="B546" s="17"/>
      <c r="C546" s="17"/>
      <c r="D546" s="17"/>
      <c r="E546" s="17"/>
      <c r="F546" s="17"/>
      <c r="G546" s="17"/>
      <c r="H546" s="18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</row>
    <row r="547" spans="1:22" x14ac:dyDescent="0.25">
      <c r="A547" s="130"/>
      <c r="B547" s="17"/>
      <c r="C547" s="17"/>
      <c r="D547" s="17"/>
      <c r="E547" s="17"/>
      <c r="F547" s="17"/>
      <c r="G547" s="17"/>
      <c r="H547" s="18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</row>
    <row r="548" spans="1:22" x14ac:dyDescent="0.25">
      <c r="A548" s="130"/>
      <c r="B548" s="17"/>
      <c r="C548" s="17"/>
      <c r="D548" s="17"/>
      <c r="E548" s="17"/>
      <c r="F548" s="17"/>
      <c r="G548" s="17"/>
      <c r="H548" s="18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</row>
    <row r="549" spans="1:22" x14ac:dyDescent="0.25">
      <c r="A549" s="130"/>
      <c r="B549" s="17"/>
      <c r="C549" s="17"/>
      <c r="D549" s="17"/>
      <c r="E549" s="17"/>
      <c r="F549" s="17"/>
      <c r="G549" s="17"/>
      <c r="H549" s="18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</row>
    <row r="550" spans="1:22" x14ac:dyDescent="0.25">
      <c r="A550" s="130"/>
      <c r="B550" s="17"/>
      <c r="C550" s="17"/>
      <c r="D550" s="17"/>
      <c r="E550" s="17"/>
      <c r="F550" s="17"/>
      <c r="G550" s="17"/>
      <c r="H550" s="18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</row>
    <row r="551" spans="1:22" x14ac:dyDescent="0.25">
      <c r="A551" s="130"/>
      <c r="B551" s="17"/>
      <c r="C551" s="17"/>
      <c r="D551" s="17"/>
      <c r="E551" s="17"/>
      <c r="F551" s="17"/>
      <c r="G551" s="17"/>
      <c r="H551" s="18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</row>
    <row r="552" spans="1:22" x14ac:dyDescent="0.25">
      <c r="A552" s="130"/>
      <c r="B552" s="17"/>
      <c r="C552" s="17"/>
      <c r="D552" s="17"/>
      <c r="E552" s="17"/>
      <c r="F552" s="17"/>
      <c r="G552" s="17"/>
      <c r="H552" s="18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</row>
    <row r="553" spans="1:22" x14ac:dyDescent="0.25">
      <c r="A553" s="130"/>
      <c r="B553" s="17"/>
      <c r="C553" s="17"/>
      <c r="D553" s="17"/>
      <c r="E553" s="17"/>
      <c r="F553" s="17"/>
      <c r="G553" s="17"/>
      <c r="H553" s="18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</row>
    <row r="554" spans="1:22" x14ac:dyDescent="0.25">
      <c r="A554" s="130"/>
      <c r="B554" s="17"/>
      <c r="C554" s="17"/>
      <c r="D554" s="17"/>
      <c r="E554" s="17"/>
      <c r="F554" s="17"/>
      <c r="G554" s="17"/>
      <c r="H554" s="18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</row>
    <row r="555" spans="1:22" x14ac:dyDescent="0.25">
      <c r="A555" s="130"/>
      <c r="B555" s="17"/>
      <c r="C555" s="17"/>
      <c r="D555" s="17"/>
      <c r="E555" s="17"/>
      <c r="F555" s="17"/>
      <c r="G555" s="17"/>
      <c r="H555" s="18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</row>
    <row r="556" spans="1:22" x14ac:dyDescent="0.25">
      <c r="A556" s="130"/>
      <c r="B556" s="17"/>
      <c r="C556" s="17"/>
      <c r="D556" s="17"/>
      <c r="E556" s="17"/>
      <c r="F556" s="17"/>
      <c r="G556" s="17"/>
      <c r="H556" s="18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</row>
    <row r="557" spans="1:22" x14ac:dyDescent="0.25">
      <c r="A557" s="130"/>
      <c r="B557" s="17"/>
      <c r="C557" s="17"/>
      <c r="D557" s="17"/>
      <c r="E557" s="17"/>
      <c r="F557" s="17"/>
      <c r="G557" s="17"/>
      <c r="H557" s="18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</row>
    <row r="558" spans="1:22" x14ac:dyDescent="0.25">
      <c r="A558" s="130"/>
      <c r="B558" s="17"/>
      <c r="C558" s="17"/>
      <c r="D558" s="17"/>
      <c r="E558" s="17"/>
      <c r="F558" s="17"/>
      <c r="G558" s="17"/>
      <c r="H558" s="18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</row>
    <row r="559" spans="1:22" x14ac:dyDescent="0.25">
      <c r="A559" s="130"/>
      <c r="B559" s="17"/>
      <c r="C559" s="17"/>
      <c r="D559" s="17"/>
      <c r="E559" s="17"/>
      <c r="F559" s="17"/>
      <c r="G559" s="17"/>
      <c r="H559" s="18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</row>
    <row r="560" spans="1:22" x14ac:dyDescent="0.25">
      <c r="A560" s="130"/>
      <c r="B560" s="17"/>
      <c r="C560" s="17"/>
      <c r="D560" s="17"/>
      <c r="E560" s="17"/>
      <c r="F560" s="17"/>
      <c r="G560" s="17"/>
      <c r="H560" s="18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</row>
    <row r="561" spans="1:22" x14ac:dyDescent="0.25">
      <c r="A561" s="130"/>
      <c r="B561" s="17"/>
      <c r="C561" s="17"/>
      <c r="D561" s="17"/>
      <c r="E561" s="17"/>
      <c r="F561" s="17"/>
      <c r="G561" s="17"/>
      <c r="H561" s="18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</row>
    <row r="562" spans="1:22" x14ac:dyDescent="0.25">
      <c r="A562" s="130"/>
      <c r="B562" s="17"/>
      <c r="C562" s="17"/>
      <c r="D562" s="17"/>
      <c r="E562" s="17"/>
      <c r="F562" s="17"/>
      <c r="G562" s="17"/>
      <c r="H562" s="18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</row>
    <row r="563" spans="1:22" x14ac:dyDescent="0.25">
      <c r="A563" s="130"/>
      <c r="B563" s="17"/>
      <c r="C563" s="17"/>
      <c r="D563" s="17"/>
      <c r="E563" s="17"/>
      <c r="F563" s="17"/>
      <c r="G563" s="17"/>
      <c r="H563" s="18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</row>
    <row r="564" spans="1:22" x14ac:dyDescent="0.25">
      <c r="A564" s="130"/>
      <c r="B564" s="17"/>
      <c r="C564" s="17"/>
      <c r="D564" s="17"/>
      <c r="E564" s="17"/>
      <c r="F564" s="17"/>
      <c r="G564" s="17"/>
      <c r="H564" s="18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</row>
    <row r="565" spans="1:22" x14ac:dyDescent="0.25">
      <c r="A565" s="130"/>
      <c r="B565" s="17"/>
      <c r="C565" s="17"/>
      <c r="D565" s="17"/>
      <c r="E565" s="17"/>
      <c r="F565" s="17"/>
      <c r="G565" s="17"/>
      <c r="H565" s="18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</row>
    <row r="566" spans="1:22" x14ac:dyDescent="0.25">
      <c r="A566" s="130"/>
      <c r="B566" s="17"/>
      <c r="C566" s="17"/>
      <c r="D566" s="17"/>
      <c r="E566" s="17"/>
      <c r="F566" s="17"/>
      <c r="G566" s="17"/>
      <c r="H566" s="18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</row>
    <row r="567" spans="1:22" x14ac:dyDescent="0.25">
      <c r="A567" s="130"/>
      <c r="B567" s="17"/>
      <c r="C567" s="17"/>
      <c r="D567" s="17"/>
      <c r="E567" s="17"/>
      <c r="F567" s="17"/>
      <c r="G567" s="17"/>
      <c r="H567" s="18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</row>
    <row r="568" spans="1:22" x14ac:dyDescent="0.25">
      <c r="A568" s="130"/>
      <c r="B568" s="17"/>
      <c r="C568" s="17"/>
      <c r="D568" s="17"/>
      <c r="E568" s="17"/>
      <c r="F568" s="17"/>
      <c r="G568" s="17"/>
      <c r="H568" s="18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</row>
    <row r="569" spans="1:22" x14ac:dyDescent="0.25">
      <c r="A569" s="130"/>
      <c r="B569" s="17"/>
      <c r="C569" s="17"/>
      <c r="D569" s="17"/>
      <c r="E569" s="17"/>
      <c r="F569" s="17"/>
      <c r="G569" s="17"/>
      <c r="H569" s="18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</row>
    <row r="570" spans="1:22" x14ac:dyDescent="0.25">
      <c r="A570" s="130"/>
      <c r="B570" s="17"/>
      <c r="C570" s="17"/>
      <c r="D570" s="17"/>
      <c r="E570" s="17"/>
      <c r="F570" s="17"/>
      <c r="G570" s="17"/>
      <c r="H570" s="18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</row>
    <row r="571" spans="1:22" x14ac:dyDescent="0.25">
      <c r="A571" s="130"/>
      <c r="B571" s="17"/>
      <c r="C571" s="17"/>
      <c r="D571" s="17"/>
      <c r="E571" s="17"/>
      <c r="F571" s="17"/>
      <c r="G571" s="17"/>
      <c r="H571" s="18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</row>
    <row r="572" spans="1:22" x14ac:dyDescent="0.25">
      <c r="A572" s="130"/>
      <c r="B572" s="17"/>
      <c r="C572" s="17"/>
      <c r="D572" s="17"/>
      <c r="E572" s="17"/>
      <c r="F572" s="17"/>
      <c r="G572" s="17"/>
      <c r="H572" s="18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</row>
    <row r="573" spans="1:22" x14ac:dyDescent="0.25">
      <c r="A573" s="130"/>
      <c r="B573" s="17"/>
      <c r="C573" s="17"/>
      <c r="D573" s="17"/>
      <c r="E573" s="17"/>
      <c r="F573" s="17"/>
      <c r="G573" s="17"/>
      <c r="H573" s="18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</row>
    <row r="574" spans="1:22" x14ac:dyDescent="0.25">
      <c r="A574" s="130"/>
      <c r="B574" s="17"/>
      <c r="C574" s="17"/>
      <c r="D574" s="17"/>
      <c r="E574" s="17"/>
      <c r="F574" s="17"/>
      <c r="G574" s="17"/>
      <c r="H574" s="18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</row>
    <row r="575" spans="1:22" x14ac:dyDescent="0.25">
      <c r="A575" s="130"/>
      <c r="B575" s="17"/>
      <c r="C575" s="17"/>
      <c r="D575" s="17"/>
      <c r="E575" s="17"/>
      <c r="F575" s="17"/>
      <c r="G575" s="17"/>
      <c r="H575" s="18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</row>
    <row r="576" spans="1:22" x14ac:dyDescent="0.25">
      <c r="A576" s="130"/>
      <c r="B576" s="17"/>
      <c r="C576" s="17"/>
      <c r="D576" s="17"/>
      <c r="E576" s="17"/>
      <c r="F576" s="17"/>
      <c r="G576" s="17"/>
      <c r="H576" s="18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</row>
    <row r="577" spans="1:22" x14ac:dyDescent="0.25">
      <c r="A577" s="130"/>
      <c r="B577" s="17"/>
      <c r="C577" s="17"/>
      <c r="D577" s="17"/>
      <c r="E577" s="17"/>
      <c r="F577" s="17"/>
      <c r="G577" s="17"/>
      <c r="H577" s="18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</row>
    <row r="578" spans="1:22" x14ac:dyDescent="0.25">
      <c r="A578" s="130"/>
      <c r="B578" s="17"/>
      <c r="C578" s="17"/>
      <c r="D578" s="17"/>
      <c r="E578" s="17"/>
      <c r="F578" s="17"/>
      <c r="G578" s="17"/>
      <c r="H578" s="18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</row>
    <row r="579" spans="1:22" x14ac:dyDescent="0.25">
      <c r="A579" s="130"/>
      <c r="B579" s="17"/>
      <c r="C579" s="17"/>
      <c r="D579" s="17"/>
      <c r="E579" s="17"/>
      <c r="F579" s="17"/>
      <c r="G579" s="17"/>
      <c r="H579" s="18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</row>
    <row r="580" spans="1:22" x14ac:dyDescent="0.25">
      <c r="A580" s="130"/>
      <c r="B580" s="17"/>
      <c r="C580" s="17"/>
      <c r="D580" s="17"/>
      <c r="E580" s="17"/>
      <c r="F580" s="17"/>
      <c r="G580" s="17"/>
      <c r="H580" s="18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</row>
    <row r="581" spans="1:22" x14ac:dyDescent="0.25">
      <c r="A581" s="130"/>
      <c r="B581" s="17"/>
      <c r="C581" s="17"/>
      <c r="D581" s="17"/>
      <c r="E581" s="17"/>
      <c r="F581" s="17"/>
      <c r="G581" s="17"/>
      <c r="H581" s="18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</row>
    <row r="582" spans="1:22" x14ac:dyDescent="0.25">
      <c r="A582" s="130"/>
      <c r="B582" s="17"/>
      <c r="C582" s="17"/>
      <c r="D582" s="17"/>
      <c r="E582" s="17"/>
      <c r="F582" s="17"/>
      <c r="G582" s="17"/>
      <c r="H582" s="18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</row>
    <row r="583" spans="1:22" x14ac:dyDescent="0.25">
      <c r="A583" s="130"/>
      <c r="B583" s="17"/>
      <c r="C583" s="17"/>
      <c r="D583" s="17"/>
      <c r="E583" s="17"/>
      <c r="F583" s="17"/>
      <c r="G583" s="17"/>
      <c r="H583" s="18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</row>
    <row r="584" spans="1:22" x14ac:dyDescent="0.25">
      <c r="A584" s="130"/>
      <c r="B584" s="17"/>
      <c r="C584" s="17"/>
      <c r="D584" s="17"/>
      <c r="E584" s="17"/>
      <c r="F584" s="17"/>
      <c r="G584" s="17"/>
      <c r="H584" s="18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</row>
    <row r="585" spans="1:22" x14ac:dyDescent="0.25">
      <c r="A585" s="130"/>
      <c r="B585" s="17"/>
      <c r="C585" s="17"/>
      <c r="D585" s="17"/>
      <c r="E585" s="17"/>
      <c r="F585" s="17"/>
      <c r="G585" s="17"/>
      <c r="H585" s="18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</row>
    <row r="586" spans="1:22" x14ac:dyDescent="0.25">
      <c r="A586" s="130"/>
      <c r="B586" s="17"/>
      <c r="C586" s="17"/>
      <c r="D586" s="17"/>
      <c r="E586" s="17"/>
      <c r="F586" s="17"/>
      <c r="G586" s="17"/>
      <c r="H586" s="18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</row>
    <row r="587" spans="1:22" x14ac:dyDescent="0.25">
      <c r="A587" s="130"/>
      <c r="B587" s="17"/>
      <c r="C587" s="17"/>
      <c r="D587" s="17"/>
      <c r="E587" s="17"/>
      <c r="F587" s="17"/>
      <c r="G587" s="17"/>
      <c r="H587" s="18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</row>
    <row r="588" spans="1:22" x14ac:dyDescent="0.25">
      <c r="A588" s="130"/>
      <c r="B588" s="17"/>
      <c r="C588" s="17"/>
      <c r="D588" s="17"/>
      <c r="E588" s="17"/>
      <c r="F588" s="17"/>
      <c r="G588" s="17"/>
      <c r="H588" s="18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</row>
    <row r="589" spans="1:22" x14ac:dyDescent="0.25">
      <c r="A589" s="130"/>
      <c r="B589" s="17"/>
      <c r="C589" s="17"/>
      <c r="D589" s="17"/>
      <c r="E589" s="17"/>
      <c r="F589" s="17"/>
      <c r="G589" s="17"/>
      <c r="H589" s="18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</row>
    <row r="590" spans="1:22" x14ac:dyDescent="0.25">
      <c r="A590" s="130"/>
      <c r="B590" s="17"/>
      <c r="C590" s="17"/>
      <c r="D590" s="17"/>
      <c r="E590" s="17"/>
      <c r="F590" s="17"/>
      <c r="G590" s="17"/>
      <c r="H590" s="18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</row>
    <row r="591" spans="1:22" x14ac:dyDescent="0.25">
      <c r="A591" s="130"/>
      <c r="B591" s="17"/>
      <c r="C591" s="17"/>
      <c r="D591" s="17"/>
      <c r="E591" s="17"/>
      <c r="F591" s="17"/>
      <c r="G591" s="17"/>
      <c r="H591" s="18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</row>
    <row r="592" spans="1:22" x14ac:dyDescent="0.25">
      <c r="A592" s="130"/>
      <c r="B592" s="17"/>
      <c r="C592" s="17"/>
      <c r="D592" s="17"/>
      <c r="E592" s="17"/>
      <c r="F592" s="17"/>
      <c r="G592" s="17"/>
      <c r="H592" s="18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</row>
    <row r="593" spans="1:22" x14ac:dyDescent="0.25">
      <c r="A593" s="130"/>
      <c r="B593" s="17"/>
      <c r="C593" s="17"/>
      <c r="D593" s="17"/>
      <c r="E593" s="17"/>
      <c r="F593" s="17"/>
      <c r="G593" s="17"/>
      <c r="H593" s="18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</row>
    <row r="594" spans="1:22" x14ac:dyDescent="0.25">
      <c r="A594" s="130"/>
      <c r="B594" s="17"/>
      <c r="C594" s="17"/>
      <c r="D594" s="17"/>
      <c r="E594" s="17"/>
      <c r="F594" s="17"/>
      <c r="G594" s="17"/>
      <c r="H594" s="18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</row>
    <row r="595" spans="1:22" x14ac:dyDescent="0.25">
      <c r="A595" s="130"/>
      <c r="B595" s="17"/>
      <c r="C595" s="17"/>
      <c r="D595" s="17"/>
      <c r="E595" s="17"/>
      <c r="F595" s="17"/>
      <c r="G595" s="17"/>
      <c r="H595" s="18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</row>
    <row r="596" spans="1:22" x14ac:dyDescent="0.25">
      <c r="A596" s="130"/>
      <c r="B596" s="17"/>
      <c r="C596" s="17"/>
      <c r="D596" s="17"/>
      <c r="E596" s="17"/>
      <c r="F596" s="17"/>
      <c r="G596" s="17"/>
      <c r="H596" s="18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</row>
    <row r="597" spans="1:22" x14ac:dyDescent="0.25">
      <c r="A597" s="130"/>
      <c r="B597" s="17"/>
      <c r="C597" s="17"/>
      <c r="D597" s="17"/>
      <c r="E597" s="17"/>
      <c r="F597" s="17"/>
      <c r="G597" s="17"/>
      <c r="H597" s="18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</row>
    <row r="598" spans="1:22" x14ac:dyDescent="0.25">
      <c r="A598" s="130"/>
      <c r="B598" s="17"/>
      <c r="C598" s="17"/>
      <c r="D598" s="17"/>
      <c r="E598" s="17"/>
      <c r="F598" s="17"/>
      <c r="G598" s="17"/>
      <c r="H598" s="18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</row>
    <row r="599" spans="1:22" x14ac:dyDescent="0.25">
      <c r="A599" s="130"/>
      <c r="B599" s="17"/>
      <c r="C599" s="17"/>
      <c r="D599" s="17"/>
      <c r="E599" s="17"/>
      <c r="F599" s="17"/>
      <c r="G599" s="17"/>
      <c r="H599" s="18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</row>
    <row r="600" spans="1:22" x14ac:dyDescent="0.25">
      <c r="A600" s="130"/>
      <c r="B600" s="17"/>
      <c r="C600" s="17"/>
      <c r="D600" s="17"/>
      <c r="E600" s="17"/>
      <c r="F600" s="17"/>
      <c r="G600" s="17"/>
      <c r="H600" s="18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</row>
    <row r="601" spans="1:22" x14ac:dyDescent="0.25">
      <c r="A601" s="130"/>
      <c r="B601" s="17"/>
      <c r="C601" s="17"/>
      <c r="D601" s="17"/>
      <c r="E601" s="17"/>
      <c r="F601" s="17"/>
      <c r="G601" s="17"/>
      <c r="H601" s="18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</row>
    <row r="602" spans="1:22" x14ac:dyDescent="0.25">
      <c r="A602" s="130"/>
      <c r="B602" s="17"/>
      <c r="C602" s="17"/>
      <c r="D602" s="17"/>
      <c r="E602" s="17"/>
      <c r="F602" s="17"/>
      <c r="G602" s="17"/>
      <c r="H602" s="18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</row>
    <row r="603" spans="1:22" x14ac:dyDescent="0.25">
      <c r="A603" s="130"/>
      <c r="B603" s="17"/>
      <c r="C603" s="17"/>
      <c r="D603" s="17"/>
      <c r="E603" s="17"/>
      <c r="F603" s="17"/>
      <c r="G603" s="17"/>
      <c r="H603" s="18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</row>
    <row r="604" spans="1:22" x14ac:dyDescent="0.25">
      <c r="A604" s="130"/>
      <c r="B604" s="17"/>
      <c r="C604" s="17"/>
      <c r="D604" s="17"/>
      <c r="E604" s="17"/>
      <c r="F604" s="17"/>
      <c r="G604" s="17"/>
      <c r="H604" s="18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</row>
    <row r="605" spans="1:22" x14ac:dyDescent="0.25">
      <c r="A605" s="130"/>
      <c r="B605" s="17"/>
      <c r="C605" s="17"/>
      <c r="D605" s="17"/>
      <c r="E605" s="17"/>
      <c r="F605" s="17"/>
      <c r="G605" s="17"/>
      <c r="H605" s="18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</row>
    <row r="606" spans="1:22" x14ac:dyDescent="0.25">
      <c r="A606" s="130"/>
      <c r="B606" s="17"/>
      <c r="C606" s="17"/>
      <c r="D606" s="17"/>
      <c r="E606" s="17"/>
      <c r="F606" s="17"/>
      <c r="G606" s="17"/>
      <c r="H606" s="18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</row>
    <row r="607" spans="1:22" x14ac:dyDescent="0.25">
      <c r="A607" s="130"/>
      <c r="B607" s="17"/>
      <c r="C607" s="17"/>
      <c r="D607" s="17"/>
      <c r="E607" s="17"/>
      <c r="F607" s="17"/>
      <c r="G607" s="17"/>
      <c r="H607" s="18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</row>
    <row r="608" spans="1:22" x14ac:dyDescent="0.25">
      <c r="A608" s="130"/>
      <c r="B608" s="17"/>
      <c r="C608" s="17"/>
      <c r="D608" s="17"/>
      <c r="E608" s="17"/>
      <c r="F608" s="17"/>
      <c r="G608" s="17"/>
      <c r="H608" s="18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</row>
    <row r="609" spans="1:22" x14ac:dyDescent="0.25">
      <c r="A609" s="130"/>
      <c r="B609" s="17"/>
      <c r="C609" s="17"/>
      <c r="D609" s="17"/>
      <c r="E609" s="17"/>
      <c r="F609" s="17"/>
      <c r="G609" s="17"/>
      <c r="H609" s="18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</row>
    <row r="610" spans="1:22" x14ac:dyDescent="0.25">
      <c r="A610" s="130"/>
      <c r="B610" s="17"/>
      <c r="C610" s="17"/>
      <c r="D610" s="17"/>
      <c r="E610" s="17"/>
      <c r="F610" s="17"/>
      <c r="G610" s="17"/>
      <c r="H610" s="18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</row>
    <row r="611" spans="1:22" x14ac:dyDescent="0.25">
      <c r="A611" s="130"/>
      <c r="B611" s="17"/>
      <c r="C611" s="17"/>
      <c r="D611" s="17"/>
      <c r="E611" s="17"/>
      <c r="F611" s="17"/>
      <c r="G611" s="17"/>
      <c r="H611" s="18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</row>
    <row r="612" spans="1:22" x14ac:dyDescent="0.25">
      <c r="A612" s="130"/>
      <c r="B612" s="17"/>
      <c r="C612" s="17"/>
      <c r="D612" s="17"/>
      <c r="E612" s="17"/>
      <c r="F612" s="17"/>
      <c r="G612" s="17"/>
      <c r="H612" s="18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</row>
    <row r="613" spans="1:22" x14ac:dyDescent="0.25">
      <c r="A613" s="130"/>
      <c r="B613" s="17"/>
      <c r="C613" s="17"/>
      <c r="D613" s="17"/>
      <c r="E613" s="17"/>
      <c r="F613" s="17"/>
      <c r="G613" s="17"/>
      <c r="H613" s="18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</row>
    <row r="614" spans="1:22" x14ac:dyDescent="0.25">
      <c r="A614" s="130"/>
      <c r="B614" s="17"/>
      <c r="C614" s="17"/>
      <c r="D614" s="17"/>
      <c r="E614" s="17"/>
      <c r="F614" s="17"/>
      <c r="G614" s="17"/>
      <c r="H614" s="18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</row>
    <row r="615" spans="1:22" x14ac:dyDescent="0.25">
      <c r="A615" s="130"/>
      <c r="B615" s="17"/>
      <c r="C615" s="17"/>
      <c r="D615" s="17"/>
      <c r="E615" s="17"/>
      <c r="F615" s="17"/>
      <c r="G615" s="17"/>
      <c r="H615" s="18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</row>
    <row r="616" spans="1:22" x14ac:dyDescent="0.25">
      <c r="A616" s="130"/>
      <c r="B616" s="17"/>
      <c r="C616" s="17"/>
      <c r="D616" s="17"/>
      <c r="E616" s="17"/>
      <c r="F616" s="17"/>
      <c r="G616" s="17"/>
      <c r="H616" s="18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</row>
    <row r="617" spans="1:22" x14ac:dyDescent="0.25">
      <c r="A617" s="130"/>
      <c r="B617" s="17"/>
      <c r="C617" s="17"/>
      <c r="D617" s="17"/>
      <c r="E617" s="17"/>
      <c r="F617" s="17"/>
      <c r="G617" s="17"/>
      <c r="H617" s="18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</row>
    <row r="618" spans="1:22" x14ac:dyDescent="0.25">
      <c r="A618" s="130"/>
      <c r="B618" s="17"/>
      <c r="C618" s="17"/>
      <c r="D618" s="17"/>
      <c r="E618" s="17"/>
      <c r="F618" s="17"/>
      <c r="G618" s="17"/>
      <c r="H618" s="18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</row>
    <row r="619" spans="1:22" x14ac:dyDescent="0.25">
      <c r="A619" s="130"/>
      <c r="B619" s="17"/>
      <c r="C619" s="17"/>
      <c r="D619" s="17"/>
      <c r="E619" s="17"/>
      <c r="F619" s="17"/>
      <c r="G619" s="17"/>
      <c r="H619" s="18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</row>
    <row r="620" spans="1:22" x14ac:dyDescent="0.25">
      <c r="A620" s="130"/>
      <c r="B620" s="17"/>
      <c r="C620" s="17"/>
      <c r="D620" s="17"/>
      <c r="E620" s="17"/>
      <c r="F620" s="17"/>
      <c r="G620" s="17"/>
      <c r="H620" s="18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</row>
    <row r="621" spans="1:22" x14ac:dyDescent="0.25">
      <c r="A621" s="130"/>
      <c r="B621" s="17"/>
      <c r="C621" s="17"/>
      <c r="D621" s="17"/>
      <c r="E621" s="17"/>
      <c r="F621" s="17"/>
      <c r="G621" s="17"/>
      <c r="H621" s="18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</row>
    <row r="622" spans="1:22" x14ac:dyDescent="0.25">
      <c r="A622" s="130"/>
      <c r="B622" s="17"/>
      <c r="C622" s="17"/>
      <c r="D622" s="17"/>
      <c r="E622" s="17"/>
      <c r="F622" s="17"/>
      <c r="G622" s="17"/>
      <c r="H622" s="18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</row>
    <row r="623" spans="1:22" x14ac:dyDescent="0.25">
      <c r="A623" s="130"/>
      <c r="B623" s="17"/>
      <c r="C623" s="17"/>
      <c r="D623" s="17"/>
      <c r="E623" s="17"/>
      <c r="F623" s="17"/>
      <c r="G623" s="17"/>
      <c r="H623" s="18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</row>
    <row r="624" spans="1:22" x14ac:dyDescent="0.25">
      <c r="A624" s="130"/>
      <c r="B624" s="17"/>
      <c r="C624" s="17"/>
      <c r="D624" s="17"/>
      <c r="E624" s="17"/>
      <c r="F624" s="17"/>
      <c r="G624" s="17"/>
      <c r="H624" s="18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</row>
    <row r="625" spans="1:22" x14ac:dyDescent="0.25">
      <c r="A625" s="130"/>
      <c r="B625" s="17"/>
      <c r="C625" s="17"/>
      <c r="D625" s="17"/>
      <c r="E625" s="17"/>
      <c r="F625" s="17"/>
      <c r="G625" s="17"/>
      <c r="H625" s="18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</row>
    <row r="626" spans="1:22" x14ac:dyDescent="0.25">
      <c r="A626" s="130"/>
      <c r="B626" s="17"/>
      <c r="C626" s="17"/>
      <c r="D626" s="17"/>
      <c r="E626" s="17"/>
      <c r="F626" s="17"/>
      <c r="G626" s="17"/>
      <c r="H626" s="18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</row>
    <row r="627" spans="1:22" x14ac:dyDescent="0.25">
      <c r="A627" s="130"/>
      <c r="B627" s="17"/>
      <c r="C627" s="17"/>
      <c r="D627" s="17"/>
      <c r="E627" s="17"/>
      <c r="F627" s="17"/>
      <c r="G627" s="17"/>
      <c r="H627" s="18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</row>
    <row r="628" spans="1:22" x14ac:dyDescent="0.25">
      <c r="A628" s="130"/>
      <c r="B628" s="17"/>
      <c r="C628" s="17"/>
      <c r="D628" s="17"/>
      <c r="E628" s="17"/>
      <c r="F628" s="17"/>
      <c r="G628" s="17"/>
      <c r="H628" s="18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</row>
    <row r="629" spans="1:22" x14ac:dyDescent="0.25">
      <c r="A629" s="130"/>
      <c r="B629" s="17"/>
      <c r="C629" s="17"/>
      <c r="D629" s="17"/>
      <c r="E629" s="17"/>
      <c r="F629" s="17"/>
      <c r="G629" s="17"/>
      <c r="H629" s="18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</row>
    <row r="630" spans="1:22" x14ac:dyDescent="0.25">
      <c r="A630" s="130"/>
      <c r="B630" s="17"/>
      <c r="C630" s="17"/>
      <c r="D630" s="17"/>
      <c r="E630" s="17"/>
      <c r="F630" s="17"/>
      <c r="G630" s="17"/>
      <c r="H630" s="18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</row>
    <row r="631" spans="1:22" x14ac:dyDescent="0.25">
      <c r="A631" s="130"/>
      <c r="B631" s="17"/>
      <c r="C631" s="17"/>
      <c r="D631" s="17"/>
      <c r="E631" s="17"/>
      <c r="F631" s="17"/>
      <c r="G631" s="17"/>
      <c r="H631" s="18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</row>
    <row r="632" spans="1:22" x14ac:dyDescent="0.25">
      <c r="A632" s="130"/>
      <c r="B632" s="17"/>
      <c r="C632" s="17"/>
      <c r="D632" s="17"/>
      <c r="E632" s="17"/>
      <c r="F632" s="17"/>
      <c r="G632" s="17"/>
      <c r="H632" s="18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</row>
    <row r="633" spans="1:22" x14ac:dyDescent="0.25">
      <c r="A633" s="130"/>
      <c r="B633" s="17"/>
      <c r="C633" s="17"/>
      <c r="D633" s="17"/>
      <c r="E633" s="17"/>
      <c r="F633" s="17"/>
      <c r="G633" s="17"/>
      <c r="H633" s="18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</row>
    <row r="634" spans="1:22" x14ac:dyDescent="0.25">
      <c r="A634" s="130"/>
      <c r="B634" s="17"/>
      <c r="C634" s="17"/>
      <c r="D634" s="17"/>
      <c r="E634" s="17"/>
      <c r="F634" s="17"/>
      <c r="G634" s="17"/>
      <c r="H634" s="18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</row>
    <row r="635" spans="1:22" x14ac:dyDescent="0.25">
      <c r="A635" s="130"/>
      <c r="B635" s="17"/>
      <c r="C635" s="17"/>
      <c r="D635" s="17"/>
      <c r="E635" s="17"/>
      <c r="F635" s="17"/>
      <c r="G635" s="17"/>
      <c r="H635" s="18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</row>
    <row r="636" spans="1:22" x14ac:dyDescent="0.25">
      <c r="A636" s="130"/>
      <c r="B636" s="17"/>
      <c r="C636" s="17"/>
      <c r="D636" s="17"/>
      <c r="E636" s="17"/>
      <c r="F636" s="17"/>
      <c r="G636" s="17"/>
      <c r="H636" s="18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</row>
    <row r="637" spans="1:22" x14ac:dyDescent="0.25">
      <c r="A637" s="130"/>
      <c r="B637" s="17"/>
      <c r="C637" s="17"/>
      <c r="D637" s="17"/>
      <c r="E637" s="17"/>
      <c r="F637" s="17"/>
      <c r="G637" s="17"/>
      <c r="H637" s="18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</row>
    <row r="638" spans="1:22" x14ac:dyDescent="0.25">
      <c r="A638" s="130"/>
      <c r="B638" s="17"/>
      <c r="C638" s="17"/>
      <c r="D638" s="17"/>
      <c r="E638" s="17"/>
      <c r="F638" s="17"/>
      <c r="G638" s="17"/>
      <c r="H638" s="18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</row>
    <row r="639" spans="1:22" x14ac:dyDescent="0.25">
      <c r="A639" s="130"/>
      <c r="B639" s="17"/>
      <c r="C639" s="17"/>
      <c r="D639" s="17"/>
      <c r="E639" s="17"/>
      <c r="F639" s="17"/>
      <c r="G639" s="17"/>
      <c r="H639" s="18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</row>
    <row r="640" spans="1:22" x14ac:dyDescent="0.25">
      <c r="A640" s="130"/>
      <c r="B640" s="17"/>
      <c r="C640" s="17"/>
      <c r="D640" s="17"/>
      <c r="E640" s="17"/>
      <c r="F640" s="17"/>
      <c r="G640" s="17"/>
      <c r="H640" s="18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</row>
    <row r="641" spans="1:22" x14ac:dyDescent="0.25">
      <c r="A641" s="130"/>
      <c r="B641" s="17"/>
      <c r="C641" s="17"/>
      <c r="D641" s="17"/>
      <c r="E641" s="17"/>
      <c r="F641" s="17"/>
      <c r="G641" s="17"/>
      <c r="H641" s="18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</row>
    <row r="642" spans="1:22" x14ac:dyDescent="0.25">
      <c r="A642" s="130"/>
      <c r="B642" s="17"/>
      <c r="C642" s="17"/>
      <c r="D642" s="17"/>
      <c r="E642" s="17"/>
      <c r="F642" s="17"/>
      <c r="G642" s="17"/>
      <c r="H642" s="18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</row>
    <row r="643" spans="1:22" x14ac:dyDescent="0.25">
      <c r="A643" s="130"/>
      <c r="B643" s="17"/>
      <c r="C643" s="17"/>
      <c r="D643" s="17"/>
      <c r="E643" s="17"/>
      <c r="F643" s="17"/>
      <c r="G643" s="17"/>
      <c r="H643" s="18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</row>
    <row r="644" spans="1:22" x14ac:dyDescent="0.25">
      <c r="A644" s="130"/>
      <c r="B644" s="17"/>
      <c r="C644" s="17"/>
      <c r="D644" s="17"/>
      <c r="E644" s="17"/>
      <c r="F644" s="17"/>
      <c r="G644" s="17"/>
      <c r="H644" s="18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</row>
    <row r="645" spans="1:22" x14ac:dyDescent="0.25">
      <c r="A645" s="130"/>
      <c r="B645" s="17"/>
      <c r="C645" s="17"/>
      <c r="D645" s="17"/>
      <c r="E645" s="17"/>
      <c r="F645" s="17"/>
      <c r="G645" s="17"/>
      <c r="H645" s="18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</row>
    <row r="646" spans="1:22" x14ac:dyDescent="0.25">
      <c r="A646" s="130"/>
      <c r="B646" s="17"/>
      <c r="C646" s="17"/>
      <c r="D646" s="17"/>
      <c r="E646" s="17"/>
      <c r="F646" s="17"/>
      <c r="G646" s="17"/>
      <c r="H646" s="18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</row>
    <row r="647" spans="1:22" x14ac:dyDescent="0.25">
      <c r="A647" s="130"/>
      <c r="B647" s="17"/>
      <c r="C647" s="17"/>
      <c r="D647" s="17"/>
      <c r="E647" s="17"/>
      <c r="F647" s="17"/>
      <c r="G647" s="17"/>
      <c r="H647" s="18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</row>
    <row r="648" spans="1:22" x14ac:dyDescent="0.25">
      <c r="A648" s="130"/>
      <c r="B648" s="17"/>
      <c r="C648" s="17"/>
      <c r="D648" s="17"/>
      <c r="E648" s="17"/>
      <c r="F648" s="17"/>
      <c r="G648" s="17"/>
      <c r="H648" s="18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</row>
    <row r="649" spans="1:22" x14ac:dyDescent="0.25">
      <c r="A649" s="130"/>
      <c r="B649" s="17"/>
      <c r="C649" s="17"/>
      <c r="D649" s="17"/>
      <c r="E649" s="17"/>
      <c r="F649" s="17"/>
      <c r="G649" s="17"/>
      <c r="H649" s="18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</row>
    <row r="650" spans="1:22" x14ac:dyDescent="0.25">
      <c r="A650" s="130"/>
      <c r="B650" s="17"/>
      <c r="C650" s="17"/>
      <c r="D650" s="17"/>
      <c r="E650" s="17"/>
      <c r="F650" s="17"/>
      <c r="G650" s="17"/>
      <c r="H650" s="18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</row>
    <row r="651" spans="1:22" x14ac:dyDescent="0.25">
      <c r="A651" s="130"/>
      <c r="B651" s="17"/>
      <c r="C651" s="17"/>
      <c r="D651" s="17"/>
      <c r="E651" s="17"/>
      <c r="F651" s="17"/>
      <c r="G651" s="17"/>
      <c r="H651" s="18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</row>
    <row r="652" spans="1:22" x14ac:dyDescent="0.25">
      <c r="A652" s="130"/>
      <c r="B652" s="17"/>
      <c r="C652" s="17"/>
      <c r="D652" s="17"/>
      <c r="E652" s="17"/>
      <c r="F652" s="17"/>
      <c r="G652" s="17"/>
      <c r="H652" s="18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</row>
    <row r="653" spans="1:22" x14ac:dyDescent="0.25">
      <c r="A653" s="130"/>
      <c r="B653" s="17"/>
      <c r="C653" s="17"/>
      <c r="D653" s="17"/>
      <c r="E653" s="17"/>
      <c r="F653" s="17"/>
      <c r="G653" s="17"/>
      <c r="H653" s="18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</row>
    <row r="654" spans="1:22" x14ac:dyDescent="0.25">
      <c r="A654" s="130"/>
      <c r="B654" s="17"/>
      <c r="C654" s="17"/>
      <c r="D654" s="17"/>
      <c r="E654" s="17"/>
      <c r="F654" s="17"/>
      <c r="G654" s="17"/>
      <c r="H654" s="18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</row>
    <row r="655" spans="1:22" x14ac:dyDescent="0.25">
      <c r="A655" s="130"/>
      <c r="B655" s="17"/>
      <c r="C655" s="17"/>
      <c r="D655" s="17"/>
      <c r="E655" s="17"/>
      <c r="F655" s="17"/>
      <c r="G655" s="17"/>
      <c r="H655" s="18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</row>
    <row r="656" spans="1:22" x14ac:dyDescent="0.25">
      <c r="A656" s="130"/>
      <c r="B656" s="17"/>
      <c r="C656" s="17"/>
      <c r="D656" s="17"/>
      <c r="E656" s="17"/>
      <c r="F656" s="17"/>
      <c r="G656" s="17"/>
      <c r="H656" s="18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</row>
    <row r="657" spans="1:22" x14ac:dyDescent="0.25">
      <c r="A657" s="130"/>
      <c r="B657" s="17"/>
      <c r="C657" s="17"/>
      <c r="D657" s="17"/>
      <c r="E657" s="17"/>
      <c r="F657" s="17"/>
      <c r="G657" s="17"/>
      <c r="H657" s="18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</row>
    <row r="658" spans="1:22" x14ac:dyDescent="0.25">
      <c r="A658" s="130"/>
      <c r="B658" s="17"/>
      <c r="C658" s="17"/>
      <c r="D658" s="17"/>
      <c r="E658" s="17"/>
      <c r="F658" s="17"/>
      <c r="G658" s="17"/>
      <c r="H658" s="18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</row>
    <row r="659" spans="1:22" x14ac:dyDescent="0.25">
      <c r="A659" s="130"/>
      <c r="B659" s="17"/>
      <c r="C659" s="17"/>
      <c r="D659" s="17"/>
      <c r="E659" s="17"/>
      <c r="F659" s="17"/>
      <c r="G659" s="17"/>
      <c r="H659" s="18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</row>
    <row r="660" spans="1:22" x14ac:dyDescent="0.25">
      <c r="A660" s="130"/>
      <c r="B660" s="17"/>
      <c r="C660" s="17"/>
      <c r="D660" s="17"/>
      <c r="E660" s="17"/>
      <c r="F660" s="17"/>
      <c r="G660" s="17"/>
      <c r="H660" s="18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</row>
    <row r="661" spans="1:22" x14ac:dyDescent="0.25">
      <c r="A661" s="130"/>
      <c r="B661" s="17"/>
      <c r="C661" s="17"/>
      <c r="D661" s="17"/>
      <c r="E661" s="17"/>
      <c r="F661" s="17"/>
      <c r="G661" s="17"/>
      <c r="H661" s="18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</row>
    <row r="662" spans="1:22" x14ac:dyDescent="0.25">
      <c r="A662" s="130"/>
      <c r="B662" s="17"/>
      <c r="C662" s="17"/>
      <c r="D662" s="17"/>
      <c r="E662" s="17"/>
      <c r="F662" s="17"/>
      <c r="G662" s="17"/>
      <c r="H662" s="18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</row>
    <row r="663" spans="1:22" x14ac:dyDescent="0.25">
      <c r="A663" s="130"/>
      <c r="B663" s="17"/>
      <c r="C663" s="17"/>
      <c r="D663" s="17"/>
      <c r="E663" s="17"/>
      <c r="F663" s="17"/>
      <c r="G663" s="17"/>
      <c r="H663" s="18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</row>
    <row r="664" spans="1:22" x14ac:dyDescent="0.25">
      <c r="A664" s="130"/>
      <c r="B664" s="17"/>
      <c r="C664" s="17"/>
      <c r="D664" s="17"/>
      <c r="E664" s="17"/>
      <c r="F664" s="17"/>
      <c r="G664" s="17"/>
      <c r="H664" s="18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</row>
    <row r="665" spans="1:22" x14ac:dyDescent="0.25">
      <c r="A665" s="130"/>
      <c r="B665" s="17"/>
      <c r="C665" s="17"/>
      <c r="D665" s="17"/>
      <c r="E665" s="17"/>
      <c r="F665" s="17"/>
      <c r="G665" s="17"/>
      <c r="H665" s="18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</row>
    <row r="666" spans="1:22" x14ac:dyDescent="0.25">
      <c r="A666" s="130"/>
      <c r="B666" s="17"/>
      <c r="C666" s="17"/>
      <c r="D666" s="17"/>
      <c r="E666" s="17"/>
      <c r="F666" s="17"/>
      <c r="G666" s="17"/>
      <c r="H666" s="18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</row>
    <row r="667" spans="1:22" x14ac:dyDescent="0.25">
      <c r="A667" s="130"/>
      <c r="B667" s="17"/>
      <c r="C667" s="17"/>
      <c r="D667" s="17"/>
      <c r="E667" s="17"/>
      <c r="F667" s="17"/>
      <c r="G667" s="17"/>
      <c r="H667" s="18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</row>
    <row r="668" spans="1:22" x14ac:dyDescent="0.25">
      <c r="A668" s="130"/>
      <c r="B668" s="17"/>
      <c r="C668" s="17"/>
      <c r="D668" s="17"/>
      <c r="E668" s="17"/>
      <c r="F668" s="17"/>
      <c r="G668" s="17"/>
      <c r="H668" s="18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</row>
    <row r="669" spans="1:22" x14ac:dyDescent="0.25">
      <c r="A669" s="130"/>
      <c r="B669" s="17"/>
      <c r="C669" s="17"/>
      <c r="D669" s="17"/>
      <c r="E669" s="17"/>
      <c r="F669" s="17"/>
      <c r="G669" s="17"/>
      <c r="H669" s="18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</row>
    <row r="670" spans="1:22" x14ac:dyDescent="0.25">
      <c r="A670" s="130"/>
      <c r="B670" s="17"/>
      <c r="C670" s="17"/>
      <c r="D670" s="17"/>
      <c r="E670" s="17"/>
      <c r="F670" s="17"/>
      <c r="G670" s="17"/>
      <c r="H670" s="18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</row>
    <row r="671" spans="1:22" x14ac:dyDescent="0.25">
      <c r="A671" s="130"/>
      <c r="B671" s="17"/>
      <c r="C671" s="17"/>
      <c r="D671" s="17"/>
      <c r="E671" s="17"/>
      <c r="F671" s="17"/>
      <c r="G671" s="17"/>
      <c r="H671" s="18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</row>
    <row r="672" spans="1:22" x14ac:dyDescent="0.25">
      <c r="A672" s="130"/>
      <c r="B672" s="17"/>
      <c r="C672" s="17"/>
      <c r="D672" s="17"/>
      <c r="E672" s="17"/>
      <c r="F672" s="17"/>
      <c r="G672" s="17"/>
      <c r="H672" s="18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</row>
    <row r="673" spans="1:22" x14ac:dyDescent="0.25">
      <c r="A673" s="130"/>
      <c r="B673" s="17"/>
      <c r="C673" s="17"/>
      <c r="D673" s="17"/>
      <c r="E673" s="17"/>
      <c r="F673" s="17"/>
      <c r="G673" s="17"/>
      <c r="H673" s="18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</row>
    <row r="674" spans="1:22" x14ac:dyDescent="0.25">
      <c r="A674" s="130"/>
      <c r="B674" s="17"/>
      <c r="C674" s="17"/>
      <c r="D674" s="17"/>
      <c r="E674" s="17"/>
      <c r="F674" s="17"/>
      <c r="G674" s="17"/>
      <c r="H674" s="18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</row>
    <row r="675" spans="1:22" x14ac:dyDescent="0.25">
      <c r="A675" s="130"/>
      <c r="B675" s="17"/>
      <c r="C675" s="17"/>
      <c r="D675" s="17"/>
      <c r="E675" s="17"/>
      <c r="F675" s="17"/>
      <c r="G675" s="17"/>
      <c r="H675" s="18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</row>
    <row r="676" spans="1:22" x14ac:dyDescent="0.25">
      <c r="A676" s="130"/>
      <c r="B676" s="17"/>
      <c r="C676" s="17"/>
      <c r="D676" s="17"/>
      <c r="E676" s="17"/>
      <c r="F676" s="17"/>
      <c r="G676" s="17"/>
      <c r="H676" s="18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</row>
    <row r="677" spans="1:22" x14ac:dyDescent="0.25">
      <c r="A677" s="130"/>
      <c r="B677" s="17"/>
      <c r="C677" s="17"/>
      <c r="D677" s="17"/>
      <c r="E677" s="17"/>
      <c r="F677" s="17"/>
      <c r="G677" s="17"/>
      <c r="H677" s="18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</row>
    <row r="678" spans="1:22" x14ac:dyDescent="0.25">
      <c r="A678" s="130"/>
      <c r="B678" s="17"/>
      <c r="C678" s="17"/>
      <c r="D678" s="17"/>
      <c r="E678" s="17"/>
      <c r="F678" s="17"/>
      <c r="G678" s="17"/>
      <c r="H678" s="18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</row>
    <row r="679" spans="1:22" x14ac:dyDescent="0.25">
      <c r="A679" s="130"/>
      <c r="B679" s="17"/>
      <c r="C679" s="17"/>
      <c r="D679" s="17"/>
      <c r="E679" s="17"/>
      <c r="F679" s="17"/>
      <c r="G679" s="17"/>
      <c r="H679" s="18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</row>
    <row r="680" spans="1:22" x14ac:dyDescent="0.25">
      <c r="A680" s="130"/>
      <c r="B680" s="17"/>
      <c r="C680" s="17"/>
      <c r="D680" s="17"/>
      <c r="E680" s="17"/>
      <c r="F680" s="17"/>
      <c r="G680" s="17"/>
      <c r="H680" s="18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</row>
    <row r="681" spans="1:22" x14ac:dyDescent="0.25">
      <c r="A681" s="130"/>
      <c r="B681" s="17"/>
      <c r="C681" s="17"/>
      <c r="D681" s="17"/>
      <c r="E681" s="17"/>
      <c r="F681" s="17"/>
      <c r="G681" s="17"/>
      <c r="H681" s="18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</row>
    <row r="682" spans="1:22" x14ac:dyDescent="0.25">
      <c r="A682" s="130"/>
      <c r="B682" s="17"/>
      <c r="C682" s="17"/>
      <c r="D682" s="17"/>
      <c r="E682" s="17"/>
      <c r="F682" s="17"/>
      <c r="G682" s="17"/>
      <c r="H682" s="18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</row>
    <row r="683" spans="1:22" x14ac:dyDescent="0.25">
      <c r="A683" s="130"/>
      <c r="B683" s="17"/>
      <c r="C683" s="17"/>
      <c r="D683" s="17"/>
      <c r="E683" s="17"/>
      <c r="F683" s="17"/>
      <c r="G683" s="17"/>
      <c r="H683" s="18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</row>
    <row r="684" spans="1:22" x14ac:dyDescent="0.25">
      <c r="A684" s="130"/>
      <c r="B684" s="17"/>
      <c r="C684" s="17"/>
      <c r="D684" s="17"/>
      <c r="E684" s="17"/>
      <c r="F684" s="17"/>
      <c r="G684" s="17"/>
      <c r="H684" s="18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</row>
    <row r="685" spans="1:22" x14ac:dyDescent="0.25">
      <c r="A685" s="130"/>
      <c r="B685" s="17"/>
      <c r="C685" s="17"/>
      <c r="D685" s="17"/>
      <c r="E685" s="17"/>
      <c r="F685" s="17"/>
      <c r="G685" s="17"/>
      <c r="H685" s="18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</row>
    <row r="686" spans="1:22" x14ac:dyDescent="0.25">
      <c r="A686" s="130"/>
      <c r="B686" s="17"/>
      <c r="C686" s="17"/>
      <c r="D686" s="17"/>
      <c r="E686" s="17"/>
      <c r="F686" s="17"/>
      <c r="G686" s="17"/>
      <c r="H686" s="18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</row>
    <row r="687" spans="1:22" x14ac:dyDescent="0.25">
      <c r="A687" s="130"/>
      <c r="B687" s="17"/>
      <c r="C687" s="17"/>
      <c r="D687" s="17"/>
      <c r="E687" s="17"/>
      <c r="F687" s="17"/>
      <c r="G687" s="17"/>
      <c r="H687" s="18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</row>
    <row r="688" spans="1:22" x14ac:dyDescent="0.25">
      <c r="A688" s="130"/>
      <c r="B688" s="17"/>
      <c r="C688" s="17"/>
      <c r="D688" s="17"/>
      <c r="E688" s="17"/>
      <c r="F688" s="17"/>
      <c r="G688" s="17"/>
      <c r="H688" s="18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</row>
    <row r="689" spans="1:22" x14ac:dyDescent="0.25">
      <c r="A689" s="130"/>
      <c r="B689" s="17"/>
      <c r="C689" s="17"/>
      <c r="D689" s="17"/>
      <c r="E689" s="17"/>
      <c r="F689" s="17"/>
      <c r="G689" s="17"/>
      <c r="H689" s="18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</row>
    <row r="690" spans="1:22" x14ac:dyDescent="0.25">
      <c r="A690" s="130"/>
      <c r="B690" s="17"/>
      <c r="C690" s="17"/>
      <c r="D690" s="17"/>
      <c r="E690" s="17"/>
      <c r="F690" s="17"/>
      <c r="G690" s="17"/>
      <c r="H690" s="18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</row>
    <row r="691" spans="1:22" x14ac:dyDescent="0.25">
      <c r="A691" s="130"/>
      <c r="B691" s="17"/>
      <c r="C691" s="17"/>
      <c r="D691" s="17"/>
      <c r="E691" s="17"/>
      <c r="F691" s="17"/>
      <c r="G691" s="17"/>
      <c r="H691" s="18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</row>
    <row r="692" spans="1:22" x14ac:dyDescent="0.25">
      <c r="A692" s="130"/>
      <c r="B692" s="17"/>
      <c r="C692" s="17"/>
      <c r="D692" s="17"/>
      <c r="E692" s="17"/>
      <c r="F692" s="17"/>
      <c r="G692" s="17"/>
      <c r="H692" s="18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</row>
    <row r="693" spans="1:22" x14ac:dyDescent="0.25">
      <c r="A693" s="130"/>
      <c r="B693" s="17"/>
      <c r="C693" s="17"/>
      <c r="D693" s="17"/>
      <c r="E693" s="17"/>
      <c r="F693" s="17"/>
      <c r="G693" s="17"/>
      <c r="H693" s="18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</row>
    <row r="694" spans="1:22" x14ac:dyDescent="0.25">
      <c r="A694" s="130"/>
      <c r="B694" s="17"/>
      <c r="C694" s="17"/>
      <c r="D694" s="17"/>
      <c r="E694" s="17"/>
      <c r="F694" s="17"/>
      <c r="G694" s="17"/>
      <c r="H694" s="18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</row>
    <row r="695" spans="1:22" x14ac:dyDescent="0.25">
      <c r="A695" s="130"/>
      <c r="B695" s="17"/>
      <c r="C695" s="17"/>
      <c r="D695" s="17"/>
      <c r="E695" s="17"/>
      <c r="F695" s="17"/>
      <c r="G695" s="17"/>
      <c r="H695" s="18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</row>
    <row r="696" spans="1:22" x14ac:dyDescent="0.25">
      <c r="A696" s="130"/>
      <c r="B696" s="17"/>
      <c r="C696" s="17"/>
      <c r="D696" s="17"/>
      <c r="E696" s="17"/>
      <c r="F696" s="17"/>
      <c r="G696" s="17"/>
      <c r="H696" s="18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</row>
    <row r="697" spans="1:22" x14ac:dyDescent="0.25">
      <c r="A697" s="130"/>
      <c r="B697" s="17"/>
      <c r="C697" s="17"/>
      <c r="D697" s="17"/>
      <c r="E697" s="17"/>
      <c r="F697" s="17"/>
      <c r="G697" s="17"/>
      <c r="H697" s="18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</row>
    <row r="698" spans="1:22" x14ac:dyDescent="0.25">
      <c r="A698" s="130"/>
      <c r="B698" s="17"/>
      <c r="C698" s="17"/>
      <c r="D698" s="17"/>
      <c r="E698" s="17"/>
      <c r="F698" s="17"/>
      <c r="G698" s="17"/>
      <c r="H698" s="18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</row>
    <row r="699" spans="1:22" x14ac:dyDescent="0.25">
      <c r="A699" s="130"/>
      <c r="B699" s="17"/>
      <c r="C699" s="17"/>
      <c r="D699" s="17"/>
      <c r="E699" s="17"/>
      <c r="F699" s="17"/>
      <c r="G699" s="17"/>
      <c r="H699" s="18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</row>
    <row r="700" spans="1:22" x14ac:dyDescent="0.25">
      <c r="A700" s="130"/>
      <c r="B700" s="17"/>
      <c r="C700" s="17"/>
      <c r="D700" s="17"/>
      <c r="E700" s="17"/>
      <c r="F700" s="17"/>
      <c r="G700" s="17"/>
      <c r="H700" s="18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</row>
    <row r="701" spans="1:22" x14ac:dyDescent="0.25">
      <c r="A701" s="130"/>
      <c r="B701" s="17"/>
      <c r="C701" s="17"/>
      <c r="D701" s="17"/>
      <c r="E701" s="17"/>
      <c r="F701" s="17"/>
      <c r="G701" s="17"/>
      <c r="H701" s="18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</row>
    <row r="702" spans="1:22" x14ac:dyDescent="0.25">
      <c r="A702" s="130"/>
      <c r="B702" s="17"/>
      <c r="C702" s="17"/>
      <c r="D702" s="17"/>
      <c r="E702" s="17"/>
      <c r="F702" s="17"/>
      <c r="G702" s="17"/>
      <c r="H702" s="18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</row>
    <row r="703" spans="1:22" x14ac:dyDescent="0.25">
      <c r="A703" s="130"/>
      <c r="B703" s="17"/>
      <c r="C703" s="17"/>
      <c r="D703" s="17"/>
      <c r="E703" s="17"/>
      <c r="F703" s="17"/>
      <c r="G703" s="17"/>
      <c r="H703" s="18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</row>
    <row r="704" spans="1:22" x14ac:dyDescent="0.25">
      <c r="A704" s="130"/>
      <c r="B704" s="17"/>
      <c r="C704" s="17"/>
      <c r="D704" s="17"/>
      <c r="E704" s="17"/>
      <c r="F704" s="17"/>
      <c r="G704" s="17"/>
      <c r="H704" s="18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</row>
    <row r="705" spans="1:22" x14ac:dyDescent="0.25">
      <c r="A705" s="130"/>
      <c r="B705" s="17"/>
      <c r="C705" s="17"/>
      <c r="D705" s="17"/>
      <c r="E705" s="17"/>
      <c r="F705" s="17"/>
      <c r="G705" s="17"/>
      <c r="H705" s="18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</row>
    <row r="706" spans="1:22" x14ac:dyDescent="0.25">
      <c r="A706" s="130"/>
      <c r="B706" s="17"/>
      <c r="C706" s="17"/>
      <c r="D706" s="17"/>
      <c r="E706" s="17"/>
      <c r="F706" s="17"/>
      <c r="G706" s="17"/>
      <c r="H706" s="18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</row>
    <row r="707" spans="1:22" x14ac:dyDescent="0.25">
      <c r="A707" s="130"/>
      <c r="B707" s="17"/>
      <c r="C707" s="17"/>
      <c r="D707" s="17"/>
      <c r="E707" s="17"/>
      <c r="F707" s="17"/>
      <c r="G707" s="17"/>
      <c r="H707" s="18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</row>
    <row r="708" spans="1:22" x14ac:dyDescent="0.25">
      <c r="A708" s="130"/>
      <c r="B708" s="17"/>
      <c r="C708" s="17"/>
      <c r="D708" s="17"/>
      <c r="E708" s="17"/>
      <c r="F708" s="17"/>
      <c r="G708" s="17"/>
      <c r="H708" s="18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</row>
    <row r="709" spans="1:22" x14ac:dyDescent="0.25">
      <c r="A709" s="130"/>
      <c r="B709" s="17"/>
      <c r="C709" s="17"/>
      <c r="D709" s="17"/>
      <c r="E709" s="17"/>
      <c r="F709" s="17"/>
      <c r="G709" s="17"/>
      <c r="H709" s="18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</row>
    <row r="710" spans="1:22" x14ac:dyDescent="0.25">
      <c r="A710" s="130"/>
      <c r="B710" s="17"/>
      <c r="C710" s="17"/>
      <c r="D710" s="17"/>
      <c r="E710" s="17"/>
      <c r="F710" s="17"/>
      <c r="G710" s="17"/>
      <c r="H710" s="18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</row>
    <row r="711" spans="1:22" x14ac:dyDescent="0.25">
      <c r="A711" s="130"/>
      <c r="B711" s="17"/>
      <c r="C711" s="17"/>
      <c r="D711" s="17"/>
      <c r="E711" s="17"/>
      <c r="F711" s="17"/>
      <c r="G711" s="17"/>
      <c r="H711" s="18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</row>
    <row r="712" spans="1:22" x14ac:dyDescent="0.25">
      <c r="A712" s="130"/>
      <c r="B712" s="17"/>
      <c r="C712" s="17"/>
      <c r="D712" s="17"/>
      <c r="E712" s="17"/>
      <c r="F712" s="17"/>
      <c r="G712" s="17"/>
      <c r="H712" s="18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</row>
    <row r="713" spans="1:22" x14ac:dyDescent="0.25">
      <c r="A713" s="130"/>
      <c r="B713" s="17"/>
      <c r="C713" s="17"/>
      <c r="D713" s="17"/>
      <c r="E713" s="17"/>
      <c r="F713" s="17"/>
      <c r="G713" s="17"/>
      <c r="H713" s="18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</row>
    <row r="714" spans="1:22" x14ac:dyDescent="0.25">
      <c r="A714" s="130"/>
      <c r="B714" s="17"/>
      <c r="C714" s="17"/>
      <c r="D714" s="17"/>
      <c r="E714" s="17"/>
      <c r="F714" s="17"/>
      <c r="G714" s="17"/>
      <c r="H714" s="18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</row>
    <row r="715" spans="1:22" x14ac:dyDescent="0.25">
      <c r="A715" s="130"/>
      <c r="B715" s="17"/>
      <c r="C715" s="17"/>
      <c r="D715" s="17"/>
      <c r="E715" s="17"/>
      <c r="F715" s="17"/>
      <c r="G715" s="17"/>
      <c r="H715" s="18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</row>
    <row r="716" spans="1:22" x14ac:dyDescent="0.25">
      <c r="A716" s="130"/>
      <c r="B716" s="17"/>
      <c r="C716" s="17"/>
      <c r="D716" s="17"/>
      <c r="E716" s="17"/>
      <c r="F716" s="17"/>
      <c r="G716" s="17"/>
      <c r="H716" s="18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</row>
    <row r="717" spans="1:22" x14ac:dyDescent="0.25">
      <c r="A717" s="130"/>
      <c r="B717" s="17"/>
      <c r="C717" s="17"/>
      <c r="D717" s="17"/>
      <c r="E717" s="17"/>
      <c r="F717" s="17"/>
      <c r="G717" s="17"/>
      <c r="H717" s="18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</row>
    <row r="718" spans="1:22" x14ac:dyDescent="0.25">
      <c r="A718" s="130"/>
      <c r="B718" s="17"/>
      <c r="C718" s="17"/>
      <c r="D718" s="17"/>
      <c r="E718" s="17"/>
      <c r="F718" s="17"/>
      <c r="G718" s="17"/>
      <c r="H718" s="18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</row>
    <row r="719" spans="1:22" x14ac:dyDescent="0.25">
      <c r="A719" s="130"/>
      <c r="B719" s="17"/>
      <c r="C719" s="17"/>
      <c r="D719" s="17"/>
      <c r="E719" s="17"/>
      <c r="F719" s="17"/>
      <c r="G719" s="17"/>
      <c r="H719" s="18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</row>
    <row r="720" spans="1:22" x14ac:dyDescent="0.25">
      <c r="A720" s="130"/>
      <c r="B720" s="17"/>
      <c r="C720" s="17"/>
      <c r="D720" s="17"/>
      <c r="E720" s="17"/>
      <c r="F720" s="17"/>
      <c r="G720" s="17"/>
      <c r="H720" s="18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</row>
    <row r="721" spans="1:22" x14ac:dyDescent="0.25">
      <c r="A721" s="130"/>
      <c r="B721" s="17"/>
      <c r="C721" s="17"/>
      <c r="D721" s="17"/>
      <c r="E721" s="17"/>
      <c r="F721" s="17"/>
      <c r="G721" s="17"/>
      <c r="H721" s="18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</row>
    <row r="722" spans="1:22" x14ac:dyDescent="0.25">
      <c r="A722" s="130"/>
      <c r="B722" s="17"/>
      <c r="C722" s="17"/>
      <c r="D722" s="17"/>
      <c r="E722" s="17"/>
      <c r="F722" s="17"/>
      <c r="G722" s="17"/>
      <c r="H722" s="18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</row>
    <row r="723" spans="1:22" x14ac:dyDescent="0.25">
      <c r="A723" s="130"/>
      <c r="B723" s="17"/>
      <c r="C723" s="17"/>
      <c r="D723" s="17"/>
      <c r="E723" s="17"/>
      <c r="F723" s="17"/>
      <c r="G723" s="17"/>
      <c r="H723" s="18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</row>
    <row r="724" spans="1:22" x14ac:dyDescent="0.25">
      <c r="A724" s="130"/>
      <c r="B724" s="17"/>
      <c r="C724" s="17"/>
      <c r="D724" s="17"/>
      <c r="E724" s="17"/>
      <c r="F724" s="17"/>
      <c r="G724" s="17"/>
      <c r="H724" s="18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</row>
    <row r="725" spans="1:22" x14ac:dyDescent="0.25">
      <c r="A725" s="130"/>
      <c r="B725" s="17"/>
      <c r="C725" s="17"/>
      <c r="D725" s="17"/>
      <c r="E725" s="17"/>
      <c r="F725" s="17"/>
      <c r="G725" s="17"/>
      <c r="H725" s="18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</row>
    <row r="726" spans="1:22" x14ac:dyDescent="0.25">
      <c r="A726" s="130"/>
      <c r="B726" s="17"/>
      <c r="C726" s="17"/>
      <c r="D726" s="17"/>
      <c r="E726" s="17"/>
      <c r="F726" s="17"/>
      <c r="G726" s="17"/>
      <c r="H726" s="18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</row>
    <row r="727" spans="1:22" x14ac:dyDescent="0.25">
      <c r="A727" s="130"/>
      <c r="B727" s="17"/>
      <c r="C727" s="17"/>
      <c r="D727" s="17"/>
      <c r="E727" s="17"/>
      <c r="F727" s="17"/>
      <c r="G727" s="17"/>
      <c r="H727" s="18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</row>
    <row r="728" spans="1:22" x14ac:dyDescent="0.25">
      <c r="A728" s="130"/>
      <c r="B728" s="17"/>
      <c r="C728" s="17"/>
      <c r="D728" s="17"/>
      <c r="E728" s="17"/>
      <c r="F728" s="17"/>
      <c r="G728" s="17"/>
      <c r="H728" s="18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</row>
    <row r="729" spans="1:22" x14ac:dyDescent="0.25">
      <c r="A729" s="130"/>
      <c r="B729" s="17"/>
      <c r="C729" s="17"/>
      <c r="D729" s="17"/>
      <c r="E729" s="17"/>
      <c r="F729" s="17"/>
      <c r="G729" s="17"/>
      <c r="H729" s="18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</row>
    <row r="730" spans="1:22" x14ac:dyDescent="0.25">
      <c r="A730" s="130"/>
      <c r="B730" s="17"/>
      <c r="C730" s="17"/>
      <c r="D730" s="17"/>
      <c r="E730" s="17"/>
      <c r="F730" s="17"/>
      <c r="G730" s="17"/>
      <c r="H730" s="18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</row>
    <row r="731" spans="1:22" x14ac:dyDescent="0.25">
      <c r="A731" s="130"/>
      <c r="B731" s="17"/>
      <c r="C731" s="17"/>
      <c r="D731" s="17"/>
      <c r="E731" s="17"/>
      <c r="F731" s="17"/>
      <c r="G731" s="17"/>
      <c r="H731" s="18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</row>
    <row r="732" spans="1:22" x14ac:dyDescent="0.25">
      <c r="A732" s="130"/>
      <c r="B732" s="17"/>
      <c r="C732" s="17"/>
      <c r="D732" s="17"/>
      <c r="E732" s="17"/>
      <c r="F732" s="17"/>
      <c r="G732" s="17"/>
      <c r="H732" s="18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</row>
    <row r="733" spans="1:22" x14ac:dyDescent="0.25">
      <c r="A733" s="130"/>
      <c r="B733" s="17"/>
      <c r="C733" s="17"/>
      <c r="D733" s="17"/>
      <c r="E733" s="17"/>
      <c r="F733" s="17"/>
      <c r="G733" s="17"/>
      <c r="H733" s="18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</row>
    <row r="734" spans="1:22" x14ac:dyDescent="0.25">
      <c r="A734" s="130"/>
      <c r="B734" s="17"/>
      <c r="C734" s="17"/>
      <c r="D734" s="17"/>
      <c r="E734" s="17"/>
      <c r="F734" s="17"/>
      <c r="G734" s="17"/>
      <c r="H734" s="18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</row>
    <row r="735" spans="1:22" x14ac:dyDescent="0.25">
      <c r="A735" s="130"/>
      <c r="B735" s="17"/>
      <c r="C735" s="17"/>
      <c r="D735" s="17"/>
      <c r="E735" s="17"/>
      <c r="F735" s="17"/>
      <c r="G735" s="17"/>
      <c r="H735" s="18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</row>
    <row r="736" spans="1:22" x14ac:dyDescent="0.25">
      <c r="A736" s="130"/>
      <c r="B736" s="17"/>
      <c r="C736" s="17"/>
      <c r="D736" s="17"/>
      <c r="E736" s="17"/>
      <c r="F736" s="17"/>
      <c r="G736" s="17"/>
      <c r="H736" s="18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</row>
    <row r="737" spans="1:22" x14ac:dyDescent="0.25">
      <c r="A737" s="130"/>
      <c r="B737" s="17"/>
      <c r="C737" s="17"/>
      <c r="D737" s="17"/>
      <c r="E737" s="17"/>
      <c r="F737" s="17"/>
      <c r="G737" s="17"/>
      <c r="H737" s="18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</row>
    <row r="738" spans="1:22" x14ac:dyDescent="0.25">
      <c r="A738" s="130"/>
      <c r="B738" s="17"/>
      <c r="C738" s="17"/>
      <c r="D738" s="17"/>
      <c r="E738" s="17"/>
      <c r="F738" s="17"/>
      <c r="G738" s="17"/>
      <c r="H738" s="18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</row>
    <row r="739" spans="1:22" x14ac:dyDescent="0.25">
      <c r="A739" s="130"/>
      <c r="B739" s="17"/>
      <c r="C739" s="17"/>
      <c r="D739" s="17"/>
      <c r="E739" s="17"/>
      <c r="F739" s="17"/>
      <c r="G739" s="17"/>
      <c r="H739" s="18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</row>
    <row r="740" spans="1:22" x14ac:dyDescent="0.25">
      <c r="A740" s="130"/>
      <c r="B740" s="17"/>
      <c r="C740" s="17"/>
      <c r="D740" s="17"/>
      <c r="E740" s="17"/>
      <c r="F740" s="17"/>
      <c r="G740" s="17"/>
      <c r="H740" s="18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</row>
    <row r="741" spans="1:22" x14ac:dyDescent="0.25">
      <c r="A741" s="130"/>
      <c r="B741" s="17"/>
      <c r="C741" s="17"/>
      <c r="D741" s="17"/>
      <c r="E741" s="17"/>
      <c r="F741" s="17"/>
      <c r="G741" s="17"/>
      <c r="H741" s="18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</row>
  </sheetData>
  <mergeCells count="242">
    <mergeCell ref="C5:E5"/>
    <mergeCell ref="C6:E6"/>
    <mergeCell ref="C20:E20"/>
    <mergeCell ref="C21:E21"/>
    <mergeCell ref="C22:E22"/>
    <mergeCell ref="C23:E23"/>
    <mergeCell ref="B2:E4"/>
    <mergeCell ref="F2:H2"/>
    <mergeCell ref="K2:V3"/>
    <mergeCell ref="F3:F4"/>
    <mergeCell ref="G3:G4"/>
    <mergeCell ref="H3:H4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51:E51"/>
    <mergeCell ref="C52:E52"/>
    <mergeCell ref="C53:E53"/>
    <mergeCell ref="C56:E56"/>
    <mergeCell ref="D57:E57"/>
    <mergeCell ref="D58:E58"/>
    <mergeCell ref="C36:E36"/>
    <mergeCell ref="C37:E37"/>
    <mergeCell ref="C38:E38"/>
    <mergeCell ref="C39:E39"/>
    <mergeCell ref="C40:E40"/>
    <mergeCell ref="C41:E41"/>
    <mergeCell ref="C72:E72"/>
    <mergeCell ref="C75:E75"/>
    <mergeCell ref="C76:E76"/>
    <mergeCell ref="C77:E77"/>
    <mergeCell ref="C78:E78"/>
    <mergeCell ref="C81:E81"/>
    <mergeCell ref="C59:E59"/>
    <mergeCell ref="C60:E60"/>
    <mergeCell ref="C68:E68"/>
    <mergeCell ref="C69:E69"/>
    <mergeCell ref="C70:E70"/>
    <mergeCell ref="C71:E71"/>
    <mergeCell ref="C88:E88"/>
    <mergeCell ref="D89:E89"/>
    <mergeCell ref="D90:E90"/>
    <mergeCell ref="D91:E91"/>
    <mergeCell ref="C92:E92"/>
    <mergeCell ref="D93:E93"/>
    <mergeCell ref="C82:E82"/>
    <mergeCell ref="C83:E83"/>
    <mergeCell ref="C84:E84"/>
    <mergeCell ref="C85:E85"/>
    <mergeCell ref="C86:E86"/>
    <mergeCell ref="C87:E87"/>
    <mergeCell ref="D100:E100"/>
    <mergeCell ref="C101:E101"/>
    <mergeCell ref="C105:E105"/>
    <mergeCell ref="C106:E106"/>
    <mergeCell ref="D107:E107"/>
    <mergeCell ref="D108:E108"/>
    <mergeCell ref="D94:E94"/>
    <mergeCell ref="D95:E95"/>
    <mergeCell ref="D96:E96"/>
    <mergeCell ref="C97:E97"/>
    <mergeCell ref="C98:E98"/>
    <mergeCell ref="D99:E99"/>
    <mergeCell ref="D115:E115"/>
    <mergeCell ref="D116:E116"/>
    <mergeCell ref="C117:E117"/>
    <mergeCell ref="D118:E118"/>
    <mergeCell ref="D119:E119"/>
    <mergeCell ref="D120:E120"/>
    <mergeCell ref="D109:E109"/>
    <mergeCell ref="D110:E110"/>
    <mergeCell ref="D111:E111"/>
    <mergeCell ref="D112:E112"/>
    <mergeCell ref="D113:E113"/>
    <mergeCell ref="D114:E114"/>
    <mergeCell ref="D127:E127"/>
    <mergeCell ref="C128:E128"/>
    <mergeCell ref="D129:E129"/>
    <mergeCell ref="D130:E130"/>
    <mergeCell ref="D131:E131"/>
    <mergeCell ref="D132:E132"/>
    <mergeCell ref="D121:E121"/>
    <mergeCell ref="D122:E122"/>
    <mergeCell ref="D123:E123"/>
    <mergeCell ref="D124:E124"/>
    <mergeCell ref="D125:E125"/>
    <mergeCell ref="D126:E126"/>
    <mergeCell ref="C139:E139"/>
    <mergeCell ref="D140:E140"/>
    <mergeCell ref="D141:E141"/>
    <mergeCell ref="C142:E142"/>
    <mergeCell ref="D143:E143"/>
    <mergeCell ref="D144:E144"/>
    <mergeCell ref="D133:E133"/>
    <mergeCell ref="D134:E134"/>
    <mergeCell ref="D135:E135"/>
    <mergeCell ref="D136:E136"/>
    <mergeCell ref="D137:E137"/>
    <mergeCell ref="D138:E138"/>
    <mergeCell ref="D151:E151"/>
    <mergeCell ref="D152:E152"/>
    <mergeCell ref="D153:E153"/>
    <mergeCell ref="C154:E154"/>
    <mergeCell ref="C155:E155"/>
    <mergeCell ref="C156:E156"/>
    <mergeCell ref="D145:E145"/>
    <mergeCell ref="D146:E146"/>
    <mergeCell ref="D147:E147"/>
    <mergeCell ref="D148:E148"/>
    <mergeCell ref="D149:E149"/>
    <mergeCell ref="D150:E150"/>
    <mergeCell ref="D163:E163"/>
    <mergeCell ref="D164:E164"/>
    <mergeCell ref="D165:E165"/>
    <mergeCell ref="D166:E166"/>
    <mergeCell ref="D167:E167"/>
    <mergeCell ref="C168:E168"/>
    <mergeCell ref="C157:E157"/>
    <mergeCell ref="D158:E158"/>
    <mergeCell ref="D159:E159"/>
    <mergeCell ref="D160:E160"/>
    <mergeCell ref="D161:E161"/>
    <mergeCell ref="D162:E162"/>
    <mergeCell ref="C175:E175"/>
    <mergeCell ref="C176:E176"/>
    <mergeCell ref="C177:E177"/>
    <mergeCell ref="C178:E178"/>
    <mergeCell ref="C179:E179"/>
    <mergeCell ref="C180:E180"/>
    <mergeCell ref="C169:E169"/>
    <mergeCell ref="C170:E170"/>
    <mergeCell ref="C171:E171"/>
    <mergeCell ref="D172:E172"/>
    <mergeCell ref="D173:E173"/>
    <mergeCell ref="C174:E174"/>
    <mergeCell ref="D187:E187"/>
    <mergeCell ref="D188:E188"/>
    <mergeCell ref="D189:E189"/>
    <mergeCell ref="D190:E190"/>
    <mergeCell ref="D191:E191"/>
    <mergeCell ref="D192:E192"/>
    <mergeCell ref="C181:E181"/>
    <mergeCell ref="C182:E182"/>
    <mergeCell ref="C183:E183"/>
    <mergeCell ref="C184:E184"/>
    <mergeCell ref="C185:E185"/>
    <mergeCell ref="C186:E186"/>
    <mergeCell ref="D199:E199"/>
    <mergeCell ref="D200:E200"/>
    <mergeCell ref="D201:E201"/>
    <mergeCell ref="D202:E202"/>
    <mergeCell ref="D203:E203"/>
    <mergeCell ref="D204:E204"/>
    <mergeCell ref="D193:E193"/>
    <mergeCell ref="D194:E194"/>
    <mergeCell ref="D195:E195"/>
    <mergeCell ref="D196:E196"/>
    <mergeCell ref="C197:E197"/>
    <mergeCell ref="D198:E198"/>
    <mergeCell ref="D211:E211"/>
    <mergeCell ref="D212:E212"/>
    <mergeCell ref="D213:E213"/>
    <mergeCell ref="D214:E214"/>
    <mergeCell ref="D215:E215"/>
    <mergeCell ref="D216:E216"/>
    <mergeCell ref="D205:E205"/>
    <mergeCell ref="D206:E206"/>
    <mergeCell ref="D207:E207"/>
    <mergeCell ref="C208:E208"/>
    <mergeCell ref="D209:E209"/>
    <mergeCell ref="D210:E210"/>
    <mergeCell ref="D223:E223"/>
    <mergeCell ref="D224:E224"/>
    <mergeCell ref="D225:E225"/>
    <mergeCell ref="D226:E226"/>
    <mergeCell ref="D227:E227"/>
    <mergeCell ref="D228:E228"/>
    <mergeCell ref="D217:E217"/>
    <mergeCell ref="D218:E218"/>
    <mergeCell ref="C219:E219"/>
    <mergeCell ref="D220:E220"/>
    <mergeCell ref="D221:E221"/>
    <mergeCell ref="C222:E222"/>
    <mergeCell ref="C235:E235"/>
    <mergeCell ref="C236:E236"/>
    <mergeCell ref="D237:E237"/>
    <mergeCell ref="D238:E238"/>
    <mergeCell ref="D239:E239"/>
    <mergeCell ref="D240:E240"/>
    <mergeCell ref="D229:E229"/>
    <mergeCell ref="D230:E230"/>
    <mergeCell ref="D231:E231"/>
    <mergeCell ref="D232:E232"/>
    <mergeCell ref="D233:E233"/>
    <mergeCell ref="C234:E234"/>
    <mergeCell ref="D257:E257"/>
    <mergeCell ref="D258:E258"/>
    <mergeCell ref="C247:E247"/>
    <mergeCell ref="C248:E248"/>
    <mergeCell ref="C249:E249"/>
    <mergeCell ref="D250:E250"/>
    <mergeCell ref="D251:E251"/>
    <mergeCell ref="D252:E252"/>
    <mergeCell ref="D241:E241"/>
    <mergeCell ref="D242:E242"/>
    <mergeCell ref="D243:E243"/>
    <mergeCell ref="D244:E244"/>
    <mergeCell ref="D245:E245"/>
    <mergeCell ref="D246:E246"/>
    <mergeCell ref="B277:E277"/>
    <mergeCell ref="I2:J3"/>
    <mergeCell ref="C271:E271"/>
    <mergeCell ref="C272:E272"/>
    <mergeCell ref="C273:E273"/>
    <mergeCell ref="C274:E274"/>
    <mergeCell ref="C275:E275"/>
    <mergeCell ref="C276:E276"/>
    <mergeCell ref="C265:E265"/>
    <mergeCell ref="C266:E266"/>
    <mergeCell ref="D267:E267"/>
    <mergeCell ref="D268:E268"/>
    <mergeCell ref="C269:E269"/>
    <mergeCell ref="C270:E270"/>
    <mergeCell ref="D259:E259"/>
    <mergeCell ref="C260:E260"/>
    <mergeCell ref="C261:E261"/>
    <mergeCell ref="C262:E262"/>
    <mergeCell ref="C263:E263"/>
    <mergeCell ref="C264:E264"/>
    <mergeCell ref="C253:E253"/>
    <mergeCell ref="D254:E254"/>
    <mergeCell ref="D255:E255"/>
    <mergeCell ref="D256:E256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Roman,Félkövér"&amp;12KözművelődésKiadások - 2017. év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734"/>
  <sheetViews>
    <sheetView workbookViewId="0">
      <pane xSplit="5" ySplit="4" topLeftCell="F24" activePane="bottomRight" state="frozen"/>
      <selection pane="topRight" activeCell="F1" sqref="F1"/>
      <selection pane="bottomLeft" activeCell="A5" sqref="A5"/>
      <selection pane="bottomRight" activeCell="A146" sqref="A146:XFD152"/>
    </sheetView>
  </sheetViews>
  <sheetFormatPr defaultColWidth="9.140625" defaultRowHeight="15" x14ac:dyDescent="0.25"/>
  <cols>
    <col min="1" max="1" width="7.85546875" style="128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6" width="12.7109375" style="12" customWidth="1"/>
    <col min="7" max="7" width="11.140625" style="12" customWidth="1"/>
    <col min="8" max="8" width="13.140625" style="49" customWidth="1"/>
    <col min="9" max="9" width="14.5703125" style="12" customWidth="1"/>
    <col min="10" max="10" width="12.85546875" style="12" customWidth="1"/>
    <col min="11" max="11" width="10.140625" style="12" bestFit="1" customWidth="1"/>
    <col min="12" max="12" width="12" style="12" customWidth="1"/>
    <col min="13" max="13" width="13.7109375" style="12" customWidth="1"/>
    <col min="14" max="14" width="10.140625" style="12" bestFit="1" customWidth="1"/>
    <col min="15" max="26" width="11.28515625" style="12" bestFit="1" customWidth="1"/>
    <col min="27" max="16384" width="9.140625" style="17"/>
  </cols>
  <sheetData>
    <row r="1" spans="1:26" ht="15.75" thickBot="1" x14ac:dyDescent="0.3">
      <c r="Z1" s="11" t="s">
        <v>828</v>
      </c>
    </row>
    <row r="2" spans="1:26" ht="15" customHeight="1" x14ac:dyDescent="0.25">
      <c r="B2" s="543" t="s">
        <v>0</v>
      </c>
      <c r="C2" s="527"/>
      <c r="D2" s="527"/>
      <c r="E2" s="527"/>
      <c r="F2" s="610" t="s">
        <v>971</v>
      </c>
      <c r="G2" s="551"/>
      <c r="H2" s="552"/>
      <c r="I2" s="550" t="s">
        <v>968</v>
      </c>
      <c r="J2" s="551"/>
      <c r="K2" s="551"/>
      <c r="L2" s="551"/>
      <c r="M2" s="551"/>
      <c r="N2" s="552"/>
      <c r="O2" s="526" t="s">
        <v>969</v>
      </c>
      <c r="P2" s="527"/>
      <c r="Q2" s="527"/>
      <c r="R2" s="527"/>
      <c r="S2" s="527"/>
      <c r="T2" s="527"/>
      <c r="U2" s="527"/>
      <c r="V2" s="527"/>
      <c r="W2" s="527"/>
      <c r="X2" s="527"/>
      <c r="Y2" s="527"/>
      <c r="Z2" s="528"/>
    </row>
    <row r="3" spans="1:26" ht="22.5" customHeight="1" x14ac:dyDescent="0.25">
      <c r="B3" s="544"/>
      <c r="C3" s="545"/>
      <c r="D3" s="545"/>
      <c r="E3" s="545"/>
      <c r="F3" s="611" t="s">
        <v>854</v>
      </c>
      <c r="G3" s="613" t="s">
        <v>855</v>
      </c>
      <c r="H3" s="615" t="s">
        <v>571</v>
      </c>
      <c r="I3" s="634" t="s">
        <v>981</v>
      </c>
      <c r="J3" s="525" t="s">
        <v>857</v>
      </c>
      <c r="K3" s="525" t="s">
        <v>980</v>
      </c>
      <c r="L3" s="525" t="s">
        <v>982</v>
      </c>
      <c r="M3" s="525" t="s">
        <v>1104</v>
      </c>
      <c r="N3" s="635" t="s">
        <v>983</v>
      </c>
      <c r="O3" s="529"/>
      <c r="P3" s="530"/>
      <c r="Q3" s="530"/>
      <c r="R3" s="530"/>
      <c r="S3" s="530"/>
      <c r="T3" s="530"/>
      <c r="U3" s="530"/>
      <c r="V3" s="530"/>
      <c r="W3" s="530"/>
      <c r="X3" s="530"/>
      <c r="Y3" s="530"/>
      <c r="Z3" s="531"/>
    </row>
    <row r="4" spans="1:26" ht="28.5" customHeight="1" thickBot="1" x14ac:dyDescent="0.3">
      <c r="B4" s="546"/>
      <c r="C4" s="547"/>
      <c r="D4" s="547"/>
      <c r="E4" s="547"/>
      <c r="F4" s="612"/>
      <c r="G4" s="614"/>
      <c r="H4" s="616"/>
      <c r="I4" s="554"/>
      <c r="J4" s="520"/>
      <c r="K4" s="520"/>
      <c r="L4" s="520"/>
      <c r="M4" s="520"/>
      <c r="N4" s="522"/>
      <c r="O4" s="132" t="s">
        <v>593</v>
      </c>
      <c r="P4" s="66" t="s">
        <v>594</v>
      </c>
      <c r="Q4" s="66" t="s">
        <v>595</v>
      </c>
      <c r="R4" s="66" t="s">
        <v>596</v>
      </c>
      <c r="S4" s="66" t="s">
        <v>597</v>
      </c>
      <c r="T4" s="279" t="s">
        <v>598</v>
      </c>
      <c r="U4" s="84" t="s">
        <v>599</v>
      </c>
      <c r="V4" s="280" t="s">
        <v>600</v>
      </c>
      <c r="W4" s="279" t="s">
        <v>601</v>
      </c>
      <c r="X4" s="84" t="s">
        <v>602</v>
      </c>
      <c r="Y4" s="280" t="s">
        <v>603</v>
      </c>
      <c r="Z4" s="67" t="s">
        <v>604</v>
      </c>
    </row>
    <row r="5" spans="1:26" ht="15.75" thickBot="1" x14ac:dyDescent="0.3">
      <c r="B5" s="85" t="s">
        <v>118</v>
      </c>
      <c r="C5" s="617" t="s">
        <v>119</v>
      </c>
      <c r="D5" s="618"/>
      <c r="E5" s="618"/>
      <c r="F5" s="256">
        <f>F6+F20</f>
        <v>0</v>
      </c>
      <c r="G5" s="149">
        <f t="shared" ref="G5:Z5" si="0">G6+G20</f>
        <v>0</v>
      </c>
      <c r="H5" s="166">
        <f>SUM(F5:G5)</f>
        <v>0</v>
      </c>
      <c r="I5" s="87">
        <f t="shared" ref="I5:N5" si="1">I6+I20</f>
        <v>0</v>
      </c>
      <c r="J5" s="88">
        <f t="shared" si="1"/>
        <v>0</v>
      </c>
      <c r="K5" s="88">
        <f t="shared" si="1"/>
        <v>0</v>
      </c>
      <c r="L5" s="88">
        <f t="shared" si="1"/>
        <v>0</v>
      </c>
      <c r="M5" s="88">
        <f t="shared" ref="M5" si="2">M6+M20</f>
        <v>0</v>
      </c>
      <c r="N5" s="88">
        <f t="shared" si="1"/>
        <v>0</v>
      </c>
      <c r="O5" s="87">
        <f t="shared" si="0"/>
        <v>0</v>
      </c>
      <c r="P5" s="88">
        <f t="shared" si="0"/>
        <v>0</v>
      </c>
      <c r="Q5" s="88">
        <f t="shared" si="0"/>
        <v>0</v>
      </c>
      <c r="R5" s="88">
        <f t="shared" si="0"/>
        <v>0</v>
      </c>
      <c r="S5" s="88">
        <f t="shared" si="0"/>
        <v>0</v>
      </c>
      <c r="T5" s="91">
        <f t="shared" si="0"/>
        <v>0</v>
      </c>
      <c r="U5" s="88">
        <f t="shared" si="0"/>
        <v>0</v>
      </c>
      <c r="V5" s="90">
        <f t="shared" si="0"/>
        <v>0</v>
      </c>
      <c r="W5" s="91">
        <f t="shared" si="0"/>
        <v>0</v>
      </c>
      <c r="X5" s="88">
        <f t="shared" si="0"/>
        <v>0</v>
      </c>
      <c r="Y5" s="90">
        <f t="shared" si="0"/>
        <v>0</v>
      </c>
      <c r="Z5" s="92">
        <f t="shared" si="0"/>
        <v>0</v>
      </c>
    </row>
    <row r="6" spans="1:26" hidden="1" x14ac:dyDescent="0.25">
      <c r="B6" s="125" t="s">
        <v>609</v>
      </c>
      <c r="C6" s="541" t="s">
        <v>120</v>
      </c>
      <c r="D6" s="542"/>
      <c r="E6" s="542"/>
      <c r="F6" s="257">
        <f>F7+F8+F9+F10+F11+F12+F13+F14+F15+F16+F17+F18+F19</f>
        <v>0</v>
      </c>
      <c r="G6" s="150">
        <f t="shared" ref="G6:Z6" si="3">G7+G8+G9+G10+G11+G12+G13+G14+G15+G16+G17+G18+G19</f>
        <v>0</v>
      </c>
      <c r="H6" s="167">
        <f t="shared" ref="H6:H69" si="4">SUM(F6:G6)</f>
        <v>0</v>
      </c>
      <c r="I6" s="119">
        <f t="shared" ref="I6:N6" si="5">I7+I8+I9+I10+I11+I12+I13+I14+I15+I16+I17+I18+I19</f>
        <v>0</v>
      </c>
      <c r="J6" s="120">
        <f t="shared" si="5"/>
        <v>0</v>
      </c>
      <c r="K6" s="120">
        <f t="shared" si="5"/>
        <v>0</v>
      </c>
      <c r="L6" s="120">
        <f t="shared" si="5"/>
        <v>0</v>
      </c>
      <c r="M6" s="120">
        <f t="shared" ref="M6" si="6">M7+M8+M9+M10+M11+M12+M13+M14+M15+M16+M17+M18+M19</f>
        <v>0</v>
      </c>
      <c r="N6" s="120">
        <f t="shared" si="5"/>
        <v>0</v>
      </c>
      <c r="O6" s="119">
        <f t="shared" si="3"/>
        <v>0</v>
      </c>
      <c r="P6" s="120">
        <f t="shared" si="3"/>
        <v>0</v>
      </c>
      <c r="Q6" s="120">
        <f t="shared" si="3"/>
        <v>0</v>
      </c>
      <c r="R6" s="120">
        <f t="shared" si="3"/>
        <v>0</v>
      </c>
      <c r="S6" s="120">
        <f t="shared" si="3"/>
        <v>0</v>
      </c>
      <c r="T6" s="123">
        <f t="shared" si="3"/>
        <v>0</v>
      </c>
      <c r="U6" s="120">
        <f t="shared" si="3"/>
        <v>0</v>
      </c>
      <c r="V6" s="122">
        <f t="shared" si="3"/>
        <v>0</v>
      </c>
      <c r="W6" s="123">
        <f t="shared" si="3"/>
        <v>0</v>
      </c>
      <c r="X6" s="120">
        <f t="shared" si="3"/>
        <v>0</v>
      </c>
      <c r="Y6" s="122">
        <f t="shared" si="3"/>
        <v>0</v>
      </c>
      <c r="Z6" s="124">
        <f t="shared" si="3"/>
        <v>0</v>
      </c>
    </row>
    <row r="7" spans="1:26" s="211" customFormat="1" hidden="1" x14ac:dyDescent="0.25">
      <c r="A7" s="128" t="s">
        <v>121</v>
      </c>
      <c r="B7" s="191" t="s">
        <v>610</v>
      </c>
      <c r="C7" s="204"/>
      <c r="D7" s="274" t="s">
        <v>122</v>
      </c>
      <c r="E7" s="300"/>
      <c r="F7" s="281">
        <f>SUM(O7:Z7)</f>
        <v>0</v>
      </c>
      <c r="G7" s="192"/>
      <c r="H7" s="193">
        <f t="shared" si="4"/>
        <v>0</v>
      </c>
      <c r="I7" s="201"/>
      <c r="J7" s="195"/>
      <c r="K7" s="195"/>
      <c r="L7" s="195"/>
      <c r="M7" s="195"/>
      <c r="N7" s="195"/>
      <c r="O7" s="201"/>
      <c r="P7" s="195"/>
      <c r="Q7" s="195"/>
      <c r="R7" s="195"/>
      <c r="S7" s="195"/>
      <c r="T7" s="196"/>
      <c r="U7" s="195"/>
      <c r="V7" s="194"/>
      <c r="W7" s="196"/>
      <c r="X7" s="195"/>
      <c r="Y7" s="194"/>
      <c r="Z7" s="197"/>
    </row>
    <row r="8" spans="1:26" s="211" customFormat="1" hidden="1" x14ac:dyDescent="0.25">
      <c r="A8" s="128" t="s">
        <v>123</v>
      </c>
      <c r="B8" s="191" t="s">
        <v>611</v>
      </c>
      <c r="C8" s="204"/>
      <c r="D8" s="274" t="s">
        <v>124</v>
      </c>
      <c r="E8" s="300"/>
      <c r="F8" s="281">
        <f t="shared" ref="F8:F19" si="7">SUM(O8:Z8)</f>
        <v>0</v>
      </c>
      <c r="G8" s="192"/>
      <c r="H8" s="193">
        <f t="shared" si="4"/>
        <v>0</v>
      </c>
      <c r="I8" s="201"/>
      <c r="J8" s="195"/>
      <c r="K8" s="195"/>
      <c r="L8" s="195"/>
      <c r="M8" s="195"/>
      <c r="N8" s="195"/>
      <c r="O8" s="201"/>
      <c r="P8" s="195"/>
      <c r="Q8" s="195"/>
      <c r="R8" s="195"/>
      <c r="S8" s="195"/>
      <c r="T8" s="196"/>
      <c r="U8" s="195"/>
      <c r="V8" s="194"/>
      <c r="W8" s="196"/>
      <c r="X8" s="195"/>
      <c r="Y8" s="194"/>
      <c r="Z8" s="197"/>
    </row>
    <row r="9" spans="1:26" s="211" customFormat="1" hidden="1" x14ac:dyDescent="0.25">
      <c r="A9" s="128" t="s">
        <v>125</v>
      </c>
      <c r="B9" s="191" t="s">
        <v>612</v>
      </c>
      <c r="C9" s="204"/>
      <c r="D9" s="274" t="s">
        <v>126</v>
      </c>
      <c r="E9" s="300"/>
      <c r="F9" s="281">
        <f t="shared" si="7"/>
        <v>0</v>
      </c>
      <c r="G9" s="192"/>
      <c r="H9" s="193">
        <f t="shared" si="4"/>
        <v>0</v>
      </c>
      <c r="I9" s="201"/>
      <c r="J9" s="195"/>
      <c r="K9" s="195"/>
      <c r="L9" s="195"/>
      <c r="M9" s="195"/>
      <c r="N9" s="195"/>
      <c r="O9" s="201"/>
      <c r="P9" s="195"/>
      <c r="Q9" s="195"/>
      <c r="R9" s="195"/>
      <c r="S9" s="195"/>
      <c r="T9" s="196"/>
      <c r="U9" s="195"/>
      <c r="V9" s="194"/>
      <c r="W9" s="196"/>
      <c r="X9" s="195"/>
      <c r="Y9" s="194"/>
      <c r="Z9" s="197"/>
    </row>
    <row r="10" spans="1:26" s="211" customFormat="1" hidden="1" x14ac:dyDescent="0.25">
      <c r="A10" s="128" t="s">
        <v>127</v>
      </c>
      <c r="B10" s="191" t="s">
        <v>613</v>
      </c>
      <c r="C10" s="204"/>
      <c r="D10" s="274" t="s">
        <v>351</v>
      </c>
      <c r="E10" s="300"/>
      <c r="F10" s="281">
        <f t="shared" si="7"/>
        <v>0</v>
      </c>
      <c r="G10" s="192"/>
      <c r="H10" s="193">
        <f t="shared" si="4"/>
        <v>0</v>
      </c>
      <c r="I10" s="201"/>
      <c r="J10" s="195"/>
      <c r="K10" s="195"/>
      <c r="L10" s="195"/>
      <c r="M10" s="195"/>
      <c r="N10" s="195"/>
      <c r="O10" s="201"/>
      <c r="P10" s="195"/>
      <c r="Q10" s="195"/>
      <c r="R10" s="195"/>
      <c r="S10" s="195"/>
      <c r="T10" s="196"/>
      <c r="U10" s="195"/>
      <c r="V10" s="194"/>
      <c r="W10" s="196"/>
      <c r="X10" s="195"/>
      <c r="Y10" s="194"/>
      <c r="Z10" s="197"/>
    </row>
    <row r="11" spans="1:26" s="211" customFormat="1" hidden="1" x14ac:dyDescent="0.25">
      <c r="A11" s="128" t="s">
        <v>128</v>
      </c>
      <c r="B11" s="191" t="s">
        <v>614</v>
      </c>
      <c r="C11" s="204"/>
      <c r="D11" s="274" t="s">
        <v>129</v>
      </c>
      <c r="E11" s="300"/>
      <c r="F11" s="281">
        <f t="shared" si="7"/>
        <v>0</v>
      </c>
      <c r="G11" s="192"/>
      <c r="H11" s="193">
        <f t="shared" si="4"/>
        <v>0</v>
      </c>
      <c r="I11" s="201"/>
      <c r="J11" s="195"/>
      <c r="K11" s="195"/>
      <c r="L11" s="195"/>
      <c r="M11" s="195"/>
      <c r="N11" s="195"/>
      <c r="O11" s="201"/>
      <c r="P11" s="195"/>
      <c r="Q11" s="195"/>
      <c r="R11" s="195"/>
      <c r="S11" s="195"/>
      <c r="T11" s="196"/>
      <c r="U11" s="195"/>
      <c r="V11" s="194"/>
      <c r="W11" s="196"/>
      <c r="X11" s="195"/>
      <c r="Y11" s="194"/>
      <c r="Z11" s="197"/>
    </row>
    <row r="12" spans="1:26" s="211" customFormat="1" hidden="1" x14ac:dyDescent="0.25">
      <c r="A12" s="128" t="s">
        <v>130</v>
      </c>
      <c r="B12" s="191" t="s">
        <v>615</v>
      </c>
      <c r="C12" s="204"/>
      <c r="D12" s="274" t="s">
        <v>131</v>
      </c>
      <c r="E12" s="300"/>
      <c r="F12" s="281">
        <f t="shared" si="7"/>
        <v>0</v>
      </c>
      <c r="G12" s="192"/>
      <c r="H12" s="193">
        <f t="shared" si="4"/>
        <v>0</v>
      </c>
      <c r="I12" s="201"/>
      <c r="J12" s="195"/>
      <c r="K12" s="195"/>
      <c r="L12" s="195"/>
      <c r="M12" s="195"/>
      <c r="N12" s="195"/>
      <c r="O12" s="201"/>
      <c r="P12" s="195"/>
      <c r="Q12" s="195"/>
      <c r="R12" s="195"/>
      <c r="S12" s="195"/>
      <c r="T12" s="196"/>
      <c r="U12" s="195"/>
      <c r="V12" s="194"/>
      <c r="W12" s="196"/>
      <c r="X12" s="195"/>
      <c r="Y12" s="194"/>
      <c r="Z12" s="197"/>
    </row>
    <row r="13" spans="1:26" s="211" customFormat="1" hidden="1" x14ac:dyDescent="0.25">
      <c r="A13" s="128" t="s">
        <v>132</v>
      </c>
      <c r="B13" s="191" t="s">
        <v>616</v>
      </c>
      <c r="C13" s="204"/>
      <c r="D13" s="274" t="s">
        <v>133</v>
      </c>
      <c r="E13" s="300"/>
      <c r="F13" s="281">
        <f t="shared" si="7"/>
        <v>0</v>
      </c>
      <c r="G13" s="192"/>
      <c r="H13" s="193">
        <f t="shared" si="4"/>
        <v>0</v>
      </c>
      <c r="I13" s="201"/>
      <c r="J13" s="195"/>
      <c r="K13" s="195"/>
      <c r="L13" s="195"/>
      <c r="M13" s="195"/>
      <c r="N13" s="195"/>
      <c r="O13" s="201"/>
      <c r="P13" s="195"/>
      <c r="Q13" s="195"/>
      <c r="R13" s="195"/>
      <c r="S13" s="195"/>
      <c r="T13" s="196"/>
      <c r="U13" s="195"/>
      <c r="V13" s="194"/>
      <c r="W13" s="196"/>
      <c r="X13" s="195"/>
      <c r="Y13" s="194"/>
      <c r="Z13" s="197"/>
    </row>
    <row r="14" spans="1:26" s="211" customFormat="1" hidden="1" x14ac:dyDescent="0.25">
      <c r="A14" s="128" t="s">
        <v>134</v>
      </c>
      <c r="B14" s="191" t="s">
        <v>617</v>
      </c>
      <c r="C14" s="204"/>
      <c r="D14" s="274" t="s">
        <v>135</v>
      </c>
      <c r="E14" s="300"/>
      <c r="F14" s="281">
        <f t="shared" si="7"/>
        <v>0</v>
      </c>
      <c r="G14" s="192"/>
      <c r="H14" s="193">
        <f t="shared" si="4"/>
        <v>0</v>
      </c>
      <c r="I14" s="201"/>
      <c r="J14" s="195"/>
      <c r="K14" s="195"/>
      <c r="L14" s="195"/>
      <c r="M14" s="195"/>
      <c r="N14" s="195"/>
      <c r="O14" s="201"/>
      <c r="P14" s="195"/>
      <c r="Q14" s="195"/>
      <c r="R14" s="195"/>
      <c r="S14" s="195"/>
      <c r="T14" s="196"/>
      <c r="U14" s="195"/>
      <c r="V14" s="194"/>
      <c r="W14" s="196"/>
      <c r="X14" s="195"/>
      <c r="Y14" s="194"/>
      <c r="Z14" s="197"/>
    </row>
    <row r="15" spans="1:26" s="211" customFormat="1" hidden="1" x14ac:dyDescent="0.25">
      <c r="A15" s="128" t="s">
        <v>136</v>
      </c>
      <c r="B15" s="191" t="s">
        <v>618</v>
      </c>
      <c r="C15" s="204"/>
      <c r="D15" s="274" t="s">
        <v>137</v>
      </c>
      <c r="E15" s="300"/>
      <c r="F15" s="281">
        <f t="shared" si="7"/>
        <v>0</v>
      </c>
      <c r="G15" s="192"/>
      <c r="H15" s="193">
        <f t="shared" si="4"/>
        <v>0</v>
      </c>
      <c r="I15" s="201"/>
      <c r="J15" s="195"/>
      <c r="K15" s="195"/>
      <c r="L15" s="195"/>
      <c r="M15" s="195"/>
      <c r="N15" s="195"/>
      <c r="O15" s="201"/>
      <c r="P15" s="195"/>
      <c r="Q15" s="195"/>
      <c r="R15" s="195"/>
      <c r="S15" s="195"/>
      <c r="T15" s="196"/>
      <c r="U15" s="195"/>
      <c r="V15" s="194"/>
      <c r="W15" s="196"/>
      <c r="X15" s="195"/>
      <c r="Y15" s="194"/>
      <c r="Z15" s="197"/>
    </row>
    <row r="16" spans="1:26" s="211" customFormat="1" hidden="1" x14ac:dyDescent="0.25">
      <c r="A16" s="128" t="s">
        <v>138</v>
      </c>
      <c r="B16" s="191" t="s">
        <v>619</v>
      </c>
      <c r="C16" s="204"/>
      <c r="D16" s="274" t="s">
        <v>139</v>
      </c>
      <c r="E16" s="300"/>
      <c r="F16" s="281">
        <f t="shared" si="7"/>
        <v>0</v>
      </c>
      <c r="G16" s="192"/>
      <c r="H16" s="193">
        <f t="shared" si="4"/>
        <v>0</v>
      </c>
      <c r="I16" s="201"/>
      <c r="J16" s="195"/>
      <c r="K16" s="195"/>
      <c r="L16" s="195"/>
      <c r="M16" s="195"/>
      <c r="N16" s="195"/>
      <c r="O16" s="201"/>
      <c r="P16" s="195"/>
      <c r="Q16" s="195"/>
      <c r="R16" s="195"/>
      <c r="S16" s="195"/>
      <c r="T16" s="196"/>
      <c r="U16" s="195"/>
      <c r="V16" s="194"/>
      <c r="W16" s="196"/>
      <c r="X16" s="195"/>
      <c r="Y16" s="194"/>
      <c r="Z16" s="197"/>
    </row>
    <row r="17" spans="1:26" s="211" customFormat="1" hidden="1" x14ac:dyDescent="0.25">
      <c r="A17" s="128" t="s">
        <v>140</v>
      </c>
      <c r="B17" s="191" t="s">
        <v>620</v>
      </c>
      <c r="C17" s="204"/>
      <c r="D17" s="274" t="s">
        <v>141</v>
      </c>
      <c r="E17" s="300"/>
      <c r="F17" s="281">
        <f t="shared" si="7"/>
        <v>0</v>
      </c>
      <c r="G17" s="192"/>
      <c r="H17" s="193">
        <f t="shared" si="4"/>
        <v>0</v>
      </c>
      <c r="I17" s="201"/>
      <c r="J17" s="195"/>
      <c r="K17" s="195"/>
      <c r="L17" s="195"/>
      <c r="M17" s="195"/>
      <c r="N17" s="195"/>
      <c r="O17" s="201"/>
      <c r="P17" s="195"/>
      <c r="Q17" s="195"/>
      <c r="R17" s="195"/>
      <c r="S17" s="195"/>
      <c r="T17" s="196"/>
      <c r="U17" s="195"/>
      <c r="V17" s="194"/>
      <c r="W17" s="196"/>
      <c r="X17" s="195"/>
      <c r="Y17" s="194"/>
      <c r="Z17" s="197"/>
    </row>
    <row r="18" spans="1:26" s="211" customFormat="1" hidden="1" x14ac:dyDescent="0.25">
      <c r="A18" s="128" t="s">
        <v>142</v>
      </c>
      <c r="B18" s="191" t="s">
        <v>621</v>
      </c>
      <c r="C18" s="204"/>
      <c r="D18" s="274" t="s">
        <v>143</v>
      </c>
      <c r="E18" s="300"/>
      <c r="F18" s="281">
        <f t="shared" si="7"/>
        <v>0</v>
      </c>
      <c r="G18" s="192"/>
      <c r="H18" s="193">
        <f t="shared" si="4"/>
        <v>0</v>
      </c>
      <c r="I18" s="201"/>
      <c r="J18" s="195"/>
      <c r="K18" s="195"/>
      <c r="L18" s="195"/>
      <c r="M18" s="195"/>
      <c r="N18" s="195"/>
      <c r="O18" s="201"/>
      <c r="P18" s="195"/>
      <c r="Q18" s="195"/>
      <c r="R18" s="195"/>
      <c r="S18" s="195"/>
      <c r="T18" s="196"/>
      <c r="U18" s="195"/>
      <c r="V18" s="194"/>
      <c r="W18" s="196"/>
      <c r="X18" s="195"/>
      <c r="Y18" s="194"/>
      <c r="Z18" s="197"/>
    </row>
    <row r="19" spans="1:26" s="211" customFormat="1" hidden="1" x14ac:dyDescent="0.25">
      <c r="A19" s="128" t="s">
        <v>144</v>
      </c>
      <c r="B19" s="191" t="s">
        <v>622</v>
      </c>
      <c r="C19" s="204"/>
      <c r="D19" s="274" t="s">
        <v>145</v>
      </c>
      <c r="E19" s="300"/>
      <c r="F19" s="281">
        <f t="shared" si="7"/>
        <v>0</v>
      </c>
      <c r="G19" s="192"/>
      <c r="H19" s="193">
        <f t="shared" si="4"/>
        <v>0</v>
      </c>
      <c r="I19" s="201"/>
      <c r="J19" s="195"/>
      <c r="K19" s="195"/>
      <c r="L19" s="195"/>
      <c r="M19" s="195"/>
      <c r="N19" s="195"/>
      <c r="O19" s="201"/>
      <c r="P19" s="195"/>
      <c r="Q19" s="195"/>
      <c r="R19" s="195"/>
      <c r="S19" s="195"/>
      <c r="T19" s="196"/>
      <c r="U19" s="195"/>
      <c r="V19" s="194"/>
      <c r="W19" s="196"/>
      <c r="X19" s="195"/>
      <c r="Y19" s="194"/>
      <c r="Z19" s="197"/>
    </row>
    <row r="20" spans="1:26" hidden="1" x14ac:dyDescent="0.25">
      <c r="B20" s="93" t="s">
        <v>623</v>
      </c>
      <c r="C20" s="534" t="s">
        <v>146</v>
      </c>
      <c r="D20" s="535"/>
      <c r="E20" s="535"/>
      <c r="F20" s="259">
        <f>F21+F22+F23</f>
        <v>0</v>
      </c>
      <c r="G20" s="152">
        <f t="shared" ref="G20:Z20" si="8">G21+G22+G23</f>
        <v>0</v>
      </c>
      <c r="H20" s="168">
        <f t="shared" si="4"/>
        <v>0</v>
      </c>
      <c r="I20" s="95">
        <f t="shared" ref="I20:N20" si="9">I21+I22+I23</f>
        <v>0</v>
      </c>
      <c r="J20" s="96">
        <f t="shared" si="9"/>
        <v>0</v>
      </c>
      <c r="K20" s="96">
        <f t="shared" si="9"/>
        <v>0</v>
      </c>
      <c r="L20" s="96">
        <f t="shared" si="9"/>
        <v>0</v>
      </c>
      <c r="M20" s="96">
        <f t="shared" ref="M20" si="10">M21+M22+M23</f>
        <v>0</v>
      </c>
      <c r="N20" s="96">
        <f t="shared" si="9"/>
        <v>0</v>
      </c>
      <c r="O20" s="95">
        <f t="shared" si="8"/>
        <v>0</v>
      </c>
      <c r="P20" s="96">
        <f t="shared" si="8"/>
        <v>0</v>
      </c>
      <c r="Q20" s="96">
        <f t="shared" si="8"/>
        <v>0</v>
      </c>
      <c r="R20" s="96">
        <f t="shared" si="8"/>
        <v>0</v>
      </c>
      <c r="S20" s="96">
        <f t="shared" si="8"/>
        <v>0</v>
      </c>
      <c r="T20" s="99">
        <f t="shared" si="8"/>
        <v>0</v>
      </c>
      <c r="U20" s="96">
        <f t="shared" si="8"/>
        <v>0</v>
      </c>
      <c r="V20" s="98">
        <f t="shared" si="8"/>
        <v>0</v>
      </c>
      <c r="W20" s="99">
        <f t="shared" si="8"/>
        <v>0</v>
      </c>
      <c r="X20" s="96">
        <f t="shared" si="8"/>
        <v>0</v>
      </c>
      <c r="Y20" s="98">
        <f t="shared" si="8"/>
        <v>0</v>
      </c>
      <c r="Z20" s="100">
        <f t="shared" si="8"/>
        <v>0</v>
      </c>
    </row>
    <row r="21" spans="1:26" s="41" customFormat="1" hidden="1" x14ac:dyDescent="0.25">
      <c r="A21" s="128" t="s">
        <v>147</v>
      </c>
      <c r="B21" s="53" t="s">
        <v>624</v>
      </c>
      <c r="C21" s="580" t="s">
        <v>148</v>
      </c>
      <c r="D21" s="581"/>
      <c r="E21" s="581"/>
      <c r="F21" s="265">
        <f t="shared" ref="F21:F23" si="11">SUM(O21:Z21)</f>
        <v>0</v>
      </c>
      <c r="G21" s="158"/>
      <c r="H21" s="170">
        <f t="shared" si="4"/>
        <v>0</v>
      </c>
      <c r="I21" s="78"/>
      <c r="J21" s="13"/>
      <c r="K21" s="13"/>
      <c r="L21" s="13"/>
      <c r="M21" s="13"/>
      <c r="N21" s="13"/>
      <c r="O21" s="78"/>
      <c r="P21" s="13"/>
      <c r="Q21" s="13"/>
      <c r="R21" s="13"/>
      <c r="S21" s="13"/>
      <c r="T21" s="83"/>
      <c r="U21" s="13"/>
      <c r="V21" s="43"/>
      <c r="W21" s="83"/>
      <c r="X21" s="13"/>
      <c r="Y21" s="43"/>
      <c r="Z21" s="45"/>
    </row>
    <row r="22" spans="1:26" s="41" customFormat="1" ht="25.5" hidden="1" customHeight="1" x14ac:dyDescent="0.25">
      <c r="A22" s="128" t="s">
        <v>149</v>
      </c>
      <c r="B22" s="53" t="s">
        <v>625</v>
      </c>
      <c r="C22" s="582" t="s">
        <v>878</v>
      </c>
      <c r="D22" s="583"/>
      <c r="E22" s="583"/>
      <c r="F22" s="265">
        <f t="shared" si="11"/>
        <v>0</v>
      </c>
      <c r="G22" s="158"/>
      <c r="H22" s="170">
        <f t="shared" si="4"/>
        <v>0</v>
      </c>
      <c r="I22" s="78"/>
      <c r="J22" s="13"/>
      <c r="K22" s="13"/>
      <c r="L22" s="13"/>
      <c r="M22" s="13"/>
      <c r="N22" s="13"/>
      <c r="O22" s="78"/>
      <c r="P22" s="13"/>
      <c r="Q22" s="13"/>
      <c r="R22" s="13"/>
      <c r="S22" s="13"/>
      <c r="T22" s="83"/>
      <c r="U22" s="13"/>
      <c r="V22" s="43"/>
      <c r="W22" s="83"/>
      <c r="X22" s="13"/>
      <c r="Y22" s="43"/>
      <c r="Z22" s="45"/>
    </row>
    <row r="23" spans="1:26" s="41" customFormat="1" ht="15.75" hidden="1" thickBot="1" x14ac:dyDescent="0.3">
      <c r="A23" s="128" t="s">
        <v>150</v>
      </c>
      <c r="B23" s="198" t="s">
        <v>626</v>
      </c>
      <c r="C23" s="619" t="s">
        <v>151</v>
      </c>
      <c r="D23" s="620"/>
      <c r="E23" s="620"/>
      <c r="F23" s="282">
        <f t="shared" si="11"/>
        <v>0</v>
      </c>
      <c r="G23" s="199"/>
      <c r="H23" s="170">
        <f t="shared" si="4"/>
        <v>0</v>
      </c>
      <c r="I23" s="78"/>
      <c r="J23" s="13"/>
      <c r="K23" s="13"/>
      <c r="L23" s="13"/>
      <c r="M23" s="13"/>
      <c r="N23" s="13"/>
      <c r="O23" s="78"/>
      <c r="P23" s="13"/>
      <c r="Q23" s="13"/>
      <c r="R23" s="13"/>
      <c r="S23" s="13"/>
      <c r="T23" s="83"/>
      <c r="U23" s="13"/>
      <c r="V23" s="43"/>
      <c r="W23" s="83"/>
      <c r="X23" s="13"/>
      <c r="Y23" s="43"/>
      <c r="Z23" s="45"/>
    </row>
    <row r="24" spans="1:26" ht="15.75" thickBot="1" x14ac:dyDescent="0.3">
      <c r="A24" s="128" t="s">
        <v>967</v>
      </c>
      <c r="B24" s="85" t="s">
        <v>152</v>
      </c>
      <c r="C24" s="539" t="s">
        <v>803</v>
      </c>
      <c r="D24" s="539"/>
      <c r="E24" s="540"/>
      <c r="F24" s="261">
        <f>F25+F26+F27+F28+F29+F30+F31</f>
        <v>0</v>
      </c>
      <c r="G24" s="154">
        <f t="shared" ref="G24:Z24" si="12">G25+G26+G27+G28+G29+G30+G31</f>
        <v>0</v>
      </c>
      <c r="H24" s="166">
        <f t="shared" si="4"/>
        <v>0</v>
      </c>
      <c r="I24" s="87">
        <f t="shared" ref="I24:N24" si="13">I25+I26+I27+I28+I29+I30+I31</f>
        <v>0</v>
      </c>
      <c r="J24" s="88">
        <f t="shared" si="13"/>
        <v>0</v>
      </c>
      <c r="K24" s="88">
        <f t="shared" si="13"/>
        <v>0</v>
      </c>
      <c r="L24" s="88">
        <f t="shared" si="13"/>
        <v>0</v>
      </c>
      <c r="M24" s="88">
        <f t="shared" ref="M24" si="14">M25+M26+M27+M28+M29+M30+M31</f>
        <v>0</v>
      </c>
      <c r="N24" s="88">
        <f t="shared" si="13"/>
        <v>0</v>
      </c>
      <c r="O24" s="87">
        <f t="shared" si="12"/>
        <v>0</v>
      </c>
      <c r="P24" s="88">
        <f t="shared" si="12"/>
        <v>0</v>
      </c>
      <c r="Q24" s="88">
        <f t="shared" si="12"/>
        <v>0</v>
      </c>
      <c r="R24" s="88">
        <f t="shared" si="12"/>
        <v>0</v>
      </c>
      <c r="S24" s="88">
        <f t="shared" si="12"/>
        <v>0</v>
      </c>
      <c r="T24" s="91">
        <f t="shared" si="12"/>
        <v>0</v>
      </c>
      <c r="U24" s="88">
        <f t="shared" si="12"/>
        <v>0</v>
      </c>
      <c r="V24" s="90">
        <f t="shared" si="12"/>
        <v>0</v>
      </c>
      <c r="W24" s="91">
        <f t="shared" si="12"/>
        <v>0</v>
      </c>
      <c r="X24" s="88">
        <f t="shared" si="12"/>
        <v>0</v>
      </c>
      <c r="Y24" s="90">
        <f t="shared" si="12"/>
        <v>0</v>
      </c>
      <c r="Z24" s="92">
        <f t="shared" si="12"/>
        <v>0</v>
      </c>
    </row>
    <row r="25" spans="1:26" hidden="1" x14ac:dyDescent="0.25">
      <c r="B25" s="61"/>
      <c r="C25" s="604" t="s">
        <v>154</v>
      </c>
      <c r="D25" s="605"/>
      <c r="E25" s="605"/>
      <c r="F25" s="262">
        <f t="shared" ref="F25:F31" si="15">SUM(O25:Z25)</f>
        <v>0</v>
      </c>
      <c r="G25" s="155"/>
      <c r="H25" s="169">
        <f t="shared" si="4"/>
        <v>0</v>
      </c>
      <c r="I25" s="76"/>
      <c r="J25" s="1"/>
      <c r="K25" s="1"/>
      <c r="L25" s="1"/>
      <c r="M25" s="1"/>
      <c r="N25" s="1"/>
      <c r="O25" s="76"/>
      <c r="P25" s="1"/>
      <c r="Q25" s="1"/>
      <c r="R25" s="1"/>
      <c r="S25" s="1"/>
      <c r="T25" s="82"/>
      <c r="U25" s="1"/>
      <c r="V25" s="42"/>
      <c r="W25" s="82"/>
      <c r="X25" s="1"/>
      <c r="Y25" s="42"/>
      <c r="Z25" s="44"/>
    </row>
    <row r="26" spans="1:26" hidden="1" x14ac:dyDescent="0.25">
      <c r="B26" s="62"/>
      <c r="C26" s="606" t="s">
        <v>155</v>
      </c>
      <c r="D26" s="607"/>
      <c r="E26" s="607"/>
      <c r="F26" s="263">
        <f t="shared" si="15"/>
        <v>0</v>
      </c>
      <c r="G26" s="156"/>
      <c r="H26" s="169">
        <f t="shared" si="4"/>
        <v>0</v>
      </c>
      <c r="I26" s="76"/>
      <c r="J26" s="1"/>
      <c r="K26" s="1"/>
      <c r="L26" s="1"/>
      <c r="M26" s="1"/>
      <c r="N26" s="1"/>
      <c r="O26" s="76"/>
      <c r="P26" s="1"/>
      <c r="Q26" s="1"/>
      <c r="R26" s="1"/>
      <c r="S26" s="1"/>
      <c r="T26" s="82"/>
      <c r="U26" s="1"/>
      <c r="V26" s="42"/>
      <c r="W26" s="82"/>
      <c r="X26" s="1"/>
      <c r="Y26" s="42"/>
      <c r="Z26" s="44"/>
    </row>
    <row r="27" spans="1:26" hidden="1" x14ac:dyDescent="0.25">
      <c r="B27" s="62"/>
      <c r="C27" s="606" t="s">
        <v>156</v>
      </c>
      <c r="D27" s="607"/>
      <c r="E27" s="607"/>
      <c r="F27" s="263">
        <f t="shared" si="15"/>
        <v>0</v>
      </c>
      <c r="G27" s="156"/>
      <c r="H27" s="169">
        <f t="shared" si="4"/>
        <v>0</v>
      </c>
      <c r="I27" s="76"/>
      <c r="J27" s="1"/>
      <c r="K27" s="1"/>
      <c r="L27" s="1"/>
      <c r="M27" s="1"/>
      <c r="N27" s="1"/>
      <c r="O27" s="76"/>
      <c r="P27" s="1"/>
      <c r="Q27" s="1"/>
      <c r="R27" s="1"/>
      <c r="S27" s="1"/>
      <c r="T27" s="82"/>
      <c r="U27" s="1"/>
      <c r="V27" s="42"/>
      <c r="W27" s="82"/>
      <c r="X27" s="1"/>
      <c r="Y27" s="42"/>
      <c r="Z27" s="44"/>
    </row>
    <row r="28" spans="1:26" hidden="1" x14ac:dyDescent="0.25">
      <c r="B28" s="62"/>
      <c r="C28" s="606" t="s">
        <v>157</v>
      </c>
      <c r="D28" s="607"/>
      <c r="E28" s="607"/>
      <c r="F28" s="263">
        <f t="shared" si="15"/>
        <v>0</v>
      </c>
      <c r="G28" s="156"/>
      <c r="H28" s="169">
        <f t="shared" si="4"/>
        <v>0</v>
      </c>
      <c r="I28" s="76"/>
      <c r="J28" s="1"/>
      <c r="K28" s="1"/>
      <c r="L28" s="1"/>
      <c r="M28" s="1"/>
      <c r="N28" s="1"/>
      <c r="O28" s="76"/>
      <c r="P28" s="1"/>
      <c r="Q28" s="1"/>
      <c r="R28" s="1"/>
      <c r="S28" s="1"/>
      <c r="T28" s="82"/>
      <c r="U28" s="1"/>
      <c r="V28" s="42"/>
      <c r="W28" s="82"/>
      <c r="X28" s="1"/>
      <c r="Y28" s="42"/>
      <c r="Z28" s="44"/>
    </row>
    <row r="29" spans="1:26" hidden="1" x14ac:dyDescent="0.25">
      <c r="B29" s="62"/>
      <c r="C29" s="606" t="s">
        <v>158</v>
      </c>
      <c r="D29" s="607"/>
      <c r="E29" s="607"/>
      <c r="F29" s="263">
        <f t="shared" si="15"/>
        <v>0</v>
      </c>
      <c r="G29" s="156"/>
      <c r="H29" s="169">
        <f t="shared" si="4"/>
        <v>0</v>
      </c>
      <c r="I29" s="76"/>
      <c r="J29" s="1"/>
      <c r="K29" s="1"/>
      <c r="L29" s="1"/>
      <c r="M29" s="1"/>
      <c r="N29" s="1"/>
      <c r="O29" s="76"/>
      <c r="P29" s="1"/>
      <c r="Q29" s="1"/>
      <c r="R29" s="1"/>
      <c r="S29" s="1"/>
      <c r="T29" s="82"/>
      <c r="U29" s="1"/>
      <c r="V29" s="42"/>
      <c r="W29" s="82"/>
      <c r="X29" s="1"/>
      <c r="Y29" s="42"/>
      <c r="Z29" s="44"/>
    </row>
    <row r="30" spans="1:26" hidden="1" x14ac:dyDescent="0.25">
      <c r="B30" s="62"/>
      <c r="C30" s="606" t="s">
        <v>159</v>
      </c>
      <c r="D30" s="607"/>
      <c r="E30" s="607"/>
      <c r="F30" s="263">
        <f t="shared" si="15"/>
        <v>0</v>
      </c>
      <c r="G30" s="156"/>
      <c r="H30" s="169">
        <f t="shared" si="4"/>
        <v>0</v>
      </c>
      <c r="I30" s="76"/>
      <c r="J30" s="1"/>
      <c r="K30" s="1"/>
      <c r="L30" s="1"/>
      <c r="M30" s="1"/>
      <c r="N30" s="1"/>
      <c r="O30" s="76"/>
      <c r="P30" s="1"/>
      <c r="Q30" s="1"/>
      <c r="R30" s="1"/>
      <c r="S30" s="1"/>
      <c r="T30" s="82"/>
      <c r="U30" s="1"/>
      <c r="V30" s="42"/>
      <c r="W30" s="82"/>
      <c r="X30" s="1"/>
      <c r="Y30" s="42"/>
      <c r="Z30" s="44"/>
    </row>
    <row r="31" spans="1:26" ht="15.75" hidden="1" thickBot="1" x14ac:dyDescent="0.3">
      <c r="B31" s="63"/>
      <c r="C31" s="608" t="s">
        <v>160</v>
      </c>
      <c r="D31" s="609"/>
      <c r="E31" s="609"/>
      <c r="F31" s="264">
        <f t="shared" si="15"/>
        <v>0</v>
      </c>
      <c r="G31" s="157"/>
      <c r="H31" s="169">
        <f t="shared" si="4"/>
        <v>0</v>
      </c>
      <c r="I31" s="76"/>
      <c r="J31" s="1"/>
      <c r="K31" s="1"/>
      <c r="L31" s="1"/>
      <c r="M31" s="1"/>
      <c r="N31" s="1"/>
      <c r="O31" s="76"/>
      <c r="P31" s="1"/>
      <c r="Q31" s="1"/>
      <c r="R31" s="1"/>
      <c r="S31" s="1"/>
      <c r="T31" s="82"/>
      <c r="U31" s="1"/>
      <c r="V31" s="42"/>
      <c r="W31" s="82"/>
      <c r="X31" s="1"/>
      <c r="Y31" s="42"/>
      <c r="Z31" s="44"/>
    </row>
    <row r="32" spans="1:26" ht="15.75" thickBot="1" x14ac:dyDescent="0.3">
      <c r="B32" s="85" t="s">
        <v>161</v>
      </c>
      <c r="C32" s="540" t="s">
        <v>162</v>
      </c>
      <c r="D32" s="558"/>
      <c r="E32" s="558"/>
      <c r="F32" s="261">
        <f>F33+F37+F40+F50+F53</f>
        <v>0</v>
      </c>
      <c r="G32" s="154">
        <f t="shared" ref="G32:Z32" si="16">G33+G37+G40+G50+G53</f>
        <v>0</v>
      </c>
      <c r="H32" s="166">
        <f t="shared" si="4"/>
        <v>0</v>
      </c>
      <c r="I32" s="87">
        <f t="shared" ref="I32:N32" si="17">I33+I37+I40+I50+I53</f>
        <v>0</v>
      </c>
      <c r="J32" s="88">
        <f t="shared" si="17"/>
        <v>0</v>
      </c>
      <c r="K32" s="88">
        <f t="shared" si="17"/>
        <v>0</v>
      </c>
      <c r="L32" s="88">
        <f t="shared" si="17"/>
        <v>0</v>
      </c>
      <c r="M32" s="88">
        <f t="shared" ref="M32" si="18">M33+M37+M40+M50+M53</f>
        <v>0</v>
      </c>
      <c r="N32" s="88">
        <f t="shared" si="17"/>
        <v>0</v>
      </c>
      <c r="O32" s="87">
        <f t="shared" si="16"/>
        <v>0</v>
      </c>
      <c r="P32" s="88">
        <f t="shared" si="16"/>
        <v>0</v>
      </c>
      <c r="Q32" s="88">
        <f t="shared" si="16"/>
        <v>0</v>
      </c>
      <c r="R32" s="88">
        <f t="shared" si="16"/>
        <v>0</v>
      </c>
      <c r="S32" s="88">
        <f t="shared" si="16"/>
        <v>0</v>
      </c>
      <c r="T32" s="91">
        <f t="shared" si="16"/>
        <v>0</v>
      </c>
      <c r="U32" s="88">
        <f t="shared" si="16"/>
        <v>0</v>
      </c>
      <c r="V32" s="90">
        <f t="shared" si="16"/>
        <v>0</v>
      </c>
      <c r="W32" s="91">
        <f t="shared" si="16"/>
        <v>0</v>
      </c>
      <c r="X32" s="88">
        <f t="shared" si="16"/>
        <v>0</v>
      </c>
      <c r="Y32" s="90">
        <f t="shared" si="16"/>
        <v>0</v>
      </c>
      <c r="Z32" s="92">
        <f t="shared" si="16"/>
        <v>0</v>
      </c>
    </row>
    <row r="33" spans="1:26" hidden="1" x14ac:dyDescent="0.25">
      <c r="B33" s="125" t="s">
        <v>627</v>
      </c>
      <c r="C33" s="541" t="s">
        <v>163</v>
      </c>
      <c r="D33" s="542"/>
      <c r="E33" s="542"/>
      <c r="F33" s="257">
        <f>F34+F35+F36</f>
        <v>0</v>
      </c>
      <c r="G33" s="150">
        <f t="shared" ref="G33:Z33" si="19">G34+G35+G36</f>
        <v>0</v>
      </c>
      <c r="H33" s="167">
        <f t="shared" si="4"/>
        <v>0</v>
      </c>
      <c r="I33" s="119">
        <f t="shared" ref="I33:N33" si="20">I34+I35+I36</f>
        <v>0</v>
      </c>
      <c r="J33" s="120">
        <f t="shared" si="20"/>
        <v>0</v>
      </c>
      <c r="K33" s="120">
        <f t="shared" si="20"/>
        <v>0</v>
      </c>
      <c r="L33" s="120">
        <f t="shared" si="20"/>
        <v>0</v>
      </c>
      <c r="M33" s="120">
        <f t="shared" ref="M33" si="21">M34+M35+M36</f>
        <v>0</v>
      </c>
      <c r="N33" s="120">
        <f t="shared" si="20"/>
        <v>0</v>
      </c>
      <c r="O33" s="119">
        <f t="shared" si="19"/>
        <v>0</v>
      </c>
      <c r="P33" s="120">
        <f t="shared" si="19"/>
        <v>0</v>
      </c>
      <c r="Q33" s="120">
        <f t="shared" si="19"/>
        <v>0</v>
      </c>
      <c r="R33" s="120">
        <f t="shared" si="19"/>
        <v>0</v>
      </c>
      <c r="S33" s="120">
        <f t="shared" si="19"/>
        <v>0</v>
      </c>
      <c r="T33" s="123">
        <f t="shared" si="19"/>
        <v>0</v>
      </c>
      <c r="U33" s="120">
        <f t="shared" si="19"/>
        <v>0</v>
      </c>
      <c r="V33" s="122">
        <f t="shared" si="19"/>
        <v>0</v>
      </c>
      <c r="W33" s="123">
        <f t="shared" si="19"/>
        <v>0</v>
      </c>
      <c r="X33" s="120">
        <f t="shared" si="19"/>
        <v>0</v>
      </c>
      <c r="Y33" s="122">
        <f t="shared" si="19"/>
        <v>0</v>
      </c>
      <c r="Z33" s="124">
        <f t="shared" si="19"/>
        <v>0</v>
      </c>
    </row>
    <row r="34" spans="1:26" s="41" customFormat="1" hidden="1" x14ac:dyDescent="0.25">
      <c r="A34" s="128" t="s">
        <v>164</v>
      </c>
      <c r="B34" s="53" t="s">
        <v>628</v>
      </c>
      <c r="C34" s="580" t="s">
        <v>165</v>
      </c>
      <c r="D34" s="581"/>
      <c r="E34" s="581"/>
      <c r="F34" s="265">
        <f t="shared" ref="F34:F36" si="22">SUM(O34:Z34)</f>
        <v>0</v>
      </c>
      <c r="G34" s="158"/>
      <c r="H34" s="170">
        <f t="shared" si="4"/>
        <v>0</v>
      </c>
      <c r="I34" s="78"/>
      <c r="J34" s="13"/>
      <c r="K34" s="13"/>
      <c r="L34" s="13"/>
      <c r="M34" s="13"/>
      <c r="N34" s="13"/>
      <c r="O34" s="78"/>
      <c r="P34" s="13"/>
      <c r="Q34" s="13"/>
      <c r="R34" s="13"/>
      <c r="S34" s="13"/>
      <c r="T34" s="83"/>
      <c r="U34" s="13"/>
      <c r="V34" s="43"/>
      <c r="W34" s="83"/>
      <c r="X34" s="13"/>
      <c r="Y34" s="43"/>
      <c r="Z34" s="45"/>
    </row>
    <row r="35" spans="1:26" s="41" customFormat="1" hidden="1" x14ac:dyDescent="0.25">
      <c r="A35" s="128" t="s">
        <v>166</v>
      </c>
      <c r="B35" s="53" t="s">
        <v>629</v>
      </c>
      <c r="C35" s="580" t="s">
        <v>167</v>
      </c>
      <c r="D35" s="581"/>
      <c r="E35" s="581"/>
      <c r="F35" s="265">
        <f t="shared" si="22"/>
        <v>0</v>
      </c>
      <c r="G35" s="158"/>
      <c r="H35" s="170">
        <f t="shared" si="4"/>
        <v>0</v>
      </c>
      <c r="I35" s="78"/>
      <c r="J35" s="13"/>
      <c r="K35" s="13"/>
      <c r="L35" s="13"/>
      <c r="M35" s="13"/>
      <c r="N35" s="13"/>
      <c r="O35" s="78"/>
      <c r="P35" s="13"/>
      <c r="Q35" s="13"/>
      <c r="R35" s="13"/>
      <c r="S35" s="13"/>
      <c r="T35" s="83"/>
      <c r="U35" s="13"/>
      <c r="V35" s="43"/>
      <c r="W35" s="83"/>
      <c r="X35" s="13"/>
      <c r="Y35" s="43"/>
      <c r="Z35" s="45"/>
    </row>
    <row r="36" spans="1:26" s="41" customFormat="1" hidden="1" x14ac:dyDescent="0.25">
      <c r="A36" s="128" t="s">
        <v>168</v>
      </c>
      <c r="B36" s="53" t="s">
        <v>630</v>
      </c>
      <c r="C36" s="580" t="s">
        <v>169</v>
      </c>
      <c r="D36" s="581"/>
      <c r="E36" s="581"/>
      <c r="F36" s="265">
        <f t="shared" si="22"/>
        <v>0</v>
      </c>
      <c r="G36" s="158"/>
      <c r="H36" s="170">
        <f t="shared" si="4"/>
        <v>0</v>
      </c>
      <c r="I36" s="78"/>
      <c r="J36" s="13"/>
      <c r="K36" s="13"/>
      <c r="L36" s="13"/>
      <c r="M36" s="13"/>
      <c r="N36" s="13"/>
      <c r="O36" s="78"/>
      <c r="P36" s="13"/>
      <c r="Q36" s="13"/>
      <c r="R36" s="13"/>
      <c r="S36" s="13"/>
      <c r="T36" s="83"/>
      <c r="U36" s="13"/>
      <c r="V36" s="43"/>
      <c r="W36" s="83"/>
      <c r="X36" s="13"/>
      <c r="Y36" s="43"/>
      <c r="Z36" s="45"/>
    </row>
    <row r="37" spans="1:26" hidden="1" x14ac:dyDescent="0.25">
      <c r="B37" s="93" t="s">
        <v>631</v>
      </c>
      <c r="C37" s="534" t="s">
        <v>170</v>
      </c>
      <c r="D37" s="535"/>
      <c r="E37" s="535"/>
      <c r="F37" s="259">
        <f>F38+F39</f>
        <v>0</v>
      </c>
      <c r="G37" s="152">
        <f t="shared" ref="G37:Z37" si="23">G38+G39</f>
        <v>0</v>
      </c>
      <c r="H37" s="168">
        <f t="shared" si="4"/>
        <v>0</v>
      </c>
      <c r="I37" s="95">
        <f t="shared" ref="I37:N37" si="24">I38+I39</f>
        <v>0</v>
      </c>
      <c r="J37" s="96">
        <f t="shared" si="24"/>
        <v>0</v>
      </c>
      <c r="K37" s="96">
        <f t="shared" si="24"/>
        <v>0</v>
      </c>
      <c r="L37" s="96">
        <f t="shared" si="24"/>
        <v>0</v>
      </c>
      <c r="M37" s="96">
        <f t="shared" ref="M37" si="25">M38+M39</f>
        <v>0</v>
      </c>
      <c r="N37" s="96">
        <f t="shared" si="24"/>
        <v>0</v>
      </c>
      <c r="O37" s="95">
        <f t="shared" si="23"/>
        <v>0</v>
      </c>
      <c r="P37" s="96">
        <f t="shared" si="23"/>
        <v>0</v>
      </c>
      <c r="Q37" s="96">
        <f t="shared" si="23"/>
        <v>0</v>
      </c>
      <c r="R37" s="96">
        <f t="shared" si="23"/>
        <v>0</v>
      </c>
      <c r="S37" s="96">
        <f t="shared" si="23"/>
        <v>0</v>
      </c>
      <c r="T37" s="99">
        <f t="shared" si="23"/>
        <v>0</v>
      </c>
      <c r="U37" s="96">
        <f t="shared" si="23"/>
        <v>0</v>
      </c>
      <c r="V37" s="98">
        <f t="shared" si="23"/>
        <v>0</v>
      </c>
      <c r="W37" s="99">
        <f t="shared" si="23"/>
        <v>0</v>
      </c>
      <c r="X37" s="96">
        <f t="shared" si="23"/>
        <v>0</v>
      </c>
      <c r="Y37" s="98">
        <f t="shared" si="23"/>
        <v>0</v>
      </c>
      <c r="Z37" s="100">
        <f t="shared" si="23"/>
        <v>0</v>
      </c>
    </row>
    <row r="38" spans="1:26" s="41" customFormat="1" hidden="1" x14ac:dyDescent="0.25">
      <c r="A38" s="128" t="s">
        <v>171</v>
      </c>
      <c r="B38" s="53" t="s">
        <v>632</v>
      </c>
      <c r="C38" s="580" t="s">
        <v>172</v>
      </c>
      <c r="D38" s="581"/>
      <c r="E38" s="581"/>
      <c r="F38" s="265">
        <f t="shared" ref="F38:F39" si="26">SUM(O38:Z38)</f>
        <v>0</v>
      </c>
      <c r="G38" s="158"/>
      <c r="H38" s="170">
        <f t="shared" si="4"/>
        <v>0</v>
      </c>
      <c r="I38" s="78"/>
      <c r="J38" s="13"/>
      <c r="K38" s="13"/>
      <c r="L38" s="13"/>
      <c r="M38" s="13"/>
      <c r="N38" s="13"/>
      <c r="O38" s="78"/>
      <c r="P38" s="13"/>
      <c r="Q38" s="13"/>
      <c r="R38" s="13"/>
      <c r="S38" s="13"/>
      <c r="T38" s="83"/>
      <c r="U38" s="13"/>
      <c r="V38" s="43"/>
      <c r="W38" s="83"/>
      <c r="X38" s="13"/>
      <c r="Y38" s="43"/>
      <c r="Z38" s="45"/>
    </row>
    <row r="39" spans="1:26" s="41" customFormat="1" hidden="1" x14ac:dyDescent="0.25">
      <c r="A39" s="128" t="s">
        <v>173</v>
      </c>
      <c r="B39" s="53" t="s">
        <v>633</v>
      </c>
      <c r="C39" s="580" t="s">
        <v>174</v>
      </c>
      <c r="D39" s="581"/>
      <c r="E39" s="581"/>
      <c r="F39" s="265">
        <f t="shared" si="26"/>
        <v>0</v>
      </c>
      <c r="G39" s="158"/>
      <c r="H39" s="170">
        <f t="shared" si="4"/>
        <v>0</v>
      </c>
      <c r="I39" s="78"/>
      <c r="J39" s="13"/>
      <c r="K39" s="13"/>
      <c r="L39" s="13"/>
      <c r="M39" s="13"/>
      <c r="N39" s="13"/>
      <c r="O39" s="78"/>
      <c r="P39" s="13"/>
      <c r="Q39" s="13"/>
      <c r="R39" s="13"/>
      <c r="S39" s="13"/>
      <c r="T39" s="83"/>
      <c r="U39" s="13"/>
      <c r="V39" s="43"/>
      <c r="W39" s="83"/>
      <c r="X39" s="13"/>
      <c r="Y39" s="43"/>
      <c r="Z39" s="45"/>
    </row>
    <row r="40" spans="1:26" hidden="1" x14ac:dyDescent="0.25">
      <c r="B40" s="93" t="s">
        <v>634</v>
      </c>
      <c r="C40" s="534" t="s">
        <v>175</v>
      </c>
      <c r="D40" s="535"/>
      <c r="E40" s="535"/>
      <c r="F40" s="259">
        <f>F41+F42+F43+F44+F45+F48+F49</f>
        <v>0</v>
      </c>
      <c r="G40" s="152">
        <f t="shared" ref="G40:Z40" si="27">G41+G42+G43+G44+G45+G48+G49</f>
        <v>0</v>
      </c>
      <c r="H40" s="168">
        <f t="shared" si="4"/>
        <v>0</v>
      </c>
      <c r="I40" s="95">
        <f t="shared" ref="I40:N40" si="28">I41+I42+I43+I44+I45+I48+I49</f>
        <v>0</v>
      </c>
      <c r="J40" s="96">
        <f t="shared" si="28"/>
        <v>0</v>
      </c>
      <c r="K40" s="96">
        <f t="shared" si="28"/>
        <v>0</v>
      </c>
      <c r="L40" s="96">
        <f t="shared" si="28"/>
        <v>0</v>
      </c>
      <c r="M40" s="96">
        <f t="shared" ref="M40" si="29">M41+M42+M43+M44+M45+M48+M49</f>
        <v>0</v>
      </c>
      <c r="N40" s="96">
        <f t="shared" si="28"/>
        <v>0</v>
      </c>
      <c r="O40" s="95">
        <f t="shared" si="27"/>
        <v>0</v>
      </c>
      <c r="P40" s="96">
        <f t="shared" si="27"/>
        <v>0</v>
      </c>
      <c r="Q40" s="96">
        <f t="shared" si="27"/>
        <v>0</v>
      </c>
      <c r="R40" s="96">
        <f t="shared" si="27"/>
        <v>0</v>
      </c>
      <c r="S40" s="96">
        <f t="shared" si="27"/>
        <v>0</v>
      </c>
      <c r="T40" s="99">
        <f t="shared" si="27"/>
        <v>0</v>
      </c>
      <c r="U40" s="96">
        <f t="shared" si="27"/>
        <v>0</v>
      </c>
      <c r="V40" s="98">
        <f t="shared" si="27"/>
        <v>0</v>
      </c>
      <c r="W40" s="99">
        <f t="shared" si="27"/>
        <v>0</v>
      </c>
      <c r="X40" s="96">
        <f t="shared" si="27"/>
        <v>0</v>
      </c>
      <c r="Y40" s="98">
        <f t="shared" si="27"/>
        <v>0</v>
      </c>
      <c r="Z40" s="100">
        <f t="shared" si="27"/>
        <v>0</v>
      </c>
    </row>
    <row r="41" spans="1:26" s="41" customFormat="1" hidden="1" x14ac:dyDescent="0.25">
      <c r="A41" s="128" t="s">
        <v>176</v>
      </c>
      <c r="B41" s="53" t="s">
        <v>635</v>
      </c>
      <c r="C41" s="580" t="s">
        <v>177</v>
      </c>
      <c r="D41" s="581"/>
      <c r="E41" s="581"/>
      <c r="F41" s="265">
        <f t="shared" ref="F41:F44" si="30">SUM(O41:Z41)</f>
        <v>0</v>
      </c>
      <c r="G41" s="158"/>
      <c r="H41" s="170">
        <f t="shared" si="4"/>
        <v>0</v>
      </c>
      <c r="I41" s="78"/>
      <c r="J41" s="13"/>
      <c r="K41" s="13"/>
      <c r="L41" s="13"/>
      <c r="M41" s="13"/>
      <c r="N41" s="13"/>
      <c r="O41" s="78"/>
      <c r="P41" s="13"/>
      <c r="Q41" s="13"/>
      <c r="R41" s="13"/>
      <c r="S41" s="13"/>
      <c r="T41" s="83"/>
      <c r="U41" s="13"/>
      <c r="V41" s="43"/>
      <c r="W41" s="83"/>
      <c r="X41" s="13"/>
      <c r="Y41" s="43"/>
      <c r="Z41" s="45"/>
    </row>
    <row r="42" spans="1:26" s="41" customFormat="1" hidden="1" x14ac:dyDescent="0.25">
      <c r="A42" s="128" t="s">
        <v>178</v>
      </c>
      <c r="B42" s="53" t="s">
        <v>636</v>
      </c>
      <c r="C42" s="580" t="s">
        <v>179</v>
      </c>
      <c r="D42" s="581"/>
      <c r="E42" s="581"/>
      <c r="F42" s="265">
        <f t="shared" si="30"/>
        <v>0</v>
      </c>
      <c r="G42" s="158"/>
      <c r="H42" s="170">
        <f t="shared" si="4"/>
        <v>0</v>
      </c>
      <c r="I42" s="78"/>
      <c r="J42" s="13"/>
      <c r="K42" s="13"/>
      <c r="L42" s="13"/>
      <c r="M42" s="13"/>
      <c r="N42" s="13"/>
      <c r="O42" s="78"/>
      <c r="P42" s="13"/>
      <c r="Q42" s="13"/>
      <c r="R42" s="13"/>
      <c r="S42" s="13"/>
      <c r="T42" s="83"/>
      <c r="U42" s="13"/>
      <c r="V42" s="43"/>
      <c r="W42" s="83"/>
      <c r="X42" s="13"/>
      <c r="Y42" s="43"/>
      <c r="Z42" s="45"/>
    </row>
    <row r="43" spans="1:26" s="41" customFormat="1" hidden="1" x14ac:dyDescent="0.25">
      <c r="A43" s="128" t="s">
        <v>180</v>
      </c>
      <c r="B43" s="53" t="s">
        <v>637</v>
      </c>
      <c r="C43" s="580" t="s">
        <v>181</v>
      </c>
      <c r="D43" s="581"/>
      <c r="E43" s="581"/>
      <c r="F43" s="265">
        <f t="shared" si="30"/>
        <v>0</v>
      </c>
      <c r="G43" s="158"/>
      <c r="H43" s="170">
        <f t="shared" si="4"/>
        <v>0</v>
      </c>
      <c r="I43" s="78"/>
      <c r="J43" s="13"/>
      <c r="K43" s="13"/>
      <c r="L43" s="13"/>
      <c r="M43" s="13"/>
      <c r="N43" s="13"/>
      <c r="O43" s="78"/>
      <c r="P43" s="13"/>
      <c r="Q43" s="13"/>
      <c r="R43" s="13"/>
      <c r="S43" s="13"/>
      <c r="T43" s="83"/>
      <c r="U43" s="13"/>
      <c r="V43" s="43"/>
      <c r="W43" s="83"/>
      <c r="X43" s="13"/>
      <c r="Y43" s="43"/>
      <c r="Z43" s="45"/>
    </row>
    <row r="44" spans="1:26" s="41" customFormat="1" hidden="1" x14ac:dyDescent="0.25">
      <c r="A44" s="128" t="s">
        <v>182</v>
      </c>
      <c r="B44" s="53" t="s">
        <v>638</v>
      </c>
      <c r="C44" s="580" t="s">
        <v>183</v>
      </c>
      <c r="D44" s="581"/>
      <c r="E44" s="581"/>
      <c r="F44" s="265">
        <f t="shared" si="30"/>
        <v>0</v>
      </c>
      <c r="G44" s="158"/>
      <c r="H44" s="170">
        <f t="shared" si="4"/>
        <v>0</v>
      </c>
      <c r="I44" s="78"/>
      <c r="J44" s="13"/>
      <c r="K44" s="13"/>
      <c r="L44" s="13"/>
      <c r="M44" s="13"/>
      <c r="N44" s="13"/>
      <c r="O44" s="78"/>
      <c r="P44" s="13"/>
      <c r="Q44" s="13"/>
      <c r="R44" s="13"/>
      <c r="S44" s="13"/>
      <c r="T44" s="83"/>
      <c r="U44" s="13"/>
      <c r="V44" s="43"/>
      <c r="W44" s="83"/>
      <c r="X44" s="13"/>
      <c r="Y44" s="43"/>
      <c r="Z44" s="45"/>
    </row>
    <row r="45" spans="1:26" s="18" customFormat="1" hidden="1" x14ac:dyDescent="0.25">
      <c r="A45" s="128" t="s">
        <v>184</v>
      </c>
      <c r="B45" s="53" t="s">
        <v>639</v>
      </c>
      <c r="C45" s="580" t="s">
        <v>185</v>
      </c>
      <c r="D45" s="581"/>
      <c r="E45" s="581"/>
      <c r="F45" s="265">
        <f>F46+F47</f>
        <v>0</v>
      </c>
      <c r="G45" s="158">
        <f t="shared" ref="G45:Z45" si="31">G46+G47</f>
        <v>0</v>
      </c>
      <c r="H45" s="170">
        <f t="shared" si="4"/>
        <v>0</v>
      </c>
      <c r="I45" s="78">
        <f t="shared" ref="I45:N45" si="32">I46+I47</f>
        <v>0</v>
      </c>
      <c r="J45" s="13">
        <f t="shared" si="32"/>
        <v>0</v>
      </c>
      <c r="K45" s="13">
        <f t="shared" si="32"/>
        <v>0</v>
      </c>
      <c r="L45" s="13">
        <f t="shared" si="32"/>
        <v>0</v>
      </c>
      <c r="M45" s="13">
        <f t="shared" ref="M45" si="33">M46+M47</f>
        <v>0</v>
      </c>
      <c r="N45" s="13">
        <f t="shared" si="32"/>
        <v>0</v>
      </c>
      <c r="O45" s="78">
        <f t="shared" si="31"/>
        <v>0</v>
      </c>
      <c r="P45" s="13">
        <f t="shared" si="31"/>
        <v>0</v>
      </c>
      <c r="Q45" s="13">
        <f t="shared" si="31"/>
        <v>0</v>
      </c>
      <c r="R45" s="13">
        <f t="shared" si="31"/>
        <v>0</v>
      </c>
      <c r="S45" s="13">
        <f t="shared" si="31"/>
        <v>0</v>
      </c>
      <c r="T45" s="83">
        <f t="shared" si="31"/>
        <v>0</v>
      </c>
      <c r="U45" s="13">
        <f t="shared" si="31"/>
        <v>0</v>
      </c>
      <c r="V45" s="43">
        <f t="shared" si="31"/>
        <v>0</v>
      </c>
      <c r="W45" s="83">
        <f t="shared" si="31"/>
        <v>0</v>
      </c>
      <c r="X45" s="13">
        <f t="shared" si="31"/>
        <v>0</v>
      </c>
      <c r="Y45" s="43">
        <f t="shared" si="31"/>
        <v>0</v>
      </c>
      <c r="Z45" s="45">
        <f t="shared" si="31"/>
        <v>0</v>
      </c>
    </row>
    <row r="46" spans="1:26" hidden="1" x14ac:dyDescent="0.25">
      <c r="B46" s="55"/>
      <c r="C46" s="278"/>
      <c r="D46" s="524" t="s">
        <v>186</v>
      </c>
      <c r="E46" s="524"/>
      <c r="F46" s="258">
        <f t="shared" ref="F46:F49" si="34">SUM(O46:Z46)</f>
        <v>0</v>
      </c>
      <c r="G46" s="151"/>
      <c r="H46" s="169">
        <f t="shared" si="4"/>
        <v>0</v>
      </c>
      <c r="I46" s="76"/>
      <c r="J46" s="1"/>
      <c r="K46" s="1"/>
      <c r="L46" s="1"/>
      <c r="M46" s="1"/>
      <c r="N46" s="1"/>
      <c r="O46" s="76"/>
      <c r="P46" s="1"/>
      <c r="Q46" s="1"/>
      <c r="R46" s="1"/>
      <c r="S46" s="1"/>
      <c r="T46" s="82"/>
      <c r="U46" s="1"/>
      <c r="V46" s="42"/>
      <c r="W46" s="82"/>
      <c r="X46" s="1"/>
      <c r="Y46" s="42"/>
      <c r="Z46" s="44"/>
    </row>
    <row r="47" spans="1:26" hidden="1" x14ac:dyDescent="0.25">
      <c r="B47" s="55"/>
      <c r="C47" s="278"/>
      <c r="D47" s="524" t="s">
        <v>187</v>
      </c>
      <c r="E47" s="524"/>
      <c r="F47" s="258">
        <f t="shared" si="34"/>
        <v>0</v>
      </c>
      <c r="G47" s="151"/>
      <c r="H47" s="169">
        <f t="shared" si="4"/>
        <v>0</v>
      </c>
      <c r="I47" s="76"/>
      <c r="J47" s="1"/>
      <c r="K47" s="1"/>
      <c r="L47" s="1"/>
      <c r="M47" s="1"/>
      <c r="N47" s="1"/>
      <c r="O47" s="76"/>
      <c r="P47" s="1"/>
      <c r="Q47" s="1"/>
      <c r="R47" s="1"/>
      <c r="S47" s="1"/>
      <c r="T47" s="82"/>
      <c r="U47" s="1"/>
      <c r="V47" s="42"/>
      <c r="W47" s="82"/>
      <c r="X47" s="1"/>
      <c r="Y47" s="42"/>
      <c r="Z47" s="44"/>
    </row>
    <row r="48" spans="1:26" s="41" customFormat="1" hidden="1" x14ac:dyDescent="0.25">
      <c r="A48" s="128" t="s">
        <v>188</v>
      </c>
      <c r="B48" s="53" t="s">
        <v>640</v>
      </c>
      <c r="C48" s="576" t="s">
        <v>189</v>
      </c>
      <c r="D48" s="577"/>
      <c r="E48" s="577"/>
      <c r="F48" s="265">
        <f t="shared" si="34"/>
        <v>0</v>
      </c>
      <c r="G48" s="158"/>
      <c r="H48" s="170">
        <f t="shared" si="4"/>
        <v>0</v>
      </c>
      <c r="I48" s="78"/>
      <c r="J48" s="13"/>
      <c r="K48" s="13"/>
      <c r="L48" s="13"/>
      <c r="M48" s="13"/>
      <c r="N48" s="13"/>
      <c r="O48" s="78"/>
      <c r="P48" s="13"/>
      <c r="Q48" s="13"/>
      <c r="R48" s="13"/>
      <c r="S48" s="13"/>
      <c r="T48" s="83"/>
      <c r="U48" s="13"/>
      <c r="V48" s="43"/>
      <c r="W48" s="83"/>
      <c r="X48" s="13"/>
      <c r="Y48" s="43"/>
      <c r="Z48" s="45"/>
    </row>
    <row r="49" spans="1:26" s="41" customFormat="1" hidden="1" x14ac:dyDescent="0.25">
      <c r="A49" s="128" t="s">
        <v>190</v>
      </c>
      <c r="B49" s="53" t="s">
        <v>641</v>
      </c>
      <c r="C49" s="576" t="s">
        <v>191</v>
      </c>
      <c r="D49" s="577"/>
      <c r="E49" s="577"/>
      <c r="F49" s="265">
        <f t="shared" si="34"/>
        <v>0</v>
      </c>
      <c r="G49" s="158"/>
      <c r="H49" s="170">
        <f t="shared" si="4"/>
        <v>0</v>
      </c>
      <c r="I49" s="78"/>
      <c r="J49" s="13"/>
      <c r="K49" s="13"/>
      <c r="L49" s="13"/>
      <c r="M49" s="13"/>
      <c r="N49" s="13"/>
      <c r="O49" s="78"/>
      <c r="P49" s="13"/>
      <c r="Q49" s="13"/>
      <c r="R49" s="13"/>
      <c r="S49" s="13"/>
      <c r="T49" s="83"/>
      <c r="U49" s="13"/>
      <c r="V49" s="43"/>
      <c r="W49" s="83"/>
      <c r="X49" s="13"/>
      <c r="Y49" s="43"/>
      <c r="Z49" s="45"/>
    </row>
    <row r="50" spans="1:26" hidden="1" x14ac:dyDescent="0.25">
      <c r="B50" s="93" t="s">
        <v>642</v>
      </c>
      <c r="C50" s="556" t="s">
        <v>192</v>
      </c>
      <c r="D50" s="557"/>
      <c r="E50" s="557"/>
      <c r="F50" s="259">
        <f>F51+F52</f>
        <v>0</v>
      </c>
      <c r="G50" s="152">
        <f t="shared" ref="G50:Z50" si="35">G51+G52</f>
        <v>0</v>
      </c>
      <c r="H50" s="168">
        <f t="shared" si="4"/>
        <v>0</v>
      </c>
      <c r="I50" s="95">
        <f t="shared" ref="I50:N50" si="36">I51+I52</f>
        <v>0</v>
      </c>
      <c r="J50" s="96">
        <f t="shared" si="36"/>
        <v>0</v>
      </c>
      <c r="K50" s="96">
        <f t="shared" si="36"/>
        <v>0</v>
      </c>
      <c r="L50" s="96">
        <f t="shared" si="36"/>
        <v>0</v>
      </c>
      <c r="M50" s="96">
        <f t="shared" ref="M50" si="37">M51+M52</f>
        <v>0</v>
      </c>
      <c r="N50" s="96">
        <f t="shared" si="36"/>
        <v>0</v>
      </c>
      <c r="O50" s="95">
        <f t="shared" si="35"/>
        <v>0</v>
      </c>
      <c r="P50" s="96">
        <f t="shared" si="35"/>
        <v>0</v>
      </c>
      <c r="Q50" s="96">
        <f t="shared" si="35"/>
        <v>0</v>
      </c>
      <c r="R50" s="96">
        <f t="shared" si="35"/>
        <v>0</v>
      </c>
      <c r="S50" s="96">
        <f t="shared" si="35"/>
        <v>0</v>
      </c>
      <c r="T50" s="99">
        <f t="shared" si="35"/>
        <v>0</v>
      </c>
      <c r="U50" s="96">
        <f t="shared" si="35"/>
        <v>0</v>
      </c>
      <c r="V50" s="98">
        <f t="shared" si="35"/>
        <v>0</v>
      </c>
      <c r="W50" s="99">
        <f t="shared" si="35"/>
        <v>0</v>
      </c>
      <c r="X50" s="96">
        <f t="shared" si="35"/>
        <v>0</v>
      </c>
      <c r="Y50" s="98">
        <f t="shared" si="35"/>
        <v>0</v>
      </c>
      <c r="Z50" s="100">
        <f t="shared" si="35"/>
        <v>0</v>
      </c>
    </row>
    <row r="51" spans="1:26" s="41" customFormat="1" hidden="1" x14ac:dyDescent="0.25">
      <c r="A51" s="128" t="s">
        <v>193</v>
      </c>
      <c r="B51" s="53" t="s">
        <v>643</v>
      </c>
      <c r="C51" s="576" t="s">
        <v>194</v>
      </c>
      <c r="D51" s="577"/>
      <c r="E51" s="577"/>
      <c r="F51" s="265">
        <f t="shared" ref="F51:F52" si="38">SUM(O51:Z51)</f>
        <v>0</v>
      </c>
      <c r="G51" s="158"/>
      <c r="H51" s="170">
        <f t="shared" si="4"/>
        <v>0</v>
      </c>
      <c r="I51" s="78"/>
      <c r="J51" s="13"/>
      <c r="K51" s="13"/>
      <c r="L51" s="13"/>
      <c r="M51" s="13"/>
      <c r="N51" s="13"/>
      <c r="O51" s="78"/>
      <c r="P51" s="13"/>
      <c r="Q51" s="13"/>
      <c r="R51" s="13"/>
      <c r="S51" s="13"/>
      <c r="T51" s="83"/>
      <c r="U51" s="13"/>
      <c r="V51" s="43"/>
      <c r="W51" s="83"/>
      <c r="X51" s="13"/>
      <c r="Y51" s="43"/>
      <c r="Z51" s="45"/>
    </row>
    <row r="52" spans="1:26" s="41" customFormat="1" hidden="1" x14ac:dyDescent="0.25">
      <c r="A52" s="128" t="s">
        <v>195</v>
      </c>
      <c r="B52" s="53" t="s">
        <v>644</v>
      </c>
      <c r="C52" s="576" t="s">
        <v>196</v>
      </c>
      <c r="D52" s="577"/>
      <c r="E52" s="577"/>
      <c r="F52" s="265">
        <f t="shared" si="38"/>
        <v>0</v>
      </c>
      <c r="G52" s="158"/>
      <c r="H52" s="170">
        <f t="shared" si="4"/>
        <v>0</v>
      </c>
      <c r="I52" s="78"/>
      <c r="J52" s="13"/>
      <c r="K52" s="13"/>
      <c r="L52" s="13"/>
      <c r="M52" s="13"/>
      <c r="N52" s="13"/>
      <c r="O52" s="78"/>
      <c r="P52" s="13"/>
      <c r="Q52" s="13"/>
      <c r="R52" s="13"/>
      <c r="S52" s="13"/>
      <c r="T52" s="83"/>
      <c r="U52" s="13"/>
      <c r="V52" s="43"/>
      <c r="W52" s="83"/>
      <c r="X52" s="13"/>
      <c r="Y52" s="43"/>
      <c r="Z52" s="45"/>
    </row>
    <row r="53" spans="1:26" hidden="1" x14ac:dyDescent="0.25">
      <c r="B53" s="93" t="s">
        <v>645</v>
      </c>
      <c r="C53" s="556" t="s">
        <v>197</v>
      </c>
      <c r="D53" s="557"/>
      <c r="E53" s="557"/>
      <c r="F53" s="259">
        <f>F54+F55+F56+F57+F58</f>
        <v>0</v>
      </c>
      <c r="G53" s="152">
        <f t="shared" ref="G53:Z53" si="39">G54+G55+G56+G57+G58</f>
        <v>0</v>
      </c>
      <c r="H53" s="168">
        <f t="shared" si="4"/>
        <v>0</v>
      </c>
      <c r="I53" s="95">
        <f t="shared" ref="I53:N53" si="40">I54+I55+I56+I57+I58</f>
        <v>0</v>
      </c>
      <c r="J53" s="96">
        <f t="shared" si="40"/>
        <v>0</v>
      </c>
      <c r="K53" s="96">
        <f t="shared" si="40"/>
        <v>0</v>
      </c>
      <c r="L53" s="96">
        <f t="shared" si="40"/>
        <v>0</v>
      </c>
      <c r="M53" s="96">
        <f t="shared" ref="M53" si="41">M54+M55+M56+M57+M58</f>
        <v>0</v>
      </c>
      <c r="N53" s="96">
        <f t="shared" si="40"/>
        <v>0</v>
      </c>
      <c r="O53" s="95">
        <f t="shared" si="39"/>
        <v>0</v>
      </c>
      <c r="P53" s="96">
        <f t="shared" si="39"/>
        <v>0</v>
      </c>
      <c r="Q53" s="96">
        <f t="shared" si="39"/>
        <v>0</v>
      </c>
      <c r="R53" s="96">
        <f t="shared" si="39"/>
        <v>0</v>
      </c>
      <c r="S53" s="96">
        <f t="shared" si="39"/>
        <v>0</v>
      </c>
      <c r="T53" s="99">
        <f t="shared" si="39"/>
        <v>0</v>
      </c>
      <c r="U53" s="96">
        <f t="shared" si="39"/>
        <v>0</v>
      </c>
      <c r="V53" s="98">
        <f t="shared" si="39"/>
        <v>0</v>
      </c>
      <c r="W53" s="99">
        <f t="shared" si="39"/>
        <v>0</v>
      </c>
      <c r="X53" s="96">
        <f t="shared" si="39"/>
        <v>0</v>
      </c>
      <c r="Y53" s="98">
        <f t="shared" si="39"/>
        <v>0</v>
      </c>
      <c r="Z53" s="100">
        <f t="shared" si="39"/>
        <v>0</v>
      </c>
    </row>
    <row r="54" spans="1:26" s="41" customFormat="1" hidden="1" x14ac:dyDescent="0.25">
      <c r="A54" s="128" t="s">
        <v>198</v>
      </c>
      <c r="B54" s="53" t="s">
        <v>646</v>
      </c>
      <c r="C54" s="576" t="s">
        <v>879</v>
      </c>
      <c r="D54" s="577"/>
      <c r="E54" s="577"/>
      <c r="F54" s="265">
        <f t="shared" ref="F54:F58" si="42">SUM(O54:Z54)</f>
        <v>0</v>
      </c>
      <c r="G54" s="158"/>
      <c r="H54" s="170">
        <f t="shared" si="4"/>
        <v>0</v>
      </c>
      <c r="I54" s="78"/>
      <c r="J54" s="13"/>
      <c r="K54" s="13"/>
      <c r="L54" s="13"/>
      <c r="M54" s="13"/>
      <c r="N54" s="13"/>
      <c r="O54" s="78"/>
      <c r="P54" s="13"/>
      <c r="Q54" s="13"/>
      <c r="R54" s="13"/>
      <c r="S54" s="13"/>
      <c r="T54" s="83"/>
      <c r="U54" s="13"/>
      <c r="V54" s="43"/>
      <c r="W54" s="83"/>
      <c r="X54" s="13"/>
      <c r="Y54" s="43"/>
      <c r="Z54" s="45"/>
    </row>
    <row r="55" spans="1:26" s="41" customFormat="1" hidden="1" x14ac:dyDescent="0.25">
      <c r="A55" s="128" t="s">
        <v>199</v>
      </c>
      <c r="B55" s="53" t="s">
        <v>647</v>
      </c>
      <c r="C55" s="576" t="s">
        <v>200</v>
      </c>
      <c r="D55" s="577"/>
      <c r="E55" s="577"/>
      <c r="F55" s="265">
        <f t="shared" si="42"/>
        <v>0</v>
      </c>
      <c r="G55" s="158"/>
      <c r="H55" s="170">
        <f t="shared" si="4"/>
        <v>0</v>
      </c>
      <c r="I55" s="78"/>
      <c r="J55" s="13"/>
      <c r="K55" s="13"/>
      <c r="L55" s="13"/>
      <c r="M55" s="13"/>
      <c r="N55" s="13"/>
      <c r="O55" s="78"/>
      <c r="P55" s="13"/>
      <c r="Q55" s="13"/>
      <c r="R55" s="13"/>
      <c r="S55" s="13"/>
      <c r="T55" s="83"/>
      <c r="U55" s="13"/>
      <c r="V55" s="43"/>
      <c r="W55" s="83"/>
      <c r="X55" s="13"/>
      <c r="Y55" s="43"/>
      <c r="Z55" s="45"/>
    </row>
    <row r="56" spans="1:26" s="41" customFormat="1" ht="15.75" hidden="1" thickBot="1" x14ac:dyDescent="0.3">
      <c r="A56" s="128" t="s">
        <v>201</v>
      </c>
      <c r="B56" s="53" t="s">
        <v>648</v>
      </c>
      <c r="C56" s="576" t="s">
        <v>202</v>
      </c>
      <c r="D56" s="577"/>
      <c r="E56" s="577"/>
      <c r="F56" s="265">
        <f t="shared" si="42"/>
        <v>0</v>
      </c>
      <c r="G56" s="158"/>
      <c r="H56" s="170">
        <f t="shared" si="4"/>
        <v>0</v>
      </c>
      <c r="I56" s="78">
        <f>H56</f>
        <v>0</v>
      </c>
      <c r="J56" s="13"/>
      <c r="K56" s="13"/>
      <c r="L56" s="13"/>
      <c r="M56" s="13"/>
      <c r="N56" s="13"/>
      <c r="O56" s="78"/>
      <c r="P56" s="13"/>
      <c r="Q56" s="13"/>
      <c r="R56" s="13"/>
      <c r="S56" s="13"/>
      <c r="T56" s="83"/>
      <c r="U56" s="13"/>
      <c r="V56" s="43"/>
      <c r="W56" s="83"/>
      <c r="X56" s="13"/>
      <c r="Y56" s="43"/>
      <c r="Z56" s="45"/>
    </row>
    <row r="57" spans="1:26" s="41" customFormat="1" hidden="1" x14ac:dyDescent="0.25">
      <c r="A57" s="128" t="s">
        <v>203</v>
      </c>
      <c r="B57" s="53" t="s">
        <v>649</v>
      </c>
      <c r="C57" s="576" t="s">
        <v>204</v>
      </c>
      <c r="D57" s="577"/>
      <c r="E57" s="577"/>
      <c r="F57" s="265">
        <f t="shared" si="42"/>
        <v>0</v>
      </c>
      <c r="G57" s="158"/>
      <c r="H57" s="170">
        <f t="shared" si="4"/>
        <v>0</v>
      </c>
      <c r="I57" s="78"/>
      <c r="J57" s="13"/>
      <c r="K57" s="13"/>
      <c r="L57" s="13"/>
      <c r="M57" s="13"/>
      <c r="N57" s="13"/>
      <c r="O57" s="78"/>
      <c r="P57" s="13"/>
      <c r="Q57" s="13"/>
      <c r="R57" s="13"/>
      <c r="S57" s="13"/>
      <c r="T57" s="83"/>
      <c r="U57" s="13"/>
      <c r="V57" s="43"/>
      <c r="W57" s="83"/>
      <c r="X57" s="13"/>
      <c r="Y57" s="43"/>
      <c r="Z57" s="45"/>
    </row>
    <row r="58" spans="1:26" s="41" customFormat="1" ht="15.75" hidden="1" thickBot="1" x14ac:dyDescent="0.3">
      <c r="A58" s="128" t="s">
        <v>205</v>
      </c>
      <c r="B58" s="198" t="s">
        <v>650</v>
      </c>
      <c r="C58" s="586" t="s">
        <v>206</v>
      </c>
      <c r="D58" s="587"/>
      <c r="E58" s="587"/>
      <c r="F58" s="282">
        <f t="shared" si="42"/>
        <v>0</v>
      </c>
      <c r="G58" s="199"/>
      <c r="H58" s="170">
        <f t="shared" si="4"/>
        <v>0</v>
      </c>
      <c r="I58" s="78"/>
      <c r="J58" s="13"/>
      <c r="K58" s="13"/>
      <c r="L58" s="13"/>
      <c r="M58" s="13"/>
      <c r="N58" s="13"/>
      <c r="O58" s="78"/>
      <c r="P58" s="13"/>
      <c r="Q58" s="13"/>
      <c r="R58" s="13"/>
      <c r="S58" s="13"/>
      <c r="T58" s="83"/>
      <c r="U58" s="13"/>
      <c r="V58" s="43"/>
      <c r="W58" s="83"/>
      <c r="X58" s="13"/>
      <c r="Y58" s="43"/>
      <c r="Z58" s="45"/>
    </row>
    <row r="59" spans="1:26" ht="15.75" thickBot="1" x14ac:dyDescent="0.3">
      <c r="B59" s="85" t="s">
        <v>207</v>
      </c>
      <c r="C59" s="560" t="s">
        <v>208</v>
      </c>
      <c r="D59" s="561"/>
      <c r="E59" s="561"/>
      <c r="F59" s="261">
        <f>F60+F61+F62+F63+F64+F65+F66+F70</f>
        <v>3671000</v>
      </c>
      <c r="G59" s="154">
        <f t="shared" ref="G59:Z59" si="43">G60+G61+G62+G63+G64+G65+G66+G70</f>
        <v>0</v>
      </c>
      <c r="H59" s="166">
        <f t="shared" si="4"/>
        <v>3671000</v>
      </c>
      <c r="I59" s="87">
        <f t="shared" ref="I59:N59" si="44">I60+I61+I62+I63+I64+I65+I66+I70</f>
        <v>0</v>
      </c>
      <c r="J59" s="88">
        <f t="shared" si="44"/>
        <v>0</v>
      </c>
      <c r="K59" s="88">
        <f t="shared" si="44"/>
        <v>0</v>
      </c>
      <c r="L59" s="88">
        <f t="shared" si="44"/>
        <v>0</v>
      </c>
      <c r="M59" s="88">
        <f t="shared" ref="M59" si="45">M60+M61+M62+M63+M64+M65+M66+M70</f>
        <v>1200000</v>
      </c>
      <c r="N59" s="88">
        <f t="shared" si="44"/>
        <v>1511000</v>
      </c>
      <c r="O59" s="87">
        <f t="shared" si="43"/>
        <v>340500</v>
      </c>
      <c r="P59" s="88">
        <f t="shared" si="43"/>
        <v>173000</v>
      </c>
      <c r="Q59" s="88">
        <f t="shared" si="43"/>
        <v>269000</v>
      </c>
      <c r="R59" s="88">
        <f t="shared" si="43"/>
        <v>419000</v>
      </c>
      <c r="S59" s="88">
        <f t="shared" si="43"/>
        <v>269000</v>
      </c>
      <c r="T59" s="91">
        <f t="shared" si="43"/>
        <v>269000</v>
      </c>
      <c r="U59" s="88">
        <f t="shared" si="43"/>
        <v>269000</v>
      </c>
      <c r="V59" s="90">
        <f t="shared" si="43"/>
        <v>436500</v>
      </c>
      <c r="W59" s="91">
        <f t="shared" si="43"/>
        <v>419000</v>
      </c>
      <c r="X59" s="88">
        <f t="shared" si="43"/>
        <v>269000</v>
      </c>
      <c r="Y59" s="90">
        <f t="shared" si="43"/>
        <v>269000</v>
      </c>
      <c r="Z59" s="92">
        <f t="shared" si="43"/>
        <v>269000</v>
      </c>
    </row>
    <row r="60" spans="1:26" s="18" customFormat="1" hidden="1" x14ac:dyDescent="0.25">
      <c r="A60" s="128" t="s">
        <v>880</v>
      </c>
      <c r="B60" s="117" t="s">
        <v>881</v>
      </c>
      <c r="C60" s="574" t="s">
        <v>882</v>
      </c>
      <c r="D60" s="575"/>
      <c r="E60" s="575"/>
      <c r="F60" s="257">
        <f t="shared" ref="F60:F65" si="46">SUM(O60:Z60)</f>
        <v>0</v>
      </c>
      <c r="G60" s="150"/>
      <c r="H60" s="168">
        <f t="shared" si="4"/>
        <v>0</v>
      </c>
      <c r="I60" s="95"/>
      <c r="J60" s="96"/>
      <c r="K60" s="96"/>
      <c r="L60" s="96"/>
      <c r="M60" s="96"/>
      <c r="N60" s="96"/>
      <c r="O60" s="95"/>
      <c r="P60" s="96"/>
      <c r="Q60" s="96"/>
      <c r="R60" s="96"/>
      <c r="S60" s="96"/>
      <c r="T60" s="99"/>
      <c r="U60" s="96"/>
      <c r="V60" s="98"/>
      <c r="W60" s="99"/>
      <c r="X60" s="96"/>
      <c r="Y60" s="98"/>
      <c r="Z60" s="100"/>
    </row>
    <row r="61" spans="1:26" s="18" customFormat="1" hidden="1" x14ac:dyDescent="0.25">
      <c r="A61" s="128" t="s">
        <v>209</v>
      </c>
      <c r="B61" s="117" t="s">
        <v>651</v>
      </c>
      <c r="C61" s="574" t="s">
        <v>210</v>
      </c>
      <c r="D61" s="575"/>
      <c r="E61" s="575"/>
      <c r="F61" s="257">
        <f t="shared" si="46"/>
        <v>0</v>
      </c>
      <c r="G61" s="150"/>
      <c r="H61" s="168">
        <f t="shared" si="4"/>
        <v>0</v>
      </c>
      <c r="I61" s="95"/>
      <c r="J61" s="96"/>
      <c r="K61" s="96"/>
      <c r="L61" s="96"/>
      <c r="M61" s="96"/>
      <c r="N61" s="96"/>
      <c r="O61" s="95"/>
      <c r="P61" s="96"/>
      <c r="Q61" s="96"/>
      <c r="R61" s="96"/>
      <c r="S61" s="96"/>
      <c r="T61" s="99"/>
      <c r="U61" s="96"/>
      <c r="V61" s="98"/>
      <c r="W61" s="99"/>
      <c r="X61" s="96"/>
      <c r="Y61" s="98"/>
      <c r="Z61" s="100"/>
    </row>
    <row r="62" spans="1:26" s="18" customFormat="1" hidden="1" x14ac:dyDescent="0.25">
      <c r="A62" s="128" t="s">
        <v>211</v>
      </c>
      <c r="B62" s="93" t="s">
        <v>652</v>
      </c>
      <c r="C62" s="556" t="s">
        <v>352</v>
      </c>
      <c r="D62" s="557"/>
      <c r="E62" s="557"/>
      <c r="F62" s="259">
        <f t="shared" si="46"/>
        <v>0</v>
      </c>
      <c r="G62" s="152"/>
      <c r="H62" s="168">
        <f t="shared" si="4"/>
        <v>0</v>
      </c>
      <c r="I62" s="95"/>
      <c r="J62" s="96"/>
      <c r="K62" s="96"/>
      <c r="L62" s="96"/>
      <c r="M62" s="96"/>
      <c r="N62" s="96"/>
      <c r="O62" s="95"/>
      <c r="P62" s="96"/>
      <c r="Q62" s="96"/>
      <c r="R62" s="96"/>
      <c r="S62" s="96"/>
      <c r="T62" s="99"/>
      <c r="U62" s="96"/>
      <c r="V62" s="98"/>
      <c r="W62" s="99"/>
      <c r="X62" s="96"/>
      <c r="Y62" s="98"/>
      <c r="Z62" s="100"/>
    </row>
    <row r="63" spans="1:26" s="18" customFormat="1" hidden="1" x14ac:dyDescent="0.25">
      <c r="A63" s="128" t="s">
        <v>212</v>
      </c>
      <c r="B63" s="117" t="s">
        <v>653</v>
      </c>
      <c r="C63" s="556" t="s">
        <v>883</v>
      </c>
      <c r="D63" s="557"/>
      <c r="E63" s="557"/>
      <c r="F63" s="259">
        <f t="shared" si="46"/>
        <v>0</v>
      </c>
      <c r="G63" s="152"/>
      <c r="H63" s="168">
        <f t="shared" si="4"/>
        <v>0</v>
      </c>
      <c r="I63" s="95"/>
      <c r="J63" s="96"/>
      <c r="K63" s="96"/>
      <c r="L63" s="96"/>
      <c r="M63" s="96"/>
      <c r="N63" s="96"/>
      <c r="O63" s="95"/>
      <c r="P63" s="96"/>
      <c r="Q63" s="96"/>
      <c r="R63" s="96"/>
      <c r="S63" s="96"/>
      <c r="T63" s="99"/>
      <c r="U63" s="96"/>
      <c r="V63" s="98"/>
      <c r="W63" s="99"/>
      <c r="X63" s="96"/>
      <c r="Y63" s="98"/>
      <c r="Z63" s="100"/>
    </row>
    <row r="64" spans="1:26" s="18" customFormat="1" hidden="1" x14ac:dyDescent="0.25">
      <c r="A64" s="128" t="s">
        <v>213</v>
      </c>
      <c r="B64" s="93" t="s">
        <v>654</v>
      </c>
      <c r="C64" s="556" t="s">
        <v>884</v>
      </c>
      <c r="D64" s="557"/>
      <c r="E64" s="557"/>
      <c r="F64" s="259">
        <f t="shared" si="46"/>
        <v>0</v>
      </c>
      <c r="G64" s="152"/>
      <c r="H64" s="168">
        <f t="shared" si="4"/>
        <v>0</v>
      </c>
      <c r="I64" s="95"/>
      <c r="J64" s="96"/>
      <c r="K64" s="96"/>
      <c r="L64" s="96"/>
      <c r="M64" s="96"/>
      <c r="N64" s="96"/>
      <c r="O64" s="95"/>
      <c r="P64" s="96"/>
      <c r="Q64" s="96"/>
      <c r="R64" s="96"/>
      <c r="S64" s="96"/>
      <c r="T64" s="99"/>
      <c r="U64" s="96"/>
      <c r="V64" s="98"/>
      <c r="W64" s="99"/>
      <c r="X64" s="96"/>
      <c r="Y64" s="98"/>
      <c r="Z64" s="100"/>
    </row>
    <row r="65" spans="1:27" s="18" customFormat="1" x14ac:dyDescent="0.25">
      <c r="A65" s="128" t="s">
        <v>214</v>
      </c>
      <c r="B65" s="117" t="s">
        <v>655</v>
      </c>
      <c r="C65" s="556" t="s">
        <v>215</v>
      </c>
      <c r="D65" s="557"/>
      <c r="E65" s="557"/>
      <c r="F65" s="259">
        <f t="shared" si="46"/>
        <v>1200000</v>
      </c>
      <c r="G65" s="152"/>
      <c r="H65" s="168">
        <f t="shared" si="4"/>
        <v>1200000</v>
      </c>
      <c r="I65" s="95"/>
      <c r="J65" s="96"/>
      <c r="K65" s="96"/>
      <c r="L65" s="96"/>
      <c r="M65" s="96">
        <f>H65</f>
        <v>1200000</v>
      </c>
      <c r="N65" s="96"/>
      <c r="O65" s="95">
        <v>100000</v>
      </c>
      <c r="P65" s="96">
        <v>100000</v>
      </c>
      <c r="Q65" s="96">
        <v>100000</v>
      </c>
      <c r="R65" s="96">
        <v>100000</v>
      </c>
      <c r="S65" s="96">
        <v>100000</v>
      </c>
      <c r="T65" s="99">
        <v>100000</v>
      </c>
      <c r="U65" s="96">
        <v>100000</v>
      </c>
      <c r="V65" s="98">
        <v>100000</v>
      </c>
      <c r="W65" s="99">
        <v>100000</v>
      </c>
      <c r="X65" s="96">
        <v>100000</v>
      </c>
      <c r="Y65" s="98">
        <v>100000</v>
      </c>
      <c r="Z65" s="100">
        <v>100000</v>
      </c>
    </row>
    <row r="66" spans="1:27" s="18" customFormat="1" x14ac:dyDescent="0.25">
      <c r="A66" s="128" t="s">
        <v>216</v>
      </c>
      <c r="B66" s="93" t="s">
        <v>656</v>
      </c>
      <c r="C66" s="556" t="s">
        <v>217</v>
      </c>
      <c r="D66" s="557"/>
      <c r="E66" s="557"/>
      <c r="F66" s="259">
        <f>F67+F68+F69</f>
        <v>335000</v>
      </c>
      <c r="G66" s="152">
        <f t="shared" ref="G66:Z66" si="47">G67+G68+G69</f>
        <v>0</v>
      </c>
      <c r="H66" s="168">
        <f t="shared" si="4"/>
        <v>335000</v>
      </c>
      <c r="I66" s="95">
        <f t="shared" ref="I66:N66" si="48">I67+I68+I69</f>
        <v>0</v>
      </c>
      <c r="J66" s="96">
        <f t="shared" si="48"/>
        <v>0</v>
      </c>
      <c r="K66" s="96">
        <f t="shared" si="48"/>
        <v>0</v>
      </c>
      <c r="L66" s="96">
        <f t="shared" si="48"/>
        <v>0</v>
      </c>
      <c r="M66" s="96">
        <f t="shared" ref="M66" si="49">M67+M68+M69</f>
        <v>0</v>
      </c>
      <c r="N66" s="96">
        <f t="shared" si="48"/>
        <v>335000</v>
      </c>
      <c r="O66" s="95">
        <f t="shared" si="47"/>
        <v>167500</v>
      </c>
      <c r="P66" s="96">
        <f t="shared" si="47"/>
        <v>0</v>
      </c>
      <c r="Q66" s="96">
        <f t="shared" si="47"/>
        <v>0</v>
      </c>
      <c r="R66" s="96">
        <f t="shared" si="47"/>
        <v>0</v>
      </c>
      <c r="S66" s="96">
        <f t="shared" si="47"/>
        <v>0</v>
      </c>
      <c r="T66" s="99">
        <f t="shared" si="47"/>
        <v>0</v>
      </c>
      <c r="U66" s="96">
        <f t="shared" si="47"/>
        <v>0</v>
      </c>
      <c r="V66" s="98">
        <f t="shared" si="47"/>
        <v>167500</v>
      </c>
      <c r="W66" s="99">
        <f t="shared" si="47"/>
        <v>0</v>
      </c>
      <c r="X66" s="96">
        <f t="shared" si="47"/>
        <v>0</v>
      </c>
      <c r="Y66" s="98">
        <f t="shared" si="47"/>
        <v>0</v>
      </c>
      <c r="Z66" s="100">
        <f t="shared" si="47"/>
        <v>0</v>
      </c>
    </row>
    <row r="67" spans="1:27" hidden="1" x14ac:dyDescent="0.25">
      <c r="B67" s="55"/>
      <c r="C67" s="2"/>
      <c r="D67" s="524" t="s">
        <v>343</v>
      </c>
      <c r="E67" s="524"/>
      <c r="F67" s="258">
        <f t="shared" ref="F67:F69" si="50">SUM(O67:Z67)</f>
        <v>0</v>
      </c>
      <c r="G67" s="151"/>
      <c r="H67" s="169">
        <f t="shared" si="4"/>
        <v>0</v>
      </c>
      <c r="I67" s="76"/>
      <c r="J67" s="1"/>
      <c r="K67" s="1"/>
      <c r="L67" s="1"/>
      <c r="M67" s="1"/>
      <c r="N67" s="1"/>
      <c r="O67" s="76"/>
      <c r="P67" s="1"/>
      <c r="Q67" s="1"/>
      <c r="R67" s="1"/>
      <c r="S67" s="1"/>
      <c r="T67" s="82"/>
      <c r="U67" s="1"/>
      <c r="V67" s="42"/>
      <c r="W67" s="82"/>
      <c r="X67" s="1"/>
      <c r="Y67" s="42"/>
      <c r="Z67" s="44"/>
      <c r="AA67" s="21"/>
    </row>
    <row r="68" spans="1:27" x14ac:dyDescent="0.25">
      <c r="B68" s="55"/>
      <c r="C68" s="2"/>
      <c r="D68" s="524" t="s">
        <v>344</v>
      </c>
      <c r="E68" s="524"/>
      <c r="F68" s="258">
        <f t="shared" si="50"/>
        <v>335000</v>
      </c>
      <c r="G68" s="151"/>
      <c r="H68" s="169">
        <f t="shared" si="4"/>
        <v>335000</v>
      </c>
      <c r="I68" s="76"/>
      <c r="J68" s="1"/>
      <c r="K68" s="1"/>
      <c r="L68" s="1"/>
      <c r="M68" s="1"/>
      <c r="N68" s="1">
        <f>H68</f>
        <v>335000</v>
      </c>
      <c r="O68" s="76">
        <v>167500</v>
      </c>
      <c r="P68" s="1"/>
      <c r="Q68" s="1"/>
      <c r="R68" s="1"/>
      <c r="S68" s="1"/>
      <c r="T68" s="82"/>
      <c r="U68" s="1"/>
      <c r="V68" s="42">
        <v>167500</v>
      </c>
      <c r="W68" s="82"/>
      <c r="X68" s="1"/>
      <c r="Y68" s="42"/>
      <c r="Z68" s="44"/>
    </row>
    <row r="69" spans="1:27" hidden="1" x14ac:dyDescent="0.25">
      <c r="B69" s="55"/>
      <c r="C69" s="2"/>
      <c r="D69" s="524" t="s">
        <v>345</v>
      </c>
      <c r="E69" s="524"/>
      <c r="F69" s="258">
        <f t="shared" si="50"/>
        <v>0</v>
      </c>
      <c r="G69" s="151"/>
      <c r="H69" s="169">
        <f t="shared" si="4"/>
        <v>0</v>
      </c>
      <c r="I69" s="76"/>
      <c r="J69" s="1"/>
      <c r="K69" s="1"/>
      <c r="L69" s="1"/>
      <c r="M69" s="1"/>
      <c r="N69" s="1"/>
      <c r="O69" s="76"/>
      <c r="P69" s="1"/>
      <c r="Q69" s="1"/>
      <c r="R69" s="1"/>
      <c r="S69" s="1"/>
      <c r="T69" s="82"/>
      <c r="U69" s="1"/>
      <c r="V69" s="42"/>
      <c r="W69" s="82"/>
      <c r="X69" s="1"/>
      <c r="Y69" s="42"/>
      <c r="Z69" s="44"/>
    </row>
    <row r="70" spans="1:27" s="18" customFormat="1" x14ac:dyDescent="0.25">
      <c r="A70" s="128" t="s">
        <v>218</v>
      </c>
      <c r="B70" s="93" t="s">
        <v>657</v>
      </c>
      <c r="C70" s="556" t="s">
        <v>219</v>
      </c>
      <c r="D70" s="557"/>
      <c r="E70" s="557"/>
      <c r="F70" s="259">
        <f>F71+F72+F73+F74</f>
        <v>2136000</v>
      </c>
      <c r="G70" s="152">
        <f t="shared" ref="G70:Z70" si="51">G71+G72+G73+G74</f>
        <v>0</v>
      </c>
      <c r="H70" s="168">
        <f t="shared" ref="H70:H133" si="52">SUM(F70:G70)</f>
        <v>2136000</v>
      </c>
      <c r="I70" s="95">
        <f t="shared" ref="I70:N70" si="53">I71+I72+I73+I74</f>
        <v>0</v>
      </c>
      <c r="J70" s="96">
        <f t="shared" si="53"/>
        <v>0</v>
      </c>
      <c r="K70" s="96">
        <f t="shared" si="53"/>
        <v>0</v>
      </c>
      <c r="L70" s="96">
        <f t="shared" si="53"/>
        <v>0</v>
      </c>
      <c r="M70" s="96">
        <f t="shared" ref="M70" si="54">M71+M72+M73+M74</f>
        <v>0</v>
      </c>
      <c r="N70" s="96">
        <f t="shared" si="53"/>
        <v>1176000</v>
      </c>
      <c r="O70" s="95">
        <f t="shared" si="51"/>
        <v>73000</v>
      </c>
      <c r="P70" s="96">
        <f t="shared" si="51"/>
        <v>73000</v>
      </c>
      <c r="Q70" s="96">
        <f t="shared" si="51"/>
        <v>169000</v>
      </c>
      <c r="R70" s="96">
        <f t="shared" si="51"/>
        <v>319000</v>
      </c>
      <c r="S70" s="96">
        <f t="shared" si="51"/>
        <v>169000</v>
      </c>
      <c r="T70" s="99">
        <f t="shared" si="51"/>
        <v>169000</v>
      </c>
      <c r="U70" s="96">
        <f t="shared" si="51"/>
        <v>169000</v>
      </c>
      <c r="V70" s="98">
        <f t="shared" si="51"/>
        <v>169000</v>
      </c>
      <c r="W70" s="99">
        <f t="shared" si="51"/>
        <v>319000</v>
      </c>
      <c r="X70" s="96">
        <f t="shared" si="51"/>
        <v>169000</v>
      </c>
      <c r="Y70" s="98">
        <f t="shared" si="51"/>
        <v>169000</v>
      </c>
      <c r="Z70" s="100">
        <f t="shared" si="51"/>
        <v>169000</v>
      </c>
    </row>
    <row r="71" spans="1:27" x14ac:dyDescent="0.25">
      <c r="B71" s="55"/>
      <c r="C71" s="2"/>
      <c r="D71" s="524" t="s">
        <v>836</v>
      </c>
      <c r="E71" s="524"/>
      <c r="F71" s="258">
        <f t="shared" ref="F71:F74" si="55">SUM(O71:Z71)</f>
        <v>960000</v>
      </c>
      <c r="G71" s="151"/>
      <c r="H71" s="169">
        <f t="shared" si="52"/>
        <v>960000</v>
      </c>
      <c r="I71" s="76"/>
      <c r="J71" s="1"/>
      <c r="K71" s="1"/>
      <c r="L71" s="1"/>
      <c r="M71" s="1"/>
      <c r="N71" s="1"/>
      <c r="O71" s="76"/>
      <c r="P71" s="1"/>
      <c r="Q71" s="1">
        <v>96000</v>
      </c>
      <c r="R71" s="1">
        <v>96000</v>
      </c>
      <c r="S71" s="1">
        <v>96000</v>
      </c>
      <c r="T71" s="82">
        <v>96000</v>
      </c>
      <c r="U71" s="1">
        <v>96000</v>
      </c>
      <c r="V71" s="42">
        <v>96000</v>
      </c>
      <c r="W71" s="82">
        <v>96000</v>
      </c>
      <c r="X71" s="1">
        <v>96000</v>
      </c>
      <c r="Y71" s="42">
        <v>96000</v>
      </c>
      <c r="Z71" s="44">
        <v>96000</v>
      </c>
    </row>
    <row r="72" spans="1:27" x14ac:dyDescent="0.25">
      <c r="B72" s="55"/>
      <c r="C72" s="2"/>
      <c r="D72" s="524" t="s">
        <v>346</v>
      </c>
      <c r="E72" s="524"/>
      <c r="F72" s="258">
        <f t="shared" si="55"/>
        <v>300000</v>
      </c>
      <c r="G72" s="151"/>
      <c r="H72" s="169">
        <f t="shared" si="52"/>
        <v>300000</v>
      </c>
      <c r="I72" s="76"/>
      <c r="J72" s="1"/>
      <c r="K72" s="1"/>
      <c r="L72" s="1"/>
      <c r="M72" s="1"/>
      <c r="N72" s="1">
        <f>H72</f>
        <v>300000</v>
      </c>
      <c r="O72" s="76"/>
      <c r="P72" s="1"/>
      <c r="Q72" s="1"/>
      <c r="R72" s="1">
        <v>150000</v>
      </c>
      <c r="S72" s="1"/>
      <c r="T72" s="82"/>
      <c r="U72" s="1"/>
      <c r="V72" s="42"/>
      <c r="W72" s="82">
        <v>150000</v>
      </c>
      <c r="X72" s="1"/>
      <c r="Y72" s="42"/>
      <c r="Z72" s="44"/>
    </row>
    <row r="73" spans="1:27" x14ac:dyDescent="0.25">
      <c r="B73" s="55"/>
      <c r="C73" s="2"/>
      <c r="D73" s="524" t="s">
        <v>837</v>
      </c>
      <c r="E73" s="524"/>
      <c r="F73" s="258">
        <f t="shared" si="55"/>
        <v>600000</v>
      </c>
      <c r="G73" s="151"/>
      <c r="H73" s="169">
        <f t="shared" si="52"/>
        <v>600000</v>
      </c>
      <c r="I73" s="76"/>
      <c r="J73" s="1"/>
      <c r="K73" s="1"/>
      <c r="L73" s="1"/>
      <c r="M73" s="1"/>
      <c r="N73" s="1">
        <f>H73</f>
        <v>600000</v>
      </c>
      <c r="O73" s="76">
        <v>50000</v>
      </c>
      <c r="P73" s="1">
        <v>50000</v>
      </c>
      <c r="Q73" s="1">
        <v>50000</v>
      </c>
      <c r="R73" s="1">
        <v>50000</v>
      </c>
      <c r="S73" s="1">
        <v>50000</v>
      </c>
      <c r="T73" s="82">
        <v>50000</v>
      </c>
      <c r="U73" s="1">
        <v>50000</v>
      </c>
      <c r="V73" s="42">
        <v>50000</v>
      </c>
      <c r="W73" s="82">
        <v>50000</v>
      </c>
      <c r="X73" s="1">
        <v>50000</v>
      </c>
      <c r="Y73" s="42">
        <v>50000</v>
      </c>
      <c r="Z73" s="44">
        <v>50000</v>
      </c>
    </row>
    <row r="74" spans="1:27" ht="15.75" thickBot="1" x14ac:dyDescent="0.3">
      <c r="B74" s="55"/>
      <c r="C74" s="2"/>
      <c r="D74" s="524" t="s">
        <v>835</v>
      </c>
      <c r="E74" s="524"/>
      <c r="F74" s="258">
        <f t="shared" si="55"/>
        <v>276000</v>
      </c>
      <c r="G74" s="151"/>
      <c r="H74" s="169">
        <f t="shared" si="52"/>
        <v>276000</v>
      </c>
      <c r="I74" s="76"/>
      <c r="J74" s="1"/>
      <c r="K74" s="1"/>
      <c r="L74" s="1"/>
      <c r="M74" s="1"/>
      <c r="N74" s="1">
        <f>H74</f>
        <v>276000</v>
      </c>
      <c r="O74" s="76">
        <v>23000</v>
      </c>
      <c r="P74" s="1">
        <v>23000</v>
      </c>
      <c r="Q74" s="1">
        <f>23000</f>
        <v>23000</v>
      </c>
      <c r="R74" s="1">
        <v>23000</v>
      </c>
      <c r="S74" s="1">
        <v>23000</v>
      </c>
      <c r="T74" s="82">
        <v>23000</v>
      </c>
      <c r="U74" s="1">
        <v>23000</v>
      </c>
      <c r="V74" s="42">
        <v>23000</v>
      </c>
      <c r="W74" s="82">
        <v>23000</v>
      </c>
      <c r="X74" s="1">
        <v>23000</v>
      </c>
      <c r="Y74" s="42">
        <v>23000</v>
      </c>
      <c r="Z74" s="44">
        <v>23000</v>
      </c>
    </row>
    <row r="75" spans="1:27" ht="15.75" thickBot="1" x14ac:dyDescent="0.3">
      <c r="B75" s="101" t="s">
        <v>220</v>
      </c>
      <c r="C75" s="560" t="s">
        <v>221</v>
      </c>
      <c r="D75" s="561"/>
      <c r="E75" s="561"/>
      <c r="F75" s="261">
        <f>F76+F79+F83+F84+F95+F106+F117+F120+F132+F133+F134+F135+F153</f>
        <v>13895516.1</v>
      </c>
      <c r="G75" s="154">
        <f>G76+G79+G83+G84+G95+G106+G117+G120+G132+G133+G134+G135+G153</f>
        <v>2568000</v>
      </c>
      <c r="H75" s="166">
        <f t="shared" si="52"/>
        <v>16463516.1</v>
      </c>
      <c r="I75" s="87">
        <f t="shared" ref="I75:Z75" si="56">I76+I79+I83+I84+I95+I106+I117+I120+I132+I133+I134+I135+I153</f>
        <v>4681048</v>
      </c>
      <c r="J75" s="88">
        <f t="shared" si="56"/>
        <v>0</v>
      </c>
      <c r="K75" s="88">
        <f t="shared" si="56"/>
        <v>2568000</v>
      </c>
      <c r="L75" s="88">
        <f t="shared" si="56"/>
        <v>4137892</v>
      </c>
      <c r="M75" s="88">
        <f t="shared" si="56"/>
        <v>0</v>
      </c>
      <c r="N75" s="88">
        <f t="shared" si="56"/>
        <v>5006576.0999999996</v>
      </c>
      <c r="O75" s="87">
        <f t="shared" si="56"/>
        <v>344824</v>
      </c>
      <c r="P75" s="88">
        <f t="shared" si="56"/>
        <v>344824</v>
      </c>
      <c r="Q75" s="88">
        <f t="shared" si="56"/>
        <v>414824</v>
      </c>
      <c r="R75" s="88">
        <f t="shared" si="56"/>
        <v>5025872</v>
      </c>
      <c r="S75" s="88">
        <f t="shared" si="56"/>
        <v>852824</v>
      </c>
      <c r="T75" s="91">
        <f t="shared" si="56"/>
        <v>1244824</v>
      </c>
      <c r="U75" s="88">
        <f t="shared" si="56"/>
        <v>359824</v>
      </c>
      <c r="V75" s="90">
        <f t="shared" si="56"/>
        <v>1244824</v>
      </c>
      <c r="W75" s="91">
        <f t="shared" si="56"/>
        <v>589825</v>
      </c>
      <c r="X75" s="88">
        <f t="shared" si="56"/>
        <v>344825</v>
      </c>
      <c r="Y75" s="90">
        <f t="shared" si="56"/>
        <v>344825</v>
      </c>
      <c r="Z75" s="92">
        <f t="shared" si="56"/>
        <v>5351401.0999999996</v>
      </c>
    </row>
    <row r="76" spans="1:27" s="41" customFormat="1" hidden="1" x14ac:dyDescent="0.25">
      <c r="A76" s="128" t="s">
        <v>222</v>
      </c>
      <c r="B76" s="126" t="s">
        <v>658</v>
      </c>
      <c r="C76" s="562" t="s">
        <v>223</v>
      </c>
      <c r="D76" s="563"/>
      <c r="E76" s="563"/>
      <c r="F76" s="266">
        <f>F77+F78</f>
        <v>0</v>
      </c>
      <c r="G76" s="159">
        <f t="shared" ref="G76:Z76" si="57">G77+G78</f>
        <v>0</v>
      </c>
      <c r="H76" s="171">
        <f t="shared" si="52"/>
        <v>0</v>
      </c>
      <c r="I76" s="173">
        <f t="shared" ref="I76:N76" si="58">I77+I78</f>
        <v>0</v>
      </c>
      <c r="J76" s="134">
        <f t="shared" si="58"/>
        <v>0</v>
      </c>
      <c r="K76" s="134">
        <f t="shared" si="58"/>
        <v>0</v>
      </c>
      <c r="L76" s="134">
        <f t="shared" si="58"/>
        <v>0</v>
      </c>
      <c r="M76" s="134">
        <f t="shared" ref="M76" si="59">M77+M78</f>
        <v>0</v>
      </c>
      <c r="N76" s="134">
        <f t="shared" si="58"/>
        <v>0</v>
      </c>
      <c r="O76" s="173">
        <f t="shared" si="57"/>
        <v>0</v>
      </c>
      <c r="P76" s="134">
        <f t="shared" si="57"/>
        <v>0</v>
      </c>
      <c r="Q76" s="134">
        <f t="shared" si="57"/>
        <v>0</v>
      </c>
      <c r="R76" s="134">
        <f t="shared" si="57"/>
        <v>0</v>
      </c>
      <c r="S76" s="134">
        <f t="shared" si="57"/>
        <v>0</v>
      </c>
      <c r="T76" s="135">
        <f t="shared" si="57"/>
        <v>0</v>
      </c>
      <c r="U76" s="134">
        <f t="shared" si="57"/>
        <v>0</v>
      </c>
      <c r="V76" s="133">
        <f t="shared" si="57"/>
        <v>0</v>
      </c>
      <c r="W76" s="135">
        <f t="shared" si="57"/>
        <v>0</v>
      </c>
      <c r="X76" s="134">
        <f t="shared" si="57"/>
        <v>0</v>
      </c>
      <c r="Y76" s="133">
        <f t="shared" si="57"/>
        <v>0</v>
      </c>
      <c r="Z76" s="136">
        <f t="shared" si="57"/>
        <v>0</v>
      </c>
    </row>
    <row r="77" spans="1:27" hidden="1" x14ac:dyDescent="0.25">
      <c r="B77" s="55"/>
      <c r="C77" s="2"/>
      <c r="D77" s="524" t="s">
        <v>347</v>
      </c>
      <c r="E77" s="524"/>
      <c r="F77" s="258">
        <f t="shared" ref="F77:F78" si="60">SUM(O77:Z77)</f>
        <v>0</v>
      </c>
      <c r="G77" s="151"/>
      <c r="H77" s="169">
        <f t="shared" si="52"/>
        <v>0</v>
      </c>
      <c r="I77" s="76"/>
      <c r="J77" s="1"/>
      <c r="K77" s="1"/>
      <c r="L77" s="1"/>
      <c r="M77" s="1"/>
      <c r="N77" s="1"/>
      <c r="O77" s="76"/>
      <c r="P77" s="1"/>
      <c r="Q77" s="1"/>
      <c r="R77" s="1"/>
      <c r="S77" s="1"/>
      <c r="T77" s="82"/>
      <c r="U77" s="1"/>
      <c r="V77" s="42"/>
      <c r="W77" s="82"/>
      <c r="X77" s="1"/>
      <c r="Y77" s="42"/>
      <c r="Z77" s="44"/>
    </row>
    <row r="78" spans="1:27" hidden="1" x14ac:dyDescent="0.25">
      <c r="B78" s="55"/>
      <c r="C78" s="2"/>
      <c r="D78" s="524" t="s">
        <v>348</v>
      </c>
      <c r="E78" s="524"/>
      <c r="F78" s="258">
        <f t="shared" si="60"/>
        <v>0</v>
      </c>
      <c r="G78" s="151"/>
      <c r="H78" s="169">
        <f t="shared" si="52"/>
        <v>0</v>
      </c>
      <c r="I78" s="76"/>
      <c r="J78" s="1"/>
      <c r="K78" s="1"/>
      <c r="L78" s="1"/>
      <c r="M78" s="1"/>
      <c r="N78" s="1"/>
      <c r="O78" s="76"/>
      <c r="P78" s="1"/>
      <c r="Q78" s="1"/>
      <c r="R78" s="1"/>
      <c r="S78" s="1"/>
      <c r="T78" s="82"/>
      <c r="U78" s="1"/>
      <c r="V78" s="42"/>
      <c r="W78" s="82"/>
      <c r="X78" s="1"/>
      <c r="Y78" s="42"/>
      <c r="Z78" s="44"/>
    </row>
    <row r="79" spans="1:27" x14ac:dyDescent="0.25">
      <c r="B79" s="126" t="s">
        <v>838</v>
      </c>
      <c r="C79" s="562" t="s">
        <v>839</v>
      </c>
      <c r="D79" s="563"/>
      <c r="E79" s="563"/>
      <c r="F79" s="266">
        <f>F80+F81+F82</f>
        <v>4681048</v>
      </c>
      <c r="G79" s="159">
        <f t="shared" ref="G79:Z79" si="61">G80+G81+G82</f>
        <v>0</v>
      </c>
      <c r="H79" s="171">
        <f t="shared" si="52"/>
        <v>4681048</v>
      </c>
      <c r="I79" s="173">
        <f t="shared" ref="I79:N79" si="62">I80+I81+I82</f>
        <v>4681048</v>
      </c>
      <c r="J79" s="134">
        <f t="shared" si="62"/>
        <v>0</v>
      </c>
      <c r="K79" s="134">
        <f t="shared" si="62"/>
        <v>0</v>
      </c>
      <c r="L79" s="134">
        <f t="shared" si="62"/>
        <v>0</v>
      </c>
      <c r="M79" s="134">
        <f t="shared" ref="M79" si="63">M80+M81+M82</f>
        <v>0</v>
      </c>
      <c r="N79" s="134">
        <f t="shared" si="62"/>
        <v>0</v>
      </c>
      <c r="O79" s="173">
        <f t="shared" si="61"/>
        <v>0</v>
      </c>
      <c r="P79" s="134">
        <f t="shared" si="61"/>
        <v>0</v>
      </c>
      <c r="Q79" s="134">
        <f t="shared" si="61"/>
        <v>0</v>
      </c>
      <c r="R79" s="134">
        <f t="shared" si="61"/>
        <v>4681048</v>
      </c>
      <c r="S79" s="134">
        <f t="shared" si="61"/>
        <v>0</v>
      </c>
      <c r="T79" s="135">
        <f t="shared" si="61"/>
        <v>0</v>
      </c>
      <c r="U79" s="134">
        <f t="shared" si="61"/>
        <v>0</v>
      </c>
      <c r="V79" s="133">
        <f t="shared" si="61"/>
        <v>0</v>
      </c>
      <c r="W79" s="135">
        <f t="shared" si="61"/>
        <v>0</v>
      </c>
      <c r="X79" s="134">
        <f t="shared" si="61"/>
        <v>0</v>
      </c>
      <c r="Y79" s="133">
        <f t="shared" si="61"/>
        <v>0</v>
      </c>
      <c r="Z79" s="136">
        <f t="shared" si="61"/>
        <v>0</v>
      </c>
    </row>
    <row r="80" spans="1:27" s="211" customFormat="1" x14ac:dyDescent="0.25">
      <c r="A80" s="128" t="s">
        <v>885</v>
      </c>
      <c r="B80" s="191" t="s">
        <v>886</v>
      </c>
      <c r="C80" s="204"/>
      <c r="D80" s="274" t="s">
        <v>976</v>
      </c>
      <c r="E80" s="300"/>
      <c r="F80" s="281">
        <f t="shared" ref="F80:F83" si="64">SUM(O80:Z80)</f>
        <v>4681048</v>
      </c>
      <c r="G80" s="192"/>
      <c r="H80" s="193">
        <f t="shared" si="52"/>
        <v>4681048</v>
      </c>
      <c r="I80" s="201">
        <f>H80</f>
        <v>4681048</v>
      </c>
      <c r="J80" s="195"/>
      <c r="K80" s="195"/>
      <c r="L80" s="195"/>
      <c r="M80" s="195"/>
      <c r="N80" s="195"/>
      <c r="O80" s="201"/>
      <c r="P80" s="195"/>
      <c r="Q80" s="195"/>
      <c r="R80" s="195">
        <v>4681048</v>
      </c>
      <c r="S80" s="195"/>
      <c r="T80" s="196"/>
      <c r="U80" s="195"/>
      <c r="V80" s="194"/>
      <c r="W80" s="196"/>
      <c r="X80" s="195"/>
      <c r="Y80" s="194"/>
      <c r="Z80" s="197"/>
    </row>
    <row r="81" spans="1:26" s="211" customFormat="1" hidden="1" x14ac:dyDescent="0.25">
      <c r="A81" s="128" t="s">
        <v>224</v>
      </c>
      <c r="B81" s="191" t="s">
        <v>659</v>
      </c>
      <c r="C81" s="204"/>
      <c r="D81" s="274" t="s">
        <v>225</v>
      </c>
      <c r="E81" s="300"/>
      <c r="F81" s="281">
        <f t="shared" si="64"/>
        <v>0</v>
      </c>
      <c r="G81" s="192"/>
      <c r="H81" s="193">
        <f t="shared" si="52"/>
        <v>0</v>
      </c>
      <c r="I81" s="201"/>
      <c r="J81" s="195"/>
      <c r="K81" s="195"/>
      <c r="L81" s="195"/>
      <c r="M81" s="195"/>
      <c r="N81" s="195"/>
      <c r="O81" s="201"/>
      <c r="P81" s="195"/>
      <c r="Q81" s="195"/>
      <c r="R81" s="195"/>
      <c r="S81" s="195"/>
      <c r="T81" s="196"/>
      <c r="U81" s="195"/>
      <c r="V81" s="194"/>
      <c r="W81" s="196"/>
      <c r="X81" s="195"/>
      <c r="Y81" s="194"/>
      <c r="Z81" s="197"/>
    </row>
    <row r="82" spans="1:26" s="211" customFormat="1" hidden="1" x14ac:dyDescent="0.25">
      <c r="A82" s="128" t="s">
        <v>226</v>
      </c>
      <c r="B82" s="191" t="s">
        <v>660</v>
      </c>
      <c r="C82" s="204"/>
      <c r="D82" s="274" t="s">
        <v>227</v>
      </c>
      <c r="E82" s="300"/>
      <c r="F82" s="281">
        <f t="shared" si="64"/>
        <v>0</v>
      </c>
      <c r="G82" s="192"/>
      <c r="H82" s="193">
        <f t="shared" si="52"/>
        <v>0</v>
      </c>
      <c r="I82" s="201"/>
      <c r="J82" s="195"/>
      <c r="K82" s="195"/>
      <c r="L82" s="195"/>
      <c r="M82" s="195"/>
      <c r="N82" s="195"/>
      <c r="O82" s="201"/>
      <c r="P82" s="195"/>
      <c r="Q82" s="195"/>
      <c r="R82" s="195"/>
      <c r="S82" s="195"/>
      <c r="T82" s="196"/>
      <c r="U82" s="195"/>
      <c r="V82" s="194"/>
      <c r="W82" s="196"/>
      <c r="X82" s="195"/>
      <c r="Y82" s="194"/>
      <c r="Z82" s="197"/>
    </row>
    <row r="83" spans="1:26" s="41" customFormat="1" ht="27.75" hidden="1" customHeight="1" x14ac:dyDescent="0.25">
      <c r="A83" s="128" t="s">
        <v>228</v>
      </c>
      <c r="B83" s="109" t="s">
        <v>661</v>
      </c>
      <c r="C83" s="602" t="s">
        <v>353</v>
      </c>
      <c r="D83" s="603"/>
      <c r="E83" s="603"/>
      <c r="F83" s="267">
        <f t="shared" si="64"/>
        <v>0</v>
      </c>
      <c r="G83" s="160"/>
      <c r="H83" s="172">
        <f t="shared" si="52"/>
        <v>0</v>
      </c>
      <c r="I83" s="111"/>
      <c r="J83" s="112"/>
      <c r="K83" s="112"/>
      <c r="L83" s="112"/>
      <c r="M83" s="112"/>
      <c r="N83" s="112"/>
      <c r="O83" s="111"/>
      <c r="P83" s="112"/>
      <c r="Q83" s="112"/>
      <c r="R83" s="112"/>
      <c r="S83" s="112"/>
      <c r="T83" s="115"/>
      <c r="U83" s="112"/>
      <c r="V83" s="114"/>
      <c r="W83" s="115"/>
      <c r="X83" s="112"/>
      <c r="Y83" s="114"/>
      <c r="Z83" s="116"/>
    </row>
    <row r="84" spans="1:26" s="41" customFormat="1" hidden="1" x14ac:dyDescent="0.25">
      <c r="A84" s="128" t="s">
        <v>229</v>
      </c>
      <c r="B84" s="109" t="s">
        <v>662</v>
      </c>
      <c r="C84" s="602" t="s">
        <v>804</v>
      </c>
      <c r="D84" s="603"/>
      <c r="E84" s="603"/>
      <c r="F84" s="267">
        <f>F85+F86+F87+F88+F89+F90+F91+F92+F93+F94</f>
        <v>0</v>
      </c>
      <c r="G84" s="160">
        <f t="shared" ref="G84:Z84" si="65">G85+G86+G87+G88+G89+G90+G91+G92+G93+G94</f>
        <v>0</v>
      </c>
      <c r="H84" s="172">
        <f t="shared" si="52"/>
        <v>0</v>
      </c>
      <c r="I84" s="111">
        <f t="shared" ref="I84:N84" si="66">I85+I86+I87+I88+I89+I90+I91+I92+I93+I94</f>
        <v>0</v>
      </c>
      <c r="J84" s="112">
        <f t="shared" si="66"/>
        <v>0</v>
      </c>
      <c r="K84" s="112">
        <f t="shared" si="66"/>
        <v>0</v>
      </c>
      <c r="L84" s="112">
        <f t="shared" si="66"/>
        <v>0</v>
      </c>
      <c r="M84" s="112">
        <f t="shared" ref="M84" si="67">M85+M86+M87+M88+M89+M90+M91+M92+M93+M94</f>
        <v>0</v>
      </c>
      <c r="N84" s="112">
        <f t="shared" si="66"/>
        <v>0</v>
      </c>
      <c r="O84" s="111">
        <f t="shared" si="65"/>
        <v>0</v>
      </c>
      <c r="P84" s="112">
        <f t="shared" si="65"/>
        <v>0</v>
      </c>
      <c r="Q84" s="112">
        <f t="shared" si="65"/>
        <v>0</v>
      </c>
      <c r="R84" s="112">
        <f t="shared" si="65"/>
        <v>0</v>
      </c>
      <c r="S84" s="112">
        <f t="shared" si="65"/>
        <v>0</v>
      </c>
      <c r="T84" s="115">
        <f t="shared" si="65"/>
        <v>0</v>
      </c>
      <c r="U84" s="112">
        <f t="shared" si="65"/>
        <v>0</v>
      </c>
      <c r="V84" s="114">
        <f t="shared" si="65"/>
        <v>0</v>
      </c>
      <c r="W84" s="115">
        <f t="shared" si="65"/>
        <v>0</v>
      </c>
      <c r="X84" s="112">
        <f t="shared" si="65"/>
        <v>0</v>
      </c>
      <c r="Y84" s="114">
        <f t="shared" si="65"/>
        <v>0</v>
      </c>
      <c r="Z84" s="116">
        <f t="shared" si="65"/>
        <v>0</v>
      </c>
    </row>
    <row r="85" spans="1:26" hidden="1" x14ac:dyDescent="0.25">
      <c r="B85" s="55"/>
      <c r="C85" s="2"/>
      <c r="D85" s="524" t="s">
        <v>370</v>
      </c>
      <c r="E85" s="524"/>
      <c r="F85" s="258">
        <f t="shared" ref="F85:F94" si="68">SUM(O85:Z85)</f>
        <v>0</v>
      </c>
      <c r="G85" s="151"/>
      <c r="H85" s="169">
        <f t="shared" si="52"/>
        <v>0</v>
      </c>
      <c r="I85" s="76"/>
      <c r="J85" s="1"/>
      <c r="K85" s="1"/>
      <c r="L85" s="1"/>
      <c r="M85" s="1"/>
      <c r="N85" s="1"/>
      <c r="O85" s="76"/>
      <c r="P85" s="1"/>
      <c r="Q85" s="1"/>
      <c r="R85" s="1"/>
      <c r="S85" s="1"/>
      <c r="T85" s="82"/>
      <c r="U85" s="1"/>
      <c r="V85" s="42"/>
      <c r="W85" s="82"/>
      <c r="X85" s="1"/>
      <c r="Y85" s="42"/>
      <c r="Z85" s="44"/>
    </row>
    <row r="86" spans="1:26" hidden="1" x14ac:dyDescent="0.25">
      <c r="B86" s="55"/>
      <c r="C86" s="2"/>
      <c r="D86" s="524" t="s">
        <v>506</v>
      </c>
      <c r="E86" s="524"/>
      <c r="F86" s="258">
        <f t="shared" si="68"/>
        <v>0</v>
      </c>
      <c r="G86" s="151"/>
      <c r="H86" s="169">
        <f t="shared" si="52"/>
        <v>0</v>
      </c>
      <c r="I86" s="76"/>
      <c r="J86" s="1"/>
      <c r="K86" s="1"/>
      <c r="L86" s="1"/>
      <c r="M86" s="1"/>
      <c r="N86" s="1"/>
      <c r="O86" s="76"/>
      <c r="P86" s="1"/>
      <c r="Q86" s="1"/>
      <c r="R86" s="1"/>
      <c r="S86" s="1"/>
      <c r="T86" s="82"/>
      <c r="U86" s="1"/>
      <c r="V86" s="42"/>
      <c r="W86" s="82"/>
      <c r="X86" s="1"/>
      <c r="Y86" s="42"/>
      <c r="Z86" s="44"/>
    </row>
    <row r="87" spans="1:26" hidden="1" x14ac:dyDescent="0.25">
      <c r="B87" s="55"/>
      <c r="C87" s="2"/>
      <c r="D87" s="524" t="s">
        <v>507</v>
      </c>
      <c r="E87" s="524"/>
      <c r="F87" s="258">
        <f t="shared" si="68"/>
        <v>0</v>
      </c>
      <c r="G87" s="151"/>
      <c r="H87" s="169">
        <f t="shared" si="52"/>
        <v>0</v>
      </c>
      <c r="I87" s="76"/>
      <c r="J87" s="1"/>
      <c r="K87" s="1"/>
      <c r="L87" s="1"/>
      <c r="M87" s="1"/>
      <c r="N87" s="1"/>
      <c r="O87" s="76"/>
      <c r="P87" s="1"/>
      <c r="Q87" s="1"/>
      <c r="R87" s="1"/>
      <c r="S87" s="1"/>
      <c r="T87" s="82"/>
      <c r="U87" s="1"/>
      <c r="V87" s="42"/>
      <c r="W87" s="82"/>
      <c r="X87" s="1"/>
      <c r="Y87" s="42"/>
      <c r="Z87" s="44"/>
    </row>
    <row r="88" spans="1:26" hidden="1" x14ac:dyDescent="0.25">
      <c r="B88" s="55"/>
      <c r="C88" s="2"/>
      <c r="D88" s="524" t="s">
        <v>508</v>
      </c>
      <c r="E88" s="524"/>
      <c r="F88" s="258">
        <f t="shared" si="68"/>
        <v>0</v>
      </c>
      <c r="G88" s="151"/>
      <c r="H88" s="169">
        <f t="shared" si="52"/>
        <v>0</v>
      </c>
      <c r="I88" s="76"/>
      <c r="J88" s="1"/>
      <c r="K88" s="1"/>
      <c r="L88" s="1"/>
      <c r="M88" s="1"/>
      <c r="N88" s="1"/>
      <c r="O88" s="76"/>
      <c r="P88" s="1"/>
      <c r="Q88" s="1"/>
      <c r="R88" s="1"/>
      <c r="S88" s="1"/>
      <c r="T88" s="82"/>
      <c r="U88" s="1"/>
      <c r="V88" s="42"/>
      <c r="W88" s="82"/>
      <c r="X88" s="1"/>
      <c r="Y88" s="42"/>
      <c r="Z88" s="44"/>
    </row>
    <row r="89" spans="1:26" hidden="1" x14ac:dyDescent="0.25">
      <c r="B89" s="55"/>
      <c r="C89" s="2"/>
      <c r="D89" s="524" t="s">
        <v>509</v>
      </c>
      <c r="E89" s="524"/>
      <c r="F89" s="258">
        <f t="shared" si="68"/>
        <v>0</v>
      </c>
      <c r="G89" s="151"/>
      <c r="H89" s="169">
        <f t="shared" si="52"/>
        <v>0</v>
      </c>
      <c r="I89" s="76"/>
      <c r="J89" s="1"/>
      <c r="K89" s="1"/>
      <c r="L89" s="1"/>
      <c r="M89" s="1"/>
      <c r="N89" s="1"/>
      <c r="O89" s="76"/>
      <c r="P89" s="1"/>
      <c r="Q89" s="1"/>
      <c r="R89" s="1"/>
      <c r="S89" s="1"/>
      <c r="T89" s="82"/>
      <c r="U89" s="1"/>
      <c r="V89" s="42"/>
      <c r="W89" s="82"/>
      <c r="X89" s="1"/>
      <c r="Y89" s="42"/>
      <c r="Z89" s="44"/>
    </row>
    <row r="90" spans="1:26" hidden="1" x14ac:dyDescent="0.25">
      <c r="B90" s="55"/>
      <c r="C90" s="2"/>
      <c r="D90" s="524" t="s">
        <v>510</v>
      </c>
      <c r="E90" s="524"/>
      <c r="F90" s="258">
        <f t="shared" si="68"/>
        <v>0</v>
      </c>
      <c r="G90" s="151"/>
      <c r="H90" s="169">
        <f t="shared" si="52"/>
        <v>0</v>
      </c>
      <c r="I90" s="76"/>
      <c r="J90" s="1"/>
      <c r="K90" s="1"/>
      <c r="L90" s="1"/>
      <c r="M90" s="1"/>
      <c r="N90" s="1"/>
      <c r="O90" s="76"/>
      <c r="P90" s="1"/>
      <c r="Q90" s="1"/>
      <c r="R90" s="1"/>
      <c r="S90" s="1"/>
      <c r="T90" s="82"/>
      <c r="U90" s="1"/>
      <c r="V90" s="42"/>
      <c r="W90" s="82"/>
      <c r="X90" s="1"/>
      <c r="Y90" s="42"/>
      <c r="Z90" s="44"/>
    </row>
    <row r="91" spans="1:26" ht="25.5" hidden="1" customHeight="1" x14ac:dyDescent="0.25">
      <c r="B91" s="55"/>
      <c r="C91" s="2"/>
      <c r="D91" s="523" t="s">
        <v>511</v>
      </c>
      <c r="E91" s="523"/>
      <c r="F91" s="268">
        <f t="shared" si="68"/>
        <v>0</v>
      </c>
      <c r="G91" s="161"/>
      <c r="H91" s="169">
        <f t="shared" si="52"/>
        <v>0</v>
      </c>
      <c r="I91" s="76"/>
      <c r="J91" s="1"/>
      <c r="K91" s="1"/>
      <c r="L91" s="1"/>
      <c r="M91" s="1"/>
      <c r="N91" s="1"/>
      <c r="O91" s="76"/>
      <c r="P91" s="1"/>
      <c r="Q91" s="1"/>
      <c r="R91" s="1"/>
      <c r="S91" s="1"/>
      <c r="T91" s="82"/>
      <c r="U91" s="1"/>
      <c r="V91" s="42"/>
      <c r="W91" s="82"/>
      <c r="X91" s="1"/>
      <c r="Y91" s="42"/>
      <c r="Z91" s="44"/>
    </row>
    <row r="92" spans="1:26" hidden="1" x14ac:dyDescent="0.25">
      <c r="B92" s="55"/>
      <c r="C92" s="2"/>
      <c r="D92" s="524" t="s">
        <v>805</v>
      </c>
      <c r="E92" s="524"/>
      <c r="F92" s="258">
        <f t="shared" si="68"/>
        <v>0</v>
      </c>
      <c r="G92" s="151"/>
      <c r="H92" s="169">
        <f t="shared" si="52"/>
        <v>0</v>
      </c>
      <c r="I92" s="76"/>
      <c r="J92" s="1"/>
      <c r="K92" s="1"/>
      <c r="L92" s="1"/>
      <c r="M92" s="1"/>
      <c r="N92" s="1"/>
      <c r="O92" s="76"/>
      <c r="P92" s="1"/>
      <c r="Q92" s="1"/>
      <c r="R92" s="1"/>
      <c r="S92" s="1"/>
      <c r="T92" s="82"/>
      <c r="U92" s="1"/>
      <c r="V92" s="42"/>
      <c r="W92" s="82"/>
      <c r="X92" s="1"/>
      <c r="Y92" s="42"/>
      <c r="Z92" s="44"/>
    </row>
    <row r="93" spans="1:26" ht="25.5" hidden="1" customHeight="1" x14ac:dyDescent="0.25">
      <c r="B93" s="55"/>
      <c r="C93" s="2"/>
      <c r="D93" s="523" t="s">
        <v>512</v>
      </c>
      <c r="E93" s="523"/>
      <c r="F93" s="268">
        <f t="shared" si="68"/>
        <v>0</v>
      </c>
      <c r="G93" s="161"/>
      <c r="H93" s="169">
        <f t="shared" si="52"/>
        <v>0</v>
      </c>
      <c r="I93" s="76"/>
      <c r="J93" s="1"/>
      <c r="K93" s="1"/>
      <c r="L93" s="1"/>
      <c r="M93" s="1"/>
      <c r="N93" s="1"/>
      <c r="O93" s="76"/>
      <c r="P93" s="1"/>
      <c r="Q93" s="1"/>
      <c r="R93" s="1"/>
      <c r="S93" s="1"/>
      <c r="T93" s="82"/>
      <c r="U93" s="1"/>
      <c r="V93" s="42"/>
      <c r="W93" s="82"/>
      <c r="X93" s="1"/>
      <c r="Y93" s="42"/>
      <c r="Z93" s="44"/>
    </row>
    <row r="94" spans="1:26" ht="25.5" hidden="1" customHeight="1" x14ac:dyDescent="0.25">
      <c r="B94" s="55"/>
      <c r="C94" s="2"/>
      <c r="D94" s="523" t="s">
        <v>513</v>
      </c>
      <c r="E94" s="523"/>
      <c r="F94" s="268">
        <f t="shared" si="68"/>
        <v>0</v>
      </c>
      <c r="G94" s="161"/>
      <c r="H94" s="169">
        <f t="shared" si="52"/>
        <v>0</v>
      </c>
      <c r="I94" s="76"/>
      <c r="J94" s="1"/>
      <c r="K94" s="1"/>
      <c r="L94" s="1"/>
      <c r="M94" s="1"/>
      <c r="N94" s="1"/>
      <c r="O94" s="76"/>
      <c r="P94" s="1"/>
      <c r="Q94" s="1"/>
      <c r="R94" s="1"/>
      <c r="S94" s="1"/>
      <c r="T94" s="82"/>
      <c r="U94" s="1"/>
      <c r="V94" s="42"/>
      <c r="W94" s="82"/>
      <c r="X94" s="1"/>
      <c r="Y94" s="42"/>
      <c r="Z94" s="44"/>
    </row>
    <row r="95" spans="1:26" s="41" customFormat="1" ht="15" hidden="1" customHeight="1" x14ac:dyDescent="0.25">
      <c r="A95" s="128" t="s">
        <v>230</v>
      </c>
      <c r="B95" s="109" t="s">
        <v>663</v>
      </c>
      <c r="C95" s="602" t="s">
        <v>806</v>
      </c>
      <c r="D95" s="603"/>
      <c r="E95" s="603"/>
      <c r="F95" s="267">
        <f>F96+F97+F98+F99+F100+F101+F102+F103+F104+F105</f>
        <v>0</v>
      </c>
      <c r="G95" s="160">
        <f t="shared" ref="G95:Z95" si="69">G96+G97+G98+G99+G100+G101+G102+G103+G104+G105</f>
        <v>0</v>
      </c>
      <c r="H95" s="172">
        <f t="shared" si="52"/>
        <v>0</v>
      </c>
      <c r="I95" s="111">
        <f t="shared" ref="I95:N95" si="70">I96+I97+I98+I99+I100+I101+I102+I103+I104+I105</f>
        <v>0</v>
      </c>
      <c r="J95" s="112">
        <f t="shared" si="70"/>
        <v>0</v>
      </c>
      <c r="K95" s="112">
        <f t="shared" si="70"/>
        <v>0</v>
      </c>
      <c r="L95" s="112">
        <f t="shared" si="70"/>
        <v>0</v>
      </c>
      <c r="M95" s="112">
        <f t="shared" ref="M95" si="71">M96+M97+M98+M99+M100+M101+M102+M103+M104+M105</f>
        <v>0</v>
      </c>
      <c r="N95" s="112">
        <f t="shared" si="70"/>
        <v>0</v>
      </c>
      <c r="O95" s="111">
        <f t="shared" si="69"/>
        <v>0</v>
      </c>
      <c r="P95" s="112">
        <f t="shared" si="69"/>
        <v>0</v>
      </c>
      <c r="Q95" s="112">
        <f t="shared" si="69"/>
        <v>0</v>
      </c>
      <c r="R95" s="112">
        <f t="shared" si="69"/>
        <v>0</v>
      </c>
      <c r="S95" s="112">
        <f t="shared" si="69"/>
        <v>0</v>
      </c>
      <c r="T95" s="115">
        <f t="shared" si="69"/>
        <v>0</v>
      </c>
      <c r="U95" s="112">
        <f t="shared" si="69"/>
        <v>0</v>
      </c>
      <c r="V95" s="114">
        <f t="shared" si="69"/>
        <v>0</v>
      </c>
      <c r="W95" s="115">
        <f t="shared" si="69"/>
        <v>0</v>
      </c>
      <c r="X95" s="112">
        <f t="shared" si="69"/>
        <v>0</v>
      </c>
      <c r="Y95" s="114">
        <f t="shared" si="69"/>
        <v>0</v>
      </c>
      <c r="Z95" s="116">
        <f t="shared" si="69"/>
        <v>0</v>
      </c>
    </row>
    <row r="96" spans="1:26" hidden="1" x14ac:dyDescent="0.25">
      <c r="B96" s="55"/>
      <c r="C96" s="2"/>
      <c r="D96" s="524" t="s">
        <v>369</v>
      </c>
      <c r="E96" s="524"/>
      <c r="F96" s="258">
        <f t="shared" ref="F96:F105" si="72">SUM(O96:Z96)</f>
        <v>0</v>
      </c>
      <c r="G96" s="151"/>
      <c r="H96" s="169">
        <f t="shared" si="52"/>
        <v>0</v>
      </c>
      <c r="I96" s="76"/>
      <c r="J96" s="1"/>
      <c r="K96" s="1"/>
      <c r="L96" s="1"/>
      <c r="M96" s="1"/>
      <c r="N96" s="1"/>
      <c r="O96" s="76"/>
      <c r="P96" s="1"/>
      <c r="Q96" s="1"/>
      <c r="R96" s="1"/>
      <c r="S96" s="1"/>
      <c r="T96" s="82"/>
      <c r="U96" s="1"/>
      <c r="V96" s="42"/>
      <c r="W96" s="82"/>
      <c r="X96" s="1"/>
      <c r="Y96" s="42"/>
      <c r="Z96" s="44"/>
    </row>
    <row r="97" spans="1:26" hidden="1" x14ac:dyDescent="0.25">
      <c r="B97" s="55"/>
      <c r="C97" s="2"/>
      <c r="D97" s="524" t="s">
        <v>514</v>
      </c>
      <c r="E97" s="524"/>
      <c r="F97" s="258">
        <f t="shared" si="72"/>
        <v>0</v>
      </c>
      <c r="G97" s="151"/>
      <c r="H97" s="169">
        <f t="shared" si="52"/>
        <v>0</v>
      </c>
      <c r="I97" s="76"/>
      <c r="J97" s="1"/>
      <c r="K97" s="1"/>
      <c r="L97" s="1"/>
      <c r="M97" s="1"/>
      <c r="N97" s="1"/>
      <c r="O97" s="76"/>
      <c r="P97" s="1"/>
      <c r="Q97" s="1"/>
      <c r="R97" s="1"/>
      <c r="S97" s="1"/>
      <c r="T97" s="82"/>
      <c r="U97" s="1"/>
      <c r="V97" s="42"/>
      <c r="W97" s="82"/>
      <c r="X97" s="1"/>
      <c r="Y97" s="42"/>
      <c r="Z97" s="44"/>
    </row>
    <row r="98" spans="1:26" hidden="1" x14ac:dyDescent="0.25">
      <c r="B98" s="55"/>
      <c r="C98" s="2"/>
      <c r="D98" s="524" t="s">
        <v>516</v>
      </c>
      <c r="E98" s="524"/>
      <c r="F98" s="258">
        <f t="shared" si="72"/>
        <v>0</v>
      </c>
      <c r="G98" s="151"/>
      <c r="H98" s="169">
        <f t="shared" si="52"/>
        <v>0</v>
      </c>
      <c r="I98" s="76"/>
      <c r="J98" s="1"/>
      <c r="K98" s="1"/>
      <c r="L98" s="1"/>
      <c r="M98" s="1"/>
      <c r="N98" s="1"/>
      <c r="O98" s="76"/>
      <c r="P98" s="1"/>
      <c r="Q98" s="1"/>
      <c r="R98" s="1"/>
      <c r="S98" s="1"/>
      <c r="T98" s="82"/>
      <c r="U98" s="1"/>
      <c r="V98" s="42"/>
      <c r="W98" s="82"/>
      <c r="X98" s="1"/>
      <c r="Y98" s="42"/>
      <c r="Z98" s="44"/>
    </row>
    <row r="99" spans="1:26" hidden="1" x14ac:dyDescent="0.25">
      <c r="B99" s="55"/>
      <c r="C99" s="2"/>
      <c r="D99" s="524" t="s">
        <v>808</v>
      </c>
      <c r="E99" s="524"/>
      <c r="F99" s="258">
        <f t="shared" si="72"/>
        <v>0</v>
      </c>
      <c r="G99" s="151"/>
      <c r="H99" s="169">
        <f t="shared" si="52"/>
        <v>0</v>
      </c>
      <c r="I99" s="76"/>
      <c r="J99" s="1"/>
      <c r="K99" s="1"/>
      <c r="L99" s="1"/>
      <c r="M99" s="1"/>
      <c r="N99" s="1"/>
      <c r="O99" s="76"/>
      <c r="P99" s="1"/>
      <c r="Q99" s="1"/>
      <c r="R99" s="1"/>
      <c r="S99" s="1"/>
      <c r="T99" s="82"/>
      <c r="U99" s="1"/>
      <c r="V99" s="42"/>
      <c r="W99" s="82"/>
      <c r="X99" s="1"/>
      <c r="Y99" s="42"/>
      <c r="Z99" s="44"/>
    </row>
    <row r="100" spans="1:26" hidden="1" x14ac:dyDescent="0.25">
      <c r="B100" s="55"/>
      <c r="C100" s="2"/>
      <c r="D100" s="524" t="s">
        <v>521</v>
      </c>
      <c r="E100" s="524"/>
      <c r="F100" s="258">
        <f t="shared" si="72"/>
        <v>0</v>
      </c>
      <c r="G100" s="151"/>
      <c r="H100" s="169">
        <f t="shared" si="52"/>
        <v>0</v>
      </c>
      <c r="I100" s="76"/>
      <c r="J100" s="1"/>
      <c r="K100" s="1"/>
      <c r="L100" s="1"/>
      <c r="M100" s="1"/>
      <c r="N100" s="1"/>
      <c r="O100" s="76"/>
      <c r="P100" s="1"/>
      <c r="Q100" s="1"/>
      <c r="R100" s="1"/>
      <c r="S100" s="1"/>
      <c r="T100" s="82"/>
      <c r="U100" s="1"/>
      <c r="V100" s="42"/>
      <c r="W100" s="82"/>
      <c r="X100" s="1"/>
      <c r="Y100" s="42"/>
      <c r="Z100" s="44"/>
    </row>
    <row r="101" spans="1:26" hidden="1" x14ac:dyDescent="0.25">
      <c r="B101" s="55"/>
      <c r="C101" s="2"/>
      <c r="D101" s="524" t="s">
        <v>519</v>
      </c>
      <c r="E101" s="524"/>
      <c r="F101" s="258">
        <f t="shared" si="72"/>
        <v>0</v>
      </c>
      <c r="G101" s="151"/>
      <c r="H101" s="169">
        <f t="shared" si="52"/>
        <v>0</v>
      </c>
      <c r="I101" s="76"/>
      <c r="J101" s="1"/>
      <c r="K101" s="1"/>
      <c r="L101" s="1"/>
      <c r="M101" s="1"/>
      <c r="N101" s="1"/>
      <c r="O101" s="76"/>
      <c r="P101" s="1"/>
      <c r="Q101" s="1"/>
      <c r="R101" s="1"/>
      <c r="S101" s="1"/>
      <c r="T101" s="82"/>
      <c r="U101" s="1"/>
      <c r="V101" s="42"/>
      <c r="W101" s="82"/>
      <c r="X101" s="1"/>
      <c r="Y101" s="42"/>
      <c r="Z101" s="44"/>
    </row>
    <row r="102" spans="1:26" ht="25.5" hidden="1" customHeight="1" x14ac:dyDescent="0.25">
      <c r="B102" s="55"/>
      <c r="C102" s="2"/>
      <c r="D102" s="523" t="s">
        <v>523</v>
      </c>
      <c r="E102" s="523"/>
      <c r="F102" s="268">
        <f t="shared" si="72"/>
        <v>0</v>
      </c>
      <c r="G102" s="161"/>
      <c r="H102" s="169">
        <f t="shared" si="52"/>
        <v>0</v>
      </c>
      <c r="I102" s="76"/>
      <c r="J102" s="1"/>
      <c r="K102" s="1"/>
      <c r="L102" s="1"/>
      <c r="M102" s="1"/>
      <c r="N102" s="1"/>
      <c r="O102" s="76"/>
      <c r="P102" s="1"/>
      <c r="Q102" s="1"/>
      <c r="R102" s="1"/>
      <c r="S102" s="1"/>
      <c r="T102" s="82"/>
      <c r="U102" s="1"/>
      <c r="V102" s="42"/>
      <c r="W102" s="82"/>
      <c r="X102" s="1"/>
      <c r="Y102" s="42"/>
      <c r="Z102" s="44"/>
    </row>
    <row r="103" spans="1:26" hidden="1" x14ac:dyDescent="0.25">
      <c r="B103" s="55"/>
      <c r="C103" s="2"/>
      <c r="D103" s="524" t="s">
        <v>807</v>
      </c>
      <c r="E103" s="524"/>
      <c r="F103" s="258">
        <f t="shared" si="72"/>
        <v>0</v>
      </c>
      <c r="G103" s="151"/>
      <c r="H103" s="169">
        <f t="shared" si="52"/>
        <v>0</v>
      </c>
      <c r="I103" s="76"/>
      <c r="J103" s="1"/>
      <c r="K103" s="1"/>
      <c r="L103" s="1"/>
      <c r="M103" s="1"/>
      <c r="N103" s="1"/>
      <c r="O103" s="76"/>
      <c r="P103" s="1"/>
      <c r="Q103" s="1"/>
      <c r="R103" s="1"/>
      <c r="S103" s="1"/>
      <c r="T103" s="82"/>
      <c r="U103" s="1"/>
      <c r="V103" s="42"/>
      <c r="W103" s="82"/>
      <c r="X103" s="1"/>
      <c r="Y103" s="42"/>
      <c r="Z103" s="44"/>
    </row>
    <row r="104" spans="1:26" ht="25.5" hidden="1" customHeight="1" x14ac:dyDescent="0.25">
      <c r="B104" s="55"/>
      <c r="C104" s="2"/>
      <c r="D104" s="523" t="s">
        <v>526</v>
      </c>
      <c r="E104" s="523"/>
      <c r="F104" s="268">
        <f t="shared" si="72"/>
        <v>0</v>
      </c>
      <c r="G104" s="161"/>
      <c r="H104" s="169">
        <f t="shared" si="52"/>
        <v>0</v>
      </c>
      <c r="I104" s="76"/>
      <c r="J104" s="1"/>
      <c r="K104" s="1"/>
      <c r="L104" s="1"/>
      <c r="M104" s="1"/>
      <c r="N104" s="1"/>
      <c r="O104" s="76"/>
      <c r="P104" s="1"/>
      <c r="Q104" s="1"/>
      <c r="R104" s="1"/>
      <c r="S104" s="1"/>
      <c r="T104" s="82"/>
      <c r="U104" s="1"/>
      <c r="V104" s="42"/>
      <c r="W104" s="82"/>
      <c r="X104" s="1"/>
      <c r="Y104" s="42"/>
      <c r="Z104" s="44"/>
    </row>
    <row r="105" spans="1:26" ht="25.5" hidden="1" customHeight="1" x14ac:dyDescent="0.25">
      <c r="B105" s="55"/>
      <c r="C105" s="2"/>
      <c r="D105" s="523" t="s">
        <v>528</v>
      </c>
      <c r="E105" s="523"/>
      <c r="F105" s="268">
        <f t="shared" si="72"/>
        <v>0</v>
      </c>
      <c r="G105" s="161"/>
      <c r="H105" s="169">
        <f t="shared" si="52"/>
        <v>0</v>
      </c>
      <c r="I105" s="76"/>
      <c r="J105" s="1"/>
      <c r="K105" s="1"/>
      <c r="L105" s="1"/>
      <c r="M105" s="1"/>
      <c r="N105" s="1"/>
      <c r="O105" s="76"/>
      <c r="P105" s="1"/>
      <c r="Q105" s="1"/>
      <c r="R105" s="1"/>
      <c r="S105" s="1"/>
      <c r="T105" s="82"/>
      <c r="U105" s="1"/>
      <c r="V105" s="42"/>
      <c r="W105" s="82"/>
      <c r="X105" s="1"/>
      <c r="Y105" s="42"/>
      <c r="Z105" s="44"/>
    </row>
    <row r="106" spans="1:26" s="41" customFormat="1" x14ac:dyDescent="0.25">
      <c r="A106" s="128" t="s">
        <v>231</v>
      </c>
      <c r="B106" s="109" t="s">
        <v>664</v>
      </c>
      <c r="C106" s="564" t="s">
        <v>232</v>
      </c>
      <c r="D106" s="565"/>
      <c r="E106" s="565"/>
      <c r="F106" s="269">
        <f>F107+F108+F109+F110+F111+F112+F113+F114+F115+F116</f>
        <v>70000</v>
      </c>
      <c r="G106" s="162">
        <f t="shared" ref="G106:Z106" si="73">G107+G108+G109+G110+G111+G112+G113+G114+G115+G116</f>
        <v>0</v>
      </c>
      <c r="H106" s="172">
        <f t="shared" si="52"/>
        <v>70000</v>
      </c>
      <c r="I106" s="111">
        <f t="shared" ref="I106:N106" si="74">I107+I108+I109+I110+I111+I112+I113+I114+I115+I116</f>
        <v>0</v>
      </c>
      <c r="J106" s="112">
        <f t="shared" si="74"/>
        <v>0</v>
      </c>
      <c r="K106" s="112">
        <f t="shared" si="74"/>
        <v>0</v>
      </c>
      <c r="L106" s="112">
        <f t="shared" si="74"/>
        <v>0</v>
      </c>
      <c r="M106" s="112">
        <f t="shared" ref="M106" si="75">M107+M108+M109+M110+M111+M112+M113+M114+M115+M116</f>
        <v>0</v>
      </c>
      <c r="N106" s="112">
        <f t="shared" si="74"/>
        <v>0</v>
      </c>
      <c r="O106" s="111">
        <f t="shared" si="73"/>
        <v>0</v>
      </c>
      <c r="P106" s="112">
        <f t="shared" si="73"/>
        <v>0</v>
      </c>
      <c r="Q106" s="112">
        <f t="shared" si="73"/>
        <v>70000</v>
      </c>
      <c r="R106" s="112">
        <f t="shared" si="73"/>
        <v>0</v>
      </c>
      <c r="S106" s="112">
        <f t="shared" si="73"/>
        <v>0</v>
      </c>
      <c r="T106" s="115">
        <f t="shared" si="73"/>
        <v>0</v>
      </c>
      <c r="U106" s="112">
        <f t="shared" si="73"/>
        <v>0</v>
      </c>
      <c r="V106" s="114">
        <f t="shared" si="73"/>
        <v>0</v>
      </c>
      <c r="W106" s="115">
        <f t="shared" si="73"/>
        <v>0</v>
      </c>
      <c r="X106" s="112">
        <f t="shared" si="73"/>
        <v>0</v>
      </c>
      <c r="Y106" s="114">
        <f t="shared" si="73"/>
        <v>0</v>
      </c>
      <c r="Z106" s="116">
        <f t="shared" si="73"/>
        <v>0</v>
      </c>
    </row>
    <row r="107" spans="1:26" x14ac:dyDescent="0.25">
      <c r="B107" s="55"/>
      <c r="C107" s="2"/>
      <c r="D107" s="524" t="s">
        <v>368</v>
      </c>
      <c r="E107" s="524"/>
      <c r="F107" s="258">
        <f t="shared" ref="F107:F116" si="76">SUM(O107:Z107)</f>
        <v>70000</v>
      </c>
      <c r="G107" s="151"/>
      <c r="H107" s="169">
        <f t="shared" si="52"/>
        <v>70000</v>
      </c>
      <c r="I107" s="76"/>
      <c r="J107" s="1"/>
      <c r="K107" s="1"/>
      <c r="L107" s="1"/>
      <c r="M107" s="1"/>
      <c r="N107" s="1"/>
      <c r="O107" s="76"/>
      <c r="P107" s="1"/>
      <c r="Q107" s="1">
        <v>70000</v>
      </c>
      <c r="R107" s="1"/>
      <c r="S107" s="1"/>
      <c r="T107" s="82"/>
      <c r="U107" s="1"/>
      <c r="V107" s="42"/>
      <c r="W107" s="82"/>
      <c r="X107" s="1"/>
      <c r="Y107" s="42"/>
      <c r="Z107" s="44"/>
    </row>
    <row r="108" spans="1:26" hidden="1" x14ac:dyDescent="0.25">
      <c r="B108" s="55"/>
      <c r="C108" s="2"/>
      <c r="D108" s="524" t="s">
        <v>515</v>
      </c>
      <c r="E108" s="524"/>
      <c r="F108" s="258">
        <f t="shared" si="76"/>
        <v>0</v>
      </c>
      <c r="G108" s="151"/>
      <c r="H108" s="169">
        <f t="shared" si="52"/>
        <v>0</v>
      </c>
      <c r="I108" s="76"/>
      <c r="J108" s="1"/>
      <c r="K108" s="1"/>
      <c r="L108" s="1"/>
      <c r="M108" s="1"/>
      <c r="N108" s="1"/>
      <c r="O108" s="76"/>
      <c r="P108" s="1"/>
      <c r="Q108" s="1"/>
      <c r="R108" s="1"/>
      <c r="S108" s="1"/>
      <c r="T108" s="82"/>
      <c r="U108" s="1"/>
      <c r="V108" s="42"/>
      <c r="W108" s="82"/>
      <c r="X108" s="1"/>
      <c r="Y108" s="42"/>
      <c r="Z108" s="44"/>
    </row>
    <row r="109" spans="1:26" hidden="1" x14ac:dyDescent="0.25">
      <c r="B109" s="55"/>
      <c r="C109" s="2"/>
      <c r="D109" s="524" t="s">
        <v>517</v>
      </c>
      <c r="E109" s="524"/>
      <c r="F109" s="258">
        <f t="shared" si="76"/>
        <v>0</v>
      </c>
      <c r="G109" s="151"/>
      <c r="H109" s="169">
        <f t="shared" si="52"/>
        <v>0</v>
      </c>
      <c r="I109" s="76"/>
      <c r="J109" s="1"/>
      <c r="K109" s="1"/>
      <c r="L109" s="1"/>
      <c r="M109" s="1"/>
      <c r="N109" s="1"/>
      <c r="O109" s="76"/>
      <c r="P109" s="1"/>
      <c r="Q109" s="1"/>
      <c r="R109" s="1"/>
      <c r="S109" s="1"/>
      <c r="T109" s="82"/>
      <c r="U109" s="1"/>
      <c r="V109" s="42"/>
      <c r="W109" s="82"/>
      <c r="X109" s="1"/>
      <c r="Y109" s="42"/>
      <c r="Z109" s="44"/>
    </row>
    <row r="110" spans="1:26" hidden="1" x14ac:dyDescent="0.25">
      <c r="B110" s="55"/>
      <c r="C110" s="2"/>
      <c r="D110" s="524" t="s">
        <v>518</v>
      </c>
      <c r="E110" s="524"/>
      <c r="F110" s="258">
        <f t="shared" si="76"/>
        <v>0</v>
      </c>
      <c r="G110" s="151"/>
      <c r="H110" s="169">
        <f t="shared" si="52"/>
        <v>0</v>
      </c>
      <c r="I110" s="76"/>
      <c r="J110" s="1"/>
      <c r="K110" s="1"/>
      <c r="L110" s="1"/>
      <c r="M110" s="1"/>
      <c r="N110" s="1"/>
      <c r="O110" s="76"/>
      <c r="P110" s="1"/>
      <c r="Q110" s="1"/>
      <c r="R110" s="1"/>
      <c r="S110" s="1"/>
      <c r="T110" s="82"/>
      <c r="U110" s="1"/>
      <c r="V110" s="42"/>
      <c r="W110" s="82"/>
      <c r="X110" s="1"/>
      <c r="Y110" s="42"/>
      <c r="Z110" s="44"/>
    </row>
    <row r="111" spans="1:26" hidden="1" x14ac:dyDescent="0.25">
      <c r="B111" s="55"/>
      <c r="C111" s="2"/>
      <c r="D111" s="524" t="s">
        <v>522</v>
      </c>
      <c r="E111" s="524"/>
      <c r="F111" s="258">
        <f t="shared" si="76"/>
        <v>0</v>
      </c>
      <c r="G111" s="151"/>
      <c r="H111" s="169">
        <f t="shared" si="52"/>
        <v>0</v>
      </c>
      <c r="I111" s="76"/>
      <c r="J111" s="1"/>
      <c r="K111" s="1"/>
      <c r="L111" s="1"/>
      <c r="M111" s="1"/>
      <c r="N111" s="1"/>
      <c r="O111" s="76"/>
      <c r="P111" s="1"/>
      <c r="Q111" s="1"/>
      <c r="R111" s="1"/>
      <c r="S111" s="1"/>
      <c r="T111" s="82"/>
      <c r="U111" s="1"/>
      <c r="V111" s="42"/>
      <c r="W111" s="82"/>
      <c r="X111" s="1"/>
      <c r="Y111" s="42"/>
      <c r="Z111" s="44"/>
    </row>
    <row r="112" spans="1:26" hidden="1" x14ac:dyDescent="0.25">
      <c r="B112" s="55"/>
      <c r="C112" s="2"/>
      <c r="D112" s="524" t="s">
        <v>520</v>
      </c>
      <c r="E112" s="524"/>
      <c r="F112" s="258">
        <f t="shared" si="76"/>
        <v>0</v>
      </c>
      <c r="G112" s="151"/>
      <c r="H112" s="169">
        <f t="shared" si="52"/>
        <v>0</v>
      </c>
      <c r="I112" s="76"/>
      <c r="J112" s="1"/>
      <c r="K112" s="1"/>
      <c r="L112" s="1"/>
      <c r="M112" s="1"/>
      <c r="N112" s="1"/>
      <c r="O112" s="76"/>
      <c r="P112" s="1"/>
      <c r="Q112" s="1"/>
      <c r="R112" s="1"/>
      <c r="S112" s="1"/>
      <c r="T112" s="82"/>
      <c r="U112" s="1"/>
      <c r="V112" s="42"/>
      <c r="W112" s="82"/>
      <c r="X112" s="1"/>
      <c r="Y112" s="42"/>
      <c r="Z112" s="44"/>
    </row>
    <row r="113" spans="1:26" ht="25.5" hidden="1" customHeight="1" x14ac:dyDescent="0.25">
      <c r="B113" s="55"/>
      <c r="C113" s="2"/>
      <c r="D113" s="523" t="s">
        <v>524</v>
      </c>
      <c r="E113" s="523"/>
      <c r="F113" s="268">
        <f t="shared" si="76"/>
        <v>0</v>
      </c>
      <c r="G113" s="161"/>
      <c r="H113" s="169">
        <f t="shared" si="52"/>
        <v>0</v>
      </c>
      <c r="I113" s="76"/>
      <c r="J113" s="1"/>
      <c r="K113" s="1"/>
      <c r="L113" s="1"/>
      <c r="M113" s="1"/>
      <c r="N113" s="1"/>
      <c r="O113" s="76"/>
      <c r="P113" s="1"/>
      <c r="Q113" s="1"/>
      <c r="R113" s="1"/>
      <c r="S113" s="1"/>
      <c r="T113" s="82"/>
      <c r="U113" s="1"/>
      <c r="V113" s="42"/>
      <c r="W113" s="82"/>
      <c r="X113" s="1"/>
      <c r="Y113" s="42"/>
      <c r="Z113" s="44"/>
    </row>
    <row r="114" spans="1:26" hidden="1" x14ac:dyDescent="0.25">
      <c r="B114" s="55"/>
      <c r="C114" s="2"/>
      <c r="D114" s="524" t="s">
        <v>525</v>
      </c>
      <c r="E114" s="524"/>
      <c r="F114" s="258">
        <f t="shared" si="76"/>
        <v>0</v>
      </c>
      <c r="G114" s="151"/>
      <c r="H114" s="169">
        <f t="shared" si="52"/>
        <v>0</v>
      </c>
      <c r="I114" s="76"/>
      <c r="J114" s="1"/>
      <c r="K114" s="1"/>
      <c r="L114" s="1"/>
      <c r="M114" s="1"/>
      <c r="N114" s="1"/>
      <c r="O114" s="76"/>
      <c r="P114" s="1"/>
      <c r="Q114" s="1"/>
      <c r="R114" s="1"/>
      <c r="S114" s="1"/>
      <c r="T114" s="82"/>
      <c r="U114" s="1"/>
      <c r="V114" s="42"/>
      <c r="W114" s="82"/>
      <c r="X114" s="1"/>
      <c r="Y114" s="42"/>
      <c r="Z114" s="44"/>
    </row>
    <row r="115" spans="1:26" ht="25.5" hidden="1" customHeight="1" x14ac:dyDescent="0.25">
      <c r="B115" s="55"/>
      <c r="C115" s="2"/>
      <c r="D115" s="523" t="s">
        <v>527</v>
      </c>
      <c r="E115" s="523"/>
      <c r="F115" s="268">
        <f t="shared" si="76"/>
        <v>0</v>
      </c>
      <c r="G115" s="161"/>
      <c r="H115" s="169">
        <f t="shared" si="52"/>
        <v>0</v>
      </c>
      <c r="I115" s="76"/>
      <c r="J115" s="1"/>
      <c r="K115" s="1"/>
      <c r="L115" s="1"/>
      <c r="M115" s="1"/>
      <c r="N115" s="1"/>
      <c r="O115" s="76"/>
      <c r="P115" s="1"/>
      <c r="Q115" s="1"/>
      <c r="R115" s="1"/>
      <c r="S115" s="1"/>
      <c r="T115" s="82"/>
      <c r="U115" s="1"/>
      <c r="V115" s="42"/>
      <c r="W115" s="82"/>
      <c r="X115" s="1"/>
      <c r="Y115" s="42"/>
      <c r="Z115" s="44"/>
    </row>
    <row r="116" spans="1:26" ht="25.5" hidden="1" customHeight="1" x14ac:dyDescent="0.25">
      <c r="B116" s="55"/>
      <c r="C116" s="2"/>
      <c r="D116" s="523" t="s">
        <v>529</v>
      </c>
      <c r="E116" s="523"/>
      <c r="F116" s="268">
        <f t="shared" si="76"/>
        <v>0</v>
      </c>
      <c r="G116" s="161"/>
      <c r="H116" s="169">
        <f t="shared" si="52"/>
        <v>0</v>
      </c>
      <c r="I116" s="76"/>
      <c r="J116" s="1"/>
      <c r="K116" s="1"/>
      <c r="L116" s="1"/>
      <c r="M116" s="1"/>
      <c r="N116" s="1"/>
      <c r="O116" s="76"/>
      <c r="P116" s="1"/>
      <c r="Q116" s="1"/>
      <c r="R116" s="1"/>
      <c r="S116" s="1"/>
      <c r="T116" s="82"/>
      <c r="U116" s="1"/>
      <c r="V116" s="42"/>
      <c r="W116" s="82"/>
      <c r="X116" s="1"/>
      <c r="Y116" s="42"/>
      <c r="Z116" s="44"/>
    </row>
    <row r="117" spans="1:26" s="41" customFormat="1" ht="27.75" hidden="1" customHeight="1" x14ac:dyDescent="0.25">
      <c r="A117" s="128" t="s">
        <v>233</v>
      </c>
      <c r="B117" s="109" t="s">
        <v>665</v>
      </c>
      <c r="C117" s="602" t="s">
        <v>809</v>
      </c>
      <c r="D117" s="603"/>
      <c r="E117" s="603"/>
      <c r="F117" s="267">
        <f>F118+F119</f>
        <v>0</v>
      </c>
      <c r="G117" s="160">
        <f t="shared" ref="G117:Z117" si="77">G118+G119</f>
        <v>0</v>
      </c>
      <c r="H117" s="172">
        <f t="shared" si="52"/>
        <v>0</v>
      </c>
      <c r="I117" s="111">
        <f t="shared" ref="I117:N117" si="78">I118+I119</f>
        <v>0</v>
      </c>
      <c r="J117" s="112">
        <f t="shared" si="78"/>
        <v>0</v>
      </c>
      <c r="K117" s="112">
        <f t="shared" si="78"/>
        <v>0</v>
      </c>
      <c r="L117" s="112">
        <f t="shared" si="78"/>
        <v>0</v>
      </c>
      <c r="M117" s="112">
        <f t="shared" ref="M117" si="79">M118+M119</f>
        <v>0</v>
      </c>
      <c r="N117" s="112">
        <f t="shared" si="78"/>
        <v>0</v>
      </c>
      <c r="O117" s="111">
        <f t="shared" si="77"/>
        <v>0</v>
      </c>
      <c r="P117" s="112">
        <f t="shared" si="77"/>
        <v>0</v>
      </c>
      <c r="Q117" s="112">
        <f t="shared" si="77"/>
        <v>0</v>
      </c>
      <c r="R117" s="112">
        <f t="shared" si="77"/>
        <v>0</v>
      </c>
      <c r="S117" s="112">
        <f t="shared" si="77"/>
        <v>0</v>
      </c>
      <c r="T117" s="115">
        <f t="shared" si="77"/>
        <v>0</v>
      </c>
      <c r="U117" s="112">
        <f t="shared" si="77"/>
        <v>0</v>
      </c>
      <c r="V117" s="114">
        <f t="shared" si="77"/>
        <v>0</v>
      </c>
      <c r="W117" s="115">
        <f t="shared" si="77"/>
        <v>0</v>
      </c>
      <c r="X117" s="112">
        <f t="shared" si="77"/>
        <v>0</v>
      </c>
      <c r="Y117" s="114">
        <f t="shared" si="77"/>
        <v>0</v>
      </c>
      <c r="Z117" s="116">
        <f t="shared" si="77"/>
        <v>0</v>
      </c>
    </row>
    <row r="118" spans="1:26" hidden="1" x14ac:dyDescent="0.25">
      <c r="B118" s="55"/>
      <c r="C118" s="2"/>
      <c r="D118" s="524" t="s">
        <v>531</v>
      </c>
      <c r="E118" s="524"/>
      <c r="F118" s="258">
        <f t="shared" ref="F118:F119" si="80">SUM(O118:Z118)</f>
        <v>0</v>
      </c>
      <c r="G118" s="151"/>
      <c r="H118" s="169">
        <f t="shared" si="52"/>
        <v>0</v>
      </c>
      <c r="I118" s="76"/>
      <c r="J118" s="1"/>
      <c r="K118" s="1"/>
      <c r="L118" s="1"/>
      <c r="M118" s="1"/>
      <c r="N118" s="1"/>
      <c r="O118" s="76"/>
      <c r="P118" s="1"/>
      <c r="Q118" s="1"/>
      <c r="R118" s="1"/>
      <c r="S118" s="1"/>
      <c r="T118" s="82"/>
      <c r="U118" s="1"/>
      <c r="V118" s="42"/>
      <c r="W118" s="82"/>
      <c r="X118" s="1"/>
      <c r="Y118" s="42"/>
      <c r="Z118" s="44"/>
    </row>
    <row r="119" spans="1:26" ht="25.5" hidden="1" customHeight="1" x14ac:dyDescent="0.25">
      <c r="B119" s="55"/>
      <c r="C119" s="2"/>
      <c r="D119" s="523" t="s">
        <v>530</v>
      </c>
      <c r="E119" s="523"/>
      <c r="F119" s="268">
        <f t="shared" si="80"/>
        <v>0</v>
      </c>
      <c r="G119" s="161"/>
      <c r="H119" s="169">
        <f t="shared" si="52"/>
        <v>0</v>
      </c>
      <c r="I119" s="76"/>
      <c r="J119" s="1"/>
      <c r="K119" s="1"/>
      <c r="L119" s="1"/>
      <c r="M119" s="1"/>
      <c r="N119" s="1"/>
      <c r="O119" s="76"/>
      <c r="P119" s="1"/>
      <c r="Q119" s="1"/>
      <c r="R119" s="1"/>
      <c r="S119" s="1"/>
      <c r="T119" s="82"/>
      <c r="U119" s="1"/>
      <c r="V119" s="42"/>
      <c r="W119" s="82"/>
      <c r="X119" s="1"/>
      <c r="Y119" s="42"/>
      <c r="Z119" s="44"/>
    </row>
    <row r="120" spans="1:26" s="41" customFormat="1" hidden="1" x14ac:dyDescent="0.25">
      <c r="A120" s="128" t="s">
        <v>234</v>
      </c>
      <c r="B120" s="109" t="s">
        <v>667</v>
      </c>
      <c r="C120" s="602" t="s">
        <v>810</v>
      </c>
      <c r="D120" s="603"/>
      <c r="E120" s="603"/>
      <c r="F120" s="267">
        <f>F121+F122+F123+F124+F125+F126+F127+F128+F129+F130+F131</f>
        <v>0</v>
      </c>
      <c r="G120" s="160">
        <f t="shared" ref="G120:Z120" si="81">G121+G122+G123+G124+G125+G126+G127+G128+G129+G130+G131</f>
        <v>0</v>
      </c>
      <c r="H120" s="172">
        <f t="shared" si="52"/>
        <v>0</v>
      </c>
      <c r="I120" s="111">
        <f t="shared" ref="I120:N120" si="82">I121+I122+I123+I124+I125+I126+I127+I128+I129+I130+I131</f>
        <v>0</v>
      </c>
      <c r="J120" s="112">
        <f t="shared" si="82"/>
        <v>0</v>
      </c>
      <c r="K120" s="112">
        <f t="shared" si="82"/>
        <v>0</v>
      </c>
      <c r="L120" s="112">
        <f t="shared" si="82"/>
        <v>0</v>
      </c>
      <c r="M120" s="112">
        <f t="shared" ref="M120" si="83">M121+M122+M123+M124+M125+M126+M127+M128+M129+M130+M131</f>
        <v>0</v>
      </c>
      <c r="N120" s="112">
        <f t="shared" si="82"/>
        <v>0</v>
      </c>
      <c r="O120" s="111">
        <f t="shared" si="81"/>
        <v>0</v>
      </c>
      <c r="P120" s="112">
        <f t="shared" si="81"/>
        <v>0</v>
      </c>
      <c r="Q120" s="112">
        <f t="shared" si="81"/>
        <v>0</v>
      </c>
      <c r="R120" s="112">
        <f t="shared" si="81"/>
        <v>0</v>
      </c>
      <c r="S120" s="112">
        <f t="shared" si="81"/>
        <v>0</v>
      </c>
      <c r="T120" s="115">
        <f t="shared" si="81"/>
        <v>0</v>
      </c>
      <c r="U120" s="112">
        <f t="shared" si="81"/>
        <v>0</v>
      </c>
      <c r="V120" s="114">
        <f t="shared" si="81"/>
        <v>0</v>
      </c>
      <c r="W120" s="115">
        <f t="shared" si="81"/>
        <v>0</v>
      </c>
      <c r="X120" s="112">
        <f t="shared" si="81"/>
        <v>0</v>
      </c>
      <c r="Y120" s="114">
        <f t="shared" si="81"/>
        <v>0</v>
      </c>
      <c r="Z120" s="116">
        <f t="shared" si="81"/>
        <v>0</v>
      </c>
    </row>
    <row r="121" spans="1:26" hidden="1" x14ac:dyDescent="0.25">
      <c r="B121" s="55"/>
      <c r="C121" s="2"/>
      <c r="D121" s="524" t="s">
        <v>354</v>
      </c>
      <c r="E121" s="524"/>
      <c r="F121" s="258">
        <f t="shared" ref="F121:F134" si="84">SUM(O121:Z121)</f>
        <v>0</v>
      </c>
      <c r="G121" s="151"/>
      <c r="H121" s="169">
        <f t="shared" si="52"/>
        <v>0</v>
      </c>
      <c r="I121" s="76"/>
      <c r="J121" s="1"/>
      <c r="K121" s="1"/>
      <c r="L121" s="1"/>
      <c r="M121" s="1"/>
      <c r="N121" s="1"/>
      <c r="O121" s="76"/>
      <c r="P121" s="1"/>
      <c r="Q121" s="1"/>
      <c r="R121" s="1"/>
      <c r="S121" s="1"/>
      <c r="T121" s="82"/>
      <c r="U121" s="1"/>
      <c r="V121" s="42"/>
      <c r="W121" s="82"/>
      <c r="X121" s="1"/>
      <c r="Y121" s="42"/>
      <c r="Z121" s="44"/>
    </row>
    <row r="122" spans="1:26" hidden="1" x14ac:dyDescent="0.25">
      <c r="B122" s="55"/>
      <c r="C122" s="2"/>
      <c r="D122" s="524" t="s">
        <v>357</v>
      </c>
      <c r="E122" s="524"/>
      <c r="F122" s="258">
        <f t="shared" si="84"/>
        <v>0</v>
      </c>
      <c r="G122" s="151"/>
      <c r="H122" s="169">
        <f t="shared" si="52"/>
        <v>0</v>
      </c>
      <c r="I122" s="76"/>
      <c r="J122" s="1"/>
      <c r="K122" s="1"/>
      <c r="L122" s="1"/>
      <c r="M122" s="1"/>
      <c r="N122" s="1"/>
      <c r="O122" s="76"/>
      <c r="P122" s="1"/>
      <c r="Q122" s="1"/>
      <c r="R122" s="1"/>
      <c r="S122" s="1"/>
      <c r="T122" s="82"/>
      <c r="U122" s="1"/>
      <c r="V122" s="42"/>
      <c r="W122" s="82"/>
      <c r="X122" s="1"/>
      <c r="Y122" s="42"/>
      <c r="Z122" s="44"/>
    </row>
    <row r="123" spans="1:26" hidden="1" x14ac:dyDescent="0.25">
      <c r="B123" s="55"/>
      <c r="C123" s="2"/>
      <c r="D123" s="524" t="s">
        <v>358</v>
      </c>
      <c r="E123" s="524"/>
      <c r="F123" s="258">
        <f t="shared" si="84"/>
        <v>0</v>
      </c>
      <c r="G123" s="151"/>
      <c r="H123" s="169">
        <f t="shared" si="52"/>
        <v>0</v>
      </c>
      <c r="I123" s="76"/>
      <c r="J123" s="1"/>
      <c r="K123" s="1"/>
      <c r="L123" s="1"/>
      <c r="M123" s="1"/>
      <c r="N123" s="1"/>
      <c r="O123" s="76"/>
      <c r="P123" s="1"/>
      <c r="Q123" s="1"/>
      <c r="R123" s="1"/>
      <c r="S123" s="1"/>
      <c r="T123" s="82"/>
      <c r="U123" s="1"/>
      <c r="V123" s="42"/>
      <c r="W123" s="82"/>
      <c r="X123" s="1"/>
      <c r="Y123" s="42"/>
      <c r="Z123" s="44"/>
    </row>
    <row r="124" spans="1:26" hidden="1" x14ac:dyDescent="0.25">
      <c r="B124" s="55"/>
      <c r="C124" s="2"/>
      <c r="D124" s="524" t="s">
        <v>355</v>
      </c>
      <c r="E124" s="524"/>
      <c r="F124" s="258">
        <f t="shared" si="84"/>
        <v>0</v>
      </c>
      <c r="G124" s="151"/>
      <c r="H124" s="169">
        <f t="shared" si="52"/>
        <v>0</v>
      </c>
      <c r="I124" s="76"/>
      <c r="J124" s="1"/>
      <c r="K124" s="1"/>
      <c r="L124" s="1"/>
      <c r="M124" s="1"/>
      <c r="N124" s="1"/>
      <c r="O124" s="76"/>
      <c r="P124" s="1"/>
      <c r="Q124" s="1"/>
      <c r="R124" s="1"/>
      <c r="S124" s="1"/>
      <c r="T124" s="82"/>
      <c r="U124" s="1"/>
      <c r="V124" s="42"/>
      <c r="W124" s="82"/>
      <c r="X124" s="1"/>
      <c r="Y124" s="42"/>
      <c r="Z124" s="44"/>
    </row>
    <row r="125" spans="1:26" hidden="1" x14ac:dyDescent="0.25">
      <c r="B125" s="55"/>
      <c r="C125" s="2"/>
      <c r="D125" s="524" t="s">
        <v>811</v>
      </c>
      <c r="E125" s="524"/>
      <c r="F125" s="258">
        <f t="shared" si="84"/>
        <v>0</v>
      </c>
      <c r="G125" s="151"/>
      <c r="H125" s="169">
        <f t="shared" si="52"/>
        <v>0</v>
      </c>
      <c r="I125" s="76"/>
      <c r="J125" s="1"/>
      <c r="K125" s="1"/>
      <c r="L125" s="1"/>
      <c r="M125" s="1"/>
      <c r="N125" s="1"/>
      <c r="O125" s="76"/>
      <c r="P125" s="1"/>
      <c r="Q125" s="1"/>
      <c r="R125" s="1"/>
      <c r="S125" s="1"/>
      <c r="T125" s="82"/>
      <c r="U125" s="1"/>
      <c r="V125" s="42"/>
      <c r="W125" s="82"/>
      <c r="X125" s="1"/>
      <c r="Y125" s="42"/>
      <c r="Z125" s="44"/>
    </row>
    <row r="126" spans="1:26" ht="25.5" hidden="1" customHeight="1" x14ac:dyDescent="0.25">
      <c r="B126" s="55"/>
      <c r="C126" s="2"/>
      <c r="D126" s="523" t="s">
        <v>532</v>
      </c>
      <c r="E126" s="523"/>
      <c r="F126" s="268">
        <f t="shared" si="84"/>
        <v>0</v>
      </c>
      <c r="G126" s="161"/>
      <c r="H126" s="169">
        <f t="shared" si="52"/>
        <v>0</v>
      </c>
      <c r="I126" s="76"/>
      <c r="J126" s="1"/>
      <c r="K126" s="1"/>
      <c r="L126" s="1"/>
      <c r="M126" s="1"/>
      <c r="N126" s="1"/>
      <c r="O126" s="76"/>
      <c r="P126" s="1"/>
      <c r="Q126" s="1"/>
      <c r="R126" s="1"/>
      <c r="S126" s="1"/>
      <c r="T126" s="82"/>
      <c r="U126" s="1"/>
      <c r="V126" s="42"/>
      <c r="W126" s="82"/>
      <c r="X126" s="1"/>
      <c r="Y126" s="42"/>
      <c r="Z126" s="44"/>
    </row>
    <row r="127" spans="1:26" ht="25.5" hidden="1" customHeight="1" x14ac:dyDescent="0.25">
      <c r="B127" s="55"/>
      <c r="C127" s="2"/>
      <c r="D127" s="523" t="s">
        <v>533</v>
      </c>
      <c r="E127" s="523"/>
      <c r="F127" s="268">
        <f t="shared" si="84"/>
        <v>0</v>
      </c>
      <c r="G127" s="161"/>
      <c r="H127" s="169">
        <f t="shared" si="52"/>
        <v>0</v>
      </c>
      <c r="I127" s="76"/>
      <c r="J127" s="1"/>
      <c r="K127" s="1"/>
      <c r="L127" s="1"/>
      <c r="M127" s="1"/>
      <c r="N127" s="1"/>
      <c r="O127" s="76"/>
      <c r="P127" s="1"/>
      <c r="Q127" s="1"/>
      <c r="R127" s="1"/>
      <c r="S127" s="1"/>
      <c r="T127" s="82"/>
      <c r="U127" s="1"/>
      <c r="V127" s="42"/>
      <c r="W127" s="82"/>
      <c r="X127" s="1"/>
      <c r="Y127" s="42"/>
      <c r="Z127" s="44"/>
    </row>
    <row r="128" spans="1:26" hidden="1" x14ac:dyDescent="0.25">
      <c r="B128" s="55"/>
      <c r="C128" s="2"/>
      <c r="D128" s="524" t="s">
        <v>364</v>
      </c>
      <c r="E128" s="524"/>
      <c r="F128" s="258">
        <f t="shared" si="84"/>
        <v>0</v>
      </c>
      <c r="G128" s="151"/>
      <c r="H128" s="169">
        <f t="shared" si="52"/>
        <v>0</v>
      </c>
      <c r="I128" s="76"/>
      <c r="J128" s="1"/>
      <c r="K128" s="1"/>
      <c r="L128" s="1"/>
      <c r="M128" s="1"/>
      <c r="N128" s="1"/>
      <c r="O128" s="76"/>
      <c r="P128" s="1"/>
      <c r="Q128" s="1"/>
      <c r="R128" s="1"/>
      <c r="S128" s="1"/>
      <c r="T128" s="82"/>
      <c r="U128" s="1"/>
      <c r="V128" s="42"/>
      <c r="W128" s="82"/>
      <c r="X128" s="1"/>
      <c r="Y128" s="42"/>
      <c r="Z128" s="44"/>
    </row>
    <row r="129" spans="1:26" hidden="1" x14ac:dyDescent="0.25">
      <c r="B129" s="55"/>
      <c r="C129" s="2"/>
      <c r="D129" s="524" t="s">
        <v>356</v>
      </c>
      <c r="E129" s="524"/>
      <c r="F129" s="258">
        <f t="shared" si="84"/>
        <v>0</v>
      </c>
      <c r="G129" s="151"/>
      <c r="H129" s="169">
        <f t="shared" si="52"/>
        <v>0</v>
      </c>
      <c r="I129" s="76"/>
      <c r="J129" s="1"/>
      <c r="K129" s="1"/>
      <c r="L129" s="1"/>
      <c r="M129" s="1"/>
      <c r="N129" s="1"/>
      <c r="O129" s="76"/>
      <c r="P129" s="1"/>
      <c r="Q129" s="1"/>
      <c r="R129" s="1"/>
      <c r="S129" s="1"/>
      <c r="T129" s="82"/>
      <c r="U129" s="1"/>
      <c r="V129" s="42"/>
      <c r="W129" s="82"/>
      <c r="X129" s="1"/>
      <c r="Y129" s="42"/>
      <c r="Z129" s="44"/>
    </row>
    <row r="130" spans="1:26" ht="25.5" hidden="1" customHeight="1" x14ac:dyDescent="0.25">
      <c r="B130" s="55"/>
      <c r="C130" s="2"/>
      <c r="D130" s="523" t="s">
        <v>534</v>
      </c>
      <c r="E130" s="523"/>
      <c r="F130" s="268">
        <f t="shared" si="84"/>
        <v>0</v>
      </c>
      <c r="G130" s="161"/>
      <c r="H130" s="169">
        <f t="shared" si="52"/>
        <v>0</v>
      </c>
      <c r="I130" s="76"/>
      <c r="J130" s="1"/>
      <c r="K130" s="1"/>
      <c r="L130" s="1"/>
      <c r="M130" s="1"/>
      <c r="N130" s="1"/>
      <c r="O130" s="76"/>
      <c r="P130" s="1"/>
      <c r="Q130" s="1"/>
      <c r="R130" s="1"/>
      <c r="S130" s="1"/>
      <c r="T130" s="82"/>
      <c r="U130" s="1"/>
      <c r="V130" s="42"/>
      <c r="W130" s="82"/>
      <c r="X130" s="1"/>
      <c r="Y130" s="42"/>
      <c r="Z130" s="44"/>
    </row>
    <row r="131" spans="1:26" hidden="1" x14ac:dyDescent="0.25">
      <c r="B131" s="55"/>
      <c r="C131" s="2"/>
      <c r="D131" s="524" t="s">
        <v>535</v>
      </c>
      <c r="E131" s="524"/>
      <c r="F131" s="258">
        <f t="shared" si="84"/>
        <v>0</v>
      </c>
      <c r="G131" s="151"/>
      <c r="H131" s="169">
        <f t="shared" si="52"/>
        <v>0</v>
      </c>
      <c r="I131" s="76"/>
      <c r="J131" s="1"/>
      <c r="K131" s="1"/>
      <c r="L131" s="1"/>
      <c r="M131" s="1"/>
      <c r="N131" s="1"/>
      <c r="O131" s="76"/>
      <c r="P131" s="1"/>
      <c r="Q131" s="1"/>
      <c r="R131" s="1"/>
      <c r="S131" s="1"/>
      <c r="T131" s="82"/>
      <c r="U131" s="1"/>
      <c r="V131" s="42"/>
      <c r="W131" s="82"/>
      <c r="X131" s="1"/>
      <c r="Y131" s="42"/>
      <c r="Z131" s="44"/>
    </row>
    <row r="132" spans="1:26" s="41" customFormat="1" hidden="1" x14ac:dyDescent="0.25">
      <c r="A132" s="128" t="s">
        <v>235</v>
      </c>
      <c r="B132" s="109" t="s">
        <v>666</v>
      </c>
      <c r="C132" s="564" t="s">
        <v>236</v>
      </c>
      <c r="D132" s="565"/>
      <c r="E132" s="565"/>
      <c r="F132" s="269">
        <f t="shared" si="84"/>
        <v>0</v>
      </c>
      <c r="G132" s="162"/>
      <c r="H132" s="172">
        <f t="shared" si="52"/>
        <v>0</v>
      </c>
      <c r="I132" s="111"/>
      <c r="J132" s="112"/>
      <c r="K132" s="112"/>
      <c r="L132" s="112"/>
      <c r="M132" s="112"/>
      <c r="N132" s="112"/>
      <c r="O132" s="111"/>
      <c r="P132" s="112"/>
      <c r="Q132" s="112"/>
      <c r="R132" s="112"/>
      <c r="S132" s="112"/>
      <c r="T132" s="115"/>
      <c r="U132" s="112"/>
      <c r="V132" s="114"/>
      <c r="W132" s="115"/>
      <c r="X132" s="112"/>
      <c r="Y132" s="114"/>
      <c r="Z132" s="116"/>
    </row>
    <row r="133" spans="1:26" s="41" customFormat="1" hidden="1" x14ac:dyDescent="0.25">
      <c r="A133" s="128" t="s">
        <v>237</v>
      </c>
      <c r="B133" s="109" t="s">
        <v>668</v>
      </c>
      <c r="C133" s="564" t="s">
        <v>238</v>
      </c>
      <c r="D133" s="565"/>
      <c r="E133" s="565"/>
      <c r="F133" s="269">
        <f t="shared" si="84"/>
        <v>0</v>
      </c>
      <c r="G133" s="162"/>
      <c r="H133" s="172">
        <f t="shared" si="52"/>
        <v>0</v>
      </c>
      <c r="I133" s="111"/>
      <c r="J133" s="112"/>
      <c r="K133" s="112"/>
      <c r="L133" s="112"/>
      <c r="M133" s="112"/>
      <c r="N133" s="112"/>
      <c r="O133" s="111"/>
      <c r="P133" s="112"/>
      <c r="Q133" s="112"/>
      <c r="R133" s="112"/>
      <c r="S133" s="112"/>
      <c r="T133" s="115"/>
      <c r="U133" s="112"/>
      <c r="V133" s="114"/>
      <c r="W133" s="115"/>
      <c r="X133" s="112"/>
      <c r="Y133" s="114"/>
      <c r="Z133" s="116"/>
    </row>
    <row r="134" spans="1:26" s="41" customFormat="1" hidden="1" x14ac:dyDescent="0.25">
      <c r="A134" s="128" t="s">
        <v>239</v>
      </c>
      <c r="B134" s="109" t="s">
        <v>669</v>
      </c>
      <c r="C134" s="564" t="s">
        <v>240</v>
      </c>
      <c r="D134" s="565"/>
      <c r="E134" s="565"/>
      <c r="F134" s="269">
        <f t="shared" si="84"/>
        <v>0</v>
      </c>
      <c r="G134" s="162"/>
      <c r="H134" s="172">
        <f t="shared" ref="H134:H204" si="85">SUM(F134:G134)</f>
        <v>0</v>
      </c>
      <c r="I134" s="111"/>
      <c r="J134" s="112"/>
      <c r="K134" s="112"/>
      <c r="L134" s="112"/>
      <c r="M134" s="112"/>
      <c r="N134" s="112"/>
      <c r="O134" s="111"/>
      <c r="P134" s="112"/>
      <c r="Q134" s="112"/>
      <c r="R134" s="112"/>
      <c r="S134" s="112"/>
      <c r="T134" s="115"/>
      <c r="U134" s="112"/>
      <c r="V134" s="114"/>
      <c r="W134" s="115"/>
      <c r="X134" s="112"/>
      <c r="Y134" s="114"/>
      <c r="Z134" s="116"/>
    </row>
    <row r="135" spans="1:26" s="41" customFormat="1" x14ac:dyDescent="0.25">
      <c r="A135" s="128" t="s">
        <v>241</v>
      </c>
      <c r="B135" s="109" t="s">
        <v>670</v>
      </c>
      <c r="C135" s="564" t="s">
        <v>242</v>
      </c>
      <c r="D135" s="565"/>
      <c r="E135" s="565"/>
      <c r="F135" s="269">
        <f>F136+F137+F139+F146+F147+F148+F149+F150+F151+F152</f>
        <v>4137892</v>
      </c>
      <c r="G135" s="162">
        <f>G136+G137+G139+G146+G147+G148+G149+G150+G151+G152</f>
        <v>2568000</v>
      </c>
      <c r="H135" s="172">
        <f t="shared" si="85"/>
        <v>6705892</v>
      </c>
      <c r="I135" s="111">
        <f t="shared" ref="I135:Z135" si="86">I136+I137+I139+I146+I147+I148+I149+I150+I151+I152</f>
        <v>0</v>
      </c>
      <c r="J135" s="112">
        <f t="shared" si="86"/>
        <v>0</v>
      </c>
      <c r="K135" s="112">
        <f t="shared" si="86"/>
        <v>2568000</v>
      </c>
      <c r="L135" s="112">
        <f t="shared" si="86"/>
        <v>4137892</v>
      </c>
      <c r="M135" s="112">
        <f t="shared" si="86"/>
        <v>0</v>
      </c>
      <c r="N135" s="112">
        <f t="shared" si="86"/>
        <v>0</v>
      </c>
      <c r="O135" s="111">
        <f t="shared" si="86"/>
        <v>344824</v>
      </c>
      <c r="P135" s="112">
        <f t="shared" si="86"/>
        <v>344824</v>
      </c>
      <c r="Q135" s="112">
        <f t="shared" si="86"/>
        <v>344824</v>
      </c>
      <c r="R135" s="112">
        <f t="shared" si="86"/>
        <v>344824</v>
      </c>
      <c r="S135" s="112">
        <f t="shared" si="86"/>
        <v>852824</v>
      </c>
      <c r="T135" s="115">
        <f t="shared" si="86"/>
        <v>1244824</v>
      </c>
      <c r="U135" s="112">
        <f t="shared" si="86"/>
        <v>359824</v>
      </c>
      <c r="V135" s="114">
        <f t="shared" si="86"/>
        <v>1244824</v>
      </c>
      <c r="W135" s="115">
        <f t="shared" si="86"/>
        <v>589825</v>
      </c>
      <c r="X135" s="112">
        <f t="shared" si="86"/>
        <v>344825</v>
      </c>
      <c r="Y135" s="114">
        <f t="shared" si="86"/>
        <v>344825</v>
      </c>
      <c r="Z135" s="116">
        <f t="shared" si="86"/>
        <v>344825</v>
      </c>
    </row>
    <row r="136" spans="1:26" hidden="1" x14ac:dyDescent="0.25">
      <c r="B136" s="55"/>
      <c r="C136" s="2"/>
      <c r="D136" s="524" t="s">
        <v>359</v>
      </c>
      <c r="E136" s="524"/>
      <c r="F136" s="258">
        <f t="shared" ref="F136:F153" si="87">SUM(O136:Z136)</f>
        <v>0</v>
      </c>
      <c r="G136" s="151"/>
      <c r="H136" s="169">
        <f t="shared" si="85"/>
        <v>0</v>
      </c>
      <c r="I136" s="76"/>
      <c r="J136" s="1"/>
      <c r="K136" s="1"/>
      <c r="L136" s="1"/>
      <c r="M136" s="1"/>
      <c r="N136" s="1"/>
      <c r="O136" s="76"/>
      <c r="P136" s="1"/>
      <c r="Q136" s="1"/>
      <c r="R136" s="1"/>
      <c r="S136" s="1"/>
      <c r="T136" s="82"/>
      <c r="U136" s="1"/>
      <c r="V136" s="42"/>
      <c r="W136" s="82"/>
      <c r="X136" s="1"/>
      <c r="Y136" s="42"/>
      <c r="Z136" s="44"/>
    </row>
    <row r="137" spans="1:26" s="211" customFormat="1" x14ac:dyDescent="0.25">
      <c r="A137" s="393"/>
      <c r="B137" s="191"/>
      <c r="C137" s="200"/>
      <c r="D137" s="567" t="s">
        <v>360</v>
      </c>
      <c r="E137" s="567"/>
      <c r="F137" s="281">
        <f>F138</f>
        <v>4137892</v>
      </c>
      <c r="G137" s="192">
        <f>G138</f>
        <v>0</v>
      </c>
      <c r="H137" s="193">
        <f t="shared" si="85"/>
        <v>4137892</v>
      </c>
      <c r="I137" s="201">
        <f t="shared" ref="I137:Z137" si="88">I138</f>
        <v>0</v>
      </c>
      <c r="J137" s="195">
        <f t="shared" si="88"/>
        <v>0</v>
      </c>
      <c r="K137" s="195">
        <f t="shared" si="88"/>
        <v>0</v>
      </c>
      <c r="L137" s="195">
        <f t="shared" si="88"/>
        <v>4137892</v>
      </c>
      <c r="M137" s="195">
        <f t="shared" si="88"/>
        <v>0</v>
      </c>
      <c r="N137" s="195">
        <f t="shared" si="88"/>
        <v>0</v>
      </c>
      <c r="O137" s="201">
        <f t="shared" si="88"/>
        <v>344824</v>
      </c>
      <c r="P137" s="195">
        <f t="shared" si="88"/>
        <v>344824</v>
      </c>
      <c r="Q137" s="195">
        <f t="shared" si="88"/>
        <v>344824</v>
      </c>
      <c r="R137" s="195">
        <f t="shared" si="88"/>
        <v>344824</v>
      </c>
      <c r="S137" s="195">
        <f t="shared" si="88"/>
        <v>344824</v>
      </c>
      <c r="T137" s="196">
        <f t="shared" si="88"/>
        <v>344824</v>
      </c>
      <c r="U137" s="195">
        <f t="shared" si="88"/>
        <v>344824</v>
      </c>
      <c r="V137" s="194">
        <f t="shared" si="88"/>
        <v>344824</v>
      </c>
      <c r="W137" s="196">
        <f t="shared" si="88"/>
        <v>344825</v>
      </c>
      <c r="X137" s="195">
        <f t="shared" si="88"/>
        <v>344825</v>
      </c>
      <c r="Y137" s="194">
        <f t="shared" si="88"/>
        <v>344825</v>
      </c>
      <c r="Z137" s="197">
        <f t="shared" si="88"/>
        <v>344825</v>
      </c>
    </row>
    <row r="138" spans="1:26" x14ac:dyDescent="0.25">
      <c r="B138" s="55"/>
      <c r="C138" s="2"/>
      <c r="D138" s="414"/>
      <c r="E138" s="414" t="s">
        <v>1105</v>
      </c>
      <c r="F138" s="258">
        <f t="shared" ref="F138" si="89">SUM(O138:Z138)</f>
        <v>4137892</v>
      </c>
      <c r="G138" s="151"/>
      <c r="H138" s="169">
        <f t="shared" ref="H138" si="90">SUM(F138:G138)</f>
        <v>4137892</v>
      </c>
      <c r="I138" s="76"/>
      <c r="J138" s="1"/>
      <c r="K138" s="1"/>
      <c r="L138" s="1">
        <f>H138</f>
        <v>4137892</v>
      </c>
      <c r="M138" s="1"/>
      <c r="N138" s="1"/>
      <c r="O138" s="76">
        <v>344824</v>
      </c>
      <c r="P138" s="1">
        <v>344824</v>
      </c>
      <c r="Q138" s="1">
        <v>344824</v>
      </c>
      <c r="R138" s="1">
        <v>344824</v>
      </c>
      <c r="S138" s="1">
        <v>344824</v>
      </c>
      <c r="T138" s="82">
        <v>344824</v>
      </c>
      <c r="U138" s="1">
        <v>344824</v>
      </c>
      <c r="V138" s="42">
        <v>344824</v>
      </c>
      <c r="W138" s="82">
        <v>344825</v>
      </c>
      <c r="X138" s="1">
        <v>344825</v>
      </c>
      <c r="Y138" s="42">
        <v>344825</v>
      </c>
      <c r="Z138" s="44">
        <v>344825</v>
      </c>
    </row>
    <row r="139" spans="1:26" s="211" customFormat="1" x14ac:dyDescent="0.25">
      <c r="A139" s="393"/>
      <c r="B139" s="191"/>
      <c r="C139" s="200"/>
      <c r="D139" s="567" t="s">
        <v>361</v>
      </c>
      <c r="E139" s="567"/>
      <c r="F139" s="281">
        <f>SUM(F140:F145)</f>
        <v>0</v>
      </c>
      <c r="G139" s="192">
        <f>SUM(G140:G145)</f>
        <v>2568000</v>
      </c>
      <c r="H139" s="193">
        <f t="shared" si="85"/>
        <v>2568000</v>
      </c>
      <c r="I139" s="201">
        <f t="shared" ref="I139:Z139" si="91">SUM(I140:I145)</f>
        <v>0</v>
      </c>
      <c r="J139" s="195">
        <f t="shared" si="91"/>
        <v>0</v>
      </c>
      <c r="K139" s="195">
        <f t="shared" si="91"/>
        <v>2568000</v>
      </c>
      <c r="L139" s="195">
        <f t="shared" si="91"/>
        <v>0</v>
      </c>
      <c r="M139" s="195">
        <f t="shared" si="91"/>
        <v>0</v>
      </c>
      <c r="N139" s="195">
        <f t="shared" si="91"/>
        <v>0</v>
      </c>
      <c r="O139" s="201">
        <f t="shared" si="91"/>
        <v>0</v>
      </c>
      <c r="P139" s="195">
        <f t="shared" si="91"/>
        <v>0</v>
      </c>
      <c r="Q139" s="195">
        <f t="shared" si="91"/>
        <v>0</v>
      </c>
      <c r="R139" s="195">
        <f t="shared" si="91"/>
        <v>0</v>
      </c>
      <c r="S139" s="195">
        <f t="shared" si="91"/>
        <v>508000</v>
      </c>
      <c r="T139" s="196">
        <f t="shared" si="91"/>
        <v>900000</v>
      </c>
      <c r="U139" s="195">
        <f t="shared" si="91"/>
        <v>15000</v>
      </c>
      <c r="V139" s="194">
        <f t="shared" si="91"/>
        <v>900000</v>
      </c>
      <c r="W139" s="196">
        <f t="shared" si="91"/>
        <v>245000</v>
      </c>
      <c r="X139" s="195">
        <f t="shared" si="91"/>
        <v>0</v>
      </c>
      <c r="Y139" s="194">
        <f t="shared" si="91"/>
        <v>0</v>
      </c>
      <c r="Z139" s="197">
        <f t="shared" si="91"/>
        <v>0</v>
      </c>
    </row>
    <row r="140" spans="1:26" x14ac:dyDescent="0.25">
      <c r="B140" s="55"/>
      <c r="C140" s="2"/>
      <c r="D140" s="392"/>
      <c r="E140" s="392" t="s">
        <v>1076</v>
      </c>
      <c r="F140" s="258"/>
      <c r="G140" s="151">
        <f>SUM(O140:Z140)</f>
        <v>290000</v>
      </c>
      <c r="H140" s="169">
        <f t="shared" si="85"/>
        <v>290000</v>
      </c>
      <c r="I140" s="76"/>
      <c r="J140" s="1"/>
      <c r="K140" s="1">
        <f>H140</f>
        <v>290000</v>
      </c>
      <c r="L140" s="1"/>
      <c r="M140" s="1"/>
      <c r="N140" s="1"/>
      <c r="O140" s="76"/>
      <c r="P140" s="1"/>
      <c r="Q140" s="1"/>
      <c r="R140" s="1"/>
      <c r="S140" s="1">
        <v>145000</v>
      </c>
      <c r="T140" s="82"/>
      <c r="U140" s="1"/>
      <c r="V140" s="42"/>
      <c r="W140" s="82">
        <v>145000</v>
      </c>
      <c r="X140" s="1"/>
      <c r="Y140" s="42"/>
      <c r="Z140" s="44"/>
    </row>
    <row r="141" spans="1:26" x14ac:dyDescent="0.25">
      <c r="B141" s="55"/>
      <c r="C141" s="2"/>
      <c r="D141" s="392"/>
      <c r="E141" s="392" t="s">
        <v>1077</v>
      </c>
      <c r="F141" s="258"/>
      <c r="G141" s="151">
        <f t="shared" ref="G141:G144" si="92">SUM(O141:Z141)</f>
        <v>150000</v>
      </c>
      <c r="H141" s="169">
        <f t="shared" si="85"/>
        <v>150000</v>
      </c>
      <c r="I141" s="76"/>
      <c r="J141" s="1"/>
      <c r="K141" s="1">
        <f t="shared" ref="K141:K144" si="93">H141</f>
        <v>150000</v>
      </c>
      <c r="L141" s="1"/>
      <c r="M141" s="1"/>
      <c r="N141" s="1"/>
      <c r="O141" s="76"/>
      <c r="P141" s="1"/>
      <c r="Q141" s="1"/>
      <c r="R141" s="1"/>
      <c r="S141" s="1">
        <v>150000</v>
      </c>
      <c r="T141" s="82"/>
      <c r="U141" s="1"/>
      <c r="V141" s="42"/>
      <c r="W141" s="82"/>
      <c r="X141" s="1"/>
      <c r="Y141" s="42"/>
      <c r="Z141" s="44"/>
    </row>
    <row r="142" spans="1:26" x14ac:dyDescent="0.25">
      <c r="B142" s="55"/>
      <c r="C142" s="2"/>
      <c r="D142" s="392"/>
      <c r="E142" s="392" t="s">
        <v>1078</v>
      </c>
      <c r="F142" s="258"/>
      <c r="G142" s="151">
        <f t="shared" si="92"/>
        <v>115000</v>
      </c>
      <c r="H142" s="169">
        <f t="shared" si="85"/>
        <v>115000</v>
      </c>
      <c r="I142" s="76"/>
      <c r="J142" s="1"/>
      <c r="K142" s="1">
        <f t="shared" si="93"/>
        <v>115000</v>
      </c>
      <c r="L142" s="1"/>
      <c r="M142" s="1"/>
      <c r="N142" s="1"/>
      <c r="O142" s="76"/>
      <c r="P142" s="1"/>
      <c r="Q142" s="1"/>
      <c r="R142" s="1"/>
      <c r="S142" s="1"/>
      <c r="T142" s="82"/>
      <c r="U142" s="1">
        <v>15000</v>
      </c>
      <c r="V142" s="42"/>
      <c r="W142" s="82">
        <v>100000</v>
      </c>
      <c r="X142" s="1"/>
      <c r="Y142" s="42"/>
      <c r="Z142" s="44"/>
    </row>
    <row r="143" spans="1:26" x14ac:dyDescent="0.25">
      <c r="B143" s="55"/>
      <c r="C143" s="2"/>
      <c r="D143" s="392"/>
      <c r="E143" s="392" t="s">
        <v>1079</v>
      </c>
      <c r="F143" s="258"/>
      <c r="G143" s="151">
        <f t="shared" si="92"/>
        <v>113000</v>
      </c>
      <c r="H143" s="169">
        <f t="shared" si="85"/>
        <v>113000</v>
      </c>
      <c r="I143" s="76"/>
      <c r="J143" s="1"/>
      <c r="K143" s="1">
        <f t="shared" si="93"/>
        <v>113000</v>
      </c>
      <c r="L143" s="1"/>
      <c r="M143" s="1"/>
      <c r="N143" s="1"/>
      <c r="O143" s="76"/>
      <c r="P143" s="1"/>
      <c r="Q143" s="1"/>
      <c r="R143" s="1"/>
      <c r="S143" s="1">
        <v>113000</v>
      </c>
      <c r="T143" s="82"/>
      <c r="U143" s="1"/>
      <c r="V143" s="42"/>
      <c r="W143" s="82"/>
      <c r="X143" s="1"/>
      <c r="Y143" s="42"/>
      <c r="Z143" s="44"/>
    </row>
    <row r="144" spans="1:26" x14ac:dyDescent="0.25">
      <c r="B144" s="55"/>
      <c r="C144" s="2"/>
      <c r="D144" s="392"/>
      <c r="E144" s="392" t="s">
        <v>1080</v>
      </c>
      <c r="F144" s="258"/>
      <c r="G144" s="151">
        <f t="shared" si="92"/>
        <v>1800000</v>
      </c>
      <c r="H144" s="169">
        <f t="shared" si="85"/>
        <v>1800000</v>
      </c>
      <c r="I144" s="76"/>
      <c r="J144" s="1"/>
      <c r="K144" s="1">
        <f t="shared" si="93"/>
        <v>1800000</v>
      </c>
      <c r="L144" s="1"/>
      <c r="M144" s="1"/>
      <c r="N144" s="1"/>
      <c r="O144" s="76"/>
      <c r="P144" s="1"/>
      <c r="Q144" s="1"/>
      <c r="R144" s="1"/>
      <c r="S144" s="1"/>
      <c r="T144" s="82">
        <v>900000</v>
      </c>
      <c r="U144" s="1"/>
      <c r="V144" s="42">
        <v>900000</v>
      </c>
      <c r="W144" s="82"/>
      <c r="X144" s="1"/>
      <c r="Y144" s="42"/>
      <c r="Z144" s="44"/>
    </row>
    <row r="145" spans="1:26" x14ac:dyDescent="0.25">
      <c r="B145" s="55"/>
      <c r="C145" s="2"/>
      <c r="D145" s="417"/>
      <c r="E145" s="417" t="s">
        <v>1081</v>
      </c>
      <c r="F145" s="258"/>
      <c r="G145" s="151">
        <f t="shared" ref="G145" si="94">SUM(O145:Z145)</f>
        <v>100000</v>
      </c>
      <c r="H145" s="169">
        <f t="shared" ref="H145" si="95">SUM(F145:G145)</f>
        <v>100000</v>
      </c>
      <c r="I145" s="76"/>
      <c r="J145" s="1"/>
      <c r="K145" s="1">
        <f t="shared" ref="K145" si="96">H145</f>
        <v>100000</v>
      </c>
      <c r="L145" s="1"/>
      <c r="M145" s="1"/>
      <c r="N145" s="1"/>
      <c r="O145" s="76"/>
      <c r="P145" s="1"/>
      <c r="Q145" s="1"/>
      <c r="R145" s="1"/>
      <c r="S145" s="1">
        <v>100000</v>
      </c>
      <c r="T145" s="82"/>
      <c r="U145" s="1"/>
      <c r="V145" s="42"/>
      <c r="W145" s="82"/>
      <c r="X145" s="1"/>
      <c r="Y145" s="42"/>
      <c r="Z145" s="44"/>
    </row>
    <row r="146" spans="1:26" hidden="1" x14ac:dyDescent="0.25">
      <c r="B146" s="55"/>
      <c r="C146" s="2"/>
      <c r="D146" s="524" t="s">
        <v>362</v>
      </c>
      <c r="E146" s="524"/>
      <c r="F146" s="258">
        <f t="shared" si="87"/>
        <v>0</v>
      </c>
      <c r="G146" s="151"/>
      <c r="H146" s="169">
        <f t="shared" si="85"/>
        <v>0</v>
      </c>
      <c r="I146" s="76"/>
      <c r="J146" s="1"/>
      <c r="K146" s="1"/>
      <c r="L146" s="1"/>
      <c r="M146" s="1"/>
      <c r="N146" s="1"/>
      <c r="O146" s="76"/>
      <c r="P146" s="1"/>
      <c r="Q146" s="1"/>
      <c r="R146" s="1"/>
      <c r="S146" s="1"/>
      <c r="T146" s="82"/>
      <c r="U146" s="1"/>
      <c r="V146" s="42"/>
      <c r="W146" s="82"/>
      <c r="X146" s="1"/>
      <c r="Y146" s="42"/>
      <c r="Z146" s="44"/>
    </row>
    <row r="147" spans="1:26" hidden="1" x14ac:dyDescent="0.25">
      <c r="B147" s="55"/>
      <c r="C147" s="2"/>
      <c r="D147" s="524" t="s">
        <v>363</v>
      </c>
      <c r="E147" s="524"/>
      <c r="F147" s="258">
        <f t="shared" si="87"/>
        <v>0</v>
      </c>
      <c r="G147" s="151"/>
      <c r="H147" s="169">
        <f t="shared" si="85"/>
        <v>0</v>
      </c>
      <c r="I147" s="76"/>
      <c r="J147" s="1"/>
      <c r="K147" s="1"/>
      <c r="L147" s="1"/>
      <c r="M147" s="1"/>
      <c r="N147" s="1"/>
      <c r="O147" s="76"/>
      <c r="P147" s="1"/>
      <c r="Q147" s="1"/>
      <c r="R147" s="1"/>
      <c r="S147" s="1"/>
      <c r="T147" s="82"/>
      <c r="U147" s="1"/>
      <c r="V147" s="42"/>
      <c r="W147" s="82"/>
      <c r="X147" s="1"/>
      <c r="Y147" s="42"/>
      <c r="Z147" s="44"/>
    </row>
    <row r="148" spans="1:26" ht="25.5" hidden="1" customHeight="1" x14ac:dyDescent="0.25">
      <c r="B148" s="55"/>
      <c r="C148" s="2"/>
      <c r="D148" s="523" t="s">
        <v>536</v>
      </c>
      <c r="E148" s="523"/>
      <c r="F148" s="268">
        <f t="shared" si="87"/>
        <v>0</v>
      </c>
      <c r="G148" s="161"/>
      <c r="H148" s="169">
        <f t="shared" si="85"/>
        <v>0</v>
      </c>
      <c r="I148" s="76"/>
      <c r="J148" s="1"/>
      <c r="K148" s="1"/>
      <c r="L148" s="1"/>
      <c r="M148" s="1"/>
      <c r="N148" s="1"/>
      <c r="O148" s="76"/>
      <c r="P148" s="1"/>
      <c r="Q148" s="1"/>
      <c r="R148" s="1"/>
      <c r="S148" s="1"/>
      <c r="T148" s="82"/>
      <c r="U148" s="1"/>
      <c r="V148" s="42"/>
      <c r="W148" s="82"/>
      <c r="X148" s="1"/>
      <c r="Y148" s="42"/>
      <c r="Z148" s="44"/>
    </row>
    <row r="149" spans="1:26" ht="25.5" hidden="1" customHeight="1" x14ac:dyDescent="0.25">
      <c r="B149" s="55"/>
      <c r="C149" s="2"/>
      <c r="D149" s="523" t="s">
        <v>539</v>
      </c>
      <c r="E149" s="523"/>
      <c r="F149" s="268">
        <f t="shared" si="87"/>
        <v>0</v>
      </c>
      <c r="G149" s="161"/>
      <c r="H149" s="169">
        <f t="shared" si="85"/>
        <v>0</v>
      </c>
      <c r="I149" s="76"/>
      <c r="J149" s="1"/>
      <c r="K149" s="1"/>
      <c r="L149" s="1"/>
      <c r="M149" s="1"/>
      <c r="N149" s="1"/>
      <c r="O149" s="76"/>
      <c r="P149" s="1"/>
      <c r="Q149" s="1"/>
      <c r="R149" s="1"/>
      <c r="S149" s="1"/>
      <c r="T149" s="82"/>
      <c r="U149" s="1"/>
      <c r="V149" s="42"/>
      <c r="W149" s="82"/>
      <c r="X149" s="1"/>
      <c r="Y149" s="42"/>
      <c r="Z149" s="44"/>
    </row>
    <row r="150" spans="1:26" hidden="1" x14ac:dyDescent="0.25">
      <c r="B150" s="55"/>
      <c r="C150" s="2"/>
      <c r="D150" s="524" t="s">
        <v>365</v>
      </c>
      <c r="E150" s="524"/>
      <c r="F150" s="258">
        <f t="shared" si="87"/>
        <v>0</v>
      </c>
      <c r="G150" s="151"/>
      <c r="H150" s="169">
        <f t="shared" si="85"/>
        <v>0</v>
      </c>
      <c r="I150" s="76"/>
      <c r="J150" s="1"/>
      <c r="K150" s="1"/>
      <c r="L150" s="1"/>
      <c r="M150" s="1"/>
      <c r="N150" s="1"/>
      <c r="O150" s="76"/>
      <c r="P150" s="1"/>
      <c r="Q150" s="1"/>
      <c r="R150" s="1"/>
      <c r="S150" s="1"/>
      <c r="T150" s="82"/>
      <c r="U150" s="1"/>
      <c r="V150" s="42"/>
      <c r="W150" s="82"/>
      <c r="X150" s="1"/>
      <c r="Y150" s="42"/>
      <c r="Z150" s="44"/>
    </row>
    <row r="151" spans="1:26" ht="25.5" hidden="1" customHeight="1" x14ac:dyDescent="0.25">
      <c r="B151" s="55"/>
      <c r="C151" s="2"/>
      <c r="D151" s="523" t="s">
        <v>542</v>
      </c>
      <c r="E151" s="523"/>
      <c r="F151" s="268">
        <f t="shared" si="87"/>
        <v>0</v>
      </c>
      <c r="G151" s="161"/>
      <c r="H151" s="169">
        <f t="shared" si="85"/>
        <v>0</v>
      </c>
      <c r="I151" s="76"/>
      <c r="J151" s="1"/>
      <c r="K151" s="1"/>
      <c r="L151" s="1"/>
      <c r="M151" s="1"/>
      <c r="N151" s="1"/>
      <c r="O151" s="76"/>
      <c r="P151" s="1"/>
      <c r="Q151" s="1"/>
      <c r="R151" s="1"/>
      <c r="S151" s="1"/>
      <c r="T151" s="82"/>
      <c r="U151" s="1"/>
      <c r="V151" s="42"/>
      <c r="W151" s="82"/>
      <c r="X151" s="1"/>
      <c r="Y151" s="42"/>
      <c r="Z151" s="44"/>
    </row>
    <row r="152" spans="1:26" hidden="1" x14ac:dyDescent="0.25">
      <c r="B152" s="55"/>
      <c r="C152" s="2"/>
      <c r="D152" s="524" t="s">
        <v>543</v>
      </c>
      <c r="E152" s="524"/>
      <c r="F152" s="258">
        <f t="shared" si="87"/>
        <v>0</v>
      </c>
      <c r="G152" s="151"/>
      <c r="H152" s="169">
        <f t="shared" si="85"/>
        <v>0</v>
      </c>
      <c r="I152" s="76"/>
      <c r="J152" s="1"/>
      <c r="K152" s="1"/>
      <c r="L152" s="1"/>
      <c r="M152" s="1"/>
      <c r="N152" s="1"/>
      <c r="O152" s="76"/>
      <c r="P152" s="1"/>
      <c r="Q152" s="1"/>
      <c r="R152" s="1"/>
      <c r="S152" s="1"/>
      <c r="T152" s="82"/>
      <c r="U152" s="1"/>
      <c r="V152" s="42"/>
      <c r="W152" s="82"/>
      <c r="X152" s="1"/>
      <c r="Y152" s="42"/>
      <c r="Z152" s="44"/>
    </row>
    <row r="153" spans="1:26" s="41" customFormat="1" ht="15.75" thickBot="1" x14ac:dyDescent="0.3">
      <c r="A153" s="128" t="s">
        <v>243</v>
      </c>
      <c r="B153" s="137" t="s">
        <v>671</v>
      </c>
      <c r="C153" s="600" t="s">
        <v>244</v>
      </c>
      <c r="D153" s="601"/>
      <c r="E153" s="601"/>
      <c r="F153" s="270">
        <f t="shared" si="87"/>
        <v>5006576.0999999996</v>
      </c>
      <c r="G153" s="163"/>
      <c r="H153" s="172">
        <f t="shared" si="85"/>
        <v>5006576.0999999996</v>
      </c>
      <c r="I153" s="111"/>
      <c r="J153" s="112"/>
      <c r="K153" s="112"/>
      <c r="L153" s="112"/>
      <c r="M153" s="112"/>
      <c r="N153" s="112">
        <f>H153</f>
        <v>5006576.0999999996</v>
      </c>
      <c r="O153" s="111"/>
      <c r="P153" s="112"/>
      <c r="Q153" s="112"/>
      <c r="R153" s="112"/>
      <c r="S153" s="112"/>
      <c r="T153" s="115"/>
      <c r="U153" s="112"/>
      <c r="V153" s="114"/>
      <c r="W153" s="115"/>
      <c r="X153" s="112"/>
      <c r="Y153" s="114"/>
      <c r="Z153" s="116">
        <f>9924000-2471000-M270-(L270-3000000)-(Közfoglalkoztatás!H255-Bevételek!J54)</f>
        <v>5006576.0999999996</v>
      </c>
    </row>
    <row r="154" spans="1:26" ht="15.75" thickBot="1" x14ac:dyDescent="0.3">
      <c r="B154" s="101" t="s">
        <v>245</v>
      </c>
      <c r="C154" s="560" t="s">
        <v>246</v>
      </c>
      <c r="D154" s="561"/>
      <c r="E154" s="561"/>
      <c r="F154" s="261">
        <f>F155+F156+F159+F160+F161+F162+F163</f>
        <v>0</v>
      </c>
      <c r="G154" s="154">
        <f t="shared" ref="G154:Z154" si="97">G155+G156+G159+G160+G161+G162+G163</f>
        <v>0</v>
      </c>
      <c r="H154" s="166">
        <f t="shared" si="85"/>
        <v>0</v>
      </c>
      <c r="I154" s="87">
        <f t="shared" ref="I154:N154" si="98">I155+I156+I159+I160+I161+I162+I163</f>
        <v>0</v>
      </c>
      <c r="J154" s="88">
        <f t="shared" si="98"/>
        <v>0</v>
      </c>
      <c r="K154" s="88">
        <f t="shared" si="98"/>
        <v>0</v>
      </c>
      <c r="L154" s="88">
        <f t="shared" si="98"/>
        <v>0</v>
      </c>
      <c r="M154" s="88">
        <f t="shared" ref="M154" si="99">M155+M156+M159+M160+M161+M162+M163</f>
        <v>0</v>
      </c>
      <c r="N154" s="88">
        <f t="shared" si="98"/>
        <v>0</v>
      </c>
      <c r="O154" s="87">
        <f t="shared" si="97"/>
        <v>0</v>
      </c>
      <c r="P154" s="88">
        <f t="shared" si="97"/>
        <v>0</v>
      </c>
      <c r="Q154" s="88">
        <f t="shared" si="97"/>
        <v>0</v>
      </c>
      <c r="R154" s="88">
        <f t="shared" si="97"/>
        <v>0</v>
      </c>
      <c r="S154" s="88">
        <f t="shared" si="97"/>
        <v>0</v>
      </c>
      <c r="T154" s="91">
        <f t="shared" si="97"/>
        <v>0</v>
      </c>
      <c r="U154" s="88">
        <f t="shared" si="97"/>
        <v>0</v>
      </c>
      <c r="V154" s="90">
        <f t="shared" si="97"/>
        <v>0</v>
      </c>
      <c r="W154" s="91">
        <f t="shared" si="97"/>
        <v>0</v>
      </c>
      <c r="X154" s="88">
        <f t="shared" si="97"/>
        <v>0</v>
      </c>
      <c r="Y154" s="90">
        <f t="shared" si="97"/>
        <v>0</v>
      </c>
      <c r="Z154" s="92">
        <f t="shared" si="97"/>
        <v>0</v>
      </c>
    </row>
    <row r="155" spans="1:26" s="18" customFormat="1" hidden="1" x14ac:dyDescent="0.25">
      <c r="A155" s="128" t="s">
        <v>247</v>
      </c>
      <c r="B155" s="117" t="s">
        <v>672</v>
      </c>
      <c r="C155" s="574" t="s">
        <v>248</v>
      </c>
      <c r="D155" s="575"/>
      <c r="E155" s="575"/>
      <c r="F155" s="257">
        <f t="shared" ref="F155" si="100">SUM(O155:Z155)</f>
        <v>0</v>
      </c>
      <c r="G155" s="150"/>
      <c r="H155" s="168">
        <f t="shared" si="85"/>
        <v>0</v>
      </c>
      <c r="I155" s="95"/>
      <c r="J155" s="96"/>
      <c r="K155" s="96"/>
      <c r="L155" s="96"/>
      <c r="M155" s="96"/>
      <c r="N155" s="96"/>
      <c r="O155" s="95"/>
      <c r="P155" s="96"/>
      <c r="Q155" s="96"/>
      <c r="R155" s="96"/>
      <c r="S155" s="96"/>
      <c r="T155" s="99"/>
      <c r="U155" s="96"/>
      <c r="V155" s="98"/>
      <c r="W155" s="99"/>
      <c r="X155" s="96"/>
      <c r="Y155" s="98"/>
      <c r="Z155" s="100"/>
    </row>
    <row r="156" spans="1:26" s="18" customFormat="1" hidden="1" x14ac:dyDescent="0.25">
      <c r="A156" s="128" t="s">
        <v>249</v>
      </c>
      <c r="B156" s="93" t="s">
        <v>673</v>
      </c>
      <c r="C156" s="556" t="s">
        <v>250</v>
      </c>
      <c r="D156" s="557"/>
      <c r="E156" s="557"/>
      <c r="F156" s="259">
        <f>F157+F158</f>
        <v>0</v>
      </c>
      <c r="G156" s="152">
        <f t="shared" ref="G156:Z156" si="101">G157+G158</f>
        <v>0</v>
      </c>
      <c r="H156" s="168">
        <f t="shared" si="85"/>
        <v>0</v>
      </c>
      <c r="I156" s="95">
        <f t="shared" ref="I156:N156" si="102">I157+I158</f>
        <v>0</v>
      </c>
      <c r="J156" s="96">
        <f t="shared" si="102"/>
        <v>0</v>
      </c>
      <c r="K156" s="96">
        <f t="shared" si="102"/>
        <v>0</v>
      </c>
      <c r="L156" s="96">
        <f t="shared" si="102"/>
        <v>0</v>
      </c>
      <c r="M156" s="96">
        <f t="shared" ref="M156" si="103">M157+M158</f>
        <v>0</v>
      </c>
      <c r="N156" s="96">
        <f t="shared" si="102"/>
        <v>0</v>
      </c>
      <c r="O156" s="95">
        <f t="shared" si="101"/>
        <v>0</v>
      </c>
      <c r="P156" s="96">
        <f t="shared" si="101"/>
        <v>0</v>
      </c>
      <c r="Q156" s="96">
        <f t="shared" si="101"/>
        <v>0</v>
      </c>
      <c r="R156" s="96">
        <f t="shared" si="101"/>
        <v>0</v>
      </c>
      <c r="S156" s="96">
        <f t="shared" si="101"/>
        <v>0</v>
      </c>
      <c r="T156" s="99">
        <f t="shared" si="101"/>
        <v>0</v>
      </c>
      <c r="U156" s="96">
        <f t="shared" si="101"/>
        <v>0</v>
      </c>
      <c r="V156" s="98">
        <f t="shared" si="101"/>
        <v>0</v>
      </c>
      <c r="W156" s="99">
        <f t="shared" si="101"/>
        <v>0</v>
      </c>
      <c r="X156" s="96">
        <f t="shared" si="101"/>
        <v>0</v>
      </c>
      <c r="Y156" s="98">
        <f t="shared" si="101"/>
        <v>0</v>
      </c>
      <c r="Z156" s="100">
        <f t="shared" si="101"/>
        <v>0</v>
      </c>
    </row>
    <row r="157" spans="1:26" hidden="1" x14ac:dyDescent="0.25">
      <c r="B157" s="55"/>
      <c r="C157" s="2"/>
      <c r="D157" s="524" t="s">
        <v>250</v>
      </c>
      <c r="E157" s="524"/>
      <c r="F157" s="258">
        <f t="shared" ref="F157:F163" si="104">SUM(O157:Z157)</f>
        <v>0</v>
      </c>
      <c r="G157" s="151"/>
      <c r="H157" s="169">
        <f t="shared" si="85"/>
        <v>0</v>
      </c>
      <c r="I157" s="76"/>
      <c r="J157" s="1"/>
      <c r="K157" s="1"/>
      <c r="L157" s="1"/>
      <c r="M157" s="1"/>
      <c r="N157" s="1"/>
      <c r="O157" s="76"/>
      <c r="P157" s="1"/>
      <c r="Q157" s="1"/>
      <c r="R157" s="1"/>
      <c r="S157" s="1"/>
      <c r="T157" s="82"/>
      <c r="U157" s="1"/>
      <c r="V157" s="42"/>
      <c r="W157" s="82"/>
      <c r="X157" s="1"/>
      <c r="Y157" s="42"/>
      <c r="Z157" s="44"/>
    </row>
    <row r="158" spans="1:26" hidden="1" x14ac:dyDescent="0.25">
      <c r="B158" s="55"/>
      <c r="C158" s="2"/>
      <c r="D158" s="524" t="s">
        <v>349</v>
      </c>
      <c r="E158" s="524"/>
      <c r="F158" s="258">
        <f t="shared" si="104"/>
        <v>0</v>
      </c>
      <c r="G158" s="151"/>
      <c r="H158" s="169">
        <f t="shared" si="85"/>
        <v>0</v>
      </c>
      <c r="I158" s="76"/>
      <c r="J158" s="1"/>
      <c r="K158" s="1"/>
      <c r="L158" s="1"/>
      <c r="M158" s="1"/>
      <c r="N158" s="1"/>
      <c r="O158" s="76"/>
      <c r="P158" s="1"/>
      <c r="Q158" s="1"/>
      <c r="R158" s="1"/>
      <c r="S158" s="1"/>
      <c r="T158" s="82"/>
      <c r="U158" s="1"/>
      <c r="V158" s="42"/>
      <c r="W158" s="82"/>
      <c r="X158" s="1"/>
      <c r="Y158" s="42"/>
      <c r="Z158" s="44"/>
    </row>
    <row r="159" spans="1:26" s="18" customFormat="1" hidden="1" x14ac:dyDescent="0.25">
      <c r="A159" s="128" t="s">
        <v>251</v>
      </c>
      <c r="B159" s="93" t="s">
        <v>674</v>
      </c>
      <c r="C159" s="556" t="s">
        <v>252</v>
      </c>
      <c r="D159" s="557"/>
      <c r="E159" s="557"/>
      <c r="F159" s="259">
        <f t="shared" si="104"/>
        <v>0</v>
      </c>
      <c r="G159" s="152"/>
      <c r="H159" s="168">
        <f t="shared" si="85"/>
        <v>0</v>
      </c>
      <c r="I159" s="95"/>
      <c r="J159" s="96"/>
      <c r="K159" s="96"/>
      <c r="L159" s="96"/>
      <c r="M159" s="96"/>
      <c r="N159" s="96"/>
      <c r="O159" s="95"/>
      <c r="P159" s="96"/>
      <c r="Q159" s="96"/>
      <c r="R159" s="96"/>
      <c r="S159" s="96"/>
      <c r="T159" s="99"/>
      <c r="U159" s="96"/>
      <c r="V159" s="98"/>
      <c r="W159" s="99"/>
      <c r="X159" s="96"/>
      <c r="Y159" s="98"/>
      <c r="Z159" s="100"/>
    </row>
    <row r="160" spans="1:26" s="18" customFormat="1" hidden="1" x14ac:dyDescent="0.25">
      <c r="A160" s="128" t="s">
        <v>253</v>
      </c>
      <c r="B160" s="93" t="s">
        <v>675</v>
      </c>
      <c r="C160" s="556" t="s">
        <v>254</v>
      </c>
      <c r="D160" s="557"/>
      <c r="E160" s="557"/>
      <c r="F160" s="259">
        <f t="shared" si="104"/>
        <v>0</v>
      </c>
      <c r="G160" s="152"/>
      <c r="H160" s="168">
        <f t="shared" si="85"/>
        <v>0</v>
      </c>
      <c r="I160" s="95"/>
      <c r="J160" s="96"/>
      <c r="K160" s="96"/>
      <c r="L160" s="96"/>
      <c r="M160" s="96"/>
      <c r="N160" s="96"/>
      <c r="O160" s="95"/>
      <c r="P160" s="96"/>
      <c r="Q160" s="96"/>
      <c r="R160" s="96"/>
      <c r="S160" s="96"/>
      <c r="T160" s="99"/>
      <c r="U160" s="96"/>
      <c r="V160" s="98"/>
      <c r="W160" s="99"/>
      <c r="X160" s="96"/>
      <c r="Y160" s="98"/>
      <c r="Z160" s="100"/>
    </row>
    <row r="161" spans="1:26" s="18" customFormat="1" hidden="1" x14ac:dyDescent="0.25">
      <c r="A161" s="128" t="s">
        <v>255</v>
      </c>
      <c r="B161" s="93" t="s">
        <v>676</v>
      </c>
      <c r="C161" s="556" t="s">
        <v>256</v>
      </c>
      <c r="D161" s="557"/>
      <c r="E161" s="557"/>
      <c r="F161" s="259">
        <f t="shared" si="104"/>
        <v>0</v>
      </c>
      <c r="G161" s="152"/>
      <c r="H161" s="168">
        <f t="shared" si="85"/>
        <v>0</v>
      </c>
      <c r="I161" s="95"/>
      <c r="J161" s="96"/>
      <c r="K161" s="96"/>
      <c r="L161" s="96"/>
      <c r="M161" s="96"/>
      <c r="N161" s="96"/>
      <c r="O161" s="95"/>
      <c r="P161" s="96"/>
      <c r="Q161" s="96"/>
      <c r="R161" s="96"/>
      <c r="S161" s="96"/>
      <c r="T161" s="99"/>
      <c r="U161" s="96"/>
      <c r="V161" s="98"/>
      <c r="W161" s="99"/>
      <c r="X161" s="96"/>
      <c r="Y161" s="98"/>
      <c r="Z161" s="100"/>
    </row>
    <row r="162" spans="1:26" s="18" customFormat="1" hidden="1" x14ac:dyDescent="0.25">
      <c r="A162" s="128" t="s">
        <v>257</v>
      </c>
      <c r="B162" s="93" t="s">
        <v>677</v>
      </c>
      <c r="C162" s="556" t="s">
        <v>258</v>
      </c>
      <c r="D162" s="557"/>
      <c r="E162" s="557"/>
      <c r="F162" s="259">
        <f t="shared" si="104"/>
        <v>0</v>
      </c>
      <c r="G162" s="152"/>
      <c r="H162" s="168">
        <f t="shared" si="85"/>
        <v>0</v>
      </c>
      <c r="I162" s="95"/>
      <c r="J162" s="96"/>
      <c r="K162" s="96"/>
      <c r="L162" s="96"/>
      <c r="M162" s="96"/>
      <c r="N162" s="96"/>
      <c r="O162" s="95"/>
      <c r="P162" s="96"/>
      <c r="Q162" s="96"/>
      <c r="R162" s="96"/>
      <c r="S162" s="96"/>
      <c r="T162" s="99"/>
      <c r="U162" s="96"/>
      <c r="V162" s="98"/>
      <c r="W162" s="99"/>
      <c r="X162" s="96"/>
      <c r="Y162" s="98"/>
      <c r="Z162" s="100"/>
    </row>
    <row r="163" spans="1:26" s="18" customFormat="1" ht="15.75" hidden="1" thickBot="1" x14ac:dyDescent="0.3">
      <c r="A163" s="128" t="s">
        <v>259</v>
      </c>
      <c r="B163" s="127" t="s">
        <v>678</v>
      </c>
      <c r="C163" s="596" t="s">
        <v>260</v>
      </c>
      <c r="D163" s="597"/>
      <c r="E163" s="597"/>
      <c r="F163" s="271">
        <f t="shared" si="104"/>
        <v>0</v>
      </c>
      <c r="G163" s="164"/>
      <c r="H163" s="168">
        <f t="shared" si="85"/>
        <v>0</v>
      </c>
      <c r="I163" s="95"/>
      <c r="J163" s="96"/>
      <c r="K163" s="96"/>
      <c r="L163" s="96"/>
      <c r="M163" s="96"/>
      <c r="N163" s="96"/>
      <c r="O163" s="95"/>
      <c r="P163" s="96"/>
      <c r="Q163" s="96"/>
      <c r="R163" s="96"/>
      <c r="S163" s="96"/>
      <c r="T163" s="99"/>
      <c r="U163" s="96"/>
      <c r="V163" s="98"/>
      <c r="W163" s="99"/>
      <c r="X163" s="96"/>
      <c r="Y163" s="98"/>
      <c r="Z163" s="100"/>
    </row>
    <row r="164" spans="1:26" ht="15.75" thickBot="1" x14ac:dyDescent="0.3">
      <c r="B164" s="101" t="s">
        <v>261</v>
      </c>
      <c r="C164" s="560" t="s">
        <v>262</v>
      </c>
      <c r="D164" s="561"/>
      <c r="E164" s="561"/>
      <c r="F164" s="261">
        <f>F165+F166+F167+F168</f>
        <v>0</v>
      </c>
      <c r="G164" s="154">
        <f t="shared" ref="G164:Z164" si="105">G165+G166+G167+G168</f>
        <v>0</v>
      </c>
      <c r="H164" s="166">
        <f t="shared" si="85"/>
        <v>0</v>
      </c>
      <c r="I164" s="87">
        <f t="shared" ref="I164:N164" si="106">I165+I166+I167+I168</f>
        <v>0</v>
      </c>
      <c r="J164" s="88">
        <f t="shared" si="106"/>
        <v>0</v>
      </c>
      <c r="K164" s="88">
        <f t="shared" si="106"/>
        <v>0</v>
      </c>
      <c r="L164" s="88">
        <f t="shared" si="106"/>
        <v>0</v>
      </c>
      <c r="M164" s="88">
        <f t="shared" ref="M164" si="107">M165+M166+M167+M168</f>
        <v>0</v>
      </c>
      <c r="N164" s="88">
        <f t="shared" si="106"/>
        <v>0</v>
      </c>
      <c r="O164" s="87">
        <f t="shared" si="105"/>
        <v>0</v>
      </c>
      <c r="P164" s="88">
        <f t="shared" si="105"/>
        <v>0</v>
      </c>
      <c r="Q164" s="88">
        <f t="shared" si="105"/>
        <v>0</v>
      </c>
      <c r="R164" s="88">
        <f t="shared" si="105"/>
        <v>0</v>
      </c>
      <c r="S164" s="88">
        <f t="shared" si="105"/>
        <v>0</v>
      </c>
      <c r="T164" s="91">
        <f t="shared" si="105"/>
        <v>0</v>
      </c>
      <c r="U164" s="88">
        <f t="shared" si="105"/>
        <v>0</v>
      </c>
      <c r="V164" s="90">
        <f t="shared" si="105"/>
        <v>0</v>
      </c>
      <c r="W164" s="91">
        <f t="shared" si="105"/>
        <v>0</v>
      </c>
      <c r="X164" s="88">
        <f t="shared" si="105"/>
        <v>0</v>
      </c>
      <c r="Y164" s="90">
        <f t="shared" si="105"/>
        <v>0</v>
      </c>
      <c r="Z164" s="92">
        <f t="shared" si="105"/>
        <v>0</v>
      </c>
    </row>
    <row r="165" spans="1:26" s="18" customFormat="1" hidden="1" x14ac:dyDescent="0.25">
      <c r="A165" s="128" t="s">
        <v>263</v>
      </c>
      <c r="B165" s="283" t="s">
        <v>679</v>
      </c>
      <c r="C165" s="598" t="s">
        <v>264</v>
      </c>
      <c r="D165" s="599"/>
      <c r="E165" s="599"/>
      <c r="F165" s="284">
        <f t="shared" ref="F165:F168" si="108">SUM(O165:Z165)</f>
        <v>0</v>
      </c>
      <c r="G165" s="285"/>
      <c r="H165" s="286">
        <f t="shared" si="85"/>
        <v>0</v>
      </c>
      <c r="I165" s="287"/>
      <c r="J165" s="288"/>
      <c r="K165" s="288"/>
      <c r="L165" s="288"/>
      <c r="M165" s="288"/>
      <c r="N165" s="288"/>
      <c r="O165" s="287"/>
      <c r="P165" s="288"/>
      <c r="Q165" s="288"/>
      <c r="R165" s="288"/>
      <c r="S165" s="288"/>
      <c r="T165" s="289"/>
      <c r="U165" s="288"/>
      <c r="V165" s="290"/>
      <c r="W165" s="289"/>
      <c r="X165" s="288"/>
      <c r="Y165" s="290"/>
      <c r="Z165" s="291"/>
    </row>
    <row r="166" spans="1:26" s="18" customFormat="1" hidden="1" x14ac:dyDescent="0.25">
      <c r="A166" s="128" t="s">
        <v>265</v>
      </c>
      <c r="B166" s="292" t="s">
        <v>680</v>
      </c>
      <c r="C166" s="592" t="s">
        <v>887</v>
      </c>
      <c r="D166" s="593"/>
      <c r="E166" s="593"/>
      <c r="F166" s="293">
        <f t="shared" si="108"/>
        <v>0</v>
      </c>
      <c r="G166" s="294"/>
      <c r="H166" s="286">
        <f t="shared" si="85"/>
        <v>0</v>
      </c>
      <c r="I166" s="287"/>
      <c r="J166" s="288"/>
      <c r="K166" s="288"/>
      <c r="L166" s="288"/>
      <c r="M166" s="288"/>
      <c r="N166" s="288"/>
      <c r="O166" s="287"/>
      <c r="P166" s="288"/>
      <c r="Q166" s="288"/>
      <c r="R166" s="288"/>
      <c r="S166" s="288"/>
      <c r="T166" s="289"/>
      <c r="U166" s="288"/>
      <c r="V166" s="290"/>
      <c r="W166" s="289"/>
      <c r="X166" s="288"/>
      <c r="Y166" s="290"/>
      <c r="Z166" s="291"/>
    </row>
    <row r="167" spans="1:26" s="18" customFormat="1" hidden="1" x14ac:dyDescent="0.25">
      <c r="A167" s="128" t="s">
        <v>266</v>
      </c>
      <c r="B167" s="292" t="s">
        <v>681</v>
      </c>
      <c r="C167" s="592" t="s">
        <v>267</v>
      </c>
      <c r="D167" s="593"/>
      <c r="E167" s="593"/>
      <c r="F167" s="293">
        <f t="shared" si="108"/>
        <v>0</v>
      </c>
      <c r="G167" s="294"/>
      <c r="H167" s="286">
        <f t="shared" si="85"/>
        <v>0</v>
      </c>
      <c r="I167" s="287"/>
      <c r="J167" s="288"/>
      <c r="K167" s="288"/>
      <c r="L167" s="288"/>
      <c r="M167" s="288"/>
      <c r="N167" s="288"/>
      <c r="O167" s="287"/>
      <c r="P167" s="288"/>
      <c r="Q167" s="288"/>
      <c r="R167" s="288"/>
      <c r="S167" s="288"/>
      <c r="T167" s="289"/>
      <c r="U167" s="288"/>
      <c r="V167" s="290"/>
      <c r="W167" s="289"/>
      <c r="X167" s="288"/>
      <c r="Y167" s="290"/>
      <c r="Z167" s="291"/>
    </row>
    <row r="168" spans="1:26" s="18" customFormat="1" ht="15.75" hidden="1" thickBot="1" x14ac:dyDescent="0.3">
      <c r="A168" s="128" t="s">
        <v>268</v>
      </c>
      <c r="B168" s="295" t="s">
        <v>682</v>
      </c>
      <c r="C168" s="594" t="s">
        <v>366</v>
      </c>
      <c r="D168" s="595"/>
      <c r="E168" s="595"/>
      <c r="F168" s="296">
        <f t="shared" si="108"/>
        <v>0</v>
      </c>
      <c r="G168" s="297"/>
      <c r="H168" s="286">
        <f t="shared" si="85"/>
        <v>0</v>
      </c>
      <c r="I168" s="287"/>
      <c r="J168" s="288"/>
      <c r="K168" s="288"/>
      <c r="L168" s="288"/>
      <c r="M168" s="288"/>
      <c r="N168" s="288"/>
      <c r="O168" s="287"/>
      <c r="P168" s="288"/>
      <c r="Q168" s="288"/>
      <c r="R168" s="288"/>
      <c r="S168" s="288"/>
      <c r="T168" s="289"/>
      <c r="U168" s="288"/>
      <c r="V168" s="290"/>
      <c r="W168" s="289"/>
      <c r="X168" s="288"/>
      <c r="Y168" s="290"/>
      <c r="Z168" s="291"/>
    </row>
    <row r="169" spans="1:26" ht="15.75" thickBot="1" x14ac:dyDescent="0.3">
      <c r="B169" s="101" t="s">
        <v>269</v>
      </c>
      <c r="C169" s="560" t="s">
        <v>270</v>
      </c>
      <c r="D169" s="561"/>
      <c r="E169" s="561"/>
      <c r="F169" s="261">
        <f>F170+F171+F182+F193+F204+F207+F219+F220+F221</f>
        <v>0</v>
      </c>
      <c r="G169" s="154">
        <f t="shared" ref="G169:Z169" si="109">G170+G171+G182+G193+G204+G207+G219+G220+G221</f>
        <v>0</v>
      </c>
      <c r="H169" s="166">
        <f t="shared" si="85"/>
        <v>0</v>
      </c>
      <c r="I169" s="87">
        <f t="shared" ref="I169:N169" si="110">I170+I171+I182+I193+I204+I207+I219+I220+I221</f>
        <v>0</v>
      </c>
      <c r="J169" s="88">
        <f t="shared" si="110"/>
        <v>0</v>
      </c>
      <c r="K169" s="88">
        <f t="shared" si="110"/>
        <v>0</v>
      </c>
      <c r="L169" s="88">
        <f t="shared" si="110"/>
        <v>0</v>
      </c>
      <c r="M169" s="88">
        <f t="shared" ref="M169" si="111">M170+M171+M182+M193+M204+M207+M219+M220+M221</f>
        <v>0</v>
      </c>
      <c r="N169" s="88">
        <f t="shared" si="110"/>
        <v>0</v>
      </c>
      <c r="O169" s="87">
        <f t="shared" si="109"/>
        <v>0</v>
      </c>
      <c r="P169" s="88">
        <f t="shared" si="109"/>
        <v>0</v>
      </c>
      <c r="Q169" s="88">
        <f t="shared" si="109"/>
        <v>0</v>
      </c>
      <c r="R169" s="88">
        <f t="shared" si="109"/>
        <v>0</v>
      </c>
      <c r="S169" s="88">
        <f t="shared" si="109"/>
        <v>0</v>
      </c>
      <c r="T169" s="91">
        <f t="shared" si="109"/>
        <v>0</v>
      </c>
      <c r="U169" s="88">
        <f t="shared" si="109"/>
        <v>0</v>
      </c>
      <c r="V169" s="90">
        <f t="shared" si="109"/>
        <v>0</v>
      </c>
      <c r="W169" s="91">
        <f t="shared" si="109"/>
        <v>0</v>
      </c>
      <c r="X169" s="88">
        <f t="shared" si="109"/>
        <v>0</v>
      </c>
      <c r="Y169" s="90">
        <f t="shared" si="109"/>
        <v>0</v>
      </c>
      <c r="Z169" s="92">
        <f t="shared" si="109"/>
        <v>0</v>
      </c>
    </row>
    <row r="170" spans="1:26" s="18" customFormat="1" ht="25.5" hidden="1" customHeight="1" x14ac:dyDescent="0.25">
      <c r="A170" s="128" t="s">
        <v>271</v>
      </c>
      <c r="B170" s="93" t="s">
        <v>683</v>
      </c>
      <c r="C170" s="532" t="s">
        <v>367</v>
      </c>
      <c r="D170" s="533"/>
      <c r="E170" s="533"/>
      <c r="F170" s="272">
        <f t="shared" ref="F170" si="112">SUM(O170:Z170)</f>
        <v>0</v>
      </c>
      <c r="G170" s="165"/>
      <c r="H170" s="168">
        <f t="shared" si="85"/>
        <v>0</v>
      </c>
      <c r="I170" s="95"/>
      <c r="J170" s="96"/>
      <c r="K170" s="96"/>
      <c r="L170" s="96"/>
      <c r="M170" s="96"/>
      <c r="N170" s="96"/>
      <c r="O170" s="95"/>
      <c r="P170" s="96"/>
      <c r="Q170" s="96"/>
      <c r="R170" s="96"/>
      <c r="S170" s="96"/>
      <c r="T170" s="99"/>
      <c r="U170" s="96"/>
      <c r="V170" s="98"/>
      <c r="W170" s="99"/>
      <c r="X170" s="96"/>
      <c r="Y170" s="98"/>
      <c r="Z170" s="100"/>
    </row>
    <row r="171" spans="1:26" s="18" customFormat="1" ht="16.350000000000001" hidden="1" customHeight="1" x14ac:dyDescent="0.25">
      <c r="A171" s="128" t="s">
        <v>272</v>
      </c>
      <c r="B171" s="93" t="s">
        <v>684</v>
      </c>
      <c r="C171" s="590" t="s">
        <v>812</v>
      </c>
      <c r="D171" s="591"/>
      <c r="E171" s="591"/>
      <c r="F171" s="272">
        <f>F172+F173+F174+F175+F176+F177+F178+F179+F180+F181</f>
        <v>0</v>
      </c>
      <c r="G171" s="165">
        <f t="shared" ref="G171:Z171" si="113">G172+G173+G174+G175+G176+G177+G178+G179+G180+G181</f>
        <v>0</v>
      </c>
      <c r="H171" s="168">
        <f t="shared" si="85"/>
        <v>0</v>
      </c>
      <c r="I171" s="95">
        <f t="shared" ref="I171:N171" si="114">I172+I173+I174+I175+I176+I177+I178+I179+I180+I181</f>
        <v>0</v>
      </c>
      <c r="J171" s="96">
        <f t="shared" si="114"/>
        <v>0</v>
      </c>
      <c r="K171" s="96">
        <f t="shared" si="114"/>
        <v>0</v>
      </c>
      <c r="L171" s="96">
        <f t="shared" si="114"/>
        <v>0</v>
      </c>
      <c r="M171" s="96">
        <f t="shared" ref="M171" si="115">M172+M173+M174+M175+M176+M177+M178+M179+M180+M181</f>
        <v>0</v>
      </c>
      <c r="N171" s="96">
        <f t="shared" si="114"/>
        <v>0</v>
      </c>
      <c r="O171" s="95">
        <f t="shared" si="113"/>
        <v>0</v>
      </c>
      <c r="P171" s="96">
        <f t="shared" si="113"/>
        <v>0</v>
      </c>
      <c r="Q171" s="96">
        <f t="shared" si="113"/>
        <v>0</v>
      </c>
      <c r="R171" s="96">
        <f t="shared" si="113"/>
        <v>0</v>
      </c>
      <c r="S171" s="96">
        <f t="shared" si="113"/>
        <v>0</v>
      </c>
      <c r="T171" s="99">
        <f t="shared" si="113"/>
        <v>0</v>
      </c>
      <c r="U171" s="96">
        <f t="shared" si="113"/>
        <v>0</v>
      </c>
      <c r="V171" s="98">
        <f t="shared" si="113"/>
        <v>0</v>
      </c>
      <c r="W171" s="99">
        <f t="shared" si="113"/>
        <v>0</v>
      </c>
      <c r="X171" s="96">
        <f t="shared" si="113"/>
        <v>0</v>
      </c>
      <c r="Y171" s="98">
        <f t="shared" si="113"/>
        <v>0</v>
      </c>
      <c r="Z171" s="100">
        <f t="shared" si="113"/>
        <v>0</v>
      </c>
    </row>
    <row r="172" spans="1:26" hidden="1" x14ac:dyDescent="0.25">
      <c r="B172" s="55"/>
      <c r="C172" s="2"/>
      <c r="D172" s="524" t="s">
        <v>813</v>
      </c>
      <c r="E172" s="524"/>
      <c r="F172" s="258">
        <f t="shared" ref="F172:F181" si="116">SUM(O172:Z172)</f>
        <v>0</v>
      </c>
      <c r="G172" s="151"/>
      <c r="H172" s="169">
        <f t="shared" si="85"/>
        <v>0</v>
      </c>
      <c r="I172" s="76"/>
      <c r="J172" s="1"/>
      <c r="K172" s="1"/>
      <c r="L172" s="1"/>
      <c r="M172" s="1"/>
      <c r="N172" s="1"/>
      <c r="O172" s="76"/>
      <c r="P172" s="1"/>
      <c r="Q172" s="1"/>
      <c r="R172" s="1"/>
      <c r="S172" s="1"/>
      <c r="T172" s="82"/>
      <c r="U172" s="1"/>
      <c r="V172" s="42"/>
      <c r="W172" s="82"/>
      <c r="X172" s="1"/>
      <c r="Y172" s="42"/>
      <c r="Z172" s="44"/>
    </row>
    <row r="173" spans="1:26" hidden="1" x14ac:dyDescent="0.25">
      <c r="B173" s="55"/>
      <c r="C173" s="2"/>
      <c r="D173" s="524" t="s">
        <v>814</v>
      </c>
      <c r="E173" s="524"/>
      <c r="F173" s="258">
        <f t="shared" si="116"/>
        <v>0</v>
      </c>
      <c r="G173" s="151"/>
      <c r="H173" s="169">
        <f t="shared" si="85"/>
        <v>0</v>
      </c>
      <c r="I173" s="76"/>
      <c r="J173" s="1"/>
      <c r="K173" s="1"/>
      <c r="L173" s="1"/>
      <c r="M173" s="1"/>
      <c r="N173" s="1"/>
      <c r="O173" s="76"/>
      <c r="P173" s="1"/>
      <c r="Q173" s="1"/>
      <c r="R173" s="1"/>
      <c r="S173" s="1"/>
      <c r="T173" s="82"/>
      <c r="U173" s="1"/>
      <c r="V173" s="42"/>
      <c r="W173" s="82"/>
      <c r="X173" s="1"/>
      <c r="Y173" s="42"/>
      <c r="Z173" s="44"/>
    </row>
    <row r="174" spans="1:26" hidden="1" x14ac:dyDescent="0.25">
      <c r="B174" s="55"/>
      <c r="C174" s="2"/>
      <c r="D174" s="524" t="s">
        <v>545</v>
      </c>
      <c r="E174" s="524"/>
      <c r="F174" s="258">
        <f t="shared" si="116"/>
        <v>0</v>
      </c>
      <c r="G174" s="151"/>
      <c r="H174" s="169">
        <f t="shared" si="85"/>
        <v>0</v>
      </c>
      <c r="I174" s="76"/>
      <c r="J174" s="1"/>
      <c r="K174" s="1"/>
      <c r="L174" s="1"/>
      <c r="M174" s="1"/>
      <c r="N174" s="1"/>
      <c r="O174" s="76"/>
      <c r="P174" s="1"/>
      <c r="Q174" s="1"/>
      <c r="R174" s="1"/>
      <c r="S174" s="1"/>
      <c r="T174" s="82"/>
      <c r="U174" s="1"/>
      <c r="V174" s="42"/>
      <c r="W174" s="82"/>
      <c r="X174" s="1"/>
      <c r="Y174" s="42"/>
      <c r="Z174" s="44"/>
    </row>
    <row r="175" spans="1:26" ht="25.5" hidden="1" customHeight="1" x14ac:dyDescent="0.25">
      <c r="B175" s="55"/>
      <c r="C175" s="2"/>
      <c r="D175" s="523" t="s">
        <v>548</v>
      </c>
      <c r="E175" s="523"/>
      <c r="F175" s="268">
        <f t="shared" si="116"/>
        <v>0</v>
      </c>
      <c r="G175" s="161"/>
      <c r="H175" s="169">
        <f t="shared" si="85"/>
        <v>0</v>
      </c>
      <c r="I175" s="76"/>
      <c r="J175" s="1"/>
      <c r="K175" s="1"/>
      <c r="L175" s="1"/>
      <c r="M175" s="1"/>
      <c r="N175" s="1"/>
      <c r="O175" s="76"/>
      <c r="P175" s="1"/>
      <c r="Q175" s="1"/>
      <c r="R175" s="1"/>
      <c r="S175" s="1"/>
      <c r="T175" s="82"/>
      <c r="U175" s="1"/>
      <c r="V175" s="42"/>
      <c r="W175" s="82"/>
      <c r="X175" s="1"/>
      <c r="Y175" s="42"/>
      <c r="Z175" s="44"/>
    </row>
    <row r="176" spans="1:26" hidden="1" x14ac:dyDescent="0.25">
      <c r="B176" s="55"/>
      <c r="C176" s="2"/>
      <c r="D176" s="524" t="s">
        <v>550</v>
      </c>
      <c r="E176" s="524"/>
      <c r="F176" s="258">
        <f t="shared" si="116"/>
        <v>0</v>
      </c>
      <c r="G176" s="151"/>
      <c r="H176" s="169">
        <f t="shared" si="85"/>
        <v>0</v>
      </c>
      <c r="I176" s="76"/>
      <c r="J176" s="1"/>
      <c r="K176" s="1"/>
      <c r="L176" s="1"/>
      <c r="M176" s="1"/>
      <c r="N176" s="1"/>
      <c r="O176" s="76"/>
      <c r="P176" s="1"/>
      <c r="Q176" s="1"/>
      <c r="R176" s="1"/>
      <c r="S176" s="1"/>
      <c r="T176" s="82"/>
      <c r="U176" s="1"/>
      <c r="V176" s="42"/>
      <c r="W176" s="82"/>
      <c r="X176" s="1"/>
      <c r="Y176" s="42"/>
      <c r="Z176" s="44"/>
    </row>
    <row r="177" spans="1:26" hidden="1" x14ac:dyDescent="0.25">
      <c r="B177" s="55"/>
      <c r="C177" s="2"/>
      <c r="D177" s="524" t="s">
        <v>551</v>
      </c>
      <c r="E177" s="524"/>
      <c r="F177" s="258">
        <f t="shared" si="116"/>
        <v>0</v>
      </c>
      <c r="G177" s="151"/>
      <c r="H177" s="169">
        <f t="shared" si="85"/>
        <v>0</v>
      </c>
      <c r="I177" s="76"/>
      <c r="J177" s="1"/>
      <c r="K177" s="1"/>
      <c r="L177" s="1"/>
      <c r="M177" s="1"/>
      <c r="N177" s="1"/>
      <c r="O177" s="76"/>
      <c r="P177" s="1"/>
      <c r="Q177" s="1"/>
      <c r="R177" s="1"/>
      <c r="S177" s="1"/>
      <c r="T177" s="82"/>
      <c r="U177" s="1"/>
      <c r="V177" s="42"/>
      <c r="W177" s="82"/>
      <c r="X177" s="1"/>
      <c r="Y177" s="42"/>
      <c r="Z177" s="44"/>
    </row>
    <row r="178" spans="1:26" ht="25.5" hidden="1" customHeight="1" x14ac:dyDescent="0.25">
      <c r="B178" s="55"/>
      <c r="C178" s="2"/>
      <c r="D178" s="523" t="s">
        <v>555</v>
      </c>
      <c r="E178" s="523"/>
      <c r="F178" s="268">
        <f t="shared" si="116"/>
        <v>0</v>
      </c>
      <c r="G178" s="161"/>
      <c r="H178" s="169">
        <f t="shared" si="85"/>
        <v>0</v>
      </c>
      <c r="I178" s="76"/>
      <c r="J178" s="1"/>
      <c r="K178" s="1"/>
      <c r="L178" s="1"/>
      <c r="M178" s="1"/>
      <c r="N178" s="1"/>
      <c r="O178" s="76"/>
      <c r="P178" s="1"/>
      <c r="Q178" s="1"/>
      <c r="R178" s="1"/>
      <c r="S178" s="1"/>
      <c r="T178" s="82"/>
      <c r="U178" s="1"/>
      <c r="V178" s="42"/>
      <c r="W178" s="82"/>
      <c r="X178" s="1"/>
      <c r="Y178" s="42"/>
      <c r="Z178" s="44"/>
    </row>
    <row r="179" spans="1:26" ht="25.5" hidden="1" customHeight="1" x14ac:dyDescent="0.25">
      <c r="B179" s="55"/>
      <c r="C179" s="2"/>
      <c r="D179" s="523" t="s">
        <v>558</v>
      </c>
      <c r="E179" s="523"/>
      <c r="F179" s="268">
        <f t="shared" si="116"/>
        <v>0</v>
      </c>
      <c r="G179" s="161"/>
      <c r="H179" s="169">
        <f t="shared" si="85"/>
        <v>0</v>
      </c>
      <c r="I179" s="76"/>
      <c r="J179" s="1"/>
      <c r="K179" s="1"/>
      <c r="L179" s="1"/>
      <c r="M179" s="1"/>
      <c r="N179" s="1"/>
      <c r="O179" s="76"/>
      <c r="P179" s="1"/>
      <c r="Q179" s="1"/>
      <c r="R179" s="1"/>
      <c r="S179" s="1"/>
      <c r="T179" s="82"/>
      <c r="U179" s="1"/>
      <c r="V179" s="42"/>
      <c r="W179" s="82"/>
      <c r="X179" s="1"/>
      <c r="Y179" s="42"/>
      <c r="Z179" s="44"/>
    </row>
    <row r="180" spans="1:26" ht="25.5" hidden="1" customHeight="1" x14ac:dyDescent="0.25">
      <c r="B180" s="55"/>
      <c r="C180" s="2"/>
      <c r="D180" s="523" t="s">
        <v>560</v>
      </c>
      <c r="E180" s="523"/>
      <c r="F180" s="268">
        <f t="shared" si="116"/>
        <v>0</v>
      </c>
      <c r="G180" s="161"/>
      <c r="H180" s="169">
        <f t="shared" si="85"/>
        <v>0</v>
      </c>
      <c r="I180" s="76"/>
      <c r="J180" s="1"/>
      <c r="K180" s="1"/>
      <c r="L180" s="1"/>
      <c r="M180" s="1"/>
      <c r="N180" s="1"/>
      <c r="O180" s="76"/>
      <c r="P180" s="1"/>
      <c r="Q180" s="1"/>
      <c r="R180" s="1"/>
      <c r="S180" s="1"/>
      <c r="T180" s="82"/>
      <c r="U180" s="1"/>
      <c r="V180" s="42"/>
      <c r="W180" s="82"/>
      <c r="X180" s="1"/>
      <c r="Y180" s="42"/>
      <c r="Z180" s="44"/>
    </row>
    <row r="181" spans="1:26" ht="25.5" hidden="1" customHeight="1" x14ac:dyDescent="0.25">
      <c r="B181" s="55"/>
      <c r="C181" s="2"/>
      <c r="D181" s="523" t="s">
        <v>563</v>
      </c>
      <c r="E181" s="523"/>
      <c r="F181" s="268">
        <f t="shared" si="116"/>
        <v>0</v>
      </c>
      <c r="G181" s="161"/>
      <c r="H181" s="169">
        <f t="shared" si="85"/>
        <v>0</v>
      </c>
      <c r="I181" s="76"/>
      <c r="J181" s="1"/>
      <c r="K181" s="1"/>
      <c r="L181" s="1"/>
      <c r="M181" s="1"/>
      <c r="N181" s="1"/>
      <c r="O181" s="76"/>
      <c r="P181" s="1"/>
      <c r="Q181" s="1"/>
      <c r="R181" s="1"/>
      <c r="S181" s="1"/>
      <c r="T181" s="82"/>
      <c r="U181" s="1"/>
      <c r="V181" s="42"/>
      <c r="W181" s="82"/>
      <c r="X181" s="1"/>
      <c r="Y181" s="42"/>
      <c r="Z181" s="44"/>
    </row>
    <row r="182" spans="1:26" s="18" customFormat="1" ht="25.5" hidden="1" customHeight="1" x14ac:dyDescent="0.25">
      <c r="A182" s="131" t="s">
        <v>273</v>
      </c>
      <c r="B182" s="93" t="s">
        <v>685</v>
      </c>
      <c r="C182" s="590" t="s">
        <v>606</v>
      </c>
      <c r="D182" s="591"/>
      <c r="E182" s="591"/>
      <c r="F182" s="272">
        <f>F183+F184+F185+F186+F187+F188+F189+F190+F191+F192</f>
        <v>0</v>
      </c>
      <c r="G182" s="165">
        <f t="shared" ref="G182:Z182" si="117">G183+G184+G185+G186+G187+G188+G189+G190+G191+G192</f>
        <v>0</v>
      </c>
      <c r="H182" s="168">
        <f t="shared" si="85"/>
        <v>0</v>
      </c>
      <c r="I182" s="95">
        <f t="shared" ref="I182:N182" si="118">I183+I184+I185+I186+I187+I188+I189+I190+I191+I192</f>
        <v>0</v>
      </c>
      <c r="J182" s="96">
        <f t="shared" si="118"/>
        <v>0</v>
      </c>
      <c r="K182" s="96">
        <f t="shared" si="118"/>
        <v>0</v>
      </c>
      <c r="L182" s="96">
        <f t="shared" si="118"/>
        <v>0</v>
      </c>
      <c r="M182" s="96">
        <f t="shared" ref="M182" si="119">M183+M184+M185+M186+M187+M188+M189+M190+M191+M192</f>
        <v>0</v>
      </c>
      <c r="N182" s="96">
        <f t="shared" si="118"/>
        <v>0</v>
      </c>
      <c r="O182" s="95">
        <f t="shared" si="117"/>
        <v>0</v>
      </c>
      <c r="P182" s="96">
        <f t="shared" si="117"/>
        <v>0</v>
      </c>
      <c r="Q182" s="96">
        <f t="shared" si="117"/>
        <v>0</v>
      </c>
      <c r="R182" s="96">
        <f t="shared" si="117"/>
        <v>0</v>
      </c>
      <c r="S182" s="96">
        <f t="shared" si="117"/>
        <v>0</v>
      </c>
      <c r="T182" s="99">
        <f t="shared" si="117"/>
        <v>0</v>
      </c>
      <c r="U182" s="96">
        <f t="shared" si="117"/>
        <v>0</v>
      </c>
      <c r="V182" s="98">
        <f t="shared" si="117"/>
        <v>0</v>
      </c>
      <c r="W182" s="99">
        <f t="shared" si="117"/>
        <v>0</v>
      </c>
      <c r="X182" s="96">
        <f t="shared" si="117"/>
        <v>0</v>
      </c>
      <c r="Y182" s="98">
        <f t="shared" si="117"/>
        <v>0</v>
      </c>
      <c r="Z182" s="100">
        <f t="shared" si="117"/>
        <v>0</v>
      </c>
    </row>
    <row r="183" spans="1:26" hidden="1" x14ac:dyDescent="0.25">
      <c r="B183" s="55"/>
      <c r="C183" s="2"/>
      <c r="D183" s="524" t="s">
        <v>815</v>
      </c>
      <c r="E183" s="524"/>
      <c r="F183" s="258">
        <f t="shared" ref="F183:F192" si="120">SUM(O183:Z183)</f>
        <v>0</v>
      </c>
      <c r="G183" s="151"/>
      <c r="H183" s="169">
        <f t="shared" si="85"/>
        <v>0</v>
      </c>
      <c r="I183" s="76"/>
      <c r="J183" s="1"/>
      <c r="K183" s="1"/>
      <c r="L183" s="1"/>
      <c r="M183" s="1"/>
      <c r="N183" s="1"/>
      <c r="O183" s="76"/>
      <c r="P183" s="1"/>
      <c r="Q183" s="1"/>
      <c r="R183" s="1"/>
      <c r="S183" s="1"/>
      <c r="T183" s="82"/>
      <c r="U183" s="1"/>
      <c r="V183" s="42"/>
      <c r="W183" s="82"/>
      <c r="X183" s="1"/>
      <c r="Y183" s="42"/>
      <c r="Z183" s="44"/>
    </row>
    <row r="184" spans="1:26" hidden="1" x14ac:dyDescent="0.25">
      <c r="B184" s="55"/>
      <c r="C184" s="2"/>
      <c r="D184" s="524" t="s">
        <v>816</v>
      </c>
      <c r="E184" s="524"/>
      <c r="F184" s="258">
        <f t="shared" si="120"/>
        <v>0</v>
      </c>
      <c r="G184" s="151"/>
      <c r="H184" s="169">
        <f t="shared" si="85"/>
        <v>0</v>
      </c>
      <c r="I184" s="76"/>
      <c r="J184" s="1"/>
      <c r="K184" s="1"/>
      <c r="L184" s="1"/>
      <c r="M184" s="1"/>
      <c r="N184" s="1"/>
      <c r="O184" s="76"/>
      <c r="P184" s="1"/>
      <c r="Q184" s="1"/>
      <c r="R184" s="1"/>
      <c r="S184" s="1"/>
      <c r="T184" s="82"/>
      <c r="U184" s="1"/>
      <c r="V184" s="42"/>
      <c r="W184" s="82"/>
      <c r="X184" s="1"/>
      <c r="Y184" s="42"/>
      <c r="Z184" s="44"/>
    </row>
    <row r="185" spans="1:26" hidden="1" x14ac:dyDescent="0.25">
      <c r="B185" s="55"/>
      <c r="C185" s="2"/>
      <c r="D185" s="524" t="s">
        <v>546</v>
      </c>
      <c r="E185" s="524"/>
      <c r="F185" s="258">
        <f t="shared" si="120"/>
        <v>0</v>
      </c>
      <c r="G185" s="151"/>
      <c r="H185" s="169">
        <f t="shared" si="85"/>
        <v>0</v>
      </c>
      <c r="I185" s="76"/>
      <c r="J185" s="1"/>
      <c r="K185" s="1"/>
      <c r="L185" s="1"/>
      <c r="M185" s="1"/>
      <c r="N185" s="1"/>
      <c r="O185" s="76"/>
      <c r="P185" s="1"/>
      <c r="Q185" s="1"/>
      <c r="R185" s="1"/>
      <c r="S185" s="1"/>
      <c r="T185" s="82"/>
      <c r="U185" s="1"/>
      <c r="V185" s="42"/>
      <c r="W185" s="82"/>
      <c r="X185" s="1"/>
      <c r="Y185" s="42"/>
      <c r="Z185" s="44"/>
    </row>
    <row r="186" spans="1:26" ht="25.5" hidden="1" customHeight="1" x14ac:dyDescent="0.25">
      <c r="B186" s="55"/>
      <c r="C186" s="2"/>
      <c r="D186" s="523" t="s">
        <v>549</v>
      </c>
      <c r="E186" s="523"/>
      <c r="F186" s="268">
        <f t="shared" si="120"/>
        <v>0</v>
      </c>
      <c r="G186" s="161"/>
      <c r="H186" s="169">
        <f t="shared" si="85"/>
        <v>0</v>
      </c>
      <c r="I186" s="76"/>
      <c r="J186" s="1"/>
      <c r="K186" s="1"/>
      <c r="L186" s="1"/>
      <c r="M186" s="1"/>
      <c r="N186" s="1"/>
      <c r="O186" s="76"/>
      <c r="P186" s="1"/>
      <c r="Q186" s="1"/>
      <c r="R186" s="1"/>
      <c r="S186" s="1"/>
      <c r="T186" s="82"/>
      <c r="U186" s="1"/>
      <c r="V186" s="42"/>
      <c r="W186" s="82"/>
      <c r="X186" s="1"/>
      <c r="Y186" s="42"/>
      <c r="Z186" s="44"/>
    </row>
    <row r="187" spans="1:26" hidden="1" x14ac:dyDescent="0.25">
      <c r="B187" s="55"/>
      <c r="C187" s="2"/>
      <c r="D187" s="524" t="s">
        <v>552</v>
      </c>
      <c r="E187" s="524"/>
      <c r="F187" s="258">
        <f t="shared" si="120"/>
        <v>0</v>
      </c>
      <c r="G187" s="151"/>
      <c r="H187" s="169">
        <f t="shared" si="85"/>
        <v>0</v>
      </c>
      <c r="I187" s="76"/>
      <c r="J187" s="1"/>
      <c r="K187" s="1"/>
      <c r="L187" s="1"/>
      <c r="M187" s="1"/>
      <c r="N187" s="1"/>
      <c r="O187" s="76"/>
      <c r="P187" s="1"/>
      <c r="Q187" s="1"/>
      <c r="R187" s="1"/>
      <c r="S187" s="1"/>
      <c r="T187" s="82"/>
      <c r="U187" s="1"/>
      <c r="V187" s="42"/>
      <c r="W187" s="82"/>
      <c r="X187" s="1"/>
      <c r="Y187" s="42"/>
      <c r="Z187" s="44"/>
    </row>
    <row r="188" spans="1:26" hidden="1" x14ac:dyDescent="0.25">
      <c r="B188" s="55"/>
      <c r="C188" s="2"/>
      <c r="D188" s="524" t="s">
        <v>817</v>
      </c>
      <c r="E188" s="524"/>
      <c r="F188" s="258">
        <f t="shared" si="120"/>
        <v>0</v>
      </c>
      <c r="G188" s="151"/>
      <c r="H188" s="169">
        <f t="shared" si="85"/>
        <v>0</v>
      </c>
      <c r="I188" s="76"/>
      <c r="J188" s="1"/>
      <c r="K188" s="1"/>
      <c r="L188" s="1"/>
      <c r="M188" s="1"/>
      <c r="N188" s="1"/>
      <c r="O188" s="76"/>
      <c r="P188" s="1"/>
      <c r="Q188" s="1"/>
      <c r="R188" s="1"/>
      <c r="S188" s="1"/>
      <c r="T188" s="82"/>
      <c r="U188" s="1"/>
      <c r="V188" s="42"/>
      <c r="W188" s="82"/>
      <c r="X188" s="1"/>
      <c r="Y188" s="42"/>
      <c r="Z188" s="44"/>
    </row>
    <row r="189" spans="1:26" ht="25.5" hidden="1" customHeight="1" x14ac:dyDescent="0.25">
      <c r="B189" s="55"/>
      <c r="C189" s="2"/>
      <c r="D189" s="523" t="s">
        <v>556</v>
      </c>
      <c r="E189" s="523"/>
      <c r="F189" s="268">
        <f t="shared" si="120"/>
        <v>0</v>
      </c>
      <c r="G189" s="161"/>
      <c r="H189" s="169">
        <f t="shared" si="85"/>
        <v>0</v>
      </c>
      <c r="I189" s="76"/>
      <c r="J189" s="1"/>
      <c r="K189" s="1"/>
      <c r="L189" s="1"/>
      <c r="M189" s="1"/>
      <c r="N189" s="1"/>
      <c r="O189" s="76"/>
      <c r="P189" s="1"/>
      <c r="Q189" s="1"/>
      <c r="R189" s="1"/>
      <c r="S189" s="1"/>
      <c r="T189" s="82"/>
      <c r="U189" s="1"/>
      <c r="V189" s="42"/>
      <c r="W189" s="82"/>
      <c r="X189" s="1"/>
      <c r="Y189" s="42"/>
      <c r="Z189" s="44"/>
    </row>
    <row r="190" spans="1:26" ht="25.5" hidden="1" customHeight="1" x14ac:dyDescent="0.25">
      <c r="B190" s="55"/>
      <c r="C190" s="2"/>
      <c r="D190" s="523" t="s">
        <v>559</v>
      </c>
      <c r="E190" s="523"/>
      <c r="F190" s="268">
        <f t="shared" si="120"/>
        <v>0</v>
      </c>
      <c r="G190" s="161"/>
      <c r="H190" s="169">
        <f t="shared" si="85"/>
        <v>0</v>
      </c>
      <c r="I190" s="76"/>
      <c r="J190" s="1"/>
      <c r="K190" s="1"/>
      <c r="L190" s="1"/>
      <c r="M190" s="1"/>
      <c r="N190" s="1"/>
      <c r="O190" s="76"/>
      <c r="P190" s="1"/>
      <c r="Q190" s="1"/>
      <c r="R190" s="1"/>
      <c r="S190" s="1"/>
      <c r="T190" s="82"/>
      <c r="U190" s="1"/>
      <c r="V190" s="42"/>
      <c r="W190" s="82"/>
      <c r="X190" s="1"/>
      <c r="Y190" s="42"/>
      <c r="Z190" s="44"/>
    </row>
    <row r="191" spans="1:26" ht="25.5" hidden="1" customHeight="1" x14ac:dyDescent="0.25">
      <c r="B191" s="55"/>
      <c r="C191" s="2"/>
      <c r="D191" s="523" t="s">
        <v>561</v>
      </c>
      <c r="E191" s="523"/>
      <c r="F191" s="268">
        <f t="shared" si="120"/>
        <v>0</v>
      </c>
      <c r="G191" s="161"/>
      <c r="H191" s="169">
        <f t="shared" si="85"/>
        <v>0</v>
      </c>
      <c r="I191" s="76"/>
      <c r="J191" s="1"/>
      <c r="K191" s="1"/>
      <c r="L191" s="1"/>
      <c r="M191" s="1"/>
      <c r="N191" s="1"/>
      <c r="O191" s="76"/>
      <c r="P191" s="1"/>
      <c r="Q191" s="1"/>
      <c r="R191" s="1"/>
      <c r="S191" s="1"/>
      <c r="T191" s="82"/>
      <c r="U191" s="1"/>
      <c r="V191" s="42"/>
      <c r="W191" s="82"/>
      <c r="X191" s="1"/>
      <c r="Y191" s="42"/>
      <c r="Z191" s="44"/>
    </row>
    <row r="192" spans="1:26" ht="25.5" hidden="1" customHeight="1" x14ac:dyDescent="0.25">
      <c r="B192" s="55"/>
      <c r="C192" s="2"/>
      <c r="D192" s="523" t="s">
        <v>564</v>
      </c>
      <c r="E192" s="523"/>
      <c r="F192" s="268">
        <f t="shared" si="120"/>
        <v>0</v>
      </c>
      <c r="G192" s="161"/>
      <c r="H192" s="169">
        <f t="shared" si="85"/>
        <v>0</v>
      </c>
      <c r="I192" s="76"/>
      <c r="J192" s="1"/>
      <c r="K192" s="1"/>
      <c r="L192" s="1"/>
      <c r="M192" s="1"/>
      <c r="N192" s="1"/>
      <c r="O192" s="76"/>
      <c r="P192" s="1"/>
      <c r="Q192" s="1"/>
      <c r="R192" s="1"/>
      <c r="S192" s="1"/>
      <c r="T192" s="82"/>
      <c r="U192" s="1"/>
      <c r="V192" s="42"/>
      <c r="W192" s="82"/>
      <c r="X192" s="1"/>
      <c r="Y192" s="42"/>
      <c r="Z192" s="44"/>
    </row>
    <row r="193" spans="1:26" s="18" customFormat="1" hidden="1" x14ac:dyDescent="0.25">
      <c r="A193" s="128" t="s">
        <v>274</v>
      </c>
      <c r="B193" s="93" t="s">
        <v>686</v>
      </c>
      <c r="C193" s="556" t="s">
        <v>275</v>
      </c>
      <c r="D193" s="557"/>
      <c r="E193" s="557"/>
      <c r="F193" s="259">
        <f>F194+F195+F196+F197+F198+F199+F200+F201+F202+F203</f>
        <v>0</v>
      </c>
      <c r="G193" s="152">
        <f t="shared" ref="G193:Z193" si="121">G194+G195+G196+G197+G198+G199+G200+G201+G202+G203</f>
        <v>0</v>
      </c>
      <c r="H193" s="168">
        <f t="shared" si="85"/>
        <v>0</v>
      </c>
      <c r="I193" s="95">
        <f t="shared" ref="I193:N193" si="122">I194+I195+I196+I197+I198+I199+I200+I201+I202+I203</f>
        <v>0</v>
      </c>
      <c r="J193" s="96">
        <f t="shared" si="122"/>
        <v>0</v>
      </c>
      <c r="K193" s="96">
        <f t="shared" si="122"/>
        <v>0</v>
      </c>
      <c r="L193" s="96">
        <f t="shared" si="122"/>
        <v>0</v>
      </c>
      <c r="M193" s="96">
        <f t="shared" ref="M193" si="123">M194+M195+M196+M197+M198+M199+M200+M201+M202+M203</f>
        <v>0</v>
      </c>
      <c r="N193" s="96">
        <f t="shared" si="122"/>
        <v>0</v>
      </c>
      <c r="O193" s="95">
        <f t="shared" si="121"/>
        <v>0</v>
      </c>
      <c r="P193" s="96">
        <f t="shared" si="121"/>
        <v>0</v>
      </c>
      <c r="Q193" s="96">
        <f t="shared" si="121"/>
        <v>0</v>
      </c>
      <c r="R193" s="96">
        <f t="shared" si="121"/>
        <v>0</v>
      </c>
      <c r="S193" s="96">
        <f t="shared" si="121"/>
        <v>0</v>
      </c>
      <c r="T193" s="99">
        <f t="shared" si="121"/>
        <v>0</v>
      </c>
      <c r="U193" s="96">
        <f t="shared" si="121"/>
        <v>0</v>
      </c>
      <c r="V193" s="98">
        <f t="shared" si="121"/>
        <v>0</v>
      </c>
      <c r="W193" s="99">
        <f t="shared" si="121"/>
        <v>0</v>
      </c>
      <c r="X193" s="96">
        <f t="shared" si="121"/>
        <v>0</v>
      </c>
      <c r="Y193" s="98">
        <f t="shared" si="121"/>
        <v>0</v>
      </c>
      <c r="Z193" s="100">
        <f t="shared" si="121"/>
        <v>0</v>
      </c>
    </row>
    <row r="194" spans="1:26" hidden="1" x14ac:dyDescent="0.25">
      <c r="B194" s="55"/>
      <c r="C194" s="2"/>
      <c r="D194" s="524" t="s">
        <v>371</v>
      </c>
      <c r="E194" s="524"/>
      <c r="F194" s="258">
        <f t="shared" ref="F194:F203" si="124">SUM(O194:Z194)</f>
        <v>0</v>
      </c>
      <c r="G194" s="151"/>
      <c r="H194" s="169">
        <f t="shared" si="85"/>
        <v>0</v>
      </c>
      <c r="I194" s="76"/>
      <c r="J194" s="1"/>
      <c r="K194" s="1"/>
      <c r="L194" s="1"/>
      <c r="M194" s="1"/>
      <c r="N194" s="1"/>
      <c r="O194" s="76"/>
      <c r="P194" s="1"/>
      <c r="Q194" s="1"/>
      <c r="R194" s="1"/>
      <c r="S194" s="1"/>
      <c r="T194" s="82"/>
      <c r="U194" s="1"/>
      <c r="V194" s="42"/>
      <c r="W194" s="82"/>
      <c r="X194" s="1"/>
      <c r="Y194" s="42"/>
      <c r="Z194" s="44"/>
    </row>
    <row r="195" spans="1:26" hidden="1" x14ac:dyDescent="0.25">
      <c r="B195" s="55"/>
      <c r="C195" s="2"/>
      <c r="D195" s="524" t="s">
        <v>544</v>
      </c>
      <c r="E195" s="524"/>
      <c r="F195" s="258">
        <f t="shared" si="124"/>
        <v>0</v>
      </c>
      <c r="G195" s="151"/>
      <c r="H195" s="169">
        <f t="shared" si="85"/>
        <v>0</v>
      </c>
      <c r="I195" s="76"/>
      <c r="J195" s="1"/>
      <c r="K195" s="1"/>
      <c r="L195" s="1"/>
      <c r="M195" s="1"/>
      <c r="N195" s="1"/>
      <c r="O195" s="76"/>
      <c r="P195" s="1"/>
      <c r="Q195" s="1"/>
      <c r="R195" s="1"/>
      <c r="S195" s="1"/>
      <c r="T195" s="82"/>
      <c r="U195" s="1"/>
      <c r="V195" s="42"/>
      <c r="W195" s="82"/>
      <c r="X195" s="1"/>
      <c r="Y195" s="42"/>
      <c r="Z195" s="44"/>
    </row>
    <row r="196" spans="1:26" hidden="1" x14ac:dyDescent="0.25">
      <c r="B196" s="55"/>
      <c r="C196" s="2"/>
      <c r="D196" s="524" t="s">
        <v>547</v>
      </c>
      <c r="E196" s="524"/>
      <c r="F196" s="258">
        <f t="shared" si="124"/>
        <v>0</v>
      </c>
      <c r="G196" s="151"/>
      <c r="H196" s="169">
        <f t="shared" si="85"/>
        <v>0</v>
      </c>
      <c r="I196" s="76"/>
      <c r="J196" s="1"/>
      <c r="K196" s="1"/>
      <c r="L196" s="1"/>
      <c r="M196" s="1"/>
      <c r="N196" s="1"/>
      <c r="O196" s="76"/>
      <c r="P196" s="1"/>
      <c r="Q196" s="1"/>
      <c r="R196" s="1"/>
      <c r="S196" s="1"/>
      <c r="T196" s="82"/>
      <c r="U196" s="1"/>
      <c r="V196" s="42"/>
      <c r="W196" s="82"/>
      <c r="X196" s="1"/>
      <c r="Y196" s="42"/>
      <c r="Z196" s="44"/>
    </row>
    <row r="197" spans="1:26" hidden="1" x14ac:dyDescent="0.25">
      <c r="B197" s="55"/>
      <c r="C197" s="2"/>
      <c r="D197" s="523" t="s">
        <v>818</v>
      </c>
      <c r="E197" s="523"/>
      <c r="F197" s="268">
        <f t="shared" si="124"/>
        <v>0</v>
      </c>
      <c r="G197" s="161"/>
      <c r="H197" s="169">
        <f t="shared" si="85"/>
        <v>0</v>
      </c>
      <c r="I197" s="76"/>
      <c r="J197" s="1"/>
      <c r="K197" s="1"/>
      <c r="L197" s="1"/>
      <c r="M197" s="1"/>
      <c r="N197" s="1"/>
      <c r="O197" s="76"/>
      <c r="P197" s="1"/>
      <c r="Q197" s="1"/>
      <c r="R197" s="1"/>
      <c r="S197" s="1"/>
      <c r="T197" s="82"/>
      <c r="U197" s="1"/>
      <c r="V197" s="42"/>
      <c r="W197" s="82"/>
      <c r="X197" s="1"/>
      <c r="Y197" s="42"/>
      <c r="Z197" s="44"/>
    </row>
    <row r="198" spans="1:26" hidden="1" x14ac:dyDescent="0.25">
      <c r="B198" s="55"/>
      <c r="C198" s="2"/>
      <c r="D198" s="524" t="s">
        <v>554</v>
      </c>
      <c r="E198" s="524"/>
      <c r="F198" s="258">
        <f t="shared" si="124"/>
        <v>0</v>
      </c>
      <c r="G198" s="151"/>
      <c r="H198" s="169">
        <f t="shared" si="85"/>
        <v>0</v>
      </c>
      <c r="I198" s="76"/>
      <c r="J198" s="1"/>
      <c r="K198" s="1"/>
      <c r="L198" s="1"/>
      <c r="M198" s="1"/>
      <c r="N198" s="1"/>
      <c r="O198" s="76"/>
      <c r="P198" s="1"/>
      <c r="Q198" s="1"/>
      <c r="R198" s="1"/>
      <c r="S198" s="1"/>
      <c r="T198" s="82"/>
      <c r="U198" s="1"/>
      <c r="V198" s="42"/>
      <c r="W198" s="82"/>
      <c r="X198" s="1"/>
      <c r="Y198" s="42"/>
      <c r="Z198" s="44"/>
    </row>
    <row r="199" spans="1:26" hidden="1" x14ac:dyDescent="0.25">
      <c r="B199" s="55"/>
      <c r="C199" s="2"/>
      <c r="D199" s="524" t="s">
        <v>553</v>
      </c>
      <c r="E199" s="524"/>
      <c r="F199" s="258">
        <f t="shared" si="124"/>
        <v>0</v>
      </c>
      <c r="G199" s="151"/>
      <c r="H199" s="169">
        <f t="shared" si="85"/>
        <v>0</v>
      </c>
      <c r="I199" s="76"/>
      <c r="J199" s="1"/>
      <c r="K199" s="1"/>
      <c r="L199" s="1"/>
      <c r="M199" s="1"/>
      <c r="N199" s="1"/>
      <c r="O199" s="76"/>
      <c r="P199" s="1"/>
      <c r="Q199" s="1"/>
      <c r="R199" s="1"/>
      <c r="S199" s="1"/>
      <c r="T199" s="82"/>
      <c r="U199" s="1"/>
      <c r="V199" s="42"/>
      <c r="W199" s="82"/>
      <c r="X199" s="1"/>
      <c r="Y199" s="42"/>
      <c r="Z199" s="44"/>
    </row>
    <row r="200" spans="1:26" ht="25.5" hidden="1" customHeight="1" x14ac:dyDescent="0.25">
      <c r="B200" s="55"/>
      <c r="C200" s="2"/>
      <c r="D200" s="523" t="s">
        <v>557</v>
      </c>
      <c r="E200" s="523"/>
      <c r="F200" s="268">
        <f t="shared" si="124"/>
        <v>0</v>
      </c>
      <c r="G200" s="161"/>
      <c r="H200" s="169">
        <f t="shared" si="85"/>
        <v>0</v>
      </c>
      <c r="I200" s="76"/>
      <c r="J200" s="1"/>
      <c r="K200" s="1"/>
      <c r="L200" s="1"/>
      <c r="M200" s="1"/>
      <c r="N200" s="1"/>
      <c r="O200" s="76"/>
      <c r="P200" s="1"/>
      <c r="Q200" s="1"/>
      <c r="R200" s="1"/>
      <c r="S200" s="1"/>
      <c r="T200" s="82"/>
      <c r="U200" s="1"/>
      <c r="V200" s="42"/>
      <c r="W200" s="82"/>
      <c r="X200" s="1"/>
      <c r="Y200" s="42"/>
      <c r="Z200" s="44"/>
    </row>
    <row r="201" spans="1:26" hidden="1" x14ac:dyDescent="0.25">
      <c r="B201" s="55"/>
      <c r="C201" s="2"/>
      <c r="D201" s="524" t="s">
        <v>819</v>
      </c>
      <c r="E201" s="524"/>
      <c r="F201" s="258">
        <f t="shared" si="124"/>
        <v>0</v>
      </c>
      <c r="G201" s="151"/>
      <c r="H201" s="169">
        <f t="shared" si="85"/>
        <v>0</v>
      </c>
      <c r="I201" s="76"/>
      <c r="J201" s="1"/>
      <c r="K201" s="1"/>
      <c r="L201" s="1"/>
      <c r="M201" s="1"/>
      <c r="N201" s="1"/>
      <c r="O201" s="76"/>
      <c r="P201" s="1"/>
      <c r="Q201" s="1"/>
      <c r="R201" s="1"/>
      <c r="S201" s="1"/>
      <c r="T201" s="82"/>
      <c r="U201" s="1"/>
      <c r="V201" s="42"/>
      <c r="W201" s="82"/>
      <c r="X201" s="1"/>
      <c r="Y201" s="42"/>
      <c r="Z201" s="44"/>
    </row>
    <row r="202" spans="1:26" ht="25.5" hidden="1" customHeight="1" x14ac:dyDescent="0.25">
      <c r="B202" s="55"/>
      <c r="C202" s="2"/>
      <c r="D202" s="523" t="s">
        <v>562</v>
      </c>
      <c r="E202" s="523"/>
      <c r="F202" s="268">
        <f t="shared" si="124"/>
        <v>0</v>
      </c>
      <c r="G202" s="161"/>
      <c r="H202" s="169">
        <f t="shared" si="85"/>
        <v>0</v>
      </c>
      <c r="I202" s="76"/>
      <c r="J202" s="1"/>
      <c r="K202" s="1"/>
      <c r="L202" s="1"/>
      <c r="M202" s="1"/>
      <c r="N202" s="1"/>
      <c r="O202" s="76"/>
      <c r="P202" s="1"/>
      <c r="Q202" s="1"/>
      <c r="R202" s="1"/>
      <c r="S202" s="1"/>
      <c r="T202" s="82"/>
      <c r="U202" s="1"/>
      <c r="V202" s="42"/>
      <c r="W202" s="82"/>
      <c r="X202" s="1"/>
      <c r="Y202" s="42"/>
      <c r="Z202" s="44"/>
    </row>
    <row r="203" spans="1:26" ht="25.5" hidden="1" customHeight="1" x14ac:dyDescent="0.25">
      <c r="B203" s="55"/>
      <c r="C203" s="2"/>
      <c r="D203" s="523" t="s">
        <v>565</v>
      </c>
      <c r="E203" s="523"/>
      <c r="F203" s="268">
        <f t="shared" si="124"/>
        <v>0</v>
      </c>
      <c r="G203" s="161"/>
      <c r="H203" s="169">
        <f t="shared" si="85"/>
        <v>0</v>
      </c>
      <c r="I203" s="76"/>
      <c r="J203" s="1"/>
      <c r="K203" s="1"/>
      <c r="L203" s="1"/>
      <c r="M203" s="1"/>
      <c r="N203" s="1"/>
      <c r="O203" s="76"/>
      <c r="P203" s="1"/>
      <c r="Q203" s="1"/>
      <c r="R203" s="1"/>
      <c r="S203" s="1"/>
      <c r="T203" s="82"/>
      <c r="U203" s="1"/>
      <c r="V203" s="42"/>
      <c r="W203" s="82"/>
      <c r="X203" s="1"/>
      <c r="Y203" s="42"/>
      <c r="Z203" s="44"/>
    </row>
    <row r="204" spans="1:26" s="18" customFormat="1" ht="25.5" hidden="1" customHeight="1" x14ac:dyDescent="0.25">
      <c r="A204" s="128" t="s">
        <v>276</v>
      </c>
      <c r="B204" s="93" t="s">
        <v>687</v>
      </c>
      <c r="C204" s="590" t="s">
        <v>607</v>
      </c>
      <c r="D204" s="591"/>
      <c r="E204" s="591"/>
      <c r="F204" s="272">
        <f>F205+F206</f>
        <v>0</v>
      </c>
      <c r="G204" s="165">
        <f t="shared" ref="G204:Z204" si="125">G205+G206</f>
        <v>0</v>
      </c>
      <c r="H204" s="168">
        <f t="shared" si="85"/>
        <v>0</v>
      </c>
      <c r="I204" s="95">
        <f t="shared" ref="I204:N204" si="126">I205+I206</f>
        <v>0</v>
      </c>
      <c r="J204" s="96">
        <f t="shared" si="126"/>
        <v>0</v>
      </c>
      <c r="K204" s="96">
        <f t="shared" si="126"/>
        <v>0</v>
      </c>
      <c r="L204" s="96">
        <f t="shared" si="126"/>
        <v>0</v>
      </c>
      <c r="M204" s="96">
        <f t="shared" ref="M204" si="127">M205+M206</f>
        <v>0</v>
      </c>
      <c r="N204" s="96">
        <f t="shared" si="126"/>
        <v>0</v>
      </c>
      <c r="O204" s="95">
        <f t="shared" si="125"/>
        <v>0</v>
      </c>
      <c r="P204" s="96">
        <f t="shared" si="125"/>
        <v>0</v>
      </c>
      <c r="Q204" s="96">
        <f t="shared" si="125"/>
        <v>0</v>
      </c>
      <c r="R204" s="96">
        <f t="shared" si="125"/>
        <v>0</v>
      </c>
      <c r="S204" s="96">
        <f t="shared" si="125"/>
        <v>0</v>
      </c>
      <c r="T204" s="99">
        <f t="shared" si="125"/>
        <v>0</v>
      </c>
      <c r="U204" s="96">
        <f t="shared" si="125"/>
        <v>0</v>
      </c>
      <c r="V204" s="98">
        <f t="shared" si="125"/>
        <v>0</v>
      </c>
      <c r="W204" s="99">
        <f t="shared" si="125"/>
        <v>0</v>
      </c>
      <c r="X204" s="96">
        <f t="shared" si="125"/>
        <v>0</v>
      </c>
      <c r="Y204" s="98">
        <f t="shared" si="125"/>
        <v>0</v>
      </c>
      <c r="Z204" s="100">
        <f t="shared" si="125"/>
        <v>0</v>
      </c>
    </row>
    <row r="205" spans="1:26" ht="25.5" hidden="1" customHeight="1" x14ac:dyDescent="0.25">
      <c r="B205" s="55"/>
      <c r="C205" s="2"/>
      <c r="D205" s="523" t="s">
        <v>568</v>
      </c>
      <c r="E205" s="523"/>
      <c r="F205" s="268">
        <f t="shared" ref="F205:F206" si="128">SUM(O205:Z205)</f>
        <v>0</v>
      </c>
      <c r="G205" s="161"/>
      <c r="H205" s="169">
        <f t="shared" ref="H205:H270" si="129">SUM(F205:G205)</f>
        <v>0</v>
      </c>
      <c r="I205" s="76"/>
      <c r="J205" s="1"/>
      <c r="K205" s="1"/>
      <c r="L205" s="1"/>
      <c r="M205" s="1"/>
      <c r="N205" s="1"/>
      <c r="O205" s="76"/>
      <c r="P205" s="1"/>
      <c r="Q205" s="1"/>
      <c r="R205" s="1"/>
      <c r="S205" s="1"/>
      <c r="T205" s="82"/>
      <c r="U205" s="1"/>
      <c r="V205" s="42"/>
      <c r="W205" s="82"/>
      <c r="X205" s="1"/>
      <c r="Y205" s="42"/>
      <c r="Z205" s="44"/>
    </row>
    <row r="206" spans="1:26" ht="25.5" hidden="1" customHeight="1" x14ac:dyDescent="0.25">
      <c r="B206" s="55"/>
      <c r="C206" s="2"/>
      <c r="D206" s="523" t="s">
        <v>569</v>
      </c>
      <c r="E206" s="523"/>
      <c r="F206" s="268">
        <f t="shared" si="128"/>
        <v>0</v>
      </c>
      <c r="G206" s="161"/>
      <c r="H206" s="169">
        <f t="shared" si="129"/>
        <v>0</v>
      </c>
      <c r="I206" s="76"/>
      <c r="J206" s="1"/>
      <c r="K206" s="1"/>
      <c r="L206" s="1"/>
      <c r="M206" s="1"/>
      <c r="N206" s="1"/>
      <c r="O206" s="76"/>
      <c r="P206" s="1"/>
      <c r="Q206" s="1"/>
      <c r="R206" s="1"/>
      <c r="S206" s="1"/>
      <c r="T206" s="82"/>
      <c r="U206" s="1"/>
      <c r="V206" s="42"/>
      <c r="W206" s="82"/>
      <c r="X206" s="1"/>
      <c r="Y206" s="42"/>
      <c r="Z206" s="44"/>
    </row>
    <row r="207" spans="1:26" s="18" customFormat="1" ht="15" hidden="1" customHeight="1" x14ac:dyDescent="0.25">
      <c r="A207" s="128" t="s">
        <v>277</v>
      </c>
      <c r="B207" s="93" t="s">
        <v>688</v>
      </c>
      <c r="C207" s="590" t="s">
        <v>820</v>
      </c>
      <c r="D207" s="591"/>
      <c r="E207" s="591"/>
      <c r="F207" s="272">
        <f>F208+F209+F210+F211+F212+F213+F214+F215+F216+F217+F218</f>
        <v>0</v>
      </c>
      <c r="G207" s="165">
        <f t="shared" ref="G207:Z207" si="130">G208+G209+G210+G211+G212+G213+G214+G215+G216+G217+G218</f>
        <v>0</v>
      </c>
      <c r="H207" s="168">
        <f t="shared" si="129"/>
        <v>0</v>
      </c>
      <c r="I207" s="95">
        <f t="shared" ref="I207:N207" si="131">I208+I209+I210+I211+I212+I213+I214+I215+I216+I217+I218</f>
        <v>0</v>
      </c>
      <c r="J207" s="96">
        <f t="shared" si="131"/>
        <v>0</v>
      </c>
      <c r="K207" s="96">
        <f t="shared" si="131"/>
        <v>0</v>
      </c>
      <c r="L207" s="96">
        <f t="shared" si="131"/>
        <v>0</v>
      </c>
      <c r="M207" s="96">
        <f t="shared" ref="M207" si="132">M208+M209+M210+M211+M212+M213+M214+M215+M216+M217+M218</f>
        <v>0</v>
      </c>
      <c r="N207" s="96">
        <f t="shared" si="131"/>
        <v>0</v>
      </c>
      <c r="O207" s="95">
        <f t="shared" si="130"/>
        <v>0</v>
      </c>
      <c r="P207" s="96">
        <f t="shared" si="130"/>
        <v>0</v>
      </c>
      <c r="Q207" s="96">
        <f t="shared" si="130"/>
        <v>0</v>
      </c>
      <c r="R207" s="96">
        <f t="shared" si="130"/>
        <v>0</v>
      </c>
      <c r="S207" s="96">
        <f t="shared" si="130"/>
        <v>0</v>
      </c>
      <c r="T207" s="99">
        <f t="shared" si="130"/>
        <v>0</v>
      </c>
      <c r="U207" s="96">
        <f t="shared" si="130"/>
        <v>0</v>
      </c>
      <c r="V207" s="98">
        <f t="shared" si="130"/>
        <v>0</v>
      </c>
      <c r="W207" s="99">
        <f t="shared" si="130"/>
        <v>0</v>
      </c>
      <c r="X207" s="96">
        <f t="shared" si="130"/>
        <v>0</v>
      </c>
      <c r="Y207" s="98">
        <f t="shared" si="130"/>
        <v>0</v>
      </c>
      <c r="Z207" s="100">
        <f t="shared" si="130"/>
        <v>0</v>
      </c>
    </row>
    <row r="208" spans="1:26" hidden="1" x14ac:dyDescent="0.25">
      <c r="B208" s="55"/>
      <c r="C208" s="2"/>
      <c r="D208" s="524" t="s">
        <v>372</v>
      </c>
      <c r="E208" s="524"/>
      <c r="F208" s="258">
        <f t="shared" ref="F208:F220" si="133">SUM(O208:Z208)</f>
        <v>0</v>
      </c>
      <c r="G208" s="151"/>
      <c r="H208" s="169">
        <f t="shared" si="129"/>
        <v>0</v>
      </c>
      <c r="I208" s="76"/>
      <c r="J208" s="1"/>
      <c r="K208" s="1"/>
      <c r="L208" s="1"/>
      <c r="M208" s="1"/>
      <c r="N208" s="1"/>
      <c r="O208" s="76"/>
      <c r="P208" s="1"/>
      <c r="Q208" s="1"/>
      <c r="R208" s="1"/>
      <c r="S208" s="1"/>
      <c r="T208" s="82"/>
      <c r="U208" s="1"/>
      <c r="V208" s="42"/>
      <c r="W208" s="82"/>
      <c r="X208" s="1"/>
      <c r="Y208" s="42"/>
      <c r="Z208" s="44"/>
    </row>
    <row r="209" spans="1:26" hidden="1" x14ac:dyDescent="0.25">
      <c r="B209" s="55"/>
      <c r="C209" s="2"/>
      <c r="D209" s="524" t="s">
        <v>821</v>
      </c>
      <c r="E209" s="524"/>
      <c r="F209" s="258">
        <f t="shared" si="133"/>
        <v>0</v>
      </c>
      <c r="G209" s="151"/>
      <c r="H209" s="169">
        <f t="shared" si="129"/>
        <v>0</v>
      </c>
      <c r="I209" s="76"/>
      <c r="J209" s="1"/>
      <c r="K209" s="1"/>
      <c r="L209" s="1"/>
      <c r="M209" s="1"/>
      <c r="N209" s="1"/>
      <c r="O209" s="76"/>
      <c r="P209" s="1"/>
      <c r="Q209" s="1"/>
      <c r="R209" s="1"/>
      <c r="S209" s="1"/>
      <c r="T209" s="82"/>
      <c r="U209" s="1"/>
      <c r="V209" s="42"/>
      <c r="W209" s="82"/>
      <c r="X209" s="1"/>
      <c r="Y209" s="42"/>
      <c r="Z209" s="44"/>
    </row>
    <row r="210" spans="1:26" hidden="1" x14ac:dyDescent="0.25">
      <c r="B210" s="55"/>
      <c r="C210" s="2"/>
      <c r="D210" s="524" t="s">
        <v>375</v>
      </c>
      <c r="E210" s="524"/>
      <c r="F210" s="258">
        <f t="shared" si="133"/>
        <v>0</v>
      </c>
      <c r="G210" s="151"/>
      <c r="H210" s="169">
        <f t="shared" si="129"/>
        <v>0</v>
      </c>
      <c r="I210" s="76"/>
      <c r="J210" s="1"/>
      <c r="K210" s="1"/>
      <c r="L210" s="1"/>
      <c r="M210" s="1"/>
      <c r="N210" s="1"/>
      <c r="O210" s="76"/>
      <c r="P210" s="1"/>
      <c r="Q210" s="1"/>
      <c r="R210" s="1"/>
      <c r="S210" s="1"/>
      <c r="T210" s="82"/>
      <c r="U210" s="1"/>
      <c r="V210" s="42"/>
      <c r="W210" s="82"/>
      <c r="X210" s="1"/>
      <c r="Y210" s="42"/>
      <c r="Z210" s="44"/>
    </row>
    <row r="211" spans="1:26" hidden="1" x14ac:dyDescent="0.25">
      <c r="B211" s="55"/>
      <c r="C211" s="2"/>
      <c r="D211" s="524" t="s">
        <v>373</v>
      </c>
      <c r="E211" s="524"/>
      <c r="F211" s="258">
        <f t="shared" si="133"/>
        <v>0</v>
      </c>
      <c r="G211" s="151"/>
      <c r="H211" s="169">
        <f t="shared" si="129"/>
        <v>0</v>
      </c>
      <c r="I211" s="76"/>
      <c r="J211" s="1"/>
      <c r="K211" s="1"/>
      <c r="L211" s="1"/>
      <c r="M211" s="1"/>
      <c r="N211" s="1"/>
      <c r="O211" s="76"/>
      <c r="P211" s="1"/>
      <c r="Q211" s="1"/>
      <c r="R211" s="1"/>
      <c r="S211" s="1"/>
      <c r="T211" s="82"/>
      <c r="U211" s="1"/>
      <c r="V211" s="42"/>
      <c r="W211" s="82"/>
      <c r="X211" s="1"/>
      <c r="Y211" s="42"/>
      <c r="Z211" s="44"/>
    </row>
    <row r="212" spans="1:26" hidden="1" x14ac:dyDescent="0.25">
      <c r="B212" s="55"/>
      <c r="C212" s="2"/>
      <c r="D212" s="524" t="s">
        <v>822</v>
      </c>
      <c r="E212" s="524"/>
      <c r="F212" s="258">
        <f t="shared" si="133"/>
        <v>0</v>
      </c>
      <c r="G212" s="151"/>
      <c r="H212" s="169">
        <f t="shared" si="129"/>
        <v>0</v>
      </c>
      <c r="I212" s="76"/>
      <c r="J212" s="1"/>
      <c r="K212" s="1"/>
      <c r="L212" s="1"/>
      <c r="M212" s="1"/>
      <c r="N212" s="1"/>
      <c r="O212" s="76"/>
      <c r="P212" s="1"/>
      <c r="Q212" s="1"/>
      <c r="R212" s="1"/>
      <c r="S212" s="1"/>
      <c r="T212" s="82"/>
      <c r="U212" s="1"/>
      <c r="V212" s="42"/>
      <c r="W212" s="82"/>
      <c r="X212" s="1"/>
      <c r="Y212" s="42"/>
      <c r="Z212" s="44"/>
    </row>
    <row r="213" spans="1:26" ht="25.5" hidden="1" customHeight="1" x14ac:dyDescent="0.25">
      <c r="B213" s="55"/>
      <c r="C213" s="2"/>
      <c r="D213" s="523" t="s">
        <v>537</v>
      </c>
      <c r="E213" s="523"/>
      <c r="F213" s="268">
        <f t="shared" si="133"/>
        <v>0</v>
      </c>
      <c r="G213" s="161"/>
      <c r="H213" s="169">
        <f t="shared" si="129"/>
        <v>0</v>
      </c>
      <c r="I213" s="76"/>
      <c r="J213" s="1"/>
      <c r="K213" s="1"/>
      <c r="L213" s="1"/>
      <c r="M213" s="1"/>
      <c r="N213" s="1"/>
      <c r="O213" s="76"/>
      <c r="P213" s="1"/>
      <c r="Q213" s="1"/>
      <c r="R213" s="1"/>
      <c r="S213" s="1"/>
      <c r="T213" s="82"/>
      <c r="U213" s="1"/>
      <c r="V213" s="42"/>
      <c r="W213" s="82"/>
      <c r="X213" s="1"/>
      <c r="Y213" s="42"/>
      <c r="Z213" s="44"/>
    </row>
    <row r="214" spans="1:26" ht="25.5" hidden="1" customHeight="1" x14ac:dyDescent="0.25">
      <c r="B214" s="55"/>
      <c r="C214" s="2"/>
      <c r="D214" s="523" t="s">
        <v>540</v>
      </c>
      <c r="E214" s="523"/>
      <c r="F214" s="268">
        <f t="shared" si="133"/>
        <v>0</v>
      </c>
      <c r="G214" s="161"/>
      <c r="H214" s="169">
        <f t="shared" si="129"/>
        <v>0</v>
      </c>
      <c r="I214" s="76"/>
      <c r="J214" s="1"/>
      <c r="K214" s="1"/>
      <c r="L214" s="1"/>
      <c r="M214" s="1"/>
      <c r="N214" s="1"/>
      <c r="O214" s="76"/>
      <c r="P214" s="1"/>
      <c r="Q214" s="1"/>
      <c r="R214" s="1"/>
      <c r="S214" s="1"/>
      <c r="T214" s="82"/>
      <c r="U214" s="1"/>
      <c r="V214" s="42"/>
      <c r="W214" s="82"/>
      <c r="X214" s="1"/>
      <c r="Y214" s="42"/>
      <c r="Z214" s="44"/>
    </row>
    <row r="215" spans="1:26" hidden="1" x14ac:dyDescent="0.25">
      <c r="B215" s="55"/>
      <c r="C215" s="2"/>
      <c r="D215" s="524" t="s">
        <v>823</v>
      </c>
      <c r="E215" s="524"/>
      <c r="F215" s="258">
        <f t="shared" si="133"/>
        <v>0</v>
      </c>
      <c r="G215" s="151"/>
      <c r="H215" s="169">
        <f t="shared" si="129"/>
        <v>0</v>
      </c>
      <c r="I215" s="76"/>
      <c r="J215" s="1"/>
      <c r="K215" s="1"/>
      <c r="L215" s="1"/>
      <c r="M215" s="1"/>
      <c r="N215" s="1"/>
      <c r="O215" s="76"/>
      <c r="P215" s="1"/>
      <c r="Q215" s="1"/>
      <c r="R215" s="1"/>
      <c r="S215" s="1"/>
      <c r="T215" s="82"/>
      <c r="U215" s="1"/>
      <c r="V215" s="42"/>
      <c r="W215" s="82"/>
      <c r="X215" s="1"/>
      <c r="Y215" s="42"/>
      <c r="Z215" s="44"/>
    </row>
    <row r="216" spans="1:26" hidden="1" x14ac:dyDescent="0.25">
      <c r="B216" s="55"/>
      <c r="C216" s="2"/>
      <c r="D216" s="524" t="s">
        <v>374</v>
      </c>
      <c r="E216" s="524"/>
      <c r="F216" s="258">
        <f t="shared" si="133"/>
        <v>0</v>
      </c>
      <c r="G216" s="151"/>
      <c r="H216" s="169">
        <f t="shared" si="129"/>
        <v>0</v>
      </c>
      <c r="I216" s="76"/>
      <c r="J216" s="1"/>
      <c r="K216" s="1"/>
      <c r="L216" s="1"/>
      <c r="M216" s="1"/>
      <c r="N216" s="1"/>
      <c r="O216" s="76"/>
      <c r="P216" s="1"/>
      <c r="Q216" s="1"/>
      <c r="R216" s="1"/>
      <c r="S216" s="1"/>
      <c r="T216" s="82"/>
      <c r="U216" s="1"/>
      <c r="V216" s="42"/>
      <c r="W216" s="82"/>
      <c r="X216" s="1"/>
      <c r="Y216" s="42"/>
      <c r="Z216" s="44"/>
    </row>
    <row r="217" spans="1:26" hidden="1" x14ac:dyDescent="0.25">
      <c r="B217" s="55"/>
      <c r="C217" s="2"/>
      <c r="D217" s="524" t="s">
        <v>824</v>
      </c>
      <c r="E217" s="524"/>
      <c r="F217" s="258">
        <f t="shared" si="133"/>
        <v>0</v>
      </c>
      <c r="G217" s="151"/>
      <c r="H217" s="169">
        <f t="shared" si="129"/>
        <v>0</v>
      </c>
      <c r="I217" s="76"/>
      <c r="J217" s="1"/>
      <c r="K217" s="1"/>
      <c r="L217" s="1"/>
      <c r="M217" s="1"/>
      <c r="N217" s="1"/>
      <c r="O217" s="76"/>
      <c r="P217" s="1"/>
      <c r="Q217" s="1"/>
      <c r="R217" s="1"/>
      <c r="S217" s="1"/>
      <c r="T217" s="82"/>
      <c r="U217" s="1"/>
      <c r="V217" s="42"/>
      <c r="W217" s="82"/>
      <c r="X217" s="1"/>
      <c r="Y217" s="42"/>
      <c r="Z217" s="44"/>
    </row>
    <row r="218" spans="1:26" hidden="1" x14ac:dyDescent="0.25">
      <c r="B218" s="55"/>
      <c r="C218" s="2"/>
      <c r="D218" s="524" t="s">
        <v>566</v>
      </c>
      <c r="E218" s="524"/>
      <c r="F218" s="258">
        <f t="shared" si="133"/>
        <v>0</v>
      </c>
      <c r="G218" s="151"/>
      <c r="H218" s="169">
        <f t="shared" si="129"/>
        <v>0</v>
      </c>
      <c r="I218" s="76"/>
      <c r="J218" s="1"/>
      <c r="K218" s="1"/>
      <c r="L218" s="1"/>
      <c r="M218" s="1"/>
      <c r="N218" s="1"/>
      <c r="O218" s="76"/>
      <c r="P218" s="1"/>
      <c r="Q218" s="1"/>
      <c r="R218" s="1"/>
      <c r="S218" s="1"/>
      <c r="T218" s="82"/>
      <c r="U218" s="1"/>
      <c r="V218" s="42"/>
      <c r="W218" s="82"/>
      <c r="X218" s="1"/>
      <c r="Y218" s="42"/>
      <c r="Z218" s="44"/>
    </row>
    <row r="219" spans="1:26" s="18" customFormat="1" hidden="1" x14ac:dyDescent="0.25">
      <c r="A219" s="128" t="s">
        <v>278</v>
      </c>
      <c r="B219" s="93" t="s">
        <v>689</v>
      </c>
      <c r="C219" s="556" t="s">
        <v>279</v>
      </c>
      <c r="D219" s="557"/>
      <c r="E219" s="557"/>
      <c r="F219" s="259">
        <f t="shared" si="133"/>
        <v>0</v>
      </c>
      <c r="G219" s="152"/>
      <c r="H219" s="168">
        <f t="shared" si="129"/>
        <v>0</v>
      </c>
      <c r="I219" s="95"/>
      <c r="J219" s="96"/>
      <c r="K219" s="96"/>
      <c r="L219" s="96"/>
      <c r="M219" s="96"/>
      <c r="N219" s="96"/>
      <c r="O219" s="95"/>
      <c r="P219" s="96"/>
      <c r="Q219" s="96"/>
      <c r="R219" s="96"/>
      <c r="S219" s="96"/>
      <c r="T219" s="99"/>
      <c r="U219" s="96"/>
      <c r="V219" s="98"/>
      <c r="W219" s="99"/>
      <c r="X219" s="96"/>
      <c r="Y219" s="98"/>
      <c r="Z219" s="100"/>
    </row>
    <row r="220" spans="1:26" s="18" customFormat="1" hidden="1" x14ac:dyDescent="0.25">
      <c r="A220" s="128" t="s">
        <v>280</v>
      </c>
      <c r="B220" s="93" t="s">
        <v>690</v>
      </c>
      <c r="C220" s="556" t="s">
        <v>281</v>
      </c>
      <c r="D220" s="557"/>
      <c r="E220" s="557"/>
      <c r="F220" s="259">
        <f t="shared" si="133"/>
        <v>0</v>
      </c>
      <c r="G220" s="152"/>
      <c r="H220" s="168">
        <f t="shared" si="129"/>
        <v>0</v>
      </c>
      <c r="I220" s="95"/>
      <c r="J220" s="96"/>
      <c r="K220" s="96"/>
      <c r="L220" s="96"/>
      <c r="M220" s="96"/>
      <c r="N220" s="96"/>
      <c r="O220" s="95"/>
      <c r="P220" s="96"/>
      <c r="Q220" s="96"/>
      <c r="R220" s="96"/>
      <c r="S220" s="96"/>
      <c r="T220" s="99"/>
      <c r="U220" s="96"/>
      <c r="V220" s="98"/>
      <c r="W220" s="99"/>
      <c r="X220" s="96"/>
      <c r="Y220" s="98"/>
      <c r="Z220" s="100"/>
    </row>
    <row r="221" spans="1:26" s="18" customFormat="1" hidden="1" x14ac:dyDescent="0.25">
      <c r="A221" s="128" t="s">
        <v>282</v>
      </c>
      <c r="B221" s="93" t="s">
        <v>691</v>
      </c>
      <c r="C221" s="556" t="s">
        <v>283</v>
      </c>
      <c r="D221" s="557"/>
      <c r="E221" s="557"/>
      <c r="F221" s="259">
        <f>F222+F223+F224+F225+F226+F227+F228+F229+F230+F231</f>
        <v>0</v>
      </c>
      <c r="G221" s="152">
        <f t="shared" ref="G221:Z221" si="134">G222+G223+G224+G225+G226+G227+G228+G229+G230+G231</f>
        <v>0</v>
      </c>
      <c r="H221" s="168">
        <f t="shared" si="129"/>
        <v>0</v>
      </c>
      <c r="I221" s="95">
        <f t="shared" ref="I221:N221" si="135">I222+I223+I224+I225+I226+I227+I228+I229+I230+I231</f>
        <v>0</v>
      </c>
      <c r="J221" s="96">
        <f t="shared" si="135"/>
        <v>0</v>
      </c>
      <c r="K221" s="96">
        <f t="shared" si="135"/>
        <v>0</v>
      </c>
      <c r="L221" s="96">
        <f t="shared" si="135"/>
        <v>0</v>
      </c>
      <c r="M221" s="96">
        <f t="shared" ref="M221" si="136">M222+M223+M224+M225+M226+M227+M228+M229+M230+M231</f>
        <v>0</v>
      </c>
      <c r="N221" s="96">
        <f t="shared" si="135"/>
        <v>0</v>
      </c>
      <c r="O221" s="95">
        <f t="shared" si="134"/>
        <v>0</v>
      </c>
      <c r="P221" s="96">
        <f t="shared" si="134"/>
        <v>0</v>
      </c>
      <c r="Q221" s="96">
        <f t="shared" si="134"/>
        <v>0</v>
      </c>
      <c r="R221" s="96">
        <f t="shared" si="134"/>
        <v>0</v>
      </c>
      <c r="S221" s="96">
        <f t="shared" si="134"/>
        <v>0</v>
      </c>
      <c r="T221" s="99">
        <f t="shared" si="134"/>
        <v>0</v>
      </c>
      <c r="U221" s="96">
        <f t="shared" si="134"/>
        <v>0</v>
      </c>
      <c r="V221" s="98">
        <f t="shared" si="134"/>
        <v>0</v>
      </c>
      <c r="W221" s="99">
        <f t="shared" si="134"/>
        <v>0</v>
      </c>
      <c r="X221" s="96">
        <f t="shared" si="134"/>
        <v>0</v>
      </c>
      <c r="Y221" s="98">
        <f t="shared" si="134"/>
        <v>0</v>
      </c>
      <c r="Z221" s="100">
        <f t="shared" si="134"/>
        <v>0</v>
      </c>
    </row>
    <row r="222" spans="1:26" hidden="1" x14ac:dyDescent="0.25">
      <c r="B222" s="55"/>
      <c r="C222" s="2"/>
      <c r="D222" s="524" t="s">
        <v>376</v>
      </c>
      <c r="E222" s="524"/>
      <c r="F222" s="258">
        <f t="shared" ref="F222:F231" si="137">SUM(O222:Z222)</f>
        <v>0</v>
      </c>
      <c r="G222" s="151"/>
      <c r="H222" s="169">
        <f t="shared" si="129"/>
        <v>0</v>
      </c>
      <c r="I222" s="76"/>
      <c r="J222" s="1"/>
      <c r="K222" s="1"/>
      <c r="L222" s="1"/>
      <c r="M222" s="1"/>
      <c r="N222" s="1"/>
      <c r="O222" s="76"/>
      <c r="P222" s="1"/>
      <c r="Q222" s="1"/>
      <c r="R222" s="1"/>
      <c r="S222" s="1"/>
      <c r="T222" s="82"/>
      <c r="U222" s="1"/>
      <c r="V222" s="42"/>
      <c r="W222" s="82"/>
      <c r="X222" s="1"/>
      <c r="Y222" s="42"/>
      <c r="Z222" s="44"/>
    </row>
    <row r="223" spans="1:26" hidden="1" x14ac:dyDescent="0.25">
      <c r="B223" s="55"/>
      <c r="C223" s="2"/>
      <c r="D223" s="524" t="s">
        <v>377</v>
      </c>
      <c r="E223" s="524"/>
      <c r="F223" s="258">
        <f t="shared" si="137"/>
        <v>0</v>
      </c>
      <c r="G223" s="151"/>
      <c r="H223" s="169">
        <f t="shared" si="129"/>
        <v>0</v>
      </c>
      <c r="I223" s="76"/>
      <c r="J223" s="1"/>
      <c r="K223" s="1"/>
      <c r="L223" s="1"/>
      <c r="M223" s="1"/>
      <c r="N223" s="1"/>
      <c r="O223" s="76"/>
      <c r="P223" s="1"/>
      <c r="Q223" s="1"/>
      <c r="R223" s="1"/>
      <c r="S223" s="1"/>
      <c r="T223" s="82"/>
      <c r="U223" s="1"/>
      <c r="V223" s="42"/>
      <c r="W223" s="82"/>
      <c r="X223" s="1"/>
      <c r="Y223" s="42"/>
      <c r="Z223" s="44"/>
    </row>
    <row r="224" spans="1:26" hidden="1" x14ac:dyDescent="0.25">
      <c r="B224" s="55"/>
      <c r="C224" s="2"/>
      <c r="D224" s="524" t="s">
        <v>378</v>
      </c>
      <c r="E224" s="524"/>
      <c r="F224" s="258">
        <f t="shared" si="137"/>
        <v>0</v>
      </c>
      <c r="G224" s="151"/>
      <c r="H224" s="169">
        <f t="shared" si="129"/>
        <v>0</v>
      </c>
      <c r="I224" s="76"/>
      <c r="J224" s="1"/>
      <c r="K224" s="1"/>
      <c r="L224" s="1"/>
      <c r="M224" s="1"/>
      <c r="N224" s="1"/>
      <c r="O224" s="76"/>
      <c r="P224" s="1"/>
      <c r="Q224" s="1"/>
      <c r="R224" s="1"/>
      <c r="S224" s="1"/>
      <c r="T224" s="82"/>
      <c r="U224" s="1"/>
      <c r="V224" s="42"/>
      <c r="W224" s="82"/>
      <c r="X224" s="1"/>
      <c r="Y224" s="42"/>
      <c r="Z224" s="44"/>
    </row>
    <row r="225" spans="1:26" hidden="1" x14ac:dyDescent="0.25">
      <c r="B225" s="55"/>
      <c r="C225" s="2"/>
      <c r="D225" s="524" t="s">
        <v>379</v>
      </c>
      <c r="E225" s="524"/>
      <c r="F225" s="258">
        <f t="shared" si="137"/>
        <v>0</v>
      </c>
      <c r="G225" s="151"/>
      <c r="H225" s="169">
        <f t="shared" si="129"/>
        <v>0</v>
      </c>
      <c r="I225" s="76"/>
      <c r="J225" s="1"/>
      <c r="K225" s="1"/>
      <c r="L225" s="1"/>
      <c r="M225" s="1"/>
      <c r="N225" s="1"/>
      <c r="O225" s="76"/>
      <c r="P225" s="1"/>
      <c r="Q225" s="1"/>
      <c r="R225" s="1"/>
      <c r="S225" s="1"/>
      <c r="T225" s="82"/>
      <c r="U225" s="1"/>
      <c r="V225" s="42"/>
      <c r="W225" s="82"/>
      <c r="X225" s="1"/>
      <c r="Y225" s="42"/>
      <c r="Z225" s="44"/>
    </row>
    <row r="226" spans="1:26" hidden="1" x14ac:dyDescent="0.25">
      <c r="B226" s="55"/>
      <c r="C226" s="2"/>
      <c r="D226" s="524" t="s">
        <v>380</v>
      </c>
      <c r="E226" s="524"/>
      <c r="F226" s="258">
        <f t="shared" si="137"/>
        <v>0</v>
      </c>
      <c r="G226" s="151"/>
      <c r="H226" s="169">
        <f t="shared" si="129"/>
        <v>0</v>
      </c>
      <c r="I226" s="76"/>
      <c r="J226" s="1"/>
      <c r="K226" s="1"/>
      <c r="L226" s="1"/>
      <c r="M226" s="1"/>
      <c r="N226" s="1"/>
      <c r="O226" s="76"/>
      <c r="P226" s="1"/>
      <c r="Q226" s="1"/>
      <c r="R226" s="1"/>
      <c r="S226" s="1"/>
      <c r="T226" s="82"/>
      <c r="U226" s="1"/>
      <c r="V226" s="42"/>
      <c r="W226" s="82"/>
      <c r="X226" s="1"/>
      <c r="Y226" s="42"/>
      <c r="Z226" s="44"/>
    </row>
    <row r="227" spans="1:26" ht="25.5" hidden="1" customHeight="1" x14ac:dyDescent="0.25">
      <c r="B227" s="55"/>
      <c r="C227" s="2"/>
      <c r="D227" s="523" t="s">
        <v>538</v>
      </c>
      <c r="E227" s="523"/>
      <c r="F227" s="268">
        <f t="shared" si="137"/>
        <v>0</v>
      </c>
      <c r="G227" s="161"/>
      <c r="H227" s="169">
        <f t="shared" si="129"/>
        <v>0</v>
      </c>
      <c r="I227" s="76"/>
      <c r="J227" s="1"/>
      <c r="K227" s="1"/>
      <c r="L227" s="1"/>
      <c r="M227" s="1"/>
      <c r="N227" s="1"/>
      <c r="O227" s="76"/>
      <c r="P227" s="1"/>
      <c r="Q227" s="1"/>
      <c r="R227" s="1"/>
      <c r="S227" s="1"/>
      <c r="T227" s="82"/>
      <c r="U227" s="1"/>
      <c r="V227" s="42"/>
      <c r="W227" s="82"/>
      <c r="X227" s="1"/>
      <c r="Y227" s="42"/>
      <c r="Z227" s="44"/>
    </row>
    <row r="228" spans="1:26" ht="25.5" hidden="1" customHeight="1" x14ac:dyDescent="0.25">
      <c r="B228" s="55"/>
      <c r="C228" s="2"/>
      <c r="D228" s="523" t="s">
        <v>541</v>
      </c>
      <c r="E228" s="523"/>
      <c r="F228" s="268">
        <f t="shared" si="137"/>
        <v>0</v>
      </c>
      <c r="G228" s="161"/>
      <c r="H228" s="169">
        <f t="shared" si="129"/>
        <v>0</v>
      </c>
      <c r="I228" s="76"/>
      <c r="J228" s="1"/>
      <c r="K228" s="1"/>
      <c r="L228" s="1"/>
      <c r="M228" s="1"/>
      <c r="N228" s="1"/>
      <c r="O228" s="76"/>
      <c r="P228" s="1"/>
      <c r="Q228" s="1"/>
      <c r="R228" s="1"/>
      <c r="S228" s="1"/>
      <c r="T228" s="82"/>
      <c r="U228" s="1"/>
      <c r="V228" s="42"/>
      <c r="W228" s="82"/>
      <c r="X228" s="1"/>
      <c r="Y228" s="42"/>
      <c r="Z228" s="44"/>
    </row>
    <row r="229" spans="1:26" hidden="1" x14ac:dyDescent="0.25">
      <c r="B229" s="55"/>
      <c r="C229" s="2"/>
      <c r="D229" s="524" t="s">
        <v>381</v>
      </c>
      <c r="E229" s="524"/>
      <c r="F229" s="258">
        <f t="shared" si="137"/>
        <v>0</v>
      </c>
      <c r="G229" s="151"/>
      <c r="H229" s="169">
        <f t="shared" si="129"/>
        <v>0</v>
      </c>
      <c r="I229" s="76"/>
      <c r="J229" s="1"/>
      <c r="K229" s="1"/>
      <c r="L229" s="1"/>
      <c r="M229" s="1"/>
      <c r="N229" s="1"/>
      <c r="O229" s="76"/>
      <c r="P229" s="1"/>
      <c r="Q229" s="1"/>
      <c r="R229" s="1"/>
      <c r="S229" s="1"/>
      <c r="T229" s="82"/>
      <c r="U229" s="1"/>
      <c r="V229" s="42"/>
      <c r="W229" s="82"/>
      <c r="X229" s="1"/>
      <c r="Y229" s="42"/>
      <c r="Z229" s="44"/>
    </row>
    <row r="230" spans="1:26" hidden="1" x14ac:dyDescent="0.25">
      <c r="B230" s="55"/>
      <c r="C230" s="2"/>
      <c r="D230" s="524" t="s">
        <v>382</v>
      </c>
      <c r="E230" s="524"/>
      <c r="F230" s="258">
        <f t="shared" si="137"/>
        <v>0</v>
      </c>
      <c r="G230" s="151"/>
      <c r="H230" s="169">
        <f t="shared" si="129"/>
        <v>0</v>
      </c>
      <c r="I230" s="76"/>
      <c r="J230" s="1"/>
      <c r="K230" s="1"/>
      <c r="L230" s="1"/>
      <c r="M230" s="1"/>
      <c r="N230" s="1"/>
      <c r="O230" s="76"/>
      <c r="P230" s="1"/>
      <c r="Q230" s="1"/>
      <c r="R230" s="1"/>
      <c r="S230" s="1"/>
      <c r="T230" s="82"/>
      <c r="U230" s="1"/>
      <c r="V230" s="42"/>
      <c r="W230" s="82"/>
      <c r="X230" s="1"/>
      <c r="Y230" s="42"/>
      <c r="Z230" s="44"/>
    </row>
    <row r="231" spans="1:26" ht="15.75" hidden="1" thickBot="1" x14ac:dyDescent="0.3">
      <c r="B231" s="57"/>
      <c r="C231" s="20"/>
      <c r="D231" s="559" t="s">
        <v>567</v>
      </c>
      <c r="E231" s="559"/>
      <c r="F231" s="260">
        <f t="shared" si="137"/>
        <v>0</v>
      </c>
      <c r="G231" s="153"/>
      <c r="H231" s="169">
        <f t="shared" si="129"/>
        <v>0</v>
      </c>
      <c r="I231" s="76"/>
      <c r="J231" s="1"/>
      <c r="K231" s="1"/>
      <c r="L231" s="1"/>
      <c r="M231" s="1"/>
      <c r="N231" s="1"/>
      <c r="O231" s="76"/>
      <c r="P231" s="1"/>
      <c r="Q231" s="1"/>
      <c r="R231" s="1"/>
      <c r="S231" s="1"/>
      <c r="T231" s="82"/>
      <c r="U231" s="1"/>
      <c r="V231" s="42"/>
      <c r="W231" s="82"/>
      <c r="X231" s="1"/>
      <c r="Y231" s="42"/>
      <c r="Z231" s="44"/>
    </row>
    <row r="232" spans="1:26" ht="15.75" thickBot="1" x14ac:dyDescent="0.3">
      <c r="B232" s="101" t="s">
        <v>284</v>
      </c>
      <c r="C232" s="560" t="s">
        <v>285</v>
      </c>
      <c r="D232" s="561"/>
      <c r="E232" s="561"/>
      <c r="F232" s="261">
        <f>F233+F262+F268+F269</f>
        <v>123097643</v>
      </c>
      <c r="G232" s="154">
        <f t="shared" ref="G232:Z232" si="138">G233+G262+G268+G269</f>
        <v>0</v>
      </c>
      <c r="H232" s="166">
        <f t="shared" si="129"/>
        <v>123097643</v>
      </c>
      <c r="I232" s="87">
        <f t="shared" ref="I232:N232" si="139">I233+I262+I268+I269</f>
        <v>4648682</v>
      </c>
      <c r="J232" s="88">
        <f t="shared" si="139"/>
        <v>118448961</v>
      </c>
      <c r="K232" s="88">
        <f t="shared" si="139"/>
        <v>0</v>
      </c>
      <c r="L232" s="88">
        <f t="shared" si="139"/>
        <v>0</v>
      </c>
      <c r="M232" s="88">
        <f t="shared" ref="M232" si="140">M233+M262+M268+M269</f>
        <v>0</v>
      </c>
      <c r="N232" s="88">
        <f t="shared" si="139"/>
        <v>0</v>
      </c>
      <c r="O232" s="87">
        <f t="shared" si="138"/>
        <v>14519429</v>
      </c>
      <c r="P232" s="88">
        <f t="shared" si="138"/>
        <v>9870746</v>
      </c>
      <c r="Q232" s="88">
        <f t="shared" si="138"/>
        <v>9870746</v>
      </c>
      <c r="R232" s="88">
        <f t="shared" si="138"/>
        <v>9870746</v>
      </c>
      <c r="S232" s="88">
        <f t="shared" si="138"/>
        <v>9870746</v>
      </c>
      <c r="T232" s="91">
        <f t="shared" si="138"/>
        <v>9870746</v>
      </c>
      <c r="U232" s="88">
        <f t="shared" si="138"/>
        <v>9870746</v>
      </c>
      <c r="V232" s="90">
        <f t="shared" si="138"/>
        <v>9870746</v>
      </c>
      <c r="W232" s="91">
        <f t="shared" si="138"/>
        <v>9870745</v>
      </c>
      <c r="X232" s="88">
        <f t="shared" si="138"/>
        <v>9870745</v>
      </c>
      <c r="Y232" s="90">
        <f t="shared" si="138"/>
        <v>9870745</v>
      </c>
      <c r="Z232" s="92">
        <f t="shared" si="138"/>
        <v>9870757</v>
      </c>
    </row>
    <row r="233" spans="1:26" x14ac:dyDescent="0.25">
      <c r="B233" s="117" t="s">
        <v>692</v>
      </c>
      <c r="C233" s="574" t="s">
        <v>286</v>
      </c>
      <c r="D233" s="575"/>
      <c r="E233" s="575"/>
      <c r="F233" s="257">
        <f>F234+F238+F245+F246+F247+F256+F257+F258+F259</f>
        <v>123097643</v>
      </c>
      <c r="G233" s="150">
        <f t="shared" ref="G233:Z233" si="141">G234+G238+G245+G246+G247+G256+G257+G258+G259</f>
        <v>0</v>
      </c>
      <c r="H233" s="167">
        <f t="shared" si="129"/>
        <v>123097643</v>
      </c>
      <c r="I233" s="119">
        <f t="shared" ref="I233:N233" si="142">I234+I238+I245+I246+I247+I256+I257+I258+I259</f>
        <v>4648682</v>
      </c>
      <c r="J233" s="120">
        <f t="shared" si="142"/>
        <v>118448961</v>
      </c>
      <c r="K233" s="120">
        <f t="shared" si="142"/>
        <v>0</v>
      </c>
      <c r="L233" s="120">
        <f t="shared" si="142"/>
        <v>0</v>
      </c>
      <c r="M233" s="120">
        <f t="shared" ref="M233" si="143">M234+M238+M245+M246+M247+M256+M257+M258+M259</f>
        <v>0</v>
      </c>
      <c r="N233" s="120">
        <f t="shared" si="142"/>
        <v>0</v>
      </c>
      <c r="O233" s="119">
        <f t="shared" si="141"/>
        <v>14519429</v>
      </c>
      <c r="P233" s="120">
        <f t="shared" si="141"/>
        <v>9870746</v>
      </c>
      <c r="Q233" s="120">
        <f t="shared" si="141"/>
        <v>9870746</v>
      </c>
      <c r="R233" s="120">
        <f t="shared" si="141"/>
        <v>9870746</v>
      </c>
      <c r="S233" s="120">
        <f t="shared" si="141"/>
        <v>9870746</v>
      </c>
      <c r="T233" s="123">
        <f t="shared" si="141"/>
        <v>9870746</v>
      </c>
      <c r="U233" s="120">
        <f t="shared" si="141"/>
        <v>9870746</v>
      </c>
      <c r="V233" s="122">
        <f t="shared" si="141"/>
        <v>9870746</v>
      </c>
      <c r="W233" s="123">
        <f t="shared" si="141"/>
        <v>9870745</v>
      </c>
      <c r="X233" s="120">
        <f t="shared" si="141"/>
        <v>9870745</v>
      </c>
      <c r="Y233" s="122">
        <f t="shared" si="141"/>
        <v>9870745</v>
      </c>
      <c r="Z233" s="124">
        <f t="shared" si="141"/>
        <v>9870757</v>
      </c>
    </row>
    <row r="234" spans="1:26" s="18" customFormat="1" hidden="1" x14ac:dyDescent="0.25">
      <c r="A234" s="128"/>
      <c r="B234" s="53" t="s">
        <v>693</v>
      </c>
      <c r="C234" s="576" t="s">
        <v>287</v>
      </c>
      <c r="D234" s="577"/>
      <c r="E234" s="577"/>
      <c r="F234" s="265">
        <f>F235+F236+F237</f>
        <v>0</v>
      </c>
      <c r="G234" s="158">
        <f t="shared" ref="G234:Z234" si="144">G235+G236+G237</f>
        <v>0</v>
      </c>
      <c r="H234" s="170">
        <f t="shared" si="129"/>
        <v>0</v>
      </c>
      <c r="I234" s="78">
        <f t="shared" ref="I234:N234" si="145">I235+I236+I237</f>
        <v>0</v>
      </c>
      <c r="J234" s="13">
        <f t="shared" si="145"/>
        <v>0</v>
      </c>
      <c r="K234" s="13">
        <f t="shared" si="145"/>
        <v>0</v>
      </c>
      <c r="L234" s="13">
        <f t="shared" si="145"/>
        <v>0</v>
      </c>
      <c r="M234" s="13">
        <f t="shared" ref="M234" si="146">M235+M236+M237</f>
        <v>0</v>
      </c>
      <c r="N234" s="13">
        <f t="shared" si="145"/>
        <v>0</v>
      </c>
      <c r="O234" s="78">
        <f t="shared" si="144"/>
        <v>0</v>
      </c>
      <c r="P234" s="13">
        <f t="shared" si="144"/>
        <v>0</v>
      </c>
      <c r="Q234" s="13">
        <f t="shared" si="144"/>
        <v>0</v>
      </c>
      <c r="R234" s="13">
        <f t="shared" si="144"/>
        <v>0</v>
      </c>
      <c r="S234" s="13">
        <f t="shared" si="144"/>
        <v>0</v>
      </c>
      <c r="T234" s="83">
        <f t="shared" si="144"/>
        <v>0</v>
      </c>
      <c r="U234" s="13">
        <f t="shared" si="144"/>
        <v>0</v>
      </c>
      <c r="V234" s="43">
        <f t="shared" si="144"/>
        <v>0</v>
      </c>
      <c r="W234" s="83">
        <f t="shared" si="144"/>
        <v>0</v>
      </c>
      <c r="X234" s="13">
        <f t="shared" si="144"/>
        <v>0</v>
      </c>
      <c r="Y234" s="43">
        <f t="shared" si="144"/>
        <v>0</v>
      </c>
      <c r="Z234" s="45">
        <f t="shared" si="144"/>
        <v>0</v>
      </c>
    </row>
    <row r="235" spans="1:26" s="211" customFormat="1" hidden="1" x14ac:dyDescent="0.25">
      <c r="A235" s="128" t="s">
        <v>288</v>
      </c>
      <c r="B235" s="191" t="s">
        <v>694</v>
      </c>
      <c r="C235" s="252"/>
      <c r="D235" s="585" t="s">
        <v>706</v>
      </c>
      <c r="E235" s="585"/>
      <c r="F235" s="298">
        <f t="shared" ref="F235:F237" si="147">SUM(O235:Z235)</f>
        <v>0</v>
      </c>
      <c r="G235" s="299"/>
      <c r="H235" s="193">
        <f t="shared" si="129"/>
        <v>0</v>
      </c>
      <c r="I235" s="201"/>
      <c r="J235" s="195"/>
      <c r="K235" s="195"/>
      <c r="L235" s="195"/>
      <c r="M235" s="195"/>
      <c r="N235" s="195"/>
      <c r="O235" s="201"/>
      <c r="P235" s="195"/>
      <c r="Q235" s="195"/>
      <c r="R235" s="195"/>
      <c r="S235" s="195"/>
      <c r="T235" s="196"/>
      <c r="U235" s="195"/>
      <c r="V235" s="194"/>
      <c r="W235" s="196"/>
      <c r="X235" s="195"/>
      <c r="Y235" s="194"/>
      <c r="Z235" s="197"/>
    </row>
    <row r="236" spans="1:26" s="211" customFormat="1" hidden="1" x14ac:dyDescent="0.25">
      <c r="A236" s="128" t="s">
        <v>289</v>
      </c>
      <c r="B236" s="191" t="s">
        <v>695</v>
      </c>
      <c r="C236" s="200"/>
      <c r="D236" s="567" t="s">
        <v>707</v>
      </c>
      <c r="E236" s="567"/>
      <c r="F236" s="281">
        <f t="shared" si="147"/>
        <v>0</v>
      </c>
      <c r="G236" s="192"/>
      <c r="H236" s="193">
        <f t="shared" si="129"/>
        <v>0</v>
      </c>
      <c r="I236" s="201"/>
      <c r="J236" s="195"/>
      <c r="K236" s="195"/>
      <c r="L236" s="195"/>
      <c r="M236" s="195"/>
      <c r="N236" s="195"/>
      <c r="O236" s="201"/>
      <c r="P236" s="195"/>
      <c r="Q236" s="195"/>
      <c r="R236" s="195"/>
      <c r="S236" s="195"/>
      <c r="T236" s="196"/>
      <c r="U236" s="195"/>
      <c r="V236" s="194"/>
      <c r="W236" s="196"/>
      <c r="X236" s="195"/>
      <c r="Y236" s="194"/>
      <c r="Z236" s="197"/>
    </row>
    <row r="237" spans="1:26" s="211" customFormat="1" hidden="1" x14ac:dyDescent="0.25">
      <c r="A237" s="128" t="s">
        <v>290</v>
      </c>
      <c r="B237" s="191" t="s">
        <v>696</v>
      </c>
      <c r="C237" s="200"/>
      <c r="D237" s="567" t="s">
        <v>708</v>
      </c>
      <c r="E237" s="567"/>
      <c r="F237" s="281">
        <f t="shared" si="147"/>
        <v>0</v>
      </c>
      <c r="G237" s="192"/>
      <c r="H237" s="193">
        <f t="shared" si="129"/>
        <v>0</v>
      </c>
      <c r="I237" s="201"/>
      <c r="J237" s="195"/>
      <c r="K237" s="195"/>
      <c r="L237" s="195"/>
      <c r="M237" s="195"/>
      <c r="N237" s="195"/>
      <c r="O237" s="201"/>
      <c r="P237" s="195"/>
      <c r="Q237" s="195"/>
      <c r="R237" s="195"/>
      <c r="S237" s="195"/>
      <c r="T237" s="196"/>
      <c r="U237" s="195"/>
      <c r="V237" s="194"/>
      <c r="W237" s="196"/>
      <c r="X237" s="195"/>
      <c r="Y237" s="194"/>
      <c r="Z237" s="197"/>
    </row>
    <row r="238" spans="1:26" s="18" customFormat="1" hidden="1" x14ac:dyDescent="0.25">
      <c r="A238" s="128"/>
      <c r="B238" s="53" t="s">
        <v>697</v>
      </c>
      <c r="C238" s="576" t="s">
        <v>291</v>
      </c>
      <c r="D238" s="577"/>
      <c r="E238" s="577"/>
      <c r="F238" s="265">
        <f>F239+F240+F241+F242+F243+F244</f>
        <v>0</v>
      </c>
      <c r="G238" s="158">
        <f t="shared" ref="G238:Z238" si="148">G239+G240+G241+G242+G243+G244</f>
        <v>0</v>
      </c>
      <c r="H238" s="170">
        <f t="shared" si="129"/>
        <v>0</v>
      </c>
      <c r="I238" s="78">
        <f t="shared" ref="I238:N238" si="149">I239+I240+I241+I242+I243+I244</f>
        <v>0</v>
      </c>
      <c r="J238" s="13">
        <f t="shared" si="149"/>
        <v>0</v>
      </c>
      <c r="K238" s="13">
        <f t="shared" si="149"/>
        <v>0</v>
      </c>
      <c r="L238" s="13">
        <f t="shared" si="149"/>
        <v>0</v>
      </c>
      <c r="M238" s="13">
        <f t="shared" ref="M238" si="150">M239+M240+M241+M242+M243+M244</f>
        <v>0</v>
      </c>
      <c r="N238" s="13">
        <f t="shared" si="149"/>
        <v>0</v>
      </c>
      <c r="O238" s="78">
        <f t="shared" si="148"/>
        <v>0</v>
      </c>
      <c r="P238" s="13">
        <f t="shared" si="148"/>
        <v>0</v>
      </c>
      <c r="Q238" s="13">
        <f t="shared" si="148"/>
        <v>0</v>
      </c>
      <c r="R238" s="13">
        <f t="shared" si="148"/>
        <v>0</v>
      </c>
      <c r="S238" s="13">
        <f t="shared" si="148"/>
        <v>0</v>
      </c>
      <c r="T238" s="83">
        <f t="shared" si="148"/>
        <v>0</v>
      </c>
      <c r="U238" s="13">
        <f t="shared" si="148"/>
        <v>0</v>
      </c>
      <c r="V238" s="43">
        <f t="shared" si="148"/>
        <v>0</v>
      </c>
      <c r="W238" s="83">
        <f t="shared" si="148"/>
        <v>0</v>
      </c>
      <c r="X238" s="13">
        <f t="shared" si="148"/>
        <v>0</v>
      </c>
      <c r="Y238" s="43">
        <f t="shared" si="148"/>
        <v>0</v>
      </c>
      <c r="Z238" s="45">
        <f t="shared" si="148"/>
        <v>0</v>
      </c>
    </row>
    <row r="239" spans="1:26" s="211" customFormat="1" hidden="1" x14ac:dyDescent="0.25">
      <c r="A239" s="128" t="s">
        <v>292</v>
      </c>
      <c r="B239" s="191" t="s">
        <v>698</v>
      </c>
      <c r="C239" s="200"/>
      <c r="D239" s="567" t="s">
        <v>383</v>
      </c>
      <c r="E239" s="567"/>
      <c r="F239" s="281">
        <f t="shared" ref="F239:F258" si="151">SUM(O239:Z239)</f>
        <v>0</v>
      </c>
      <c r="G239" s="192"/>
      <c r="H239" s="193">
        <f t="shared" si="129"/>
        <v>0</v>
      </c>
      <c r="I239" s="201"/>
      <c r="J239" s="195"/>
      <c r="K239" s="195"/>
      <c r="L239" s="195"/>
      <c r="M239" s="195"/>
      <c r="N239" s="195"/>
      <c r="O239" s="201"/>
      <c r="P239" s="195"/>
      <c r="Q239" s="195"/>
      <c r="R239" s="195"/>
      <c r="S239" s="195"/>
      <c r="T239" s="196"/>
      <c r="U239" s="195"/>
      <c r="V239" s="194"/>
      <c r="W239" s="196"/>
      <c r="X239" s="195"/>
      <c r="Y239" s="194"/>
      <c r="Z239" s="197"/>
    </row>
    <row r="240" spans="1:26" s="211" customFormat="1" hidden="1" x14ac:dyDescent="0.25">
      <c r="A240" s="128" t="s">
        <v>293</v>
      </c>
      <c r="B240" s="191" t="s">
        <v>699</v>
      </c>
      <c r="C240" s="200"/>
      <c r="D240" s="567" t="s">
        <v>384</v>
      </c>
      <c r="E240" s="567"/>
      <c r="F240" s="281">
        <f t="shared" si="151"/>
        <v>0</v>
      </c>
      <c r="G240" s="192"/>
      <c r="H240" s="193">
        <f t="shared" si="129"/>
        <v>0</v>
      </c>
      <c r="I240" s="201"/>
      <c r="J240" s="195"/>
      <c r="K240" s="195"/>
      <c r="L240" s="195"/>
      <c r="M240" s="195"/>
      <c r="N240" s="195"/>
      <c r="O240" s="201"/>
      <c r="P240" s="195"/>
      <c r="Q240" s="195"/>
      <c r="R240" s="195"/>
      <c r="S240" s="195"/>
      <c r="T240" s="196"/>
      <c r="U240" s="195"/>
      <c r="V240" s="194"/>
      <c r="W240" s="196"/>
      <c r="X240" s="195"/>
      <c r="Y240" s="194"/>
      <c r="Z240" s="197"/>
    </row>
    <row r="241" spans="1:26" s="211" customFormat="1" hidden="1" x14ac:dyDescent="0.25">
      <c r="A241" s="128" t="s">
        <v>888</v>
      </c>
      <c r="B241" s="191" t="s">
        <v>889</v>
      </c>
      <c r="C241" s="200"/>
      <c r="D241" s="567" t="s">
        <v>890</v>
      </c>
      <c r="E241" s="567"/>
      <c r="F241" s="281">
        <f t="shared" si="151"/>
        <v>0</v>
      </c>
      <c r="G241" s="192"/>
      <c r="H241" s="193">
        <f t="shared" si="129"/>
        <v>0</v>
      </c>
      <c r="I241" s="201"/>
      <c r="J241" s="195"/>
      <c r="K241" s="195"/>
      <c r="L241" s="195"/>
      <c r="M241" s="195"/>
      <c r="N241" s="195"/>
      <c r="O241" s="201"/>
      <c r="P241" s="195"/>
      <c r="Q241" s="195"/>
      <c r="R241" s="195"/>
      <c r="S241" s="195"/>
      <c r="T241" s="196"/>
      <c r="U241" s="195"/>
      <c r="V241" s="194"/>
      <c r="W241" s="196"/>
      <c r="X241" s="195"/>
      <c r="Y241" s="194"/>
      <c r="Z241" s="197"/>
    </row>
    <row r="242" spans="1:26" s="211" customFormat="1" hidden="1" x14ac:dyDescent="0.25">
      <c r="A242" s="128" t="s">
        <v>294</v>
      </c>
      <c r="B242" s="191" t="s">
        <v>700</v>
      </c>
      <c r="C242" s="200"/>
      <c r="D242" s="567" t="s">
        <v>295</v>
      </c>
      <c r="E242" s="567"/>
      <c r="F242" s="281">
        <f t="shared" si="151"/>
        <v>0</v>
      </c>
      <c r="G242" s="192"/>
      <c r="H242" s="193">
        <f t="shared" si="129"/>
        <v>0</v>
      </c>
      <c r="I242" s="201"/>
      <c r="J242" s="195"/>
      <c r="K242" s="195"/>
      <c r="L242" s="195"/>
      <c r="M242" s="195"/>
      <c r="N242" s="195"/>
      <c r="O242" s="201"/>
      <c r="P242" s="195"/>
      <c r="Q242" s="195"/>
      <c r="R242" s="195"/>
      <c r="S242" s="195"/>
      <c r="T242" s="196"/>
      <c r="U242" s="195"/>
      <c r="V242" s="194"/>
      <c r="W242" s="196"/>
      <c r="X242" s="195"/>
      <c r="Y242" s="194"/>
      <c r="Z242" s="197"/>
    </row>
    <row r="243" spans="1:26" s="211" customFormat="1" hidden="1" x14ac:dyDescent="0.25">
      <c r="A243" s="128" t="s">
        <v>296</v>
      </c>
      <c r="B243" s="191" t="s">
        <v>701</v>
      </c>
      <c r="C243" s="200"/>
      <c r="D243" s="567" t="s">
        <v>297</v>
      </c>
      <c r="E243" s="567"/>
      <c r="F243" s="281">
        <f t="shared" si="151"/>
        <v>0</v>
      </c>
      <c r="G243" s="192"/>
      <c r="H243" s="193">
        <f t="shared" si="129"/>
        <v>0</v>
      </c>
      <c r="I243" s="201"/>
      <c r="J243" s="195"/>
      <c r="K243" s="195"/>
      <c r="L243" s="195"/>
      <c r="M243" s="195"/>
      <c r="N243" s="195"/>
      <c r="O243" s="201"/>
      <c r="P243" s="195"/>
      <c r="Q243" s="195"/>
      <c r="R243" s="195"/>
      <c r="S243" s="195"/>
      <c r="T243" s="196"/>
      <c r="U243" s="195"/>
      <c r="V243" s="194"/>
      <c r="W243" s="196"/>
      <c r="X243" s="195"/>
      <c r="Y243" s="194"/>
      <c r="Z243" s="197"/>
    </row>
    <row r="244" spans="1:26" s="211" customFormat="1" hidden="1" x14ac:dyDescent="0.25">
      <c r="A244" s="128" t="s">
        <v>891</v>
      </c>
      <c r="B244" s="191" t="s">
        <v>892</v>
      </c>
      <c r="C244" s="200"/>
      <c r="D244" s="567" t="s">
        <v>893</v>
      </c>
      <c r="E244" s="567"/>
      <c r="F244" s="281">
        <f t="shared" si="151"/>
        <v>0</v>
      </c>
      <c r="G244" s="192"/>
      <c r="H244" s="193">
        <f t="shared" si="129"/>
        <v>0</v>
      </c>
      <c r="I244" s="201"/>
      <c r="J244" s="195"/>
      <c r="K244" s="195"/>
      <c r="L244" s="195"/>
      <c r="M244" s="195"/>
      <c r="N244" s="195"/>
      <c r="O244" s="201"/>
      <c r="P244" s="195"/>
      <c r="Q244" s="195"/>
      <c r="R244" s="195"/>
      <c r="S244" s="195"/>
      <c r="T244" s="196"/>
      <c r="U244" s="195"/>
      <c r="V244" s="194"/>
      <c r="W244" s="196"/>
      <c r="X244" s="195"/>
      <c r="Y244" s="194"/>
      <c r="Z244" s="197"/>
    </row>
    <row r="245" spans="1:26" s="41" customFormat="1" hidden="1" x14ac:dyDescent="0.25">
      <c r="A245" s="128" t="s">
        <v>894</v>
      </c>
      <c r="B245" s="53" t="s">
        <v>895</v>
      </c>
      <c r="C245" s="576" t="s">
        <v>896</v>
      </c>
      <c r="D245" s="577"/>
      <c r="E245" s="577"/>
      <c r="F245" s="265">
        <f t="shared" si="151"/>
        <v>0</v>
      </c>
      <c r="G245" s="158"/>
      <c r="H245" s="170">
        <f t="shared" si="129"/>
        <v>0</v>
      </c>
      <c r="I245" s="78"/>
      <c r="J245" s="13"/>
      <c r="K245" s="13"/>
      <c r="L245" s="13"/>
      <c r="M245" s="13"/>
      <c r="N245" s="13"/>
      <c r="O245" s="78"/>
      <c r="P245" s="13"/>
      <c r="Q245" s="13"/>
      <c r="R245" s="13"/>
      <c r="S245" s="13"/>
      <c r="T245" s="83"/>
      <c r="U245" s="13"/>
      <c r="V245" s="43"/>
      <c r="W245" s="83"/>
      <c r="X245" s="13"/>
      <c r="Y245" s="43"/>
      <c r="Z245" s="45"/>
    </row>
    <row r="246" spans="1:26" s="41" customFormat="1" x14ac:dyDescent="0.25">
      <c r="A246" s="128" t="s">
        <v>298</v>
      </c>
      <c r="B246" s="53" t="s">
        <v>702</v>
      </c>
      <c r="C246" s="576" t="s">
        <v>299</v>
      </c>
      <c r="D246" s="577"/>
      <c r="E246" s="577"/>
      <c r="F246" s="265">
        <f t="shared" si="151"/>
        <v>4648682</v>
      </c>
      <c r="G246" s="158"/>
      <c r="H246" s="170">
        <f t="shared" si="129"/>
        <v>4648682</v>
      </c>
      <c r="I246" s="78">
        <f>H246</f>
        <v>4648682</v>
      </c>
      <c r="J246" s="13"/>
      <c r="K246" s="13"/>
      <c r="L246" s="13"/>
      <c r="M246" s="13"/>
      <c r="N246" s="13"/>
      <c r="O246" s="78">
        <v>4648682</v>
      </c>
      <c r="P246" s="13"/>
      <c r="Q246" s="13"/>
      <c r="R246" s="13"/>
      <c r="S246" s="13"/>
      <c r="T246" s="83"/>
      <c r="U246" s="13"/>
      <c r="V246" s="43"/>
      <c r="W246" s="83"/>
      <c r="X246" s="13"/>
      <c r="Y246" s="43"/>
      <c r="Z246" s="45"/>
    </row>
    <row r="247" spans="1:26" s="41" customFormat="1" x14ac:dyDescent="0.25">
      <c r="A247" s="128" t="s">
        <v>300</v>
      </c>
      <c r="B247" s="53" t="s">
        <v>703</v>
      </c>
      <c r="C247" s="576" t="s">
        <v>897</v>
      </c>
      <c r="D247" s="577"/>
      <c r="E247" s="577"/>
      <c r="F247" s="265">
        <f>F248+F251</f>
        <v>118448961</v>
      </c>
      <c r="G247" s="158">
        <f>G248+G251</f>
        <v>0</v>
      </c>
      <c r="H247" s="170">
        <f t="shared" si="129"/>
        <v>118448961</v>
      </c>
      <c r="I247" s="78">
        <f t="shared" ref="I247:Z247" si="152">I248+I251</f>
        <v>0</v>
      </c>
      <c r="J247" s="13">
        <f t="shared" si="152"/>
        <v>118448961</v>
      </c>
      <c r="K247" s="13">
        <f t="shared" si="152"/>
        <v>0</v>
      </c>
      <c r="L247" s="13">
        <f t="shared" si="152"/>
        <v>0</v>
      </c>
      <c r="M247" s="13">
        <f t="shared" si="152"/>
        <v>0</v>
      </c>
      <c r="N247" s="13">
        <f t="shared" si="152"/>
        <v>0</v>
      </c>
      <c r="O247" s="78">
        <f t="shared" si="152"/>
        <v>9870747</v>
      </c>
      <c r="P247" s="13">
        <f t="shared" si="152"/>
        <v>9870746</v>
      </c>
      <c r="Q247" s="13">
        <f t="shared" si="152"/>
        <v>9870746</v>
      </c>
      <c r="R247" s="13">
        <f t="shared" si="152"/>
        <v>9870746</v>
      </c>
      <c r="S247" s="13">
        <f t="shared" si="152"/>
        <v>9870746</v>
      </c>
      <c r="T247" s="83">
        <f t="shared" si="152"/>
        <v>9870746</v>
      </c>
      <c r="U247" s="13">
        <f t="shared" si="152"/>
        <v>9870746</v>
      </c>
      <c r="V247" s="43">
        <f t="shared" si="152"/>
        <v>9870746</v>
      </c>
      <c r="W247" s="83">
        <f t="shared" si="152"/>
        <v>9870745</v>
      </c>
      <c r="X247" s="13">
        <f t="shared" si="152"/>
        <v>9870745</v>
      </c>
      <c r="Y247" s="43">
        <f t="shared" si="152"/>
        <v>9870745</v>
      </c>
      <c r="Z247" s="45">
        <f t="shared" si="152"/>
        <v>9870757</v>
      </c>
    </row>
    <row r="248" spans="1:26" s="211" customFormat="1" x14ac:dyDescent="0.25">
      <c r="A248" s="128"/>
      <c r="B248" s="191"/>
      <c r="C248" s="252"/>
      <c r="D248" s="415" t="s">
        <v>1002</v>
      </c>
      <c r="E248" s="415"/>
      <c r="F248" s="281">
        <f>SUM(F249:F250)</f>
        <v>36942400</v>
      </c>
      <c r="G248" s="192">
        <f>SUM(G249:G250)</f>
        <v>0</v>
      </c>
      <c r="H248" s="193">
        <f t="shared" ref="H248:H255" si="153">SUM(F248:G248)</f>
        <v>36942400</v>
      </c>
      <c r="I248" s="201">
        <f t="shared" ref="I248:Z248" si="154">SUM(I249:I250)</f>
        <v>0</v>
      </c>
      <c r="J248" s="195">
        <f t="shared" si="154"/>
        <v>36942400</v>
      </c>
      <c r="K248" s="195">
        <f t="shared" si="154"/>
        <v>0</v>
      </c>
      <c r="L248" s="195">
        <f t="shared" si="154"/>
        <v>0</v>
      </c>
      <c r="M248" s="195">
        <f t="shared" si="154"/>
        <v>0</v>
      </c>
      <c r="N248" s="195">
        <f t="shared" si="154"/>
        <v>0</v>
      </c>
      <c r="O248" s="201">
        <f t="shared" si="154"/>
        <v>3078533</v>
      </c>
      <c r="P248" s="195">
        <f t="shared" si="154"/>
        <v>3078533</v>
      </c>
      <c r="Q248" s="195">
        <f t="shared" si="154"/>
        <v>3078533</v>
      </c>
      <c r="R248" s="195">
        <f t="shared" si="154"/>
        <v>3078533</v>
      </c>
      <c r="S248" s="195">
        <f t="shared" si="154"/>
        <v>3078533</v>
      </c>
      <c r="T248" s="196">
        <f t="shared" si="154"/>
        <v>3078533</v>
      </c>
      <c r="U248" s="195">
        <f t="shared" si="154"/>
        <v>3078533</v>
      </c>
      <c r="V248" s="194">
        <f t="shared" si="154"/>
        <v>3078533</v>
      </c>
      <c r="W248" s="196">
        <f t="shared" si="154"/>
        <v>3078533</v>
      </c>
      <c r="X248" s="195">
        <f t="shared" si="154"/>
        <v>3078533</v>
      </c>
      <c r="Y248" s="194">
        <f t="shared" si="154"/>
        <v>3078533</v>
      </c>
      <c r="Z248" s="197">
        <f t="shared" si="154"/>
        <v>3078537</v>
      </c>
    </row>
    <row r="249" spans="1:26" x14ac:dyDescent="0.25">
      <c r="B249" s="55"/>
      <c r="C249" s="278"/>
      <c r="D249" s="392"/>
      <c r="E249" s="414" t="s">
        <v>1055</v>
      </c>
      <c r="F249" s="258">
        <f t="shared" ref="F249:F255" si="155">SUM(O249:Z249)</f>
        <v>33342400</v>
      </c>
      <c r="G249" s="151"/>
      <c r="H249" s="169">
        <f t="shared" si="153"/>
        <v>33342400</v>
      </c>
      <c r="I249" s="76"/>
      <c r="J249" s="1">
        <f>H249</f>
        <v>33342400</v>
      </c>
      <c r="K249" s="1"/>
      <c r="L249" s="1"/>
      <c r="M249" s="1"/>
      <c r="N249" s="1"/>
      <c r="O249" s="76">
        <v>2778533</v>
      </c>
      <c r="P249" s="1">
        <v>2778533</v>
      </c>
      <c r="Q249" s="1">
        <v>2778533</v>
      </c>
      <c r="R249" s="1">
        <v>2778533</v>
      </c>
      <c r="S249" s="1">
        <v>2778533</v>
      </c>
      <c r="T249" s="82">
        <v>2778533</v>
      </c>
      <c r="U249" s="1">
        <v>2778533</v>
      </c>
      <c r="V249" s="42">
        <v>2778533</v>
      </c>
      <c r="W249" s="82">
        <v>2778533</v>
      </c>
      <c r="X249" s="1">
        <v>2778533</v>
      </c>
      <c r="Y249" s="42">
        <v>2778533</v>
      </c>
      <c r="Z249" s="44">
        <v>2778537</v>
      </c>
    </row>
    <row r="250" spans="1:26" x14ac:dyDescent="0.25">
      <c r="B250" s="55"/>
      <c r="C250" s="278"/>
      <c r="D250" s="392"/>
      <c r="E250" s="414" t="s">
        <v>1098</v>
      </c>
      <c r="F250" s="258">
        <f t="shared" si="155"/>
        <v>3600000</v>
      </c>
      <c r="G250" s="151"/>
      <c r="H250" s="169">
        <f t="shared" si="153"/>
        <v>3600000</v>
      </c>
      <c r="I250" s="76"/>
      <c r="J250" s="1">
        <f t="shared" ref="J250:J255" si="156">H250</f>
        <v>3600000</v>
      </c>
      <c r="K250" s="1"/>
      <c r="L250" s="1"/>
      <c r="M250" s="1"/>
      <c r="N250" s="1"/>
      <c r="O250" s="76">
        <v>300000</v>
      </c>
      <c r="P250" s="1">
        <v>300000</v>
      </c>
      <c r="Q250" s="1">
        <v>300000</v>
      </c>
      <c r="R250" s="1">
        <v>300000</v>
      </c>
      <c r="S250" s="1">
        <v>300000</v>
      </c>
      <c r="T250" s="82">
        <v>300000</v>
      </c>
      <c r="U250" s="1">
        <v>300000</v>
      </c>
      <c r="V250" s="42">
        <v>300000</v>
      </c>
      <c r="W250" s="82">
        <v>300000</v>
      </c>
      <c r="X250" s="1">
        <v>300000</v>
      </c>
      <c r="Y250" s="42">
        <v>300000</v>
      </c>
      <c r="Z250" s="44">
        <v>300000</v>
      </c>
    </row>
    <row r="251" spans="1:26" s="211" customFormat="1" x14ac:dyDescent="0.25">
      <c r="A251" s="393"/>
      <c r="B251" s="191"/>
      <c r="C251" s="252"/>
      <c r="D251" s="415" t="s">
        <v>1003</v>
      </c>
      <c r="E251" s="415"/>
      <c r="F251" s="281">
        <f>SUM(F252:F255)</f>
        <v>81506561</v>
      </c>
      <c r="G251" s="192">
        <f>SUM(G252:G255)</f>
        <v>0</v>
      </c>
      <c r="H251" s="193">
        <f t="shared" si="153"/>
        <v>81506561</v>
      </c>
      <c r="I251" s="201">
        <f t="shared" ref="I251:Z251" si="157">SUM(I252:I255)</f>
        <v>0</v>
      </c>
      <c r="J251" s="195">
        <f t="shared" si="157"/>
        <v>81506561</v>
      </c>
      <c r="K251" s="195">
        <f t="shared" si="157"/>
        <v>0</v>
      </c>
      <c r="L251" s="195">
        <f t="shared" si="157"/>
        <v>0</v>
      </c>
      <c r="M251" s="195">
        <f t="shared" si="157"/>
        <v>0</v>
      </c>
      <c r="N251" s="195">
        <f t="shared" si="157"/>
        <v>0</v>
      </c>
      <c r="O251" s="201">
        <f t="shared" si="157"/>
        <v>6792214</v>
      </c>
      <c r="P251" s="195">
        <f t="shared" si="157"/>
        <v>6792213</v>
      </c>
      <c r="Q251" s="195">
        <f t="shared" si="157"/>
        <v>6792213</v>
      </c>
      <c r="R251" s="195">
        <f t="shared" si="157"/>
        <v>6792213</v>
      </c>
      <c r="S251" s="195">
        <f t="shared" si="157"/>
        <v>6792213</v>
      </c>
      <c r="T251" s="196">
        <f t="shared" si="157"/>
        <v>6792213</v>
      </c>
      <c r="U251" s="195">
        <f t="shared" si="157"/>
        <v>6792213</v>
      </c>
      <c r="V251" s="194">
        <f t="shared" si="157"/>
        <v>6792213</v>
      </c>
      <c r="W251" s="196">
        <f t="shared" si="157"/>
        <v>6792212</v>
      </c>
      <c r="X251" s="195">
        <f t="shared" si="157"/>
        <v>6792212</v>
      </c>
      <c r="Y251" s="194">
        <f t="shared" si="157"/>
        <v>6792212</v>
      </c>
      <c r="Z251" s="197">
        <f t="shared" si="157"/>
        <v>6792220</v>
      </c>
    </row>
    <row r="252" spans="1:26" x14ac:dyDescent="0.25">
      <c r="B252" s="55"/>
      <c r="C252" s="278"/>
      <c r="D252" s="392"/>
      <c r="E252" s="414" t="s">
        <v>1099</v>
      </c>
      <c r="F252" s="258">
        <f t="shared" ref="F252" si="158">SUM(O252:Z252)</f>
        <v>54264090</v>
      </c>
      <c r="G252" s="151"/>
      <c r="H252" s="169">
        <f t="shared" si="153"/>
        <v>54264090</v>
      </c>
      <c r="I252" s="76"/>
      <c r="J252" s="1">
        <f t="shared" si="156"/>
        <v>54264090</v>
      </c>
      <c r="K252" s="1"/>
      <c r="L252" s="1"/>
      <c r="M252" s="1"/>
      <c r="N252" s="1"/>
      <c r="O252" s="76">
        <v>4522007</v>
      </c>
      <c r="P252" s="1">
        <v>4522007</v>
      </c>
      <c r="Q252" s="1">
        <v>4522007</v>
      </c>
      <c r="R252" s="1">
        <v>4522007</v>
      </c>
      <c r="S252" s="1">
        <v>4522007</v>
      </c>
      <c r="T252" s="82">
        <v>4522007</v>
      </c>
      <c r="U252" s="1">
        <v>4522007</v>
      </c>
      <c r="V252" s="42">
        <v>4522007</v>
      </c>
      <c r="W252" s="82">
        <v>4522007</v>
      </c>
      <c r="X252" s="1">
        <v>4522007</v>
      </c>
      <c r="Y252" s="42">
        <v>4522007</v>
      </c>
      <c r="Z252" s="44">
        <v>4522013</v>
      </c>
    </row>
    <row r="253" spans="1:26" x14ac:dyDescent="0.25">
      <c r="B253" s="55"/>
      <c r="C253" s="278"/>
      <c r="D253" s="392"/>
      <c r="E253" s="414" t="s">
        <v>1100</v>
      </c>
      <c r="F253" s="258">
        <f t="shared" si="155"/>
        <v>8782921</v>
      </c>
      <c r="G253" s="151"/>
      <c r="H253" s="169">
        <f t="shared" si="153"/>
        <v>8782921</v>
      </c>
      <c r="I253" s="76"/>
      <c r="J253" s="1">
        <f t="shared" si="156"/>
        <v>8782921</v>
      </c>
      <c r="K253" s="1"/>
      <c r="L253" s="1"/>
      <c r="M253" s="1"/>
      <c r="N253" s="1"/>
      <c r="O253" s="76">
        <v>731911</v>
      </c>
      <c r="P253" s="1">
        <v>731910</v>
      </c>
      <c r="Q253" s="1">
        <v>731910</v>
      </c>
      <c r="R253" s="1">
        <v>731910</v>
      </c>
      <c r="S253" s="1">
        <v>731910</v>
      </c>
      <c r="T253" s="82">
        <v>731910</v>
      </c>
      <c r="U253" s="1">
        <v>731910</v>
      </c>
      <c r="V253" s="42">
        <v>731910</v>
      </c>
      <c r="W253" s="82">
        <v>731910</v>
      </c>
      <c r="X253" s="1">
        <v>731910</v>
      </c>
      <c r="Y253" s="42">
        <v>731910</v>
      </c>
      <c r="Z253" s="44">
        <v>731910</v>
      </c>
    </row>
    <row r="254" spans="1:26" x14ac:dyDescent="0.25">
      <c r="B254" s="55"/>
      <c r="C254" s="278"/>
      <c r="D254" s="414"/>
      <c r="E254" s="414" t="s">
        <v>1101</v>
      </c>
      <c r="F254" s="258">
        <f t="shared" ref="F254" si="159">SUM(O254:Z254)</f>
        <v>15928262</v>
      </c>
      <c r="G254" s="151"/>
      <c r="H254" s="169">
        <f t="shared" ref="H254" si="160">SUM(F254:G254)</f>
        <v>15928262</v>
      </c>
      <c r="I254" s="76"/>
      <c r="J254" s="1">
        <f t="shared" ref="J254" si="161">H254</f>
        <v>15928262</v>
      </c>
      <c r="K254" s="1"/>
      <c r="L254" s="1"/>
      <c r="M254" s="1"/>
      <c r="N254" s="1"/>
      <c r="O254" s="76">
        <v>1327355</v>
      </c>
      <c r="P254" s="1">
        <v>1327355</v>
      </c>
      <c r="Q254" s="1">
        <v>1327355</v>
      </c>
      <c r="R254" s="1">
        <v>1327355</v>
      </c>
      <c r="S254" s="1">
        <v>1327355</v>
      </c>
      <c r="T254" s="82">
        <v>1327355</v>
      </c>
      <c r="U254" s="1">
        <v>1327355</v>
      </c>
      <c r="V254" s="42">
        <v>1327355</v>
      </c>
      <c r="W254" s="82">
        <v>1327355</v>
      </c>
      <c r="X254" s="1">
        <v>1327355</v>
      </c>
      <c r="Y254" s="42">
        <v>1327355</v>
      </c>
      <c r="Z254" s="44">
        <v>1327357</v>
      </c>
    </row>
    <row r="255" spans="1:26" ht="15.75" thickBot="1" x14ac:dyDescent="0.3">
      <c r="B255" s="55"/>
      <c r="C255" s="278"/>
      <c r="D255" s="414"/>
      <c r="E255" s="414" t="s">
        <v>1102</v>
      </c>
      <c r="F255" s="258">
        <f t="shared" si="155"/>
        <v>2531288</v>
      </c>
      <c r="G255" s="151"/>
      <c r="H255" s="169">
        <f t="shared" si="153"/>
        <v>2531288</v>
      </c>
      <c r="I255" s="76"/>
      <c r="J255" s="1">
        <f t="shared" si="156"/>
        <v>2531288</v>
      </c>
      <c r="K255" s="1"/>
      <c r="L255" s="1"/>
      <c r="M255" s="1"/>
      <c r="N255" s="1"/>
      <c r="O255" s="76">
        <v>210941</v>
      </c>
      <c r="P255" s="1">
        <v>210941</v>
      </c>
      <c r="Q255" s="1">
        <v>210941</v>
      </c>
      <c r="R255" s="1">
        <v>210941</v>
      </c>
      <c r="S255" s="1">
        <v>210941</v>
      </c>
      <c r="T255" s="82">
        <v>210941</v>
      </c>
      <c r="U255" s="1">
        <v>210941</v>
      </c>
      <c r="V255" s="42">
        <v>210941</v>
      </c>
      <c r="W255" s="82">
        <v>210940</v>
      </c>
      <c r="X255" s="1">
        <v>210940</v>
      </c>
      <c r="Y255" s="42">
        <v>210940</v>
      </c>
      <c r="Z255" s="44">
        <v>210940</v>
      </c>
    </row>
    <row r="256" spans="1:26" s="41" customFormat="1" hidden="1" x14ac:dyDescent="0.25">
      <c r="A256" s="128" t="s">
        <v>301</v>
      </c>
      <c r="B256" s="53" t="s">
        <v>704</v>
      </c>
      <c r="C256" s="576" t="s">
        <v>898</v>
      </c>
      <c r="D256" s="577"/>
      <c r="E256" s="577"/>
      <c r="F256" s="265">
        <f t="shared" si="151"/>
        <v>0</v>
      </c>
      <c r="G256" s="158"/>
      <c r="H256" s="170">
        <f t="shared" si="129"/>
        <v>0</v>
      </c>
      <c r="I256" s="78"/>
      <c r="J256" s="13"/>
      <c r="K256" s="13"/>
      <c r="L256" s="13"/>
      <c r="M256" s="13"/>
      <c r="N256" s="13"/>
      <c r="O256" s="78"/>
      <c r="P256" s="13"/>
      <c r="Q256" s="13"/>
      <c r="R256" s="13"/>
      <c r="S256" s="13"/>
      <c r="T256" s="83"/>
      <c r="U256" s="13"/>
      <c r="V256" s="43"/>
      <c r="W256" s="83"/>
      <c r="X256" s="13"/>
      <c r="Y256" s="43"/>
      <c r="Z256" s="45"/>
    </row>
    <row r="257" spans="1:26" s="41" customFormat="1" hidden="1" x14ac:dyDescent="0.25">
      <c r="A257" s="128" t="s">
        <v>302</v>
      </c>
      <c r="B257" s="53" t="s">
        <v>705</v>
      </c>
      <c r="C257" s="576" t="s">
        <v>303</v>
      </c>
      <c r="D257" s="577"/>
      <c r="E257" s="577"/>
      <c r="F257" s="265">
        <f t="shared" si="151"/>
        <v>0</v>
      </c>
      <c r="G257" s="158"/>
      <c r="H257" s="170">
        <f t="shared" si="129"/>
        <v>0</v>
      </c>
      <c r="I257" s="78"/>
      <c r="J257" s="13"/>
      <c r="K257" s="13"/>
      <c r="L257" s="13"/>
      <c r="M257" s="13"/>
      <c r="N257" s="13"/>
      <c r="O257" s="78"/>
      <c r="P257" s="13"/>
      <c r="Q257" s="13"/>
      <c r="R257" s="13"/>
      <c r="S257" s="13"/>
      <c r="T257" s="83"/>
      <c r="U257" s="13"/>
      <c r="V257" s="43"/>
      <c r="W257" s="83"/>
      <c r="X257" s="13"/>
      <c r="Y257" s="43"/>
      <c r="Z257" s="45"/>
    </row>
    <row r="258" spans="1:26" s="41" customFormat="1" hidden="1" x14ac:dyDescent="0.25">
      <c r="A258" s="128" t="s">
        <v>899</v>
      </c>
      <c r="B258" s="53" t="s">
        <v>900</v>
      </c>
      <c r="C258" s="576" t="s">
        <v>902</v>
      </c>
      <c r="D258" s="577"/>
      <c r="E258" s="577"/>
      <c r="F258" s="265">
        <f t="shared" si="151"/>
        <v>0</v>
      </c>
      <c r="G258" s="158"/>
      <c r="H258" s="170">
        <f t="shared" si="129"/>
        <v>0</v>
      </c>
      <c r="I258" s="78"/>
      <c r="J258" s="13"/>
      <c r="K258" s="13"/>
      <c r="L258" s="13"/>
      <c r="M258" s="13"/>
      <c r="N258" s="13"/>
      <c r="O258" s="78"/>
      <c r="P258" s="13"/>
      <c r="Q258" s="13"/>
      <c r="R258" s="13"/>
      <c r="S258" s="13"/>
      <c r="T258" s="83"/>
      <c r="U258" s="13"/>
      <c r="V258" s="43"/>
      <c r="W258" s="83"/>
      <c r="X258" s="13"/>
      <c r="Y258" s="43"/>
      <c r="Z258" s="45"/>
    </row>
    <row r="259" spans="1:26" s="41" customFormat="1" hidden="1" x14ac:dyDescent="0.25">
      <c r="A259" s="128"/>
      <c r="B259" s="53" t="s">
        <v>901</v>
      </c>
      <c r="C259" s="576" t="s">
        <v>903</v>
      </c>
      <c r="D259" s="577"/>
      <c r="E259" s="577"/>
      <c r="F259" s="265">
        <f>F260+F261</f>
        <v>0</v>
      </c>
      <c r="G259" s="158">
        <f t="shared" ref="G259:Z259" si="162">G260+G261</f>
        <v>0</v>
      </c>
      <c r="H259" s="170">
        <f t="shared" si="129"/>
        <v>0</v>
      </c>
      <c r="I259" s="78">
        <f t="shared" ref="I259:N259" si="163">I260+I261</f>
        <v>0</v>
      </c>
      <c r="J259" s="13">
        <f t="shared" si="163"/>
        <v>0</v>
      </c>
      <c r="K259" s="13">
        <f t="shared" si="163"/>
        <v>0</v>
      </c>
      <c r="L259" s="13">
        <f t="shared" si="163"/>
        <v>0</v>
      </c>
      <c r="M259" s="13">
        <f t="shared" ref="M259" si="164">M260+M261</f>
        <v>0</v>
      </c>
      <c r="N259" s="13">
        <f t="shared" si="163"/>
        <v>0</v>
      </c>
      <c r="O259" s="78">
        <f t="shared" si="162"/>
        <v>0</v>
      </c>
      <c r="P259" s="13">
        <f t="shared" si="162"/>
        <v>0</v>
      </c>
      <c r="Q259" s="13">
        <f t="shared" si="162"/>
        <v>0</v>
      </c>
      <c r="R259" s="13">
        <f t="shared" si="162"/>
        <v>0</v>
      </c>
      <c r="S259" s="13">
        <f t="shared" si="162"/>
        <v>0</v>
      </c>
      <c r="T259" s="83">
        <f t="shared" si="162"/>
        <v>0</v>
      </c>
      <c r="U259" s="13">
        <f t="shared" si="162"/>
        <v>0</v>
      </c>
      <c r="V259" s="43">
        <f t="shared" si="162"/>
        <v>0</v>
      </c>
      <c r="W259" s="83">
        <f t="shared" si="162"/>
        <v>0</v>
      </c>
      <c r="X259" s="13">
        <f t="shared" si="162"/>
        <v>0</v>
      </c>
      <c r="Y259" s="43">
        <f t="shared" si="162"/>
        <v>0</v>
      </c>
      <c r="Z259" s="45">
        <f t="shared" si="162"/>
        <v>0</v>
      </c>
    </row>
    <row r="260" spans="1:26" s="211" customFormat="1" hidden="1" x14ac:dyDescent="0.25">
      <c r="A260" s="128" t="s">
        <v>905</v>
      </c>
      <c r="B260" s="191" t="s">
        <v>904</v>
      </c>
      <c r="C260" s="200"/>
      <c r="D260" s="567" t="s">
        <v>908</v>
      </c>
      <c r="E260" s="567"/>
      <c r="F260" s="281">
        <f t="shared" ref="F260:F261" si="165">SUM(O260:Z260)</f>
        <v>0</v>
      </c>
      <c r="G260" s="192"/>
      <c r="H260" s="193">
        <f t="shared" si="129"/>
        <v>0</v>
      </c>
      <c r="I260" s="201"/>
      <c r="J260" s="195"/>
      <c r="K260" s="195"/>
      <c r="L260" s="195"/>
      <c r="M260" s="195"/>
      <c r="N260" s="195"/>
      <c r="O260" s="201"/>
      <c r="P260" s="195"/>
      <c r="Q260" s="195"/>
      <c r="R260" s="195"/>
      <c r="S260" s="195"/>
      <c r="T260" s="196"/>
      <c r="U260" s="195"/>
      <c r="V260" s="194"/>
      <c r="W260" s="196"/>
      <c r="X260" s="195"/>
      <c r="Y260" s="194"/>
      <c r="Z260" s="197"/>
    </row>
    <row r="261" spans="1:26" s="211" customFormat="1" hidden="1" x14ac:dyDescent="0.25">
      <c r="A261" s="128" t="s">
        <v>906</v>
      </c>
      <c r="B261" s="191" t="s">
        <v>907</v>
      </c>
      <c r="C261" s="200"/>
      <c r="D261" s="567" t="s">
        <v>909</v>
      </c>
      <c r="E261" s="567"/>
      <c r="F261" s="281">
        <f t="shared" si="165"/>
        <v>0</v>
      </c>
      <c r="G261" s="192"/>
      <c r="H261" s="193">
        <f t="shared" si="129"/>
        <v>0</v>
      </c>
      <c r="I261" s="201"/>
      <c r="J261" s="195"/>
      <c r="K261" s="195"/>
      <c r="L261" s="195"/>
      <c r="M261" s="195"/>
      <c r="N261" s="195"/>
      <c r="O261" s="201"/>
      <c r="P261" s="195"/>
      <c r="Q261" s="195"/>
      <c r="R261" s="195"/>
      <c r="S261" s="195"/>
      <c r="T261" s="196"/>
      <c r="U261" s="195"/>
      <c r="V261" s="194"/>
      <c r="W261" s="196"/>
      <c r="X261" s="195"/>
      <c r="Y261" s="194"/>
      <c r="Z261" s="197"/>
    </row>
    <row r="262" spans="1:26" hidden="1" x14ac:dyDescent="0.25">
      <c r="B262" s="93" t="s">
        <v>709</v>
      </c>
      <c r="C262" s="556" t="s">
        <v>304</v>
      </c>
      <c r="D262" s="557"/>
      <c r="E262" s="557"/>
      <c r="F262" s="259">
        <f>F263+F264+F265+F266+F267</f>
        <v>0</v>
      </c>
      <c r="G262" s="152">
        <f t="shared" ref="G262:Z262" si="166">G263+G264+G265+G266+G267</f>
        <v>0</v>
      </c>
      <c r="H262" s="168">
        <f t="shared" si="129"/>
        <v>0</v>
      </c>
      <c r="I262" s="95">
        <f t="shared" ref="I262:N262" si="167">I263+I264+I265+I266+I267</f>
        <v>0</v>
      </c>
      <c r="J262" s="96">
        <f t="shared" si="167"/>
        <v>0</v>
      </c>
      <c r="K262" s="96">
        <f t="shared" si="167"/>
        <v>0</v>
      </c>
      <c r="L262" s="96">
        <f t="shared" si="167"/>
        <v>0</v>
      </c>
      <c r="M262" s="96">
        <f t="shared" ref="M262" si="168">M263+M264+M265+M266+M267</f>
        <v>0</v>
      </c>
      <c r="N262" s="96">
        <f t="shared" si="167"/>
        <v>0</v>
      </c>
      <c r="O262" s="95">
        <f t="shared" si="166"/>
        <v>0</v>
      </c>
      <c r="P262" s="96">
        <f t="shared" si="166"/>
        <v>0</v>
      </c>
      <c r="Q262" s="96">
        <f t="shared" si="166"/>
        <v>0</v>
      </c>
      <c r="R262" s="96">
        <f t="shared" si="166"/>
        <v>0</v>
      </c>
      <c r="S262" s="96">
        <f t="shared" si="166"/>
        <v>0</v>
      </c>
      <c r="T262" s="99">
        <f t="shared" si="166"/>
        <v>0</v>
      </c>
      <c r="U262" s="96">
        <f t="shared" si="166"/>
        <v>0</v>
      </c>
      <c r="V262" s="98">
        <f t="shared" si="166"/>
        <v>0</v>
      </c>
      <c r="W262" s="99">
        <f t="shared" si="166"/>
        <v>0</v>
      </c>
      <c r="X262" s="96">
        <f t="shared" si="166"/>
        <v>0</v>
      </c>
      <c r="Y262" s="98">
        <f t="shared" si="166"/>
        <v>0</v>
      </c>
      <c r="Z262" s="100">
        <f t="shared" si="166"/>
        <v>0</v>
      </c>
    </row>
    <row r="263" spans="1:26" s="41" customFormat="1" hidden="1" x14ac:dyDescent="0.25">
      <c r="A263" s="128" t="s">
        <v>305</v>
      </c>
      <c r="B263" s="198" t="s">
        <v>710</v>
      </c>
      <c r="C263" s="586" t="s">
        <v>385</v>
      </c>
      <c r="D263" s="587"/>
      <c r="E263" s="587"/>
      <c r="F263" s="282">
        <f t="shared" ref="F263:F269" si="169">SUM(O263:Z263)</f>
        <v>0</v>
      </c>
      <c r="G263" s="199"/>
      <c r="H263" s="213">
        <f t="shared" si="129"/>
        <v>0</v>
      </c>
      <c r="I263" s="214"/>
      <c r="J263" s="215"/>
      <c r="K263" s="215"/>
      <c r="L263" s="215"/>
      <c r="M263" s="215"/>
      <c r="N263" s="215"/>
      <c r="O263" s="214"/>
      <c r="P263" s="215"/>
      <c r="Q263" s="215"/>
      <c r="R263" s="215"/>
      <c r="S263" s="215"/>
      <c r="T263" s="219"/>
      <c r="U263" s="215"/>
      <c r="V263" s="217"/>
      <c r="W263" s="219"/>
      <c r="X263" s="215"/>
      <c r="Y263" s="217"/>
      <c r="Z263" s="216"/>
    </row>
    <row r="264" spans="1:26" s="41" customFormat="1" hidden="1" x14ac:dyDescent="0.25">
      <c r="A264" s="128" t="s">
        <v>306</v>
      </c>
      <c r="B264" s="198" t="s">
        <v>711</v>
      </c>
      <c r="C264" s="586" t="s">
        <v>386</v>
      </c>
      <c r="D264" s="587"/>
      <c r="E264" s="587"/>
      <c r="F264" s="282">
        <f t="shared" si="169"/>
        <v>0</v>
      </c>
      <c r="G264" s="199"/>
      <c r="H264" s="213">
        <f t="shared" si="129"/>
        <v>0</v>
      </c>
      <c r="I264" s="214"/>
      <c r="J264" s="215"/>
      <c r="K264" s="215"/>
      <c r="L264" s="215"/>
      <c r="M264" s="215"/>
      <c r="N264" s="215"/>
      <c r="O264" s="214"/>
      <c r="P264" s="215"/>
      <c r="Q264" s="215"/>
      <c r="R264" s="215"/>
      <c r="S264" s="215"/>
      <c r="T264" s="219"/>
      <c r="U264" s="215"/>
      <c r="V264" s="217"/>
      <c r="W264" s="219"/>
      <c r="X264" s="215"/>
      <c r="Y264" s="217"/>
      <c r="Z264" s="216"/>
    </row>
    <row r="265" spans="1:26" s="41" customFormat="1" hidden="1" x14ac:dyDescent="0.25">
      <c r="A265" s="128" t="s">
        <v>307</v>
      </c>
      <c r="B265" s="198" t="s">
        <v>712</v>
      </c>
      <c r="C265" s="586" t="s">
        <v>308</v>
      </c>
      <c r="D265" s="587"/>
      <c r="E265" s="587"/>
      <c r="F265" s="282">
        <f t="shared" si="169"/>
        <v>0</v>
      </c>
      <c r="G265" s="199"/>
      <c r="H265" s="213">
        <f t="shared" si="129"/>
        <v>0</v>
      </c>
      <c r="I265" s="214"/>
      <c r="J265" s="215"/>
      <c r="K265" s="215"/>
      <c r="L265" s="215"/>
      <c r="M265" s="215"/>
      <c r="N265" s="215"/>
      <c r="O265" s="214"/>
      <c r="P265" s="215"/>
      <c r="Q265" s="215"/>
      <c r="R265" s="215"/>
      <c r="S265" s="215"/>
      <c r="T265" s="219"/>
      <c r="U265" s="215"/>
      <c r="V265" s="217"/>
      <c r="W265" s="219"/>
      <c r="X265" s="215"/>
      <c r="Y265" s="217"/>
      <c r="Z265" s="216"/>
    </row>
    <row r="266" spans="1:26" s="41" customFormat="1" hidden="1" x14ac:dyDescent="0.25">
      <c r="A266" s="128" t="s">
        <v>309</v>
      </c>
      <c r="B266" s="198" t="s">
        <v>713</v>
      </c>
      <c r="C266" s="586" t="s">
        <v>310</v>
      </c>
      <c r="D266" s="587"/>
      <c r="E266" s="587"/>
      <c r="F266" s="282">
        <f t="shared" si="169"/>
        <v>0</v>
      </c>
      <c r="G266" s="199"/>
      <c r="H266" s="213">
        <f t="shared" si="129"/>
        <v>0</v>
      </c>
      <c r="I266" s="214"/>
      <c r="J266" s="215"/>
      <c r="K266" s="215"/>
      <c r="L266" s="215"/>
      <c r="M266" s="215"/>
      <c r="N266" s="215"/>
      <c r="O266" s="214"/>
      <c r="P266" s="215"/>
      <c r="Q266" s="215"/>
      <c r="R266" s="215"/>
      <c r="S266" s="215"/>
      <c r="T266" s="219"/>
      <c r="U266" s="215"/>
      <c r="V266" s="217"/>
      <c r="W266" s="219"/>
      <c r="X266" s="215"/>
      <c r="Y266" s="217"/>
      <c r="Z266" s="216"/>
    </row>
    <row r="267" spans="1:26" s="41" customFormat="1" hidden="1" x14ac:dyDescent="0.25">
      <c r="A267" s="128" t="s">
        <v>311</v>
      </c>
      <c r="B267" s="198" t="s">
        <v>714</v>
      </c>
      <c r="C267" s="586" t="s">
        <v>387</v>
      </c>
      <c r="D267" s="587"/>
      <c r="E267" s="587"/>
      <c r="F267" s="282">
        <f t="shared" si="169"/>
        <v>0</v>
      </c>
      <c r="G267" s="199"/>
      <c r="H267" s="213">
        <f t="shared" si="129"/>
        <v>0</v>
      </c>
      <c r="I267" s="214"/>
      <c r="J267" s="215"/>
      <c r="K267" s="215"/>
      <c r="L267" s="215"/>
      <c r="M267" s="215"/>
      <c r="N267" s="215"/>
      <c r="O267" s="214"/>
      <c r="P267" s="215"/>
      <c r="Q267" s="215"/>
      <c r="R267" s="215"/>
      <c r="S267" s="215"/>
      <c r="T267" s="219"/>
      <c r="U267" s="215"/>
      <c r="V267" s="217"/>
      <c r="W267" s="219"/>
      <c r="X267" s="215"/>
      <c r="Y267" s="217"/>
      <c r="Z267" s="216"/>
    </row>
    <row r="268" spans="1:26" hidden="1" x14ac:dyDescent="0.25">
      <c r="A268" s="128" t="s">
        <v>313</v>
      </c>
      <c r="B268" s="93" t="s">
        <v>715</v>
      </c>
      <c r="C268" s="556" t="s">
        <v>312</v>
      </c>
      <c r="D268" s="557"/>
      <c r="E268" s="557"/>
      <c r="F268" s="259">
        <f t="shared" si="169"/>
        <v>0</v>
      </c>
      <c r="G268" s="152"/>
      <c r="H268" s="168">
        <f t="shared" si="129"/>
        <v>0</v>
      </c>
      <c r="I268" s="95"/>
      <c r="J268" s="96"/>
      <c r="K268" s="96"/>
      <c r="L268" s="96"/>
      <c r="M268" s="96"/>
      <c r="N268" s="96"/>
      <c r="O268" s="95"/>
      <c r="P268" s="96"/>
      <c r="Q268" s="96"/>
      <c r="R268" s="96"/>
      <c r="S268" s="96"/>
      <c r="T268" s="99"/>
      <c r="U268" s="96"/>
      <c r="V268" s="98"/>
      <c r="W268" s="99"/>
      <c r="X268" s="96"/>
      <c r="Y268" s="98"/>
      <c r="Z268" s="100"/>
    </row>
    <row r="269" spans="1:26" ht="15.75" hidden="1" thickBot="1" x14ac:dyDescent="0.3">
      <c r="A269" s="128" t="s">
        <v>910</v>
      </c>
      <c r="B269" s="93" t="s">
        <v>911</v>
      </c>
      <c r="C269" s="556" t="s">
        <v>912</v>
      </c>
      <c r="D269" s="557"/>
      <c r="E269" s="557"/>
      <c r="F269" s="259">
        <f t="shared" si="169"/>
        <v>0</v>
      </c>
      <c r="G269" s="152"/>
      <c r="H269" s="168">
        <f t="shared" si="129"/>
        <v>0</v>
      </c>
      <c r="I269" s="95"/>
      <c r="J269" s="96"/>
      <c r="K269" s="96"/>
      <c r="L269" s="96"/>
      <c r="M269" s="96"/>
      <c r="N269" s="96"/>
      <c r="O269" s="95"/>
      <c r="P269" s="96"/>
      <c r="Q269" s="96"/>
      <c r="R269" s="96"/>
      <c r="S269" s="96"/>
      <c r="T269" s="99"/>
      <c r="U269" s="96"/>
      <c r="V269" s="98"/>
      <c r="W269" s="99"/>
      <c r="X269" s="96"/>
      <c r="Y269" s="98"/>
      <c r="Z269" s="100"/>
    </row>
    <row r="270" spans="1:26" ht="15.75" thickBot="1" x14ac:dyDescent="0.3">
      <c r="B270" s="588" t="s">
        <v>314</v>
      </c>
      <c r="C270" s="589"/>
      <c r="D270" s="589"/>
      <c r="E270" s="589"/>
      <c r="F270" s="256">
        <f>F5+F24+F32+F59+F75+F154+F164+F169+F232</f>
        <v>140664159.09999999</v>
      </c>
      <c r="G270" s="149">
        <f>G5+G24+G32+G59+G75+G154+G164+G169+G232</f>
        <v>2568000</v>
      </c>
      <c r="H270" s="166">
        <f t="shared" si="129"/>
        <v>143232159.09999999</v>
      </c>
      <c r="I270" s="87">
        <f t="shared" ref="I270:Z270" si="170">I5+I24+I32+I59+I75+I154+I164+I169+I232</f>
        <v>9329730</v>
      </c>
      <c r="J270" s="88">
        <f t="shared" si="170"/>
        <v>118448961</v>
      </c>
      <c r="K270" s="88">
        <f t="shared" si="170"/>
        <v>2568000</v>
      </c>
      <c r="L270" s="88">
        <f t="shared" si="170"/>
        <v>4137892</v>
      </c>
      <c r="M270" s="88">
        <f t="shared" si="170"/>
        <v>1200000</v>
      </c>
      <c r="N270" s="88">
        <f t="shared" si="170"/>
        <v>6517576.0999999996</v>
      </c>
      <c r="O270" s="87">
        <f t="shared" si="170"/>
        <v>15204753</v>
      </c>
      <c r="P270" s="88">
        <f t="shared" si="170"/>
        <v>10388570</v>
      </c>
      <c r="Q270" s="88">
        <f t="shared" si="170"/>
        <v>10554570</v>
      </c>
      <c r="R270" s="88">
        <f t="shared" si="170"/>
        <v>15315618</v>
      </c>
      <c r="S270" s="88">
        <f t="shared" si="170"/>
        <v>10992570</v>
      </c>
      <c r="T270" s="91">
        <f t="shared" si="170"/>
        <v>11384570</v>
      </c>
      <c r="U270" s="88">
        <f t="shared" si="170"/>
        <v>10499570</v>
      </c>
      <c r="V270" s="90">
        <f t="shared" si="170"/>
        <v>11552070</v>
      </c>
      <c r="W270" s="91">
        <f t="shared" si="170"/>
        <v>10879570</v>
      </c>
      <c r="X270" s="88">
        <f t="shared" si="170"/>
        <v>10484570</v>
      </c>
      <c r="Y270" s="90">
        <f t="shared" si="170"/>
        <v>10484570</v>
      </c>
      <c r="Z270" s="92">
        <f t="shared" si="170"/>
        <v>15491158.1</v>
      </c>
    </row>
    <row r="271" spans="1:26" x14ac:dyDescent="0.25">
      <c r="B271" s="22"/>
      <c r="C271" s="23"/>
      <c r="D271" s="23"/>
      <c r="E271" s="24"/>
      <c r="F271" s="24"/>
      <c r="G271" s="24"/>
      <c r="H271" s="60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x14ac:dyDescent="0.25">
      <c r="B272" s="25"/>
      <c r="C272" s="26"/>
      <c r="D272" s="26"/>
      <c r="E272" s="24"/>
      <c r="F272" s="24"/>
      <c r="G272" s="24"/>
      <c r="H272" s="60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x14ac:dyDescent="0.25">
      <c r="B273" s="27"/>
      <c r="C273" s="24"/>
      <c r="D273" s="24"/>
      <c r="E273" s="28"/>
      <c r="F273" s="28"/>
      <c r="G273" s="28"/>
      <c r="H273" s="60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x14ac:dyDescent="0.25">
      <c r="B274" s="27"/>
      <c r="C274" s="24"/>
      <c r="D274" s="24"/>
      <c r="E274" s="28"/>
      <c r="F274" s="28"/>
      <c r="G274" s="28"/>
      <c r="H274" s="60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x14ac:dyDescent="0.25">
      <c r="B275" s="27"/>
      <c r="C275" s="24"/>
      <c r="D275" s="24"/>
      <c r="E275" s="28"/>
      <c r="F275" s="28"/>
      <c r="G275" s="28"/>
      <c r="H275" s="60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x14ac:dyDescent="0.25">
      <c r="B276" s="27"/>
      <c r="C276" s="24"/>
      <c r="D276" s="24"/>
      <c r="E276" s="28"/>
      <c r="F276" s="28"/>
      <c r="G276" s="28"/>
      <c r="H276" s="60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x14ac:dyDescent="0.25">
      <c r="B277" s="27"/>
      <c r="C277" s="24"/>
      <c r="D277" s="24"/>
      <c r="E277" s="28"/>
      <c r="F277" s="28"/>
      <c r="G277" s="28"/>
      <c r="H277" s="60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x14ac:dyDescent="0.25">
      <c r="B278" s="27"/>
      <c r="C278" s="24"/>
      <c r="D278" s="24"/>
      <c r="E278" s="28"/>
      <c r="F278" s="28"/>
      <c r="G278" s="28"/>
      <c r="H278" s="60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x14ac:dyDescent="0.25">
      <c r="B279" s="27"/>
      <c r="C279" s="28"/>
      <c r="D279" s="28"/>
      <c r="E279" s="24"/>
      <c r="F279" s="24"/>
      <c r="G279" s="24"/>
      <c r="H279" s="60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x14ac:dyDescent="0.25">
      <c r="B280" s="27"/>
      <c r="C280" s="28"/>
      <c r="D280" s="28"/>
      <c r="E280" s="24"/>
      <c r="F280" s="24"/>
      <c r="G280" s="24"/>
      <c r="H280" s="60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x14ac:dyDescent="0.25">
      <c r="B281" s="27"/>
      <c r="C281" s="28"/>
      <c r="D281" s="28"/>
      <c r="E281" s="24"/>
      <c r="F281" s="24"/>
      <c r="G281" s="24"/>
      <c r="H281" s="60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x14ac:dyDescent="0.25">
      <c r="B282" s="27"/>
      <c r="C282" s="24"/>
      <c r="D282" s="24"/>
      <c r="E282" s="28"/>
      <c r="F282" s="28"/>
      <c r="G282" s="28"/>
      <c r="H282" s="60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x14ac:dyDescent="0.25">
      <c r="B283" s="27"/>
      <c r="C283" s="24"/>
      <c r="D283" s="24"/>
      <c r="E283" s="28"/>
      <c r="F283" s="28"/>
      <c r="G283" s="28"/>
      <c r="H283" s="60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x14ac:dyDescent="0.25">
      <c r="B284" s="27"/>
      <c r="C284" s="24"/>
      <c r="D284" s="24"/>
      <c r="E284" s="28"/>
      <c r="F284" s="28"/>
      <c r="G284" s="28"/>
      <c r="H284" s="60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x14ac:dyDescent="0.25">
      <c r="A285" s="130"/>
      <c r="B285" s="27"/>
      <c r="C285" s="24"/>
      <c r="D285" s="24"/>
      <c r="E285" s="28"/>
      <c r="F285" s="28"/>
      <c r="G285" s="28"/>
      <c r="H285" s="60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x14ac:dyDescent="0.25">
      <c r="A286" s="130"/>
      <c r="B286" s="27"/>
      <c r="C286" s="24"/>
      <c r="D286" s="24"/>
      <c r="E286" s="28"/>
      <c r="F286" s="28"/>
      <c r="G286" s="28"/>
      <c r="H286" s="60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x14ac:dyDescent="0.25">
      <c r="A287" s="130"/>
      <c r="B287" s="27"/>
      <c r="C287" s="24"/>
      <c r="D287" s="24"/>
      <c r="E287" s="28"/>
      <c r="F287" s="28"/>
      <c r="G287" s="28"/>
      <c r="H287" s="60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x14ac:dyDescent="0.25">
      <c r="A288" s="130"/>
      <c r="B288" s="27"/>
      <c r="C288" s="24"/>
      <c r="D288" s="24"/>
      <c r="E288" s="28"/>
      <c r="F288" s="28"/>
      <c r="G288" s="28"/>
      <c r="H288" s="60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x14ac:dyDescent="0.25">
      <c r="A289" s="130"/>
      <c r="B289" s="27"/>
      <c r="C289" s="24"/>
      <c r="D289" s="24"/>
      <c r="E289" s="28"/>
      <c r="F289" s="28"/>
      <c r="G289" s="28"/>
      <c r="H289" s="60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x14ac:dyDescent="0.25">
      <c r="A290" s="130"/>
      <c r="B290" s="27"/>
      <c r="C290" s="24"/>
      <c r="D290" s="24"/>
      <c r="E290" s="28"/>
      <c r="F290" s="28"/>
      <c r="G290" s="28"/>
      <c r="H290" s="60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x14ac:dyDescent="0.25">
      <c r="A291" s="130"/>
      <c r="B291" s="27"/>
      <c r="C291" s="24"/>
      <c r="D291" s="24"/>
      <c r="E291" s="28"/>
      <c r="F291" s="28"/>
      <c r="G291" s="28"/>
      <c r="H291" s="60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x14ac:dyDescent="0.25">
      <c r="A292" s="130"/>
      <c r="B292" s="27"/>
      <c r="C292" s="28"/>
      <c r="D292" s="28"/>
      <c r="E292" s="24"/>
      <c r="F292" s="24"/>
      <c r="G292" s="24"/>
      <c r="H292" s="60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x14ac:dyDescent="0.25">
      <c r="A293" s="130"/>
      <c r="B293" s="27"/>
      <c r="C293" s="24"/>
      <c r="D293" s="24"/>
      <c r="E293" s="28"/>
      <c r="F293" s="28"/>
      <c r="G293" s="28"/>
      <c r="H293" s="60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x14ac:dyDescent="0.25">
      <c r="A294" s="130"/>
      <c r="B294" s="27"/>
      <c r="C294" s="24"/>
      <c r="D294" s="24"/>
      <c r="E294" s="28"/>
      <c r="F294" s="28"/>
      <c r="G294" s="28"/>
      <c r="H294" s="60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x14ac:dyDescent="0.25">
      <c r="A295" s="130"/>
      <c r="B295" s="27"/>
      <c r="C295" s="24"/>
      <c r="D295" s="24"/>
      <c r="E295" s="28"/>
      <c r="F295" s="28"/>
      <c r="G295" s="28"/>
      <c r="H295" s="60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x14ac:dyDescent="0.25">
      <c r="A296" s="130"/>
      <c r="B296" s="27"/>
      <c r="C296" s="24"/>
      <c r="D296" s="24"/>
      <c r="E296" s="28"/>
      <c r="F296" s="28"/>
      <c r="G296" s="28"/>
      <c r="H296" s="60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x14ac:dyDescent="0.25">
      <c r="A297" s="130"/>
      <c r="B297" s="27"/>
      <c r="C297" s="24"/>
      <c r="D297" s="24"/>
      <c r="E297" s="28"/>
      <c r="F297" s="28"/>
      <c r="G297" s="28"/>
      <c r="H297" s="60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x14ac:dyDescent="0.25">
      <c r="A298" s="130"/>
      <c r="B298" s="27"/>
      <c r="C298" s="24"/>
      <c r="D298" s="24"/>
      <c r="E298" s="28"/>
      <c r="F298" s="28"/>
      <c r="G298" s="28"/>
      <c r="H298" s="60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x14ac:dyDescent="0.25">
      <c r="A299" s="130"/>
      <c r="B299" s="27"/>
      <c r="C299" s="24"/>
      <c r="D299" s="24"/>
      <c r="E299" s="28"/>
      <c r="F299" s="28"/>
      <c r="G299" s="28"/>
      <c r="H299" s="60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x14ac:dyDescent="0.25">
      <c r="A300" s="130"/>
      <c r="B300" s="27"/>
      <c r="C300" s="24"/>
      <c r="D300" s="24"/>
      <c r="E300" s="28"/>
      <c r="F300" s="28"/>
      <c r="G300" s="28"/>
      <c r="H300" s="60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x14ac:dyDescent="0.25">
      <c r="A301" s="130"/>
      <c r="B301" s="27"/>
      <c r="C301" s="24"/>
      <c r="D301" s="24"/>
      <c r="E301" s="28"/>
      <c r="F301" s="28"/>
      <c r="G301" s="28"/>
      <c r="H301" s="60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x14ac:dyDescent="0.25">
      <c r="A302" s="130"/>
      <c r="B302" s="27"/>
      <c r="C302" s="24"/>
      <c r="D302" s="24"/>
      <c r="E302" s="28"/>
      <c r="F302" s="28"/>
      <c r="G302" s="28"/>
      <c r="H302" s="60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x14ac:dyDescent="0.25">
      <c r="A303" s="130"/>
      <c r="B303" s="27"/>
      <c r="C303" s="28"/>
      <c r="D303" s="28"/>
      <c r="E303" s="24"/>
      <c r="F303" s="24"/>
      <c r="G303" s="24"/>
      <c r="H303" s="60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x14ac:dyDescent="0.25">
      <c r="A304" s="130"/>
      <c r="B304" s="27"/>
      <c r="C304" s="24"/>
      <c r="D304" s="24"/>
      <c r="E304" s="28"/>
      <c r="F304" s="28"/>
      <c r="G304" s="28"/>
      <c r="H304" s="60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x14ac:dyDescent="0.25">
      <c r="A305" s="130"/>
      <c r="B305" s="27"/>
      <c r="C305" s="24"/>
      <c r="D305" s="24"/>
      <c r="E305" s="28"/>
      <c r="F305" s="28"/>
      <c r="G305" s="28"/>
      <c r="H305" s="60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x14ac:dyDescent="0.25">
      <c r="A306" s="130"/>
      <c r="B306" s="27"/>
      <c r="C306" s="24"/>
      <c r="D306" s="24"/>
      <c r="E306" s="28"/>
      <c r="F306" s="28"/>
      <c r="G306" s="28"/>
      <c r="H306" s="60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x14ac:dyDescent="0.25">
      <c r="A307" s="130"/>
      <c r="B307" s="27"/>
      <c r="C307" s="24"/>
      <c r="D307" s="24"/>
      <c r="E307" s="28"/>
      <c r="F307" s="28"/>
      <c r="G307" s="28"/>
      <c r="H307" s="60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x14ac:dyDescent="0.25">
      <c r="A308" s="130"/>
      <c r="B308" s="27"/>
      <c r="C308" s="24"/>
      <c r="D308" s="24"/>
      <c r="E308" s="28"/>
      <c r="F308" s="28"/>
      <c r="G308" s="28"/>
      <c r="H308" s="60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x14ac:dyDescent="0.25">
      <c r="A309" s="130"/>
      <c r="B309" s="27"/>
      <c r="C309" s="24"/>
      <c r="D309" s="24"/>
      <c r="E309" s="28"/>
      <c r="F309" s="28"/>
      <c r="G309" s="28"/>
      <c r="H309" s="60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x14ac:dyDescent="0.25">
      <c r="A310" s="130"/>
      <c r="B310" s="27"/>
      <c r="C310" s="24"/>
      <c r="D310" s="24"/>
      <c r="E310" s="28"/>
      <c r="F310" s="28"/>
      <c r="G310" s="28"/>
      <c r="H310" s="60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x14ac:dyDescent="0.25">
      <c r="A311" s="130"/>
      <c r="B311" s="27"/>
      <c r="C311" s="24"/>
      <c r="D311" s="24"/>
      <c r="E311" s="28"/>
      <c r="F311" s="28"/>
      <c r="G311" s="28"/>
      <c r="H311" s="60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x14ac:dyDescent="0.25">
      <c r="A312" s="130"/>
      <c r="B312" s="27"/>
      <c r="C312" s="24"/>
      <c r="D312" s="24"/>
      <c r="E312" s="28"/>
      <c r="F312" s="28"/>
      <c r="G312" s="28"/>
      <c r="H312" s="60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x14ac:dyDescent="0.25">
      <c r="A313" s="130"/>
      <c r="B313" s="27"/>
      <c r="C313" s="24"/>
      <c r="D313" s="24"/>
      <c r="E313" s="28"/>
      <c r="F313" s="28"/>
      <c r="G313" s="28"/>
      <c r="H313" s="60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x14ac:dyDescent="0.25">
      <c r="A314" s="130"/>
      <c r="B314" s="29"/>
      <c r="C314" s="23"/>
      <c r="D314" s="23"/>
      <c r="E314" s="24"/>
      <c r="F314" s="24"/>
      <c r="G314" s="24"/>
      <c r="H314" s="60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x14ac:dyDescent="0.25">
      <c r="A315" s="130"/>
      <c r="B315" s="27"/>
      <c r="C315" s="28"/>
      <c r="D315" s="28"/>
      <c r="E315" s="24"/>
      <c r="F315" s="24"/>
      <c r="G315" s="24"/>
      <c r="H315" s="60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x14ac:dyDescent="0.25">
      <c r="A316" s="130"/>
      <c r="B316" s="27"/>
      <c r="C316" s="28"/>
      <c r="D316" s="28"/>
      <c r="E316" s="24"/>
      <c r="F316" s="24"/>
      <c r="G316" s="24"/>
      <c r="H316" s="60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x14ac:dyDescent="0.25">
      <c r="A317" s="130"/>
      <c r="B317" s="27"/>
      <c r="C317" s="28"/>
      <c r="D317" s="28"/>
      <c r="E317" s="24"/>
      <c r="F317" s="24"/>
      <c r="G317" s="24"/>
      <c r="H317" s="60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x14ac:dyDescent="0.25">
      <c r="A318" s="130"/>
      <c r="B318" s="27"/>
      <c r="C318" s="24"/>
      <c r="D318" s="24"/>
      <c r="E318" s="28"/>
      <c r="F318" s="28"/>
      <c r="G318" s="28"/>
      <c r="H318" s="60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x14ac:dyDescent="0.25">
      <c r="A319" s="130"/>
      <c r="B319" s="27"/>
      <c r="C319" s="24"/>
      <c r="D319" s="24"/>
      <c r="E319" s="28"/>
      <c r="F319" s="28"/>
      <c r="G319" s="28"/>
      <c r="H319" s="60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x14ac:dyDescent="0.25">
      <c r="A320" s="130"/>
      <c r="B320" s="27"/>
      <c r="C320" s="24"/>
      <c r="D320" s="24"/>
      <c r="E320" s="28"/>
      <c r="F320" s="28"/>
      <c r="G320" s="28"/>
      <c r="H320" s="60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x14ac:dyDescent="0.25">
      <c r="A321" s="130"/>
      <c r="B321" s="27"/>
      <c r="C321" s="24"/>
      <c r="D321" s="24"/>
      <c r="E321" s="28"/>
      <c r="F321" s="28"/>
      <c r="G321" s="28"/>
      <c r="H321" s="60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x14ac:dyDescent="0.25">
      <c r="A322" s="130"/>
      <c r="B322" s="27"/>
      <c r="C322" s="24"/>
      <c r="D322" s="24"/>
      <c r="E322" s="28"/>
      <c r="F322" s="28"/>
      <c r="G322" s="28"/>
      <c r="H322" s="60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x14ac:dyDescent="0.25">
      <c r="A323" s="130"/>
      <c r="B323" s="27"/>
      <c r="C323" s="24"/>
      <c r="D323" s="24"/>
      <c r="E323" s="28"/>
      <c r="F323" s="28"/>
      <c r="G323" s="28"/>
      <c r="H323" s="60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x14ac:dyDescent="0.25">
      <c r="A324" s="130"/>
      <c r="B324" s="27"/>
      <c r="C324" s="24"/>
      <c r="D324" s="24"/>
      <c r="E324" s="28"/>
      <c r="F324" s="28"/>
      <c r="G324" s="28"/>
      <c r="H324" s="60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x14ac:dyDescent="0.25">
      <c r="A325" s="130"/>
      <c r="B325" s="27"/>
      <c r="C325" s="24"/>
      <c r="D325" s="24"/>
      <c r="E325" s="28"/>
      <c r="F325" s="28"/>
      <c r="G325" s="28"/>
      <c r="H325" s="60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x14ac:dyDescent="0.25">
      <c r="A326" s="130"/>
      <c r="B326" s="27"/>
      <c r="C326" s="24"/>
      <c r="D326" s="24"/>
      <c r="E326" s="28"/>
      <c r="F326" s="28"/>
      <c r="G326" s="28"/>
      <c r="H326" s="60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x14ac:dyDescent="0.25">
      <c r="A327" s="130"/>
      <c r="B327" s="27"/>
      <c r="C327" s="24"/>
      <c r="D327" s="24"/>
      <c r="E327" s="28"/>
      <c r="F327" s="28"/>
      <c r="G327" s="28"/>
      <c r="H327" s="60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x14ac:dyDescent="0.25">
      <c r="A328" s="130"/>
      <c r="B328" s="27"/>
      <c r="C328" s="28"/>
      <c r="D328" s="28"/>
      <c r="E328" s="24"/>
      <c r="F328" s="24"/>
      <c r="G328" s="24"/>
      <c r="H328" s="60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x14ac:dyDescent="0.25">
      <c r="A329" s="130"/>
      <c r="B329" s="27"/>
      <c r="C329" s="24"/>
      <c r="D329" s="24"/>
      <c r="E329" s="28"/>
      <c r="F329" s="28"/>
      <c r="G329" s="28"/>
      <c r="H329" s="60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x14ac:dyDescent="0.25">
      <c r="A330" s="130"/>
      <c r="B330" s="27"/>
      <c r="C330" s="24"/>
      <c r="D330" s="24"/>
      <c r="E330" s="28"/>
      <c r="F330" s="28"/>
      <c r="G330" s="28"/>
      <c r="H330" s="60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x14ac:dyDescent="0.25">
      <c r="A331" s="130"/>
      <c r="B331" s="27"/>
      <c r="C331" s="24"/>
      <c r="D331" s="24"/>
      <c r="E331" s="28"/>
      <c r="F331" s="28"/>
      <c r="G331" s="28"/>
      <c r="H331" s="60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x14ac:dyDescent="0.25">
      <c r="A332" s="130"/>
      <c r="B332" s="27"/>
      <c r="C332" s="24"/>
      <c r="D332" s="24"/>
      <c r="E332" s="28"/>
      <c r="F332" s="28"/>
      <c r="G332" s="28"/>
    </row>
    <row r="333" spans="1:26" x14ac:dyDescent="0.25">
      <c r="B333" s="27"/>
      <c r="C333" s="24"/>
      <c r="D333" s="24"/>
      <c r="E333" s="28"/>
      <c r="F333" s="28"/>
      <c r="G333" s="28"/>
      <c r="H333" s="18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s="12" customFormat="1" x14ac:dyDescent="0.25">
      <c r="A334" s="131"/>
      <c r="B334" s="27"/>
      <c r="C334" s="24"/>
      <c r="D334" s="24"/>
      <c r="E334" s="28"/>
      <c r="F334" s="28"/>
      <c r="G334" s="28"/>
      <c r="H334" s="49"/>
    </row>
    <row r="335" spans="1:26" s="12" customFormat="1" x14ac:dyDescent="0.25">
      <c r="A335" s="131"/>
      <c r="B335" s="27"/>
      <c r="C335" s="24"/>
      <c r="D335" s="24"/>
      <c r="E335" s="28"/>
      <c r="F335" s="28"/>
      <c r="G335" s="28"/>
      <c r="H335" s="49"/>
    </row>
    <row r="336" spans="1:26" s="12" customFormat="1" x14ac:dyDescent="0.25">
      <c r="A336" s="131"/>
      <c r="B336" s="27"/>
      <c r="C336" s="24"/>
      <c r="D336" s="24"/>
      <c r="E336" s="28"/>
      <c r="F336" s="28"/>
      <c r="G336" s="28"/>
      <c r="H336" s="49"/>
    </row>
    <row r="337" spans="1:26" s="12" customFormat="1" x14ac:dyDescent="0.25">
      <c r="A337" s="131"/>
      <c r="B337" s="27"/>
      <c r="C337" s="24"/>
      <c r="D337" s="24"/>
      <c r="E337" s="28"/>
      <c r="F337" s="28"/>
      <c r="G337" s="28"/>
      <c r="H337" s="49"/>
    </row>
    <row r="338" spans="1:26" s="12" customFormat="1" x14ac:dyDescent="0.25">
      <c r="A338" s="131"/>
      <c r="B338" s="27"/>
      <c r="C338" s="24"/>
      <c r="D338" s="24"/>
      <c r="E338" s="28"/>
      <c r="F338" s="28"/>
      <c r="G338" s="28"/>
      <c r="H338" s="49"/>
    </row>
    <row r="339" spans="1:26" s="12" customFormat="1" x14ac:dyDescent="0.25">
      <c r="A339" s="131"/>
      <c r="B339" s="27"/>
      <c r="C339" s="28"/>
      <c r="D339" s="28"/>
      <c r="E339" s="24"/>
      <c r="F339" s="24"/>
      <c r="G339" s="24"/>
      <c r="H339" s="49"/>
    </row>
    <row r="340" spans="1:26" s="12" customFormat="1" x14ac:dyDescent="0.25">
      <c r="A340" s="131"/>
      <c r="B340" s="27"/>
      <c r="C340" s="24"/>
      <c r="D340" s="24"/>
      <c r="E340" s="28"/>
      <c r="F340" s="28"/>
      <c r="G340" s="28"/>
      <c r="H340" s="49"/>
    </row>
    <row r="341" spans="1:26" s="12" customFormat="1" x14ac:dyDescent="0.25">
      <c r="A341" s="131"/>
      <c r="B341" s="27"/>
      <c r="C341" s="24"/>
      <c r="D341" s="24"/>
      <c r="E341" s="28"/>
      <c r="F341" s="28"/>
      <c r="G341" s="28"/>
      <c r="H341" s="49"/>
    </row>
    <row r="342" spans="1:26" s="12" customFormat="1" x14ac:dyDescent="0.25">
      <c r="A342" s="131"/>
      <c r="B342" s="27"/>
      <c r="C342" s="24"/>
      <c r="D342" s="24"/>
      <c r="E342" s="28"/>
      <c r="F342" s="28"/>
      <c r="G342" s="28"/>
      <c r="H342" s="49"/>
    </row>
    <row r="343" spans="1:26" s="12" customFormat="1" x14ac:dyDescent="0.25">
      <c r="A343" s="131"/>
      <c r="B343" s="27"/>
      <c r="C343" s="24"/>
      <c r="D343" s="24"/>
      <c r="E343" s="28"/>
      <c r="F343" s="28"/>
      <c r="G343" s="28"/>
      <c r="H343" s="49"/>
    </row>
    <row r="344" spans="1:26" s="12" customFormat="1" x14ac:dyDescent="0.25">
      <c r="A344" s="131"/>
      <c r="B344" s="27"/>
      <c r="C344" s="24"/>
      <c r="D344" s="24"/>
      <c r="E344" s="28"/>
      <c r="F344" s="28"/>
      <c r="G344" s="28"/>
      <c r="H344" s="49"/>
    </row>
    <row r="345" spans="1:26" s="12" customFormat="1" x14ac:dyDescent="0.25">
      <c r="A345" s="131"/>
      <c r="B345" s="27"/>
      <c r="C345" s="24"/>
      <c r="D345" s="24"/>
      <c r="E345" s="28"/>
      <c r="F345" s="28"/>
      <c r="G345" s="28"/>
      <c r="H345" s="49"/>
    </row>
    <row r="346" spans="1:26" s="12" customFormat="1" x14ac:dyDescent="0.25">
      <c r="A346" s="131"/>
      <c r="B346" s="27"/>
      <c r="C346" s="24"/>
      <c r="D346" s="24"/>
      <c r="E346" s="28"/>
      <c r="F346" s="28"/>
      <c r="G346" s="28"/>
      <c r="H346" s="49"/>
    </row>
    <row r="347" spans="1:26" s="12" customFormat="1" x14ac:dyDescent="0.25">
      <c r="A347" s="131"/>
      <c r="B347" s="27"/>
      <c r="C347" s="24"/>
      <c r="D347" s="24"/>
      <c r="E347" s="28"/>
      <c r="F347" s="28"/>
      <c r="G347" s="28"/>
      <c r="H347" s="49"/>
    </row>
    <row r="348" spans="1:26" s="12" customFormat="1" x14ac:dyDescent="0.25">
      <c r="A348" s="131"/>
      <c r="B348" s="27"/>
      <c r="C348" s="24"/>
      <c r="D348" s="24"/>
      <c r="E348" s="28"/>
      <c r="F348" s="28"/>
      <c r="G348" s="28"/>
      <c r="H348" s="49"/>
    </row>
    <row r="349" spans="1:26" s="12" customFormat="1" x14ac:dyDescent="0.25">
      <c r="A349" s="131"/>
      <c r="B349" s="27"/>
      <c r="C349" s="24"/>
      <c r="D349" s="24"/>
      <c r="E349" s="28"/>
      <c r="F349" s="28"/>
      <c r="G349" s="28"/>
      <c r="H349" s="49"/>
    </row>
    <row r="350" spans="1:26" x14ac:dyDescent="0.25">
      <c r="B350" s="29"/>
      <c r="C350" s="23"/>
      <c r="D350" s="23"/>
      <c r="E350" s="28"/>
      <c r="F350" s="28"/>
      <c r="G350" s="28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x14ac:dyDescent="0.25">
      <c r="B351" s="30"/>
      <c r="C351" s="26"/>
      <c r="D351" s="26"/>
      <c r="E351" s="24"/>
      <c r="F351" s="24"/>
      <c r="G351" s="24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x14ac:dyDescent="0.25">
      <c r="B352" s="27"/>
      <c r="C352" s="24"/>
      <c r="D352" s="24"/>
      <c r="E352" s="28"/>
      <c r="F352" s="28"/>
      <c r="G352" s="28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x14ac:dyDescent="0.25">
      <c r="B353" s="27"/>
      <c r="C353" s="28"/>
      <c r="D353" s="28"/>
      <c r="E353" s="24"/>
      <c r="F353" s="24"/>
      <c r="G353" s="24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x14ac:dyDescent="0.25">
      <c r="B354" s="27"/>
      <c r="C354" s="24"/>
      <c r="D354" s="24"/>
      <c r="E354" s="28"/>
      <c r="F354" s="28"/>
      <c r="G354" s="28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x14ac:dyDescent="0.25">
      <c r="B355" s="27"/>
      <c r="C355" s="24"/>
      <c r="D355" s="24"/>
      <c r="E355" s="28"/>
      <c r="F355" s="28"/>
      <c r="G355" s="28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x14ac:dyDescent="0.25">
      <c r="B356" s="27"/>
      <c r="C356" s="24"/>
      <c r="D356" s="24"/>
      <c r="E356" s="28"/>
      <c r="F356" s="28"/>
      <c r="G356" s="28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x14ac:dyDescent="0.25">
      <c r="B357" s="27"/>
      <c r="C357" s="24"/>
      <c r="D357" s="24"/>
      <c r="E357" s="28"/>
      <c r="F357" s="28"/>
      <c r="G357" s="28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x14ac:dyDescent="0.25">
      <c r="B358" s="27"/>
      <c r="C358" s="28"/>
      <c r="D358" s="28"/>
      <c r="E358" s="24"/>
      <c r="F358" s="24"/>
      <c r="G358" s="24"/>
      <c r="H358" s="60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x14ac:dyDescent="0.25">
      <c r="B359" s="27"/>
      <c r="C359" s="24"/>
      <c r="D359" s="24"/>
      <c r="E359" s="28"/>
      <c r="F359" s="28"/>
      <c r="G359" s="28"/>
      <c r="H359" s="60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x14ac:dyDescent="0.25">
      <c r="B360" s="27"/>
      <c r="C360" s="24"/>
      <c r="D360" s="24"/>
      <c r="E360" s="28"/>
      <c r="F360" s="28"/>
      <c r="G360" s="28"/>
      <c r="H360" s="60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x14ac:dyDescent="0.25">
      <c r="B361" s="27"/>
      <c r="C361" s="28"/>
      <c r="D361" s="28"/>
      <c r="E361" s="24"/>
      <c r="F361" s="24"/>
      <c r="G361" s="24"/>
      <c r="H361" s="60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x14ac:dyDescent="0.25">
      <c r="B362" s="27"/>
      <c r="C362" s="28"/>
      <c r="D362" s="28"/>
      <c r="E362" s="24"/>
      <c r="F362" s="24"/>
      <c r="G362" s="24"/>
      <c r="H362" s="60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x14ac:dyDescent="0.25">
      <c r="B363" s="27"/>
      <c r="C363" s="24"/>
      <c r="D363" s="24"/>
      <c r="E363" s="28"/>
      <c r="F363" s="28"/>
      <c r="G363" s="28"/>
      <c r="H363" s="60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x14ac:dyDescent="0.25">
      <c r="B364" s="27"/>
      <c r="C364" s="24"/>
      <c r="D364" s="24"/>
      <c r="E364" s="28"/>
      <c r="F364" s="28"/>
      <c r="G364" s="28"/>
      <c r="H364" s="60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x14ac:dyDescent="0.25">
      <c r="A365" s="130"/>
      <c r="B365" s="27"/>
      <c r="C365" s="24"/>
      <c r="D365" s="24"/>
      <c r="E365" s="28"/>
      <c r="F365" s="28"/>
      <c r="G365" s="28"/>
      <c r="H365" s="60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x14ac:dyDescent="0.25">
      <c r="A366" s="130"/>
      <c r="B366" s="27"/>
      <c r="C366" s="28"/>
      <c r="D366" s="28"/>
      <c r="E366" s="24"/>
      <c r="F366" s="24"/>
      <c r="G366" s="24"/>
      <c r="H366" s="60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x14ac:dyDescent="0.25">
      <c r="A367" s="130"/>
      <c r="B367" s="27"/>
      <c r="C367" s="24"/>
      <c r="D367" s="24"/>
      <c r="E367" s="28"/>
      <c r="F367" s="28"/>
      <c r="G367" s="28"/>
      <c r="H367" s="60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x14ac:dyDescent="0.25">
      <c r="A368" s="130"/>
      <c r="B368" s="27"/>
      <c r="C368" s="24"/>
      <c r="D368" s="24"/>
      <c r="E368" s="28"/>
      <c r="F368" s="28"/>
      <c r="G368" s="28"/>
      <c r="H368" s="60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x14ac:dyDescent="0.25">
      <c r="A369" s="130"/>
      <c r="B369" s="27"/>
      <c r="C369" s="24"/>
      <c r="D369" s="24"/>
      <c r="E369" s="28"/>
      <c r="F369" s="28"/>
      <c r="G369" s="28"/>
      <c r="H369" s="60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x14ac:dyDescent="0.25">
      <c r="A370" s="130"/>
      <c r="B370" s="27"/>
      <c r="C370" s="24"/>
      <c r="D370" s="24"/>
      <c r="E370" s="28"/>
      <c r="F370" s="28"/>
      <c r="G370" s="28"/>
      <c r="H370" s="60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x14ac:dyDescent="0.25">
      <c r="A371" s="130"/>
      <c r="B371" s="27"/>
      <c r="C371" s="24"/>
      <c r="D371" s="24"/>
      <c r="E371" s="28"/>
      <c r="F371" s="28"/>
      <c r="G371" s="28"/>
      <c r="H371" s="60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x14ac:dyDescent="0.25">
      <c r="A372" s="130"/>
      <c r="B372" s="27"/>
      <c r="C372" s="24"/>
      <c r="D372" s="24"/>
      <c r="E372" s="28"/>
      <c r="F372" s="28"/>
      <c r="G372" s="28"/>
      <c r="H372" s="60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x14ac:dyDescent="0.25">
      <c r="A373" s="130"/>
      <c r="B373" s="27"/>
      <c r="C373" s="24"/>
      <c r="D373" s="24"/>
      <c r="E373" s="28"/>
      <c r="F373" s="28"/>
      <c r="G373" s="28"/>
      <c r="H373" s="60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x14ac:dyDescent="0.25">
      <c r="A374" s="130"/>
      <c r="B374" s="27"/>
      <c r="C374" s="24"/>
      <c r="D374" s="24"/>
      <c r="E374" s="28"/>
      <c r="F374" s="28"/>
      <c r="G374" s="28"/>
      <c r="H374" s="60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x14ac:dyDescent="0.25">
      <c r="A375" s="130"/>
      <c r="B375" s="27"/>
      <c r="C375" s="24"/>
      <c r="D375" s="24"/>
      <c r="E375" s="28"/>
      <c r="F375" s="28"/>
      <c r="G375" s="28"/>
      <c r="H375" s="60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x14ac:dyDescent="0.25">
      <c r="A376" s="130"/>
      <c r="B376" s="27"/>
      <c r="C376" s="24"/>
      <c r="D376" s="24"/>
      <c r="E376" s="28"/>
      <c r="F376" s="28"/>
      <c r="G376" s="28"/>
      <c r="H376" s="60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x14ac:dyDescent="0.25">
      <c r="A377" s="130"/>
      <c r="B377" s="29"/>
      <c r="C377" s="23"/>
      <c r="D377" s="23"/>
      <c r="E377" s="24"/>
      <c r="F377" s="24"/>
      <c r="G377" s="24"/>
      <c r="H377" s="60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x14ac:dyDescent="0.25">
      <c r="A378" s="130"/>
      <c r="B378" s="27"/>
      <c r="C378" s="28"/>
      <c r="D378" s="28"/>
      <c r="E378" s="24"/>
      <c r="F378" s="24"/>
      <c r="G378" s="24"/>
      <c r="H378" s="60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x14ac:dyDescent="0.25">
      <c r="A379" s="130"/>
      <c r="B379" s="27"/>
      <c r="C379" s="28"/>
      <c r="D379" s="28"/>
      <c r="E379" s="24"/>
      <c r="F379" s="24"/>
      <c r="G379" s="24"/>
      <c r="H379" s="60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x14ac:dyDescent="0.25">
      <c r="A380" s="130"/>
      <c r="B380" s="27"/>
      <c r="C380" s="24"/>
      <c r="D380" s="24"/>
      <c r="E380" s="28"/>
      <c r="F380" s="28"/>
      <c r="G380" s="28"/>
      <c r="H380" s="60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x14ac:dyDescent="0.25">
      <c r="A381" s="130"/>
      <c r="B381" s="27"/>
      <c r="C381" s="24"/>
      <c r="D381" s="24"/>
      <c r="E381" s="28"/>
      <c r="F381" s="28"/>
      <c r="G381" s="28"/>
      <c r="H381" s="60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x14ac:dyDescent="0.25">
      <c r="A382" s="130"/>
      <c r="B382" s="27"/>
      <c r="C382" s="24"/>
      <c r="D382" s="24"/>
      <c r="E382" s="28"/>
      <c r="F382" s="28"/>
      <c r="G382" s="28"/>
      <c r="H382" s="60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x14ac:dyDescent="0.25">
      <c r="A383" s="130"/>
      <c r="B383" s="27"/>
      <c r="C383" s="28"/>
      <c r="D383" s="28"/>
      <c r="E383" s="24"/>
      <c r="F383" s="24"/>
      <c r="G383" s="24"/>
      <c r="H383" s="60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x14ac:dyDescent="0.25">
      <c r="A384" s="130"/>
      <c r="B384" s="27"/>
      <c r="C384" s="24"/>
      <c r="D384" s="24"/>
      <c r="E384" s="28"/>
      <c r="F384" s="28"/>
      <c r="G384" s="28"/>
      <c r="H384" s="60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x14ac:dyDescent="0.25">
      <c r="A385" s="130"/>
      <c r="B385" s="27"/>
      <c r="C385" s="24"/>
      <c r="D385" s="24"/>
      <c r="E385" s="28"/>
      <c r="F385" s="28"/>
      <c r="G385" s="28"/>
      <c r="H385" s="60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x14ac:dyDescent="0.25">
      <c r="A386" s="130"/>
      <c r="B386" s="27"/>
      <c r="C386" s="28"/>
      <c r="D386" s="28"/>
      <c r="E386" s="24"/>
      <c r="F386" s="24"/>
      <c r="G386" s="24"/>
      <c r="H386" s="60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x14ac:dyDescent="0.25">
      <c r="A387" s="130"/>
      <c r="B387" s="27"/>
      <c r="C387" s="24"/>
      <c r="D387" s="24"/>
      <c r="E387" s="28"/>
      <c r="F387" s="28"/>
      <c r="G387" s="28"/>
      <c r="H387" s="60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x14ac:dyDescent="0.25">
      <c r="A388" s="130"/>
      <c r="B388" s="27"/>
      <c r="C388" s="24"/>
      <c r="D388" s="24"/>
      <c r="E388" s="28"/>
      <c r="F388" s="28"/>
      <c r="G388" s="28"/>
      <c r="H388" s="60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x14ac:dyDescent="0.25">
      <c r="A389" s="130"/>
      <c r="B389" s="27"/>
      <c r="C389" s="24"/>
      <c r="D389" s="24"/>
      <c r="E389" s="28"/>
      <c r="F389" s="28"/>
      <c r="G389" s="28"/>
      <c r="H389" s="60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x14ac:dyDescent="0.25">
      <c r="A390" s="130"/>
      <c r="B390" s="27"/>
      <c r="C390" s="24"/>
      <c r="D390" s="24"/>
      <c r="E390" s="28"/>
      <c r="F390" s="28"/>
      <c r="G390" s="28"/>
      <c r="H390" s="60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x14ac:dyDescent="0.25">
      <c r="A391" s="130"/>
      <c r="B391" s="27"/>
      <c r="C391" s="24"/>
      <c r="D391" s="24"/>
      <c r="E391" s="28"/>
      <c r="F391" s="28"/>
      <c r="G391" s="28"/>
      <c r="H391" s="60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x14ac:dyDescent="0.25">
      <c r="A392" s="130"/>
      <c r="B392" s="27"/>
      <c r="C392" s="24"/>
      <c r="D392" s="24"/>
      <c r="E392" s="28"/>
      <c r="F392" s="28"/>
      <c r="G392" s="28"/>
      <c r="H392" s="60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x14ac:dyDescent="0.25">
      <c r="A393" s="130"/>
      <c r="B393" s="27"/>
      <c r="C393" s="24"/>
      <c r="D393" s="24"/>
      <c r="E393" s="28"/>
      <c r="F393" s="28"/>
      <c r="G393" s="28"/>
      <c r="H393" s="60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x14ac:dyDescent="0.25">
      <c r="A394" s="130"/>
      <c r="B394" s="27"/>
      <c r="C394" s="28"/>
      <c r="D394" s="28"/>
      <c r="E394" s="24"/>
      <c r="F394" s="24"/>
      <c r="G394" s="24"/>
      <c r="H394" s="60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x14ac:dyDescent="0.25">
      <c r="A395" s="130"/>
      <c r="B395" s="27"/>
      <c r="C395" s="28"/>
      <c r="D395" s="28"/>
      <c r="E395" s="24"/>
      <c r="F395" s="24"/>
      <c r="G395" s="24"/>
      <c r="H395" s="60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x14ac:dyDescent="0.25">
      <c r="A396" s="130"/>
      <c r="B396" s="27"/>
      <c r="C396" s="28"/>
      <c r="D396" s="28"/>
      <c r="E396" s="24"/>
      <c r="F396" s="24"/>
      <c r="G396" s="24"/>
      <c r="H396" s="60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x14ac:dyDescent="0.25">
      <c r="A397" s="130"/>
      <c r="B397" s="27"/>
      <c r="C397" s="28"/>
      <c r="D397" s="28"/>
      <c r="E397" s="24"/>
      <c r="F397" s="24"/>
      <c r="G397" s="24"/>
      <c r="H397" s="60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x14ac:dyDescent="0.25">
      <c r="A398" s="130"/>
      <c r="B398" s="27"/>
      <c r="C398" s="24"/>
      <c r="D398" s="24"/>
      <c r="E398" s="28"/>
      <c r="F398" s="28"/>
      <c r="G398" s="28"/>
      <c r="H398" s="60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x14ac:dyDescent="0.25">
      <c r="A399" s="130"/>
      <c r="B399" s="27"/>
      <c r="C399" s="24"/>
      <c r="D399" s="24"/>
      <c r="E399" s="28"/>
      <c r="F399" s="28"/>
      <c r="G399" s="28"/>
      <c r="H399" s="60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x14ac:dyDescent="0.25">
      <c r="A400" s="130"/>
      <c r="B400" s="27"/>
      <c r="C400" s="24"/>
      <c r="D400" s="24"/>
      <c r="E400" s="28"/>
      <c r="F400" s="28"/>
      <c r="G400" s="28"/>
      <c r="H400" s="60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x14ac:dyDescent="0.25">
      <c r="A401" s="130"/>
      <c r="B401" s="27"/>
      <c r="C401" s="24"/>
      <c r="D401" s="24"/>
      <c r="E401" s="28"/>
      <c r="F401" s="28"/>
      <c r="G401" s="28"/>
      <c r="H401" s="60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x14ac:dyDescent="0.25">
      <c r="A402" s="130"/>
      <c r="B402" s="27"/>
      <c r="C402" s="28"/>
      <c r="D402" s="28"/>
      <c r="E402" s="24"/>
      <c r="F402" s="24"/>
      <c r="G402" s="24"/>
      <c r="H402" s="60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x14ac:dyDescent="0.25">
      <c r="A403" s="130"/>
      <c r="B403" s="27"/>
      <c r="C403" s="24"/>
      <c r="D403" s="24"/>
      <c r="E403" s="28"/>
      <c r="F403" s="28"/>
      <c r="G403" s="28"/>
      <c r="H403" s="60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x14ac:dyDescent="0.25">
      <c r="A404" s="130"/>
      <c r="B404" s="27"/>
      <c r="C404" s="24"/>
      <c r="D404" s="24"/>
      <c r="E404" s="28"/>
      <c r="F404" s="28"/>
      <c r="G404" s="28"/>
      <c r="H404" s="60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x14ac:dyDescent="0.25">
      <c r="A405" s="130"/>
      <c r="B405" s="27"/>
      <c r="C405" s="24"/>
      <c r="D405" s="24"/>
      <c r="E405" s="28"/>
      <c r="F405" s="28"/>
      <c r="G405" s="28"/>
      <c r="H405" s="60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x14ac:dyDescent="0.25">
      <c r="A406" s="130"/>
      <c r="B406" s="27"/>
      <c r="C406" s="24"/>
      <c r="D406" s="24"/>
      <c r="E406" s="28"/>
      <c r="F406" s="28"/>
      <c r="G406" s="28"/>
      <c r="H406" s="60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x14ac:dyDescent="0.25">
      <c r="A407" s="130"/>
      <c r="B407" s="27"/>
      <c r="C407" s="24"/>
      <c r="D407" s="24"/>
      <c r="E407" s="28"/>
      <c r="F407" s="28"/>
      <c r="G407" s="28"/>
      <c r="H407" s="60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x14ac:dyDescent="0.25">
      <c r="A408" s="130"/>
      <c r="B408" s="27"/>
      <c r="C408" s="28"/>
      <c r="D408" s="28"/>
      <c r="E408" s="24"/>
      <c r="F408" s="24"/>
      <c r="G408" s="24"/>
      <c r="H408" s="60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x14ac:dyDescent="0.25">
      <c r="A409" s="130"/>
      <c r="B409" s="27"/>
      <c r="C409" s="28"/>
      <c r="D409" s="28"/>
      <c r="E409" s="24"/>
      <c r="F409" s="24"/>
      <c r="G409" s="24"/>
      <c r="H409" s="60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x14ac:dyDescent="0.25">
      <c r="A410" s="130"/>
      <c r="B410" s="27"/>
      <c r="C410" s="24"/>
      <c r="D410" s="24"/>
      <c r="E410" s="28"/>
      <c r="F410" s="28"/>
      <c r="G410" s="28"/>
      <c r="H410" s="60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x14ac:dyDescent="0.25">
      <c r="A411" s="130"/>
      <c r="B411" s="27"/>
      <c r="C411" s="24"/>
      <c r="D411" s="24"/>
      <c r="E411" s="28"/>
      <c r="F411" s="28"/>
      <c r="G411" s="28"/>
      <c r="H411" s="60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x14ac:dyDescent="0.25">
      <c r="A412" s="130"/>
      <c r="B412" s="27"/>
      <c r="C412" s="24"/>
      <c r="D412" s="24"/>
      <c r="E412" s="28"/>
      <c r="F412" s="28"/>
      <c r="G412" s="28"/>
      <c r="H412" s="60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x14ac:dyDescent="0.25">
      <c r="A413" s="130"/>
      <c r="B413" s="29"/>
      <c r="C413" s="23"/>
      <c r="D413" s="23"/>
      <c r="E413" s="24"/>
      <c r="F413" s="24"/>
      <c r="G413" s="24"/>
      <c r="H413" s="60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x14ac:dyDescent="0.25">
      <c r="A414" s="130"/>
      <c r="B414" s="27"/>
      <c r="C414" s="28"/>
      <c r="D414" s="28"/>
      <c r="E414" s="24"/>
      <c r="F414" s="24"/>
      <c r="G414" s="24"/>
      <c r="H414" s="60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x14ac:dyDescent="0.25">
      <c r="A415" s="130"/>
      <c r="B415" s="27"/>
      <c r="C415" s="28"/>
      <c r="D415" s="28"/>
      <c r="E415" s="24"/>
      <c r="F415" s="24"/>
      <c r="G415" s="24"/>
      <c r="H415" s="60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x14ac:dyDescent="0.25">
      <c r="A416" s="130"/>
      <c r="B416" s="27"/>
      <c r="C416" s="24"/>
      <c r="D416" s="24"/>
      <c r="E416" s="28"/>
      <c r="F416" s="28"/>
      <c r="G416" s="28"/>
      <c r="H416" s="60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x14ac:dyDescent="0.25">
      <c r="A417" s="130"/>
      <c r="B417" s="27"/>
      <c r="C417" s="24"/>
      <c r="D417" s="24"/>
      <c r="E417" s="28"/>
      <c r="F417" s="28"/>
      <c r="G417" s="28"/>
      <c r="H417" s="60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x14ac:dyDescent="0.25">
      <c r="A418" s="130"/>
      <c r="B418" s="27"/>
      <c r="C418" s="28"/>
      <c r="D418" s="28"/>
      <c r="E418" s="24"/>
      <c r="F418" s="24"/>
      <c r="G418" s="24"/>
      <c r="H418" s="60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x14ac:dyDescent="0.25">
      <c r="A419" s="130"/>
      <c r="B419" s="27"/>
      <c r="C419" s="28"/>
      <c r="D419" s="28"/>
      <c r="E419" s="24"/>
      <c r="F419" s="24"/>
      <c r="G419" s="24"/>
      <c r="H419" s="60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x14ac:dyDescent="0.25">
      <c r="A420" s="130"/>
      <c r="B420" s="27"/>
      <c r="C420" s="24"/>
      <c r="D420" s="24"/>
      <c r="E420" s="28"/>
      <c r="F420" s="28"/>
      <c r="G420" s="28"/>
      <c r="H420" s="60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x14ac:dyDescent="0.25">
      <c r="A421" s="130"/>
      <c r="B421" s="27"/>
      <c r="C421" s="24"/>
      <c r="D421" s="24"/>
      <c r="E421" s="28"/>
      <c r="F421" s="28"/>
      <c r="G421" s="28"/>
      <c r="H421" s="60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x14ac:dyDescent="0.25">
      <c r="A422" s="130"/>
      <c r="B422" s="27"/>
      <c r="C422" s="28"/>
      <c r="D422" s="28"/>
      <c r="E422" s="24"/>
      <c r="F422" s="24"/>
      <c r="G422" s="24"/>
      <c r="H422" s="60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x14ac:dyDescent="0.25">
      <c r="A423" s="130"/>
      <c r="B423" s="29"/>
      <c r="C423" s="23"/>
      <c r="D423" s="23"/>
      <c r="E423" s="24"/>
      <c r="F423" s="24"/>
      <c r="G423" s="24"/>
      <c r="H423" s="60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x14ac:dyDescent="0.25">
      <c r="A424" s="130"/>
      <c r="B424" s="27"/>
      <c r="C424" s="28"/>
      <c r="D424" s="28"/>
      <c r="E424" s="24"/>
      <c r="F424" s="24"/>
      <c r="G424" s="24"/>
      <c r="H424" s="60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x14ac:dyDescent="0.25">
      <c r="A425" s="130"/>
      <c r="B425" s="27"/>
      <c r="C425" s="28"/>
      <c r="D425" s="28"/>
      <c r="E425" s="24"/>
      <c r="F425" s="24"/>
      <c r="G425" s="24"/>
      <c r="H425" s="60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x14ac:dyDescent="0.25">
      <c r="A426" s="130"/>
      <c r="B426" s="27"/>
      <c r="C426" s="28"/>
      <c r="D426" s="28"/>
      <c r="E426" s="24"/>
      <c r="F426" s="24"/>
      <c r="G426" s="24"/>
      <c r="H426" s="60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x14ac:dyDescent="0.25">
      <c r="A427" s="130"/>
      <c r="B427" s="27"/>
      <c r="C427" s="28"/>
      <c r="D427" s="28"/>
      <c r="E427" s="24"/>
      <c r="F427" s="24"/>
      <c r="G427" s="24"/>
      <c r="H427" s="60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x14ac:dyDescent="0.25">
      <c r="A428" s="130"/>
      <c r="B428" s="27"/>
      <c r="C428" s="24"/>
      <c r="D428" s="24"/>
      <c r="E428" s="28"/>
      <c r="F428" s="28"/>
      <c r="G428" s="28"/>
      <c r="H428" s="60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x14ac:dyDescent="0.25">
      <c r="A429" s="130"/>
      <c r="B429" s="27"/>
      <c r="C429" s="24"/>
      <c r="D429" s="24"/>
      <c r="E429" s="28"/>
      <c r="F429" s="28"/>
      <c r="G429" s="28"/>
      <c r="H429" s="60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x14ac:dyDescent="0.25">
      <c r="A430" s="130"/>
      <c r="B430" s="27"/>
      <c r="C430" s="24"/>
      <c r="D430" s="24"/>
      <c r="E430" s="28"/>
      <c r="F430" s="28"/>
      <c r="G430" s="28"/>
      <c r="H430" s="60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x14ac:dyDescent="0.25">
      <c r="A431" s="130"/>
      <c r="B431" s="27"/>
      <c r="C431" s="24"/>
      <c r="D431" s="24"/>
      <c r="E431" s="28"/>
      <c r="F431" s="28"/>
      <c r="G431" s="28"/>
      <c r="H431" s="60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x14ac:dyDescent="0.25">
      <c r="A432" s="130"/>
      <c r="B432" s="27"/>
      <c r="C432" s="24"/>
      <c r="D432" s="24"/>
      <c r="E432" s="28"/>
      <c r="F432" s="28"/>
      <c r="G432" s="28"/>
      <c r="H432" s="60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x14ac:dyDescent="0.25">
      <c r="A433" s="130"/>
      <c r="B433" s="27"/>
      <c r="C433" s="24"/>
      <c r="D433" s="24"/>
      <c r="E433" s="28"/>
      <c r="F433" s="28"/>
      <c r="G433" s="28"/>
      <c r="H433" s="60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x14ac:dyDescent="0.25">
      <c r="A434" s="130"/>
      <c r="B434" s="27"/>
      <c r="C434" s="24"/>
      <c r="D434" s="24"/>
      <c r="E434" s="28"/>
      <c r="F434" s="28"/>
      <c r="G434" s="28"/>
      <c r="H434" s="60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x14ac:dyDescent="0.25">
      <c r="A435" s="130"/>
      <c r="B435" s="27"/>
      <c r="C435" s="24"/>
      <c r="D435" s="24"/>
      <c r="E435" s="28"/>
      <c r="F435" s="28"/>
      <c r="G435" s="28"/>
      <c r="H435" s="60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x14ac:dyDescent="0.25">
      <c r="A436" s="130"/>
      <c r="B436" s="27"/>
      <c r="C436" s="24"/>
      <c r="D436" s="24"/>
      <c r="E436" s="28"/>
      <c r="F436" s="28"/>
      <c r="G436" s="28"/>
      <c r="H436" s="60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x14ac:dyDescent="0.25">
      <c r="A437" s="130"/>
      <c r="B437" s="27"/>
      <c r="C437" s="28"/>
      <c r="D437" s="28"/>
      <c r="E437" s="24"/>
      <c r="F437" s="24"/>
      <c r="G437" s="24"/>
      <c r="H437" s="60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x14ac:dyDescent="0.25">
      <c r="A438" s="130"/>
      <c r="B438" s="27"/>
      <c r="C438" s="24"/>
      <c r="D438" s="24"/>
      <c r="E438" s="28"/>
      <c r="F438" s="28"/>
      <c r="G438" s="28"/>
      <c r="H438" s="60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x14ac:dyDescent="0.25">
      <c r="A439" s="130"/>
      <c r="B439" s="27"/>
      <c r="C439" s="24"/>
      <c r="D439" s="24"/>
      <c r="E439" s="28"/>
      <c r="F439" s="28"/>
      <c r="G439" s="28"/>
      <c r="H439" s="60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x14ac:dyDescent="0.25">
      <c r="A440" s="130"/>
      <c r="B440" s="27"/>
      <c r="C440" s="24"/>
      <c r="D440" s="24"/>
      <c r="E440" s="28"/>
      <c r="F440" s="28"/>
      <c r="G440" s="28"/>
      <c r="H440" s="60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x14ac:dyDescent="0.25">
      <c r="A441" s="130"/>
      <c r="B441" s="27"/>
      <c r="C441" s="24"/>
      <c r="D441" s="24"/>
      <c r="E441" s="28"/>
      <c r="F441" s="28"/>
      <c r="G441" s="28"/>
      <c r="H441" s="60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x14ac:dyDescent="0.25">
      <c r="A442" s="130"/>
      <c r="B442" s="27"/>
      <c r="C442" s="24"/>
      <c r="D442" s="24"/>
      <c r="E442" s="28"/>
      <c r="F442" s="28"/>
      <c r="G442" s="28"/>
      <c r="H442" s="60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x14ac:dyDescent="0.25">
      <c r="A443" s="130"/>
      <c r="B443" s="27"/>
      <c r="C443" s="24"/>
      <c r="D443" s="24"/>
      <c r="E443" s="28"/>
      <c r="F443" s="28"/>
      <c r="G443" s="28"/>
      <c r="H443" s="60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x14ac:dyDescent="0.25">
      <c r="A444" s="130"/>
      <c r="B444" s="27"/>
      <c r="C444" s="24"/>
      <c r="D444" s="24"/>
      <c r="E444" s="28"/>
      <c r="F444" s="28"/>
      <c r="G444" s="28"/>
      <c r="H444" s="60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x14ac:dyDescent="0.25">
      <c r="A445" s="130"/>
      <c r="B445" s="27"/>
      <c r="C445" s="24"/>
      <c r="D445" s="24"/>
      <c r="E445" s="28"/>
      <c r="F445" s="28"/>
      <c r="G445" s="28"/>
      <c r="H445" s="60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x14ac:dyDescent="0.25">
      <c r="A446" s="130"/>
      <c r="B446" s="27"/>
      <c r="C446" s="24"/>
      <c r="D446" s="24"/>
      <c r="E446" s="28"/>
      <c r="F446" s="28"/>
      <c r="G446" s="28"/>
      <c r="H446" s="60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x14ac:dyDescent="0.25">
      <c r="A447" s="130"/>
      <c r="B447" s="27"/>
      <c r="C447" s="24"/>
      <c r="D447" s="24"/>
      <c r="E447" s="28"/>
      <c r="F447" s="28"/>
      <c r="G447" s="28"/>
      <c r="H447" s="60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x14ac:dyDescent="0.25">
      <c r="A448" s="130"/>
      <c r="B448" s="27"/>
      <c r="C448" s="24"/>
      <c r="D448" s="24"/>
      <c r="E448" s="28"/>
      <c r="F448" s="28"/>
      <c r="G448" s="28"/>
      <c r="H448" s="60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x14ac:dyDescent="0.25">
      <c r="A449" s="130"/>
      <c r="B449" s="29"/>
      <c r="C449" s="23"/>
      <c r="D449" s="23"/>
      <c r="E449" s="24"/>
      <c r="F449" s="24"/>
      <c r="G449" s="24"/>
      <c r="H449" s="60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x14ac:dyDescent="0.25">
      <c r="A450" s="130"/>
      <c r="B450" s="27"/>
      <c r="C450" s="28"/>
      <c r="D450" s="28"/>
      <c r="E450" s="24"/>
      <c r="F450" s="24"/>
      <c r="G450" s="24"/>
      <c r="H450" s="60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x14ac:dyDescent="0.25">
      <c r="A451" s="130"/>
      <c r="B451" s="27"/>
      <c r="C451" s="28"/>
      <c r="D451" s="28"/>
      <c r="E451" s="24"/>
      <c r="F451" s="24"/>
      <c r="G451" s="24"/>
      <c r="H451" s="60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x14ac:dyDescent="0.25">
      <c r="A452" s="130"/>
      <c r="B452" s="27"/>
      <c r="C452" s="28"/>
      <c r="D452" s="28"/>
      <c r="E452" s="24"/>
      <c r="F452" s="24"/>
      <c r="G452" s="24"/>
      <c r="H452" s="60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x14ac:dyDescent="0.25">
      <c r="A453" s="130"/>
      <c r="B453" s="27"/>
      <c r="C453" s="28"/>
      <c r="D453" s="28"/>
      <c r="E453" s="24"/>
      <c r="F453" s="24"/>
      <c r="G453" s="24"/>
      <c r="H453" s="60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x14ac:dyDescent="0.25">
      <c r="A454" s="130"/>
      <c r="B454" s="27"/>
      <c r="C454" s="24"/>
      <c r="D454" s="24"/>
      <c r="E454" s="28"/>
      <c r="F454" s="28"/>
      <c r="G454" s="28"/>
      <c r="H454" s="60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x14ac:dyDescent="0.25">
      <c r="A455" s="130"/>
      <c r="B455" s="27"/>
      <c r="C455" s="24"/>
      <c r="D455" s="24"/>
      <c r="E455" s="28"/>
      <c r="F455" s="28"/>
      <c r="G455" s="28"/>
      <c r="H455" s="60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x14ac:dyDescent="0.25">
      <c r="A456" s="130"/>
      <c r="B456" s="27"/>
      <c r="C456" s="24"/>
      <c r="D456" s="24"/>
      <c r="E456" s="28"/>
      <c r="F456" s="28"/>
      <c r="G456" s="28"/>
      <c r="H456" s="60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x14ac:dyDescent="0.25">
      <c r="A457" s="130"/>
      <c r="B457" s="27"/>
      <c r="C457" s="24"/>
      <c r="D457" s="24"/>
      <c r="E457" s="28"/>
      <c r="F457" s="28"/>
      <c r="G457" s="28"/>
      <c r="H457" s="60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x14ac:dyDescent="0.25">
      <c r="A458" s="130"/>
      <c r="B458" s="27"/>
      <c r="C458" s="24"/>
      <c r="D458" s="24"/>
      <c r="E458" s="28"/>
      <c r="F458" s="28"/>
      <c r="G458" s="28"/>
      <c r="H458" s="60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x14ac:dyDescent="0.25">
      <c r="A459" s="130"/>
      <c r="B459" s="27"/>
      <c r="C459" s="24"/>
      <c r="D459" s="24"/>
      <c r="E459" s="28"/>
      <c r="F459" s="28"/>
      <c r="G459" s="28"/>
      <c r="H459" s="60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x14ac:dyDescent="0.25">
      <c r="A460" s="130"/>
      <c r="B460" s="27"/>
      <c r="C460" s="24"/>
      <c r="D460" s="24"/>
      <c r="E460" s="28"/>
      <c r="F460" s="28"/>
      <c r="G460" s="28"/>
      <c r="H460" s="60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x14ac:dyDescent="0.25">
      <c r="A461" s="130"/>
      <c r="B461" s="27"/>
      <c r="C461" s="24"/>
      <c r="D461" s="24"/>
      <c r="E461" s="28"/>
      <c r="F461" s="28"/>
      <c r="G461" s="28"/>
      <c r="H461" s="60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x14ac:dyDescent="0.25">
      <c r="A462" s="130"/>
      <c r="B462" s="27"/>
      <c r="C462" s="24"/>
      <c r="D462" s="24"/>
      <c r="E462" s="28"/>
      <c r="F462" s="28"/>
      <c r="G462" s="28"/>
      <c r="H462" s="60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x14ac:dyDescent="0.25">
      <c r="A463" s="130"/>
      <c r="B463" s="27"/>
      <c r="C463" s="28"/>
      <c r="D463" s="28"/>
      <c r="E463" s="24"/>
      <c r="F463" s="24"/>
      <c r="G463" s="24"/>
      <c r="H463" s="60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x14ac:dyDescent="0.25">
      <c r="A464" s="130"/>
      <c r="B464" s="27"/>
      <c r="C464" s="24"/>
      <c r="D464" s="24"/>
      <c r="E464" s="28"/>
      <c r="F464" s="28"/>
      <c r="G464" s="28"/>
      <c r="H464" s="60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x14ac:dyDescent="0.25">
      <c r="A465" s="130"/>
      <c r="B465" s="27"/>
      <c r="C465" s="24"/>
      <c r="D465" s="24"/>
      <c r="E465" s="28"/>
      <c r="F465" s="28"/>
      <c r="G465" s="28"/>
      <c r="H465" s="60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x14ac:dyDescent="0.25">
      <c r="A466" s="130"/>
      <c r="B466" s="27"/>
      <c r="C466" s="24"/>
      <c r="D466" s="24"/>
      <c r="E466" s="28"/>
      <c r="F466" s="28"/>
      <c r="G466" s="28"/>
      <c r="H466" s="60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x14ac:dyDescent="0.25">
      <c r="A467" s="130"/>
      <c r="B467" s="27"/>
      <c r="C467" s="24"/>
      <c r="D467" s="24"/>
      <c r="E467" s="28"/>
      <c r="F467" s="28"/>
      <c r="G467" s="28"/>
      <c r="H467" s="60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x14ac:dyDescent="0.25">
      <c r="A468" s="130"/>
      <c r="B468" s="27"/>
      <c r="C468" s="24"/>
      <c r="D468" s="24"/>
      <c r="E468" s="28"/>
      <c r="F468" s="28"/>
      <c r="G468" s="28"/>
      <c r="H468" s="60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x14ac:dyDescent="0.25">
      <c r="A469" s="130"/>
      <c r="B469" s="27"/>
      <c r="C469" s="24"/>
      <c r="D469" s="24"/>
      <c r="E469" s="28"/>
      <c r="F469" s="28"/>
      <c r="G469" s="28"/>
      <c r="H469" s="60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x14ac:dyDescent="0.25">
      <c r="A470" s="130"/>
      <c r="B470" s="27"/>
      <c r="C470" s="24"/>
      <c r="D470" s="24"/>
      <c r="E470" s="28"/>
      <c r="F470" s="28"/>
      <c r="G470" s="28"/>
      <c r="H470" s="60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x14ac:dyDescent="0.25">
      <c r="A471" s="130"/>
      <c r="B471" s="27"/>
      <c r="C471" s="24"/>
      <c r="D471" s="24"/>
      <c r="E471" s="28"/>
      <c r="F471" s="28"/>
      <c r="G471" s="28"/>
      <c r="H471" s="60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x14ac:dyDescent="0.25">
      <c r="A472" s="130"/>
      <c r="B472" s="27"/>
      <c r="C472" s="24"/>
      <c r="D472" s="24"/>
      <c r="E472" s="28"/>
      <c r="F472" s="28"/>
      <c r="G472" s="28"/>
      <c r="H472" s="60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x14ac:dyDescent="0.25">
      <c r="A473" s="130"/>
      <c r="B473" s="27"/>
      <c r="C473" s="24"/>
      <c r="D473" s="24"/>
      <c r="E473" s="28"/>
      <c r="F473" s="28"/>
      <c r="G473" s="28"/>
      <c r="H473" s="60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x14ac:dyDescent="0.25">
      <c r="A474" s="130"/>
      <c r="B474" s="27"/>
      <c r="C474" s="24"/>
      <c r="D474" s="24"/>
      <c r="E474" s="28"/>
      <c r="F474" s="28"/>
      <c r="G474" s="28"/>
      <c r="H474" s="60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x14ac:dyDescent="0.25">
      <c r="A475" s="130"/>
      <c r="B475" s="29"/>
      <c r="C475" s="23"/>
      <c r="D475" s="23"/>
      <c r="E475" s="24"/>
      <c r="F475" s="24"/>
      <c r="G475" s="24"/>
      <c r="H475" s="60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x14ac:dyDescent="0.25">
      <c r="A476" s="130"/>
      <c r="B476" s="32"/>
      <c r="C476" s="33"/>
      <c r="D476" s="33"/>
      <c r="E476" s="24"/>
      <c r="F476" s="24"/>
      <c r="G476" s="24"/>
      <c r="H476" s="60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x14ac:dyDescent="0.25">
      <c r="A477" s="130"/>
      <c r="B477" s="34"/>
      <c r="C477" s="35"/>
      <c r="D477" s="35"/>
      <c r="E477" s="36"/>
      <c r="F477" s="36"/>
      <c r="G477" s="36"/>
      <c r="H477" s="60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x14ac:dyDescent="0.25">
      <c r="A478" s="130"/>
      <c r="B478" s="19"/>
      <c r="C478" s="37"/>
      <c r="D478" s="37"/>
      <c r="E478" s="24"/>
      <c r="F478" s="24"/>
      <c r="G478" s="24"/>
      <c r="H478" s="60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x14ac:dyDescent="0.25">
      <c r="A479" s="130"/>
      <c r="B479" s="19"/>
      <c r="C479" s="37"/>
      <c r="D479" s="37"/>
      <c r="E479" s="24"/>
      <c r="F479" s="24"/>
      <c r="G479" s="24"/>
      <c r="H479" s="60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x14ac:dyDescent="0.25">
      <c r="A480" s="130"/>
      <c r="B480" s="19"/>
      <c r="C480" s="37"/>
      <c r="D480" s="37"/>
      <c r="E480" s="24"/>
      <c r="F480" s="24"/>
      <c r="G480" s="24"/>
      <c r="H480" s="60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x14ac:dyDescent="0.25">
      <c r="A481" s="130"/>
      <c r="B481" s="34"/>
      <c r="C481" s="35"/>
      <c r="D481" s="35"/>
      <c r="E481" s="36"/>
      <c r="F481" s="36"/>
      <c r="G481" s="36"/>
      <c r="H481" s="60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x14ac:dyDescent="0.25">
      <c r="A482" s="130"/>
      <c r="B482" s="19"/>
      <c r="C482" s="37"/>
      <c r="D482" s="37"/>
      <c r="E482" s="24"/>
      <c r="F482" s="24"/>
      <c r="G482" s="24"/>
      <c r="H482" s="60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x14ac:dyDescent="0.25">
      <c r="A483" s="130"/>
      <c r="B483" s="19"/>
      <c r="C483" s="24"/>
      <c r="D483" s="24"/>
      <c r="E483" s="37"/>
      <c r="F483" s="37"/>
      <c r="G483" s="37"/>
    </row>
    <row r="484" spans="1:26" x14ac:dyDescent="0.25">
      <c r="A484" s="130"/>
      <c r="B484" s="19"/>
      <c r="C484" s="24"/>
      <c r="D484" s="24"/>
      <c r="E484" s="37"/>
      <c r="F484" s="37"/>
      <c r="G484" s="37"/>
    </row>
    <row r="485" spans="1:26" x14ac:dyDescent="0.25">
      <c r="A485" s="130"/>
      <c r="B485" s="19"/>
      <c r="C485" s="24"/>
      <c r="D485" s="24"/>
      <c r="E485" s="37"/>
      <c r="F485" s="37"/>
      <c r="G485" s="37"/>
    </row>
    <row r="486" spans="1:26" x14ac:dyDescent="0.25">
      <c r="A486" s="130"/>
      <c r="B486" s="19"/>
      <c r="C486" s="24"/>
      <c r="D486" s="24"/>
      <c r="E486" s="37"/>
      <c r="F486" s="37"/>
      <c r="G486" s="37"/>
    </row>
    <row r="487" spans="1:26" x14ac:dyDescent="0.25">
      <c r="A487" s="130"/>
      <c r="B487" s="19"/>
      <c r="C487" s="24"/>
      <c r="D487" s="24"/>
      <c r="E487" s="37"/>
      <c r="F487" s="37"/>
      <c r="G487" s="37"/>
    </row>
    <row r="488" spans="1:26" x14ac:dyDescent="0.25">
      <c r="A488" s="130"/>
      <c r="B488" s="19"/>
      <c r="C488" s="24"/>
      <c r="D488" s="24"/>
      <c r="E488" s="37"/>
      <c r="F488" s="37"/>
      <c r="G488" s="37"/>
    </row>
    <row r="489" spans="1:26" x14ac:dyDescent="0.25">
      <c r="A489" s="130"/>
      <c r="B489" s="34"/>
      <c r="C489" s="35"/>
      <c r="D489" s="35"/>
      <c r="E489" s="36"/>
      <c r="F489" s="36"/>
      <c r="G489" s="36"/>
    </row>
    <row r="490" spans="1:26" x14ac:dyDescent="0.25">
      <c r="A490" s="130"/>
      <c r="B490" s="19"/>
      <c r="C490" s="37"/>
      <c r="D490" s="37"/>
      <c r="E490" s="24"/>
      <c r="F490" s="24"/>
      <c r="G490" s="24"/>
    </row>
    <row r="491" spans="1:26" x14ac:dyDescent="0.25">
      <c r="A491" s="130"/>
      <c r="B491" s="19"/>
      <c r="C491" s="37"/>
      <c r="D491" s="37"/>
      <c r="E491" s="24"/>
      <c r="F491" s="24"/>
      <c r="G491" s="24"/>
    </row>
    <row r="492" spans="1:26" x14ac:dyDescent="0.25">
      <c r="A492" s="130"/>
      <c r="B492" s="19"/>
      <c r="C492" s="37"/>
      <c r="D492" s="37"/>
      <c r="E492" s="24"/>
      <c r="F492" s="24"/>
      <c r="G492" s="24"/>
    </row>
    <row r="493" spans="1:26" x14ac:dyDescent="0.25">
      <c r="B493" s="19"/>
      <c r="C493" s="37"/>
      <c r="D493" s="37"/>
      <c r="E493" s="24"/>
      <c r="F493" s="24"/>
      <c r="G493" s="24"/>
      <c r="H493" s="18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s="12" customFormat="1" x14ac:dyDescent="0.25">
      <c r="A494" s="131"/>
      <c r="B494" s="19"/>
      <c r="C494" s="37"/>
      <c r="D494" s="37"/>
      <c r="E494" s="24"/>
      <c r="F494" s="24"/>
      <c r="G494" s="24"/>
      <c r="H494" s="49"/>
    </row>
    <row r="495" spans="1:26" s="12" customFormat="1" x14ac:dyDescent="0.25">
      <c r="A495" s="131"/>
      <c r="B495" s="32"/>
      <c r="C495" s="33"/>
      <c r="D495" s="33"/>
      <c r="E495" s="24"/>
      <c r="F495" s="24"/>
      <c r="G495" s="24"/>
      <c r="H495" s="49"/>
    </row>
    <row r="496" spans="1:26" s="12" customFormat="1" x14ac:dyDescent="0.25">
      <c r="A496" s="131"/>
      <c r="B496" s="19"/>
      <c r="C496" s="37"/>
      <c r="D496" s="37"/>
      <c r="E496" s="24"/>
      <c r="F496" s="24"/>
      <c r="G496" s="24"/>
      <c r="H496" s="49"/>
    </row>
    <row r="497" spans="1:26" s="12" customFormat="1" x14ac:dyDescent="0.25">
      <c r="A497" s="131"/>
      <c r="B497" s="19"/>
      <c r="C497" s="37"/>
      <c r="D497" s="37"/>
      <c r="E497" s="24"/>
      <c r="F497" s="24"/>
      <c r="G497" s="24"/>
      <c r="H497" s="49"/>
    </row>
    <row r="498" spans="1:26" s="12" customFormat="1" x14ac:dyDescent="0.25">
      <c r="A498" s="131"/>
      <c r="B498" s="19"/>
      <c r="C498" s="37"/>
      <c r="D498" s="37"/>
      <c r="E498" s="24"/>
      <c r="F498" s="24"/>
      <c r="G498" s="24"/>
      <c r="H498" s="49"/>
    </row>
    <row r="499" spans="1:26" s="12" customFormat="1" x14ac:dyDescent="0.25">
      <c r="A499" s="131"/>
      <c r="B499" s="19"/>
      <c r="C499" s="37"/>
      <c r="D499" s="37"/>
      <c r="E499" s="24"/>
      <c r="F499" s="24"/>
      <c r="G499" s="24"/>
      <c r="H499" s="49"/>
    </row>
    <row r="500" spans="1:26" s="12" customFormat="1" x14ac:dyDescent="0.25">
      <c r="A500" s="131"/>
      <c r="B500" s="19"/>
      <c r="C500" s="37"/>
      <c r="D500" s="37"/>
      <c r="E500" s="24"/>
      <c r="F500" s="24"/>
      <c r="G500" s="24"/>
      <c r="H500" s="49"/>
    </row>
    <row r="501" spans="1:26" s="12" customFormat="1" x14ac:dyDescent="0.25">
      <c r="A501" s="131"/>
      <c r="B501" s="19"/>
      <c r="C501" s="37"/>
      <c r="D501" s="37"/>
      <c r="E501" s="24"/>
      <c r="F501" s="24"/>
      <c r="G501" s="24"/>
      <c r="H501" s="49"/>
    </row>
    <row r="502" spans="1:26" x14ac:dyDescent="0.25">
      <c r="A502" s="130"/>
      <c r="B502" s="17"/>
      <c r="C502" s="17"/>
      <c r="D502" s="17"/>
      <c r="E502" s="17"/>
      <c r="F502" s="17"/>
      <c r="G502" s="17"/>
      <c r="H502" s="18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x14ac:dyDescent="0.25">
      <c r="A503" s="130"/>
      <c r="B503" s="17"/>
      <c r="C503" s="17"/>
      <c r="D503" s="17"/>
      <c r="E503" s="17"/>
      <c r="F503" s="17"/>
      <c r="G503" s="17"/>
      <c r="H503" s="18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x14ac:dyDescent="0.25">
      <c r="A504" s="130"/>
      <c r="B504" s="17"/>
      <c r="C504" s="17"/>
      <c r="D504" s="17"/>
      <c r="E504" s="17"/>
      <c r="F504" s="17"/>
      <c r="G504" s="17"/>
      <c r="H504" s="18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x14ac:dyDescent="0.25">
      <c r="A505" s="130"/>
      <c r="B505" s="17"/>
      <c r="C505" s="17"/>
      <c r="D505" s="17"/>
      <c r="E505" s="17"/>
      <c r="F505" s="17"/>
      <c r="G505" s="17"/>
      <c r="H505" s="18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x14ac:dyDescent="0.25">
      <c r="A506" s="130"/>
      <c r="B506" s="17"/>
      <c r="C506" s="17"/>
      <c r="D506" s="17"/>
      <c r="E506" s="17"/>
      <c r="F506" s="17"/>
      <c r="G506" s="17"/>
      <c r="H506" s="18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x14ac:dyDescent="0.25">
      <c r="A507" s="130"/>
      <c r="B507" s="17"/>
      <c r="C507" s="17"/>
      <c r="D507" s="17"/>
      <c r="E507" s="17"/>
      <c r="F507" s="17"/>
      <c r="G507" s="17"/>
      <c r="H507" s="18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x14ac:dyDescent="0.25">
      <c r="A508" s="130"/>
      <c r="B508" s="17"/>
      <c r="C508" s="17"/>
      <c r="D508" s="17"/>
      <c r="E508" s="17"/>
      <c r="F508" s="17"/>
      <c r="G508" s="17"/>
      <c r="H508" s="18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x14ac:dyDescent="0.25">
      <c r="A509" s="130"/>
      <c r="B509" s="17"/>
      <c r="C509" s="17"/>
      <c r="D509" s="17"/>
      <c r="E509" s="17"/>
      <c r="F509" s="17"/>
      <c r="G509" s="17"/>
      <c r="H509" s="18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x14ac:dyDescent="0.25">
      <c r="A510" s="130"/>
      <c r="B510" s="17"/>
      <c r="C510" s="17"/>
      <c r="D510" s="17"/>
      <c r="E510" s="17"/>
      <c r="F510" s="17"/>
      <c r="G510" s="17"/>
      <c r="H510" s="18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x14ac:dyDescent="0.25">
      <c r="A511" s="130"/>
      <c r="B511" s="17"/>
      <c r="C511" s="17"/>
      <c r="D511" s="17"/>
      <c r="E511" s="17"/>
      <c r="F511" s="17"/>
      <c r="G511" s="17"/>
      <c r="H511" s="18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x14ac:dyDescent="0.25">
      <c r="A512" s="130"/>
      <c r="B512" s="17"/>
      <c r="C512" s="17"/>
      <c r="D512" s="17"/>
      <c r="E512" s="17"/>
      <c r="F512" s="17"/>
      <c r="G512" s="17"/>
      <c r="H512" s="18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x14ac:dyDescent="0.25">
      <c r="A513" s="130"/>
      <c r="B513" s="17"/>
      <c r="C513" s="17"/>
      <c r="D513" s="17"/>
      <c r="E513" s="17"/>
      <c r="F513" s="17"/>
      <c r="G513" s="17"/>
      <c r="H513" s="18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x14ac:dyDescent="0.25">
      <c r="A514" s="130"/>
      <c r="B514" s="17"/>
      <c r="C514" s="17"/>
      <c r="D514" s="17"/>
      <c r="E514" s="17"/>
      <c r="F514" s="17"/>
      <c r="G514" s="17"/>
      <c r="H514" s="18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x14ac:dyDescent="0.25">
      <c r="A515" s="130"/>
      <c r="B515" s="17"/>
      <c r="C515" s="17"/>
      <c r="D515" s="17"/>
      <c r="E515" s="17"/>
      <c r="F515" s="17"/>
      <c r="G515" s="17"/>
      <c r="H515" s="18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x14ac:dyDescent="0.25">
      <c r="A516" s="130"/>
      <c r="B516" s="17"/>
      <c r="C516" s="17"/>
      <c r="D516" s="17"/>
      <c r="E516" s="17"/>
      <c r="F516" s="17"/>
      <c r="G516" s="17"/>
      <c r="H516" s="18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x14ac:dyDescent="0.25">
      <c r="A517" s="130"/>
      <c r="B517" s="17"/>
      <c r="C517" s="17"/>
      <c r="D517" s="17"/>
      <c r="E517" s="17"/>
      <c r="F517" s="17"/>
      <c r="G517" s="17"/>
      <c r="H517" s="18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x14ac:dyDescent="0.25">
      <c r="A518" s="130"/>
      <c r="B518" s="17"/>
      <c r="C518" s="17"/>
      <c r="D518" s="17"/>
      <c r="E518" s="17"/>
      <c r="F518" s="17"/>
      <c r="G518" s="17"/>
      <c r="H518" s="18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x14ac:dyDescent="0.25">
      <c r="A519" s="130"/>
      <c r="B519" s="17"/>
      <c r="C519" s="17"/>
      <c r="D519" s="17"/>
      <c r="E519" s="17"/>
      <c r="F519" s="17"/>
      <c r="G519" s="17"/>
      <c r="H519" s="18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x14ac:dyDescent="0.25">
      <c r="A520" s="130"/>
      <c r="B520" s="17"/>
      <c r="C520" s="17"/>
      <c r="D520" s="17"/>
      <c r="E520" s="17"/>
      <c r="F520" s="17"/>
      <c r="G520" s="17"/>
      <c r="H520" s="18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x14ac:dyDescent="0.25">
      <c r="A521" s="130"/>
      <c r="B521" s="17"/>
      <c r="C521" s="17"/>
      <c r="D521" s="17"/>
      <c r="E521" s="17"/>
      <c r="F521" s="17"/>
      <c r="G521" s="17"/>
      <c r="H521" s="18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x14ac:dyDescent="0.25">
      <c r="A522" s="130"/>
      <c r="B522" s="17"/>
      <c r="C522" s="17"/>
      <c r="D522" s="17"/>
      <c r="E522" s="17"/>
      <c r="F522" s="17"/>
      <c r="G522" s="17"/>
      <c r="H522" s="18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x14ac:dyDescent="0.25">
      <c r="A523" s="130"/>
      <c r="B523" s="17"/>
      <c r="C523" s="17"/>
      <c r="D523" s="17"/>
      <c r="E523" s="17"/>
      <c r="F523" s="17"/>
      <c r="G523" s="17"/>
      <c r="H523" s="18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x14ac:dyDescent="0.25">
      <c r="A524" s="130"/>
      <c r="B524" s="17"/>
      <c r="C524" s="17"/>
      <c r="D524" s="17"/>
      <c r="E524" s="17"/>
      <c r="F524" s="17"/>
      <c r="G524" s="17"/>
      <c r="H524" s="18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x14ac:dyDescent="0.25">
      <c r="A525" s="130"/>
      <c r="B525" s="17"/>
      <c r="C525" s="17"/>
      <c r="D525" s="17"/>
      <c r="E525" s="17"/>
      <c r="F525" s="17"/>
      <c r="G525" s="17"/>
      <c r="H525" s="18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x14ac:dyDescent="0.25">
      <c r="A526" s="130"/>
      <c r="B526" s="17"/>
      <c r="C526" s="17"/>
      <c r="D526" s="17"/>
      <c r="E526" s="17"/>
      <c r="F526" s="17"/>
      <c r="G526" s="17"/>
      <c r="H526" s="18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x14ac:dyDescent="0.25">
      <c r="A527" s="130"/>
      <c r="B527" s="17"/>
      <c r="C527" s="17"/>
      <c r="D527" s="17"/>
      <c r="E527" s="17"/>
      <c r="F527" s="17"/>
      <c r="G527" s="17"/>
      <c r="H527" s="18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x14ac:dyDescent="0.25">
      <c r="A528" s="130"/>
      <c r="B528" s="17"/>
      <c r="C528" s="17"/>
      <c r="D528" s="17"/>
      <c r="E528" s="17"/>
      <c r="F528" s="17"/>
      <c r="G528" s="17"/>
      <c r="H528" s="18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x14ac:dyDescent="0.25">
      <c r="A529" s="130"/>
      <c r="B529" s="17"/>
      <c r="C529" s="17"/>
      <c r="D529" s="17"/>
      <c r="E529" s="17"/>
      <c r="F529" s="17"/>
      <c r="G529" s="17"/>
      <c r="H529" s="18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x14ac:dyDescent="0.25">
      <c r="A530" s="130"/>
      <c r="B530" s="17"/>
      <c r="C530" s="17"/>
      <c r="D530" s="17"/>
      <c r="E530" s="17"/>
      <c r="F530" s="17"/>
      <c r="G530" s="17"/>
      <c r="H530" s="18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x14ac:dyDescent="0.25">
      <c r="A531" s="130"/>
      <c r="B531" s="17"/>
      <c r="C531" s="17"/>
      <c r="D531" s="17"/>
      <c r="E531" s="17"/>
      <c r="F531" s="17"/>
      <c r="G531" s="17"/>
      <c r="H531" s="18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x14ac:dyDescent="0.25">
      <c r="A532" s="130"/>
      <c r="B532" s="17"/>
      <c r="C532" s="17"/>
      <c r="D532" s="17"/>
      <c r="E532" s="17"/>
      <c r="F532" s="17"/>
      <c r="G532" s="17"/>
      <c r="H532" s="18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x14ac:dyDescent="0.25">
      <c r="A533" s="130"/>
      <c r="B533" s="17"/>
      <c r="C533" s="17"/>
      <c r="D533" s="17"/>
      <c r="E533" s="17"/>
      <c r="F533" s="17"/>
      <c r="G533" s="17"/>
      <c r="H533" s="18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x14ac:dyDescent="0.25">
      <c r="A534" s="130"/>
      <c r="B534" s="17"/>
      <c r="C534" s="17"/>
      <c r="D534" s="17"/>
      <c r="E534" s="17"/>
      <c r="F534" s="17"/>
      <c r="G534" s="17"/>
      <c r="H534" s="18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x14ac:dyDescent="0.25">
      <c r="A535" s="130"/>
      <c r="B535" s="17"/>
      <c r="C535" s="17"/>
      <c r="D535" s="17"/>
      <c r="E535" s="17"/>
      <c r="F535" s="17"/>
      <c r="G535" s="17"/>
      <c r="H535" s="18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x14ac:dyDescent="0.25">
      <c r="A536" s="130"/>
      <c r="B536" s="17"/>
      <c r="C536" s="17"/>
      <c r="D536" s="17"/>
      <c r="E536" s="17"/>
      <c r="F536" s="17"/>
      <c r="G536" s="17"/>
      <c r="H536" s="18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x14ac:dyDescent="0.25">
      <c r="A537" s="130"/>
      <c r="B537" s="17"/>
      <c r="C537" s="17"/>
      <c r="D537" s="17"/>
      <c r="E537" s="17"/>
      <c r="F537" s="17"/>
      <c r="G537" s="17"/>
      <c r="H537" s="18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x14ac:dyDescent="0.25">
      <c r="A538" s="130"/>
      <c r="B538" s="17"/>
      <c r="C538" s="17"/>
      <c r="D538" s="17"/>
      <c r="E538" s="17"/>
      <c r="F538" s="17"/>
      <c r="G538" s="17"/>
      <c r="H538" s="18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x14ac:dyDescent="0.25">
      <c r="A539" s="130"/>
      <c r="B539" s="17"/>
      <c r="C539" s="17"/>
      <c r="D539" s="17"/>
      <c r="E539" s="17"/>
      <c r="F539" s="17"/>
      <c r="G539" s="17"/>
      <c r="H539" s="18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x14ac:dyDescent="0.25">
      <c r="A540" s="130"/>
      <c r="B540" s="17"/>
      <c r="C540" s="17"/>
      <c r="D540" s="17"/>
      <c r="E540" s="17"/>
      <c r="F540" s="17"/>
      <c r="G540" s="17"/>
      <c r="H540" s="18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x14ac:dyDescent="0.25">
      <c r="A541" s="130"/>
      <c r="B541" s="17"/>
      <c r="C541" s="17"/>
      <c r="D541" s="17"/>
      <c r="E541" s="17"/>
      <c r="F541" s="17"/>
      <c r="G541" s="17"/>
      <c r="H541" s="18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x14ac:dyDescent="0.25">
      <c r="A542" s="130"/>
      <c r="B542" s="17"/>
      <c r="C542" s="17"/>
      <c r="D542" s="17"/>
      <c r="E542" s="17"/>
      <c r="F542" s="17"/>
      <c r="G542" s="17"/>
      <c r="H542" s="18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x14ac:dyDescent="0.25">
      <c r="A543" s="130"/>
      <c r="B543" s="17"/>
      <c r="C543" s="17"/>
      <c r="D543" s="17"/>
      <c r="E543" s="17"/>
      <c r="F543" s="17"/>
      <c r="G543" s="17"/>
      <c r="H543" s="18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x14ac:dyDescent="0.25">
      <c r="A544" s="130"/>
      <c r="B544" s="17"/>
      <c r="C544" s="17"/>
      <c r="D544" s="17"/>
      <c r="E544" s="17"/>
      <c r="F544" s="17"/>
      <c r="G544" s="17"/>
      <c r="H544" s="18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x14ac:dyDescent="0.25">
      <c r="A545" s="130"/>
      <c r="B545" s="17"/>
      <c r="C545" s="17"/>
      <c r="D545" s="17"/>
      <c r="E545" s="17"/>
      <c r="F545" s="17"/>
      <c r="G545" s="17"/>
      <c r="H545" s="18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x14ac:dyDescent="0.25">
      <c r="A546" s="130"/>
      <c r="B546" s="17"/>
      <c r="C546" s="17"/>
      <c r="D546" s="17"/>
      <c r="E546" s="17"/>
      <c r="F546" s="17"/>
      <c r="G546" s="17"/>
      <c r="H546" s="18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x14ac:dyDescent="0.25">
      <c r="A547" s="130"/>
      <c r="B547" s="17"/>
      <c r="C547" s="17"/>
      <c r="D547" s="17"/>
      <c r="E547" s="17"/>
      <c r="F547" s="17"/>
      <c r="G547" s="17"/>
      <c r="H547" s="18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x14ac:dyDescent="0.25">
      <c r="A548" s="130"/>
      <c r="B548" s="17"/>
      <c r="C548" s="17"/>
      <c r="D548" s="17"/>
      <c r="E548" s="17"/>
      <c r="F548" s="17"/>
      <c r="G548" s="17"/>
      <c r="H548" s="18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x14ac:dyDescent="0.25">
      <c r="A549" s="130"/>
      <c r="B549" s="17"/>
      <c r="C549" s="17"/>
      <c r="D549" s="17"/>
      <c r="E549" s="17"/>
      <c r="F549" s="17"/>
      <c r="G549" s="17"/>
      <c r="H549" s="18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x14ac:dyDescent="0.25">
      <c r="A550" s="130"/>
      <c r="B550" s="17"/>
      <c r="C550" s="17"/>
      <c r="D550" s="17"/>
      <c r="E550" s="17"/>
      <c r="F550" s="17"/>
      <c r="G550" s="17"/>
      <c r="H550" s="18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x14ac:dyDescent="0.25">
      <c r="A551" s="130"/>
      <c r="B551" s="17"/>
      <c r="C551" s="17"/>
      <c r="D551" s="17"/>
      <c r="E551" s="17"/>
      <c r="F551" s="17"/>
      <c r="G551" s="17"/>
      <c r="H551" s="18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x14ac:dyDescent="0.25">
      <c r="A552" s="130"/>
      <c r="B552" s="17"/>
      <c r="C552" s="17"/>
      <c r="D552" s="17"/>
      <c r="E552" s="17"/>
      <c r="F552" s="17"/>
      <c r="G552" s="17"/>
      <c r="H552" s="18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x14ac:dyDescent="0.25">
      <c r="A553" s="130"/>
      <c r="B553" s="17"/>
      <c r="C553" s="17"/>
      <c r="D553" s="17"/>
      <c r="E553" s="17"/>
      <c r="F553" s="17"/>
      <c r="G553" s="17"/>
      <c r="H553" s="18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x14ac:dyDescent="0.25">
      <c r="A554" s="130"/>
      <c r="B554" s="17"/>
      <c r="C554" s="17"/>
      <c r="D554" s="17"/>
      <c r="E554" s="17"/>
      <c r="F554" s="17"/>
      <c r="G554" s="17"/>
      <c r="H554" s="18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x14ac:dyDescent="0.25">
      <c r="A555" s="130"/>
      <c r="B555" s="17"/>
      <c r="C555" s="17"/>
      <c r="D555" s="17"/>
      <c r="E555" s="17"/>
      <c r="F555" s="17"/>
      <c r="G555" s="17"/>
      <c r="H555" s="18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x14ac:dyDescent="0.25">
      <c r="A556" s="130"/>
      <c r="B556" s="17"/>
      <c r="C556" s="17"/>
      <c r="D556" s="17"/>
      <c r="E556" s="17"/>
      <c r="F556" s="17"/>
      <c r="G556" s="17"/>
      <c r="H556" s="18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x14ac:dyDescent="0.25">
      <c r="A557" s="130"/>
      <c r="B557" s="17"/>
      <c r="C557" s="17"/>
      <c r="D557" s="17"/>
      <c r="E557" s="17"/>
      <c r="F557" s="17"/>
      <c r="G557" s="17"/>
      <c r="H557" s="18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x14ac:dyDescent="0.25">
      <c r="A558" s="130"/>
      <c r="B558" s="17"/>
      <c r="C558" s="17"/>
      <c r="D558" s="17"/>
      <c r="E558" s="17"/>
      <c r="F558" s="17"/>
      <c r="G558" s="17"/>
      <c r="H558" s="18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x14ac:dyDescent="0.25">
      <c r="A559" s="130"/>
      <c r="B559" s="17"/>
      <c r="C559" s="17"/>
      <c r="D559" s="17"/>
      <c r="E559" s="17"/>
      <c r="F559" s="17"/>
      <c r="G559" s="17"/>
      <c r="H559" s="18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x14ac:dyDescent="0.25">
      <c r="A560" s="130"/>
      <c r="B560" s="17"/>
      <c r="C560" s="17"/>
      <c r="D560" s="17"/>
      <c r="E560" s="17"/>
      <c r="F560" s="17"/>
      <c r="G560" s="17"/>
      <c r="H560" s="18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x14ac:dyDescent="0.25">
      <c r="A561" s="130"/>
      <c r="B561" s="17"/>
      <c r="C561" s="17"/>
      <c r="D561" s="17"/>
      <c r="E561" s="17"/>
      <c r="F561" s="17"/>
      <c r="G561" s="17"/>
      <c r="H561" s="18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x14ac:dyDescent="0.25">
      <c r="A562" s="130"/>
      <c r="B562" s="17"/>
      <c r="C562" s="17"/>
      <c r="D562" s="17"/>
      <c r="E562" s="17"/>
      <c r="F562" s="17"/>
      <c r="G562" s="17"/>
      <c r="H562" s="18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x14ac:dyDescent="0.25">
      <c r="A563" s="130"/>
      <c r="B563" s="17"/>
      <c r="C563" s="17"/>
      <c r="D563" s="17"/>
      <c r="E563" s="17"/>
      <c r="F563" s="17"/>
      <c r="G563" s="17"/>
      <c r="H563" s="18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x14ac:dyDescent="0.25">
      <c r="A564" s="130"/>
      <c r="B564" s="17"/>
      <c r="C564" s="17"/>
      <c r="D564" s="17"/>
      <c r="E564" s="17"/>
      <c r="F564" s="17"/>
      <c r="G564" s="17"/>
      <c r="H564" s="18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x14ac:dyDescent="0.25">
      <c r="A565" s="130"/>
      <c r="B565" s="17"/>
      <c r="C565" s="17"/>
      <c r="D565" s="17"/>
      <c r="E565" s="17"/>
      <c r="F565" s="17"/>
      <c r="G565" s="17"/>
      <c r="H565" s="18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x14ac:dyDescent="0.25">
      <c r="A566" s="130"/>
      <c r="B566" s="17"/>
      <c r="C566" s="17"/>
      <c r="D566" s="17"/>
      <c r="E566" s="17"/>
      <c r="F566" s="17"/>
      <c r="G566" s="17"/>
      <c r="H566" s="18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x14ac:dyDescent="0.25">
      <c r="A567" s="130"/>
      <c r="B567" s="17"/>
      <c r="C567" s="17"/>
      <c r="D567" s="17"/>
      <c r="E567" s="17"/>
      <c r="F567" s="17"/>
      <c r="G567" s="17"/>
      <c r="H567" s="18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x14ac:dyDescent="0.25">
      <c r="A568" s="130"/>
      <c r="B568" s="17"/>
      <c r="C568" s="17"/>
      <c r="D568" s="17"/>
      <c r="E568" s="17"/>
      <c r="F568" s="17"/>
      <c r="G568" s="17"/>
      <c r="H568" s="18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x14ac:dyDescent="0.25">
      <c r="A569" s="130"/>
      <c r="B569" s="17"/>
      <c r="C569" s="17"/>
      <c r="D569" s="17"/>
      <c r="E569" s="17"/>
      <c r="F569" s="17"/>
      <c r="G569" s="17"/>
      <c r="H569" s="18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x14ac:dyDescent="0.25">
      <c r="A570" s="130"/>
      <c r="B570" s="17"/>
      <c r="C570" s="17"/>
      <c r="D570" s="17"/>
      <c r="E570" s="17"/>
      <c r="F570" s="17"/>
      <c r="G570" s="17"/>
      <c r="H570" s="18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x14ac:dyDescent="0.25">
      <c r="A571" s="130"/>
      <c r="B571" s="17"/>
      <c r="C571" s="17"/>
      <c r="D571" s="17"/>
      <c r="E571" s="17"/>
      <c r="F571" s="17"/>
      <c r="G571" s="17"/>
      <c r="H571" s="18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x14ac:dyDescent="0.25">
      <c r="A572" s="130"/>
      <c r="B572" s="17"/>
      <c r="C572" s="17"/>
      <c r="D572" s="17"/>
      <c r="E572" s="17"/>
      <c r="F572" s="17"/>
      <c r="G572" s="17"/>
      <c r="H572" s="18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x14ac:dyDescent="0.25">
      <c r="A573" s="130"/>
      <c r="B573" s="17"/>
      <c r="C573" s="17"/>
      <c r="D573" s="17"/>
      <c r="E573" s="17"/>
      <c r="F573" s="17"/>
      <c r="G573" s="17"/>
      <c r="H573" s="18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x14ac:dyDescent="0.25">
      <c r="A574" s="130"/>
      <c r="B574" s="17"/>
      <c r="C574" s="17"/>
      <c r="D574" s="17"/>
      <c r="E574" s="17"/>
      <c r="F574" s="17"/>
      <c r="G574" s="17"/>
      <c r="H574" s="18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x14ac:dyDescent="0.25">
      <c r="A575" s="130"/>
      <c r="B575" s="17"/>
      <c r="C575" s="17"/>
      <c r="D575" s="17"/>
      <c r="E575" s="17"/>
      <c r="F575" s="17"/>
      <c r="G575" s="17"/>
      <c r="H575" s="18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x14ac:dyDescent="0.25">
      <c r="A576" s="130"/>
      <c r="B576" s="17"/>
      <c r="C576" s="17"/>
      <c r="D576" s="17"/>
      <c r="E576" s="17"/>
      <c r="F576" s="17"/>
      <c r="G576" s="17"/>
      <c r="H576" s="18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x14ac:dyDescent="0.25">
      <c r="A577" s="130"/>
      <c r="B577" s="17"/>
      <c r="C577" s="17"/>
      <c r="D577" s="17"/>
      <c r="E577" s="17"/>
      <c r="F577" s="17"/>
      <c r="G577" s="17"/>
      <c r="H577" s="18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x14ac:dyDescent="0.25">
      <c r="A578" s="130"/>
      <c r="B578" s="17"/>
      <c r="C578" s="17"/>
      <c r="D578" s="17"/>
      <c r="E578" s="17"/>
      <c r="F578" s="17"/>
      <c r="G578" s="17"/>
      <c r="H578" s="18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x14ac:dyDescent="0.25">
      <c r="A579" s="130"/>
      <c r="B579" s="17"/>
      <c r="C579" s="17"/>
      <c r="D579" s="17"/>
      <c r="E579" s="17"/>
      <c r="F579" s="17"/>
      <c r="G579" s="17"/>
      <c r="H579" s="18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x14ac:dyDescent="0.25">
      <c r="A580" s="130"/>
      <c r="B580" s="17"/>
      <c r="C580" s="17"/>
      <c r="D580" s="17"/>
      <c r="E580" s="17"/>
      <c r="F580" s="17"/>
      <c r="G580" s="17"/>
      <c r="H580" s="18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x14ac:dyDescent="0.25">
      <c r="A581" s="130"/>
      <c r="B581" s="17"/>
      <c r="C581" s="17"/>
      <c r="D581" s="17"/>
      <c r="E581" s="17"/>
      <c r="F581" s="17"/>
      <c r="G581" s="17"/>
      <c r="H581" s="18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x14ac:dyDescent="0.25">
      <c r="A582" s="130"/>
      <c r="B582" s="17"/>
      <c r="C582" s="17"/>
      <c r="D582" s="17"/>
      <c r="E582" s="17"/>
      <c r="F582" s="17"/>
      <c r="G582" s="17"/>
      <c r="H582" s="18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x14ac:dyDescent="0.25">
      <c r="A583" s="130"/>
      <c r="B583" s="17"/>
      <c r="C583" s="17"/>
      <c r="D583" s="17"/>
      <c r="E583" s="17"/>
      <c r="F583" s="17"/>
      <c r="G583" s="17"/>
      <c r="H583" s="18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x14ac:dyDescent="0.25">
      <c r="A584" s="130"/>
      <c r="B584" s="17"/>
      <c r="C584" s="17"/>
      <c r="D584" s="17"/>
      <c r="E584" s="17"/>
      <c r="F584" s="17"/>
      <c r="G584" s="17"/>
      <c r="H584" s="18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x14ac:dyDescent="0.25">
      <c r="A585" s="130"/>
      <c r="B585" s="17"/>
      <c r="C585" s="17"/>
      <c r="D585" s="17"/>
      <c r="E585" s="17"/>
      <c r="F585" s="17"/>
      <c r="G585" s="17"/>
      <c r="H585" s="18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x14ac:dyDescent="0.25">
      <c r="A586" s="130"/>
      <c r="B586" s="17"/>
      <c r="C586" s="17"/>
      <c r="D586" s="17"/>
      <c r="E586" s="17"/>
      <c r="F586" s="17"/>
      <c r="G586" s="17"/>
      <c r="H586" s="18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x14ac:dyDescent="0.25">
      <c r="A587" s="130"/>
      <c r="B587" s="17"/>
      <c r="C587" s="17"/>
      <c r="D587" s="17"/>
      <c r="E587" s="17"/>
      <c r="F587" s="17"/>
      <c r="G587" s="17"/>
      <c r="H587" s="18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x14ac:dyDescent="0.25">
      <c r="A588" s="130"/>
      <c r="B588" s="17"/>
      <c r="C588" s="17"/>
      <c r="D588" s="17"/>
      <c r="E588" s="17"/>
      <c r="F588" s="17"/>
      <c r="G588" s="17"/>
      <c r="H588" s="18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x14ac:dyDescent="0.25">
      <c r="A589" s="130"/>
      <c r="B589" s="17"/>
      <c r="C589" s="17"/>
      <c r="D589" s="17"/>
      <c r="E589" s="17"/>
      <c r="F589" s="17"/>
      <c r="G589" s="17"/>
      <c r="H589" s="18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x14ac:dyDescent="0.25">
      <c r="A590" s="130"/>
      <c r="B590" s="17"/>
      <c r="C590" s="17"/>
      <c r="D590" s="17"/>
      <c r="E590" s="17"/>
      <c r="F590" s="17"/>
      <c r="G590" s="17"/>
      <c r="H590" s="18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x14ac:dyDescent="0.25">
      <c r="A591" s="130"/>
      <c r="B591" s="17"/>
      <c r="C591" s="17"/>
      <c r="D591" s="17"/>
      <c r="E591" s="17"/>
      <c r="F591" s="17"/>
      <c r="G591" s="17"/>
      <c r="H591" s="18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x14ac:dyDescent="0.25">
      <c r="A592" s="130"/>
      <c r="B592" s="17"/>
      <c r="C592" s="17"/>
      <c r="D592" s="17"/>
      <c r="E592" s="17"/>
      <c r="F592" s="17"/>
      <c r="G592" s="17"/>
      <c r="H592" s="18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x14ac:dyDescent="0.25">
      <c r="A593" s="130"/>
      <c r="B593" s="17"/>
      <c r="C593" s="17"/>
      <c r="D593" s="17"/>
      <c r="E593" s="17"/>
      <c r="F593" s="17"/>
      <c r="G593" s="17"/>
      <c r="H593" s="18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x14ac:dyDescent="0.25">
      <c r="A594" s="130"/>
      <c r="B594" s="17"/>
      <c r="C594" s="17"/>
      <c r="D594" s="17"/>
      <c r="E594" s="17"/>
      <c r="F594" s="17"/>
      <c r="G594" s="17"/>
      <c r="H594" s="18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x14ac:dyDescent="0.25">
      <c r="A595" s="130"/>
      <c r="B595" s="17"/>
      <c r="C595" s="17"/>
      <c r="D595" s="17"/>
      <c r="E595" s="17"/>
      <c r="F595" s="17"/>
      <c r="G595" s="17"/>
      <c r="H595" s="18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x14ac:dyDescent="0.25">
      <c r="A596" s="130"/>
      <c r="B596" s="17"/>
      <c r="C596" s="17"/>
      <c r="D596" s="17"/>
      <c r="E596" s="17"/>
      <c r="F596" s="17"/>
      <c r="G596" s="17"/>
      <c r="H596" s="18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x14ac:dyDescent="0.25">
      <c r="A597" s="130"/>
      <c r="B597" s="17"/>
      <c r="C597" s="17"/>
      <c r="D597" s="17"/>
      <c r="E597" s="17"/>
      <c r="F597" s="17"/>
      <c r="G597" s="17"/>
      <c r="H597" s="18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x14ac:dyDescent="0.25">
      <c r="A598" s="130"/>
      <c r="B598" s="17"/>
      <c r="C598" s="17"/>
      <c r="D598" s="17"/>
      <c r="E598" s="17"/>
      <c r="F598" s="17"/>
      <c r="G598" s="17"/>
      <c r="H598" s="18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x14ac:dyDescent="0.25">
      <c r="A599" s="130"/>
      <c r="B599" s="17"/>
      <c r="C599" s="17"/>
      <c r="D599" s="17"/>
      <c r="E599" s="17"/>
      <c r="F599" s="17"/>
      <c r="G599" s="17"/>
      <c r="H599" s="18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x14ac:dyDescent="0.25">
      <c r="A600" s="130"/>
      <c r="B600" s="17"/>
      <c r="C600" s="17"/>
      <c r="D600" s="17"/>
      <c r="E600" s="17"/>
      <c r="F600" s="17"/>
      <c r="G600" s="17"/>
      <c r="H600" s="18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x14ac:dyDescent="0.25">
      <c r="A601" s="130"/>
      <c r="B601" s="17"/>
      <c r="C601" s="17"/>
      <c r="D601" s="17"/>
      <c r="E601" s="17"/>
      <c r="F601" s="17"/>
      <c r="G601" s="17"/>
      <c r="H601" s="18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x14ac:dyDescent="0.25">
      <c r="A602" s="130"/>
      <c r="B602" s="17"/>
      <c r="C602" s="17"/>
      <c r="D602" s="17"/>
      <c r="E602" s="17"/>
      <c r="F602" s="17"/>
      <c r="G602" s="17"/>
      <c r="H602" s="18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x14ac:dyDescent="0.25">
      <c r="A603" s="130"/>
      <c r="B603" s="17"/>
      <c r="C603" s="17"/>
      <c r="D603" s="17"/>
      <c r="E603" s="17"/>
      <c r="F603" s="17"/>
      <c r="G603" s="17"/>
      <c r="H603" s="18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x14ac:dyDescent="0.25">
      <c r="A604" s="130"/>
      <c r="B604" s="17"/>
      <c r="C604" s="17"/>
      <c r="D604" s="17"/>
      <c r="E604" s="17"/>
      <c r="F604" s="17"/>
      <c r="G604" s="17"/>
      <c r="H604" s="18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x14ac:dyDescent="0.25">
      <c r="A605" s="130"/>
      <c r="B605" s="17"/>
      <c r="C605" s="17"/>
      <c r="D605" s="17"/>
      <c r="E605" s="17"/>
      <c r="F605" s="17"/>
      <c r="G605" s="17"/>
      <c r="H605" s="18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x14ac:dyDescent="0.25">
      <c r="A606" s="130"/>
      <c r="B606" s="17"/>
      <c r="C606" s="17"/>
      <c r="D606" s="17"/>
      <c r="E606" s="17"/>
      <c r="F606" s="17"/>
      <c r="G606" s="17"/>
      <c r="H606" s="18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x14ac:dyDescent="0.25">
      <c r="A607" s="130"/>
      <c r="B607" s="17"/>
      <c r="C607" s="17"/>
      <c r="D607" s="17"/>
      <c r="E607" s="17"/>
      <c r="F607" s="17"/>
      <c r="G607" s="17"/>
      <c r="H607" s="18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x14ac:dyDescent="0.25">
      <c r="A608" s="130"/>
      <c r="B608" s="17"/>
      <c r="C608" s="17"/>
      <c r="D608" s="17"/>
      <c r="E608" s="17"/>
      <c r="F608" s="17"/>
      <c r="G608" s="17"/>
      <c r="H608" s="18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x14ac:dyDescent="0.25">
      <c r="A609" s="130"/>
      <c r="B609" s="17"/>
      <c r="C609" s="17"/>
      <c r="D609" s="17"/>
      <c r="E609" s="17"/>
      <c r="F609" s="17"/>
      <c r="G609" s="17"/>
      <c r="H609" s="18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x14ac:dyDescent="0.25">
      <c r="A610" s="130"/>
      <c r="B610" s="17"/>
      <c r="C610" s="17"/>
      <c r="D610" s="17"/>
      <c r="E610" s="17"/>
      <c r="F610" s="17"/>
      <c r="G610" s="17"/>
      <c r="H610" s="18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x14ac:dyDescent="0.25">
      <c r="A611" s="130"/>
      <c r="B611" s="17"/>
      <c r="C611" s="17"/>
      <c r="D611" s="17"/>
      <c r="E611" s="17"/>
      <c r="F611" s="17"/>
      <c r="G611" s="17"/>
      <c r="H611" s="18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x14ac:dyDescent="0.25">
      <c r="A612" s="130"/>
      <c r="B612" s="17"/>
      <c r="C612" s="17"/>
      <c r="D612" s="17"/>
      <c r="E612" s="17"/>
      <c r="F612" s="17"/>
      <c r="G612" s="17"/>
      <c r="H612" s="18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x14ac:dyDescent="0.25">
      <c r="A613" s="130"/>
      <c r="B613" s="17"/>
      <c r="C613" s="17"/>
      <c r="D613" s="17"/>
      <c r="E613" s="17"/>
      <c r="F613" s="17"/>
      <c r="G613" s="17"/>
      <c r="H613" s="18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x14ac:dyDescent="0.25">
      <c r="A614" s="130"/>
      <c r="B614" s="17"/>
      <c r="C614" s="17"/>
      <c r="D614" s="17"/>
      <c r="E614" s="17"/>
      <c r="F614" s="17"/>
      <c r="G614" s="17"/>
      <c r="H614" s="18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x14ac:dyDescent="0.25">
      <c r="A615" s="130"/>
      <c r="B615" s="17"/>
      <c r="C615" s="17"/>
      <c r="D615" s="17"/>
      <c r="E615" s="17"/>
      <c r="F615" s="17"/>
      <c r="G615" s="17"/>
      <c r="H615" s="18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x14ac:dyDescent="0.25">
      <c r="A616" s="130"/>
      <c r="B616" s="17"/>
      <c r="C616" s="17"/>
      <c r="D616" s="17"/>
      <c r="E616" s="17"/>
      <c r="F616" s="17"/>
      <c r="G616" s="17"/>
      <c r="H616" s="18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x14ac:dyDescent="0.25">
      <c r="A617" s="130"/>
      <c r="B617" s="17"/>
      <c r="C617" s="17"/>
      <c r="D617" s="17"/>
      <c r="E617" s="17"/>
      <c r="F617" s="17"/>
      <c r="G617" s="17"/>
      <c r="H617" s="18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x14ac:dyDescent="0.25">
      <c r="A618" s="130"/>
      <c r="B618" s="17"/>
      <c r="C618" s="17"/>
      <c r="D618" s="17"/>
      <c r="E618" s="17"/>
      <c r="F618" s="17"/>
      <c r="G618" s="17"/>
      <c r="H618" s="18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x14ac:dyDescent="0.25">
      <c r="A619" s="130"/>
      <c r="B619" s="17"/>
      <c r="C619" s="17"/>
      <c r="D619" s="17"/>
      <c r="E619" s="17"/>
      <c r="F619" s="17"/>
      <c r="G619" s="17"/>
      <c r="H619" s="18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x14ac:dyDescent="0.25">
      <c r="A620" s="130"/>
      <c r="B620" s="17"/>
      <c r="C620" s="17"/>
      <c r="D620" s="17"/>
      <c r="E620" s="17"/>
      <c r="F620" s="17"/>
      <c r="G620" s="17"/>
      <c r="H620" s="18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x14ac:dyDescent="0.25">
      <c r="A621" s="130"/>
      <c r="B621" s="17"/>
      <c r="C621" s="17"/>
      <c r="D621" s="17"/>
      <c r="E621" s="17"/>
      <c r="F621" s="17"/>
      <c r="G621" s="17"/>
      <c r="H621" s="18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x14ac:dyDescent="0.25">
      <c r="A622" s="130"/>
      <c r="B622" s="17"/>
      <c r="C622" s="17"/>
      <c r="D622" s="17"/>
      <c r="E622" s="17"/>
      <c r="F622" s="17"/>
      <c r="G622" s="17"/>
      <c r="H622" s="18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x14ac:dyDescent="0.25">
      <c r="A623" s="130"/>
      <c r="B623" s="17"/>
      <c r="C623" s="17"/>
      <c r="D623" s="17"/>
      <c r="E623" s="17"/>
      <c r="F623" s="17"/>
      <c r="G623" s="17"/>
      <c r="H623" s="18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x14ac:dyDescent="0.25">
      <c r="A624" s="130"/>
      <c r="B624" s="17"/>
      <c r="C624" s="17"/>
      <c r="D624" s="17"/>
      <c r="E624" s="17"/>
      <c r="F624" s="17"/>
      <c r="G624" s="17"/>
      <c r="H624" s="18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x14ac:dyDescent="0.25">
      <c r="A625" s="130"/>
      <c r="B625" s="17"/>
      <c r="C625" s="17"/>
      <c r="D625" s="17"/>
      <c r="E625" s="17"/>
      <c r="F625" s="17"/>
      <c r="G625" s="17"/>
      <c r="H625" s="18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x14ac:dyDescent="0.25">
      <c r="A626" s="130"/>
      <c r="B626" s="17"/>
      <c r="C626" s="17"/>
      <c r="D626" s="17"/>
      <c r="E626" s="17"/>
      <c r="F626" s="17"/>
      <c r="G626" s="17"/>
      <c r="H626" s="18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x14ac:dyDescent="0.25">
      <c r="A627" s="130"/>
      <c r="B627" s="17"/>
      <c r="C627" s="17"/>
      <c r="D627" s="17"/>
      <c r="E627" s="17"/>
      <c r="F627" s="17"/>
      <c r="G627" s="17"/>
      <c r="H627" s="18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x14ac:dyDescent="0.25">
      <c r="A628" s="130"/>
      <c r="B628" s="17"/>
      <c r="C628" s="17"/>
      <c r="D628" s="17"/>
      <c r="E628" s="17"/>
      <c r="F628" s="17"/>
      <c r="G628" s="17"/>
      <c r="H628" s="18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x14ac:dyDescent="0.25">
      <c r="A629" s="130"/>
      <c r="B629" s="17"/>
      <c r="C629" s="17"/>
      <c r="D629" s="17"/>
      <c r="E629" s="17"/>
      <c r="F629" s="17"/>
      <c r="G629" s="17"/>
      <c r="H629" s="18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x14ac:dyDescent="0.25">
      <c r="A630" s="130"/>
      <c r="B630" s="17"/>
      <c r="C630" s="17"/>
      <c r="D630" s="17"/>
      <c r="E630" s="17"/>
      <c r="F630" s="17"/>
      <c r="G630" s="17"/>
      <c r="H630" s="18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x14ac:dyDescent="0.25">
      <c r="A631" s="130"/>
      <c r="B631" s="17"/>
      <c r="C631" s="17"/>
      <c r="D631" s="17"/>
      <c r="E631" s="17"/>
      <c r="F631" s="17"/>
      <c r="G631" s="17"/>
      <c r="H631" s="18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x14ac:dyDescent="0.25">
      <c r="A632" s="130"/>
      <c r="B632" s="17"/>
      <c r="C632" s="17"/>
      <c r="D632" s="17"/>
      <c r="E632" s="17"/>
      <c r="F632" s="17"/>
      <c r="G632" s="17"/>
      <c r="H632" s="18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x14ac:dyDescent="0.25">
      <c r="A633" s="130"/>
      <c r="B633" s="17"/>
      <c r="C633" s="17"/>
      <c r="D633" s="17"/>
      <c r="E633" s="17"/>
      <c r="F633" s="17"/>
      <c r="G633" s="17"/>
      <c r="H633" s="18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x14ac:dyDescent="0.25">
      <c r="A634" s="130"/>
      <c r="B634" s="17"/>
      <c r="C634" s="17"/>
      <c r="D634" s="17"/>
      <c r="E634" s="17"/>
      <c r="F634" s="17"/>
      <c r="G634" s="17"/>
      <c r="H634" s="18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x14ac:dyDescent="0.25">
      <c r="A635" s="130"/>
      <c r="B635" s="17"/>
      <c r="C635" s="17"/>
      <c r="D635" s="17"/>
      <c r="E635" s="17"/>
      <c r="F635" s="17"/>
      <c r="G635" s="17"/>
      <c r="H635" s="18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x14ac:dyDescent="0.25">
      <c r="A636" s="130"/>
      <c r="B636" s="17"/>
      <c r="C636" s="17"/>
      <c r="D636" s="17"/>
      <c r="E636" s="17"/>
      <c r="F636" s="17"/>
      <c r="G636" s="17"/>
      <c r="H636" s="18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x14ac:dyDescent="0.25">
      <c r="A637" s="130"/>
      <c r="B637" s="17"/>
      <c r="C637" s="17"/>
      <c r="D637" s="17"/>
      <c r="E637" s="17"/>
      <c r="F637" s="17"/>
      <c r="G637" s="17"/>
      <c r="H637" s="18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x14ac:dyDescent="0.25">
      <c r="A638" s="130"/>
      <c r="B638" s="17"/>
      <c r="C638" s="17"/>
      <c r="D638" s="17"/>
      <c r="E638" s="17"/>
      <c r="F638" s="17"/>
      <c r="G638" s="17"/>
      <c r="H638" s="18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x14ac:dyDescent="0.25">
      <c r="A639" s="130"/>
      <c r="B639" s="17"/>
      <c r="C639" s="17"/>
      <c r="D639" s="17"/>
      <c r="E639" s="17"/>
      <c r="F639" s="17"/>
      <c r="G639" s="17"/>
      <c r="H639" s="18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x14ac:dyDescent="0.25">
      <c r="A640" s="130"/>
      <c r="B640" s="17"/>
      <c r="C640" s="17"/>
      <c r="D640" s="17"/>
      <c r="E640" s="17"/>
      <c r="F640" s="17"/>
      <c r="G640" s="17"/>
      <c r="H640" s="18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x14ac:dyDescent="0.25">
      <c r="A641" s="130"/>
      <c r="B641" s="17"/>
      <c r="C641" s="17"/>
      <c r="D641" s="17"/>
      <c r="E641" s="17"/>
      <c r="F641" s="17"/>
      <c r="G641" s="17"/>
      <c r="H641" s="18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x14ac:dyDescent="0.25">
      <c r="A642" s="130"/>
      <c r="B642" s="17"/>
      <c r="C642" s="17"/>
      <c r="D642" s="17"/>
      <c r="E642" s="17"/>
      <c r="F642" s="17"/>
      <c r="G642" s="17"/>
      <c r="H642" s="18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x14ac:dyDescent="0.25">
      <c r="A643" s="130"/>
      <c r="B643" s="17"/>
      <c r="C643" s="17"/>
      <c r="D643" s="17"/>
      <c r="E643" s="17"/>
      <c r="F643" s="17"/>
      <c r="G643" s="17"/>
      <c r="H643" s="18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x14ac:dyDescent="0.25">
      <c r="A644" s="130"/>
      <c r="B644" s="17"/>
      <c r="C644" s="17"/>
      <c r="D644" s="17"/>
      <c r="E644" s="17"/>
      <c r="F644" s="17"/>
      <c r="G644" s="17"/>
      <c r="H644" s="18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x14ac:dyDescent="0.25">
      <c r="A645" s="130"/>
      <c r="B645" s="17"/>
      <c r="C645" s="17"/>
      <c r="D645" s="17"/>
      <c r="E645" s="17"/>
      <c r="F645" s="17"/>
      <c r="G645" s="17"/>
      <c r="H645" s="18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x14ac:dyDescent="0.25">
      <c r="A646" s="130"/>
      <c r="B646" s="17"/>
      <c r="C646" s="17"/>
      <c r="D646" s="17"/>
      <c r="E646" s="17"/>
      <c r="F646" s="17"/>
      <c r="G646" s="17"/>
      <c r="H646" s="18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x14ac:dyDescent="0.25">
      <c r="A647" s="130"/>
      <c r="B647" s="17"/>
      <c r="C647" s="17"/>
      <c r="D647" s="17"/>
      <c r="E647" s="17"/>
      <c r="F647" s="17"/>
      <c r="G647" s="17"/>
      <c r="H647" s="18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x14ac:dyDescent="0.25">
      <c r="A648" s="130"/>
      <c r="B648" s="17"/>
      <c r="C648" s="17"/>
      <c r="D648" s="17"/>
      <c r="E648" s="17"/>
      <c r="F648" s="17"/>
      <c r="G648" s="17"/>
      <c r="H648" s="18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x14ac:dyDescent="0.25">
      <c r="A649" s="130"/>
      <c r="B649" s="17"/>
      <c r="C649" s="17"/>
      <c r="D649" s="17"/>
      <c r="E649" s="17"/>
      <c r="F649" s="17"/>
      <c r="G649" s="17"/>
      <c r="H649" s="18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x14ac:dyDescent="0.25">
      <c r="A650" s="130"/>
      <c r="B650" s="17"/>
      <c r="C650" s="17"/>
      <c r="D650" s="17"/>
      <c r="E650" s="17"/>
      <c r="F650" s="17"/>
      <c r="G650" s="17"/>
      <c r="H650" s="18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x14ac:dyDescent="0.25">
      <c r="A651" s="130"/>
      <c r="B651" s="17"/>
      <c r="C651" s="17"/>
      <c r="D651" s="17"/>
      <c r="E651" s="17"/>
      <c r="F651" s="17"/>
      <c r="G651" s="17"/>
      <c r="H651" s="18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x14ac:dyDescent="0.25">
      <c r="A652" s="130"/>
      <c r="B652" s="17"/>
      <c r="C652" s="17"/>
      <c r="D652" s="17"/>
      <c r="E652" s="17"/>
      <c r="F652" s="17"/>
      <c r="G652" s="17"/>
      <c r="H652" s="18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x14ac:dyDescent="0.25">
      <c r="A653" s="130"/>
      <c r="B653" s="17"/>
      <c r="C653" s="17"/>
      <c r="D653" s="17"/>
      <c r="E653" s="17"/>
      <c r="F653" s="17"/>
      <c r="G653" s="17"/>
      <c r="H653" s="18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x14ac:dyDescent="0.25">
      <c r="A654" s="130"/>
      <c r="B654" s="17"/>
      <c r="C654" s="17"/>
      <c r="D654" s="17"/>
      <c r="E654" s="17"/>
      <c r="F654" s="17"/>
      <c r="G654" s="17"/>
      <c r="H654" s="18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x14ac:dyDescent="0.25">
      <c r="A655" s="130"/>
      <c r="B655" s="17"/>
      <c r="C655" s="17"/>
      <c r="D655" s="17"/>
      <c r="E655" s="17"/>
      <c r="F655" s="17"/>
      <c r="G655" s="17"/>
      <c r="H655" s="18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x14ac:dyDescent="0.25">
      <c r="A656" s="130"/>
      <c r="B656" s="17"/>
      <c r="C656" s="17"/>
      <c r="D656" s="17"/>
      <c r="E656" s="17"/>
      <c r="F656" s="17"/>
      <c r="G656" s="17"/>
      <c r="H656" s="18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x14ac:dyDescent="0.25">
      <c r="A657" s="130"/>
      <c r="B657" s="17"/>
      <c r="C657" s="17"/>
      <c r="D657" s="17"/>
      <c r="E657" s="17"/>
      <c r="F657" s="17"/>
      <c r="G657" s="17"/>
      <c r="H657" s="18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x14ac:dyDescent="0.25">
      <c r="A658" s="130"/>
      <c r="B658" s="17"/>
      <c r="C658" s="17"/>
      <c r="D658" s="17"/>
      <c r="E658" s="17"/>
      <c r="F658" s="17"/>
      <c r="G658" s="17"/>
      <c r="H658" s="18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x14ac:dyDescent="0.25">
      <c r="A659" s="130"/>
      <c r="B659" s="17"/>
      <c r="C659" s="17"/>
      <c r="D659" s="17"/>
      <c r="E659" s="17"/>
      <c r="F659" s="17"/>
      <c r="G659" s="17"/>
      <c r="H659" s="18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x14ac:dyDescent="0.25">
      <c r="A660" s="130"/>
      <c r="B660" s="17"/>
      <c r="C660" s="17"/>
      <c r="D660" s="17"/>
      <c r="E660" s="17"/>
      <c r="F660" s="17"/>
      <c r="G660" s="17"/>
      <c r="H660" s="18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x14ac:dyDescent="0.25">
      <c r="A661" s="130"/>
      <c r="B661" s="17"/>
      <c r="C661" s="17"/>
      <c r="D661" s="17"/>
      <c r="E661" s="17"/>
      <c r="F661" s="17"/>
      <c r="G661" s="17"/>
      <c r="H661" s="18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x14ac:dyDescent="0.25">
      <c r="A662" s="130"/>
      <c r="B662" s="17"/>
      <c r="C662" s="17"/>
      <c r="D662" s="17"/>
      <c r="E662" s="17"/>
      <c r="F662" s="17"/>
      <c r="G662" s="17"/>
      <c r="H662" s="18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x14ac:dyDescent="0.25">
      <c r="A663" s="130"/>
      <c r="B663" s="17"/>
      <c r="C663" s="17"/>
      <c r="D663" s="17"/>
      <c r="E663" s="17"/>
      <c r="F663" s="17"/>
      <c r="G663" s="17"/>
      <c r="H663" s="18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x14ac:dyDescent="0.25">
      <c r="A664" s="130"/>
      <c r="B664" s="17"/>
      <c r="C664" s="17"/>
      <c r="D664" s="17"/>
      <c r="E664" s="17"/>
      <c r="F664" s="17"/>
      <c r="G664" s="17"/>
      <c r="H664" s="18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x14ac:dyDescent="0.25">
      <c r="A665" s="130"/>
      <c r="B665" s="17"/>
      <c r="C665" s="17"/>
      <c r="D665" s="17"/>
      <c r="E665" s="17"/>
      <c r="F665" s="17"/>
      <c r="G665" s="17"/>
      <c r="H665" s="18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x14ac:dyDescent="0.25">
      <c r="A666" s="130"/>
      <c r="B666" s="17"/>
      <c r="C666" s="17"/>
      <c r="D666" s="17"/>
      <c r="E666" s="17"/>
      <c r="F666" s="17"/>
      <c r="G666" s="17"/>
      <c r="H666" s="18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x14ac:dyDescent="0.25">
      <c r="A667" s="130"/>
      <c r="B667" s="17"/>
      <c r="C667" s="17"/>
      <c r="D667" s="17"/>
      <c r="E667" s="17"/>
      <c r="F667" s="17"/>
      <c r="G667" s="17"/>
      <c r="H667" s="18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x14ac:dyDescent="0.25">
      <c r="A668" s="130"/>
      <c r="B668" s="17"/>
      <c r="C668" s="17"/>
      <c r="D668" s="17"/>
      <c r="E668" s="17"/>
      <c r="F668" s="17"/>
      <c r="G668" s="17"/>
      <c r="H668" s="18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x14ac:dyDescent="0.25">
      <c r="A669" s="130"/>
      <c r="B669" s="17"/>
      <c r="C669" s="17"/>
      <c r="D669" s="17"/>
      <c r="E669" s="17"/>
      <c r="F669" s="17"/>
      <c r="G669" s="17"/>
      <c r="H669" s="18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x14ac:dyDescent="0.25">
      <c r="A670" s="130"/>
      <c r="B670" s="17"/>
      <c r="C670" s="17"/>
      <c r="D670" s="17"/>
      <c r="E670" s="17"/>
      <c r="F670" s="17"/>
      <c r="G670" s="17"/>
      <c r="H670" s="18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x14ac:dyDescent="0.25">
      <c r="A671" s="130"/>
      <c r="B671" s="17"/>
      <c r="C671" s="17"/>
      <c r="D671" s="17"/>
      <c r="E671" s="17"/>
      <c r="F671" s="17"/>
      <c r="G671" s="17"/>
      <c r="H671" s="18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x14ac:dyDescent="0.25">
      <c r="A672" s="130"/>
      <c r="B672" s="17"/>
      <c r="C672" s="17"/>
      <c r="D672" s="17"/>
      <c r="E672" s="17"/>
      <c r="F672" s="17"/>
      <c r="G672" s="17"/>
      <c r="H672" s="18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x14ac:dyDescent="0.25">
      <c r="A673" s="130"/>
      <c r="B673" s="17"/>
      <c r="C673" s="17"/>
      <c r="D673" s="17"/>
      <c r="E673" s="17"/>
      <c r="F673" s="17"/>
      <c r="G673" s="17"/>
      <c r="H673" s="18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x14ac:dyDescent="0.25">
      <c r="A674" s="130"/>
      <c r="B674" s="17"/>
      <c r="C674" s="17"/>
      <c r="D674" s="17"/>
      <c r="E674" s="17"/>
      <c r="F674" s="17"/>
      <c r="G674" s="17"/>
      <c r="H674" s="18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x14ac:dyDescent="0.25">
      <c r="A675" s="130"/>
      <c r="B675" s="17"/>
      <c r="C675" s="17"/>
      <c r="D675" s="17"/>
      <c r="E675" s="17"/>
      <c r="F675" s="17"/>
      <c r="G675" s="17"/>
      <c r="H675" s="18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x14ac:dyDescent="0.25">
      <c r="A676" s="130"/>
      <c r="B676" s="17"/>
      <c r="C676" s="17"/>
      <c r="D676" s="17"/>
      <c r="E676" s="17"/>
      <c r="F676" s="17"/>
      <c r="G676" s="17"/>
      <c r="H676" s="18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x14ac:dyDescent="0.25">
      <c r="A677" s="130"/>
      <c r="B677" s="17"/>
      <c r="C677" s="17"/>
      <c r="D677" s="17"/>
      <c r="E677" s="17"/>
      <c r="F677" s="17"/>
      <c r="G677" s="17"/>
      <c r="H677" s="18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x14ac:dyDescent="0.25">
      <c r="A678" s="130"/>
      <c r="B678" s="17"/>
      <c r="C678" s="17"/>
      <c r="D678" s="17"/>
      <c r="E678" s="17"/>
      <c r="F678" s="17"/>
      <c r="G678" s="17"/>
      <c r="H678" s="18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x14ac:dyDescent="0.25">
      <c r="A679" s="130"/>
      <c r="B679" s="17"/>
      <c r="C679" s="17"/>
      <c r="D679" s="17"/>
      <c r="E679" s="17"/>
      <c r="F679" s="17"/>
      <c r="G679" s="17"/>
      <c r="H679" s="18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x14ac:dyDescent="0.25">
      <c r="A680" s="130"/>
      <c r="B680" s="17"/>
      <c r="C680" s="17"/>
      <c r="D680" s="17"/>
      <c r="E680" s="17"/>
      <c r="F680" s="17"/>
      <c r="G680" s="17"/>
      <c r="H680" s="18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x14ac:dyDescent="0.25">
      <c r="A681" s="130"/>
      <c r="B681" s="17"/>
      <c r="C681" s="17"/>
      <c r="D681" s="17"/>
      <c r="E681" s="17"/>
      <c r="F681" s="17"/>
      <c r="G681" s="17"/>
      <c r="H681" s="18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x14ac:dyDescent="0.25">
      <c r="A682" s="130"/>
      <c r="B682" s="17"/>
      <c r="C682" s="17"/>
      <c r="D682" s="17"/>
      <c r="E682" s="17"/>
      <c r="F682" s="17"/>
      <c r="G682" s="17"/>
      <c r="H682" s="18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x14ac:dyDescent="0.25">
      <c r="A683" s="130"/>
      <c r="B683" s="17"/>
      <c r="C683" s="17"/>
      <c r="D683" s="17"/>
      <c r="E683" s="17"/>
      <c r="F683" s="17"/>
      <c r="G683" s="17"/>
      <c r="H683" s="18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x14ac:dyDescent="0.25">
      <c r="A684" s="130"/>
      <c r="B684" s="17"/>
      <c r="C684" s="17"/>
      <c r="D684" s="17"/>
      <c r="E684" s="17"/>
      <c r="F684" s="17"/>
      <c r="G684" s="17"/>
      <c r="H684" s="18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x14ac:dyDescent="0.25">
      <c r="A685" s="130"/>
      <c r="B685" s="17"/>
      <c r="C685" s="17"/>
      <c r="D685" s="17"/>
      <c r="E685" s="17"/>
      <c r="F685" s="17"/>
      <c r="G685" s="17"/>
      <c r="H685" s="18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x14ac:dyDescent="0.25">
      <c r="A686" s="130"/>
      <c r="B686" s="17"/>
      <c r="C686" s="17"/>
      <c r="D686" s="17"/>
      <c r="E686" s="17"/>
      <c r="F686" s="17"/>
      <c r="G686" s="17"/>
      <c r="H686" s="18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x14ac:dyDescent="0.25">
      <c r="A687" s="130"/>
      <c r="B687" s="17"/>
      <c r="C687" s="17"/>
      <c r="D687" s="17"/>
      <c r="E687" s="17"/>
      <c r="F687" s="17"/>
      <c r="G687" s="17"/>
      <c r="H687" s="18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x14ac:dyDescent="0.25">
      <c r="A688" s="130"/>
      <c r="B688" s="17"/>
      <c r="C688" s="17"/>
      <c r="D688" s="17"/>
      <c r="E688" s="17"/>
      <c r="F688" s="17"/>
      <c r="G688" s="17"/>
      <c r="H688" s="18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x14ac:dyDescent="0.25">
      <c r="A689" s="130"/>
      <c r="B689" s="17"/>
      <c r="C689" s="17"/>
      <c r="D689" s="17"/>
      <c r="E689" s="17"/>
      <c r="F689" s="17"/>
      <c r="G689" s="17"/>
      <c r="H689" s="18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x14ac:dyDescent="0.25">
      <c r="A690" s="130"/>
      <c r="B690" s="17"/>
      <c r="C690" s="17"/>
      <c r="D690" s="17"/>
      <c r="E690" s="17"/>
      <c r="F690" s="17"/>
      <c r="G690" s="17"/>
      <c r="H690" s="18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x14ac:dyDescent="0.25">
      <c r="A691" s="130"/>
      <c r="B691" s="17"/>
      <c r="C691" s="17"/>
      <c r="D691" s="17"/>
      <c r="E691" s="17"/>
      <c r="F691" s="17"/>
      <c r="G691" s="17"/>
      <c r="H691" s="18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x14ac:dyDescent="0.25">
      <c r="A692" s="130"/>
      <c r="B692" s="17"/>
      <c r="C692" s="17"/>
      <c r="D692" s="17"/>
      <c r="E692" s="17"/>
      <c r="F692" s="17"/>
      <c r="G692" s="17"/>
      <c r="H692" s="18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x14ac:dyDescent="0.25">
      <c r="A693" s="130"/>
      <c r="B693" s="17"/>
      <c r="C693" s="17"/>
      <c r="D693" s="17"/>
      <c r="E693" s="17"/>
      <c r="F693" s="17"/>
      <c r="G693" s="17"/>
      <c r="H693" s="18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x14ac:dyDescent="0.25">
      <c r="A694" s="130"/>
      <c r="B694" s="17"/>
      <c r="C694" s="17"/>
      <c r="D694" s="17"/>
      <c r="E694" s="17"/>
      <c r="F694" s="17"/>
      <c r="G694" s="17"/>
      <c r="H694" s="18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x14ac:dyDescent="0.25">
      <c r="A695" s="130"/>
      <c r="B695" s="17"/>
      <c r="C695" s="17"/>
      <c r="D695" s="17"/>
      <c r="E695" s="17"/>
      <c r="F695" s="17"/>
      <c r="G695" s="17"/>
      <c r="H695" s="18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x14ac:dyDescent="0.25">
      <c r="A696" s="130"/>
      <c r="B696" s="17"/>
      <c r="C696" s="17"/>
      <c r="D696" s="17"/>
      <c r="E696" s="17"/>
      <c r="F696" s="17"/>
      <c r="G696" s="17"/>
      <c r="H696" s="18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x14ac:dyDescent="0.25">
      <c r="A697" s="130"/>
      <c r="B697" s="17"/>
      <c r="C697" s="17"/>
      <c r="D697" s="17"/>
      <c r="E697" s="17"/>
      <c r="F697" s="17"/>
      <c r="G697" s="17"/>
      <c r="H697" s="18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x14ac:dyDescent="0.25">
      <c r="A698" s="130"/>
      <c r="B698" s="17"/>
      <c r="C698" s="17"/>
      <c r="D698" s="17"/>
      <c r="E698" s="17"/>
      <c r="F698" s="17"/>
      <c r="G698" s="17"/>
      <c r="H698" s="18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x14ac:dyDescent="0.25">
      <c r="A699" s="130"/>
      <c r="B699" s="17"/>
      <c r="C699" s="17"/>
      <c r="D699" s="17"/>
      <c r="E699" s="17"/>
      <c r="F699" s="17"/>
      <c r="G699" s="17"/>
      <c r="H699" s="18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x14ac:dyDescent="0.25">
      <c r="A700" s="130"/>
      <c r="B700" s="17"/>
      <c r="C700" s="17"/>
      <c r="D700" s="17"/>
      <c r="E700" s="17"/>
      <c r="F700" s="17"/>
      <c r="G700" s="17"/>
      <c r="H700" s="18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x14ac:dyDescent="0.25">
      <c r="A701" s="130"/>
      <c r="B701" s="17"/>
      <c r="C701" s="17"/>
      <c r="D701" s="17"/>
      <c r="E701" s="17"/>
      <c r="F701" s="17"/>
      <c r="G701" s="17"/>
      <c r="H701" s="18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x14ac:dyDescent="0.25">
      <c r="A702" s="130"/>
      <c r="B702" s="17"/>
      <c r="C702" s="17"/>
      <c r="D702" s="17"/>
      <c r="E702" s="17"/>
      <c r="F702" s="17"/>
      <c r="G702" s="17"/>
      <c r="H702" s="18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x14ac:dyDescent="0.25">
      <c r="A703" s="130"/>
      <c r="B703" s="17"/>
      <c r="C703" s="17"/>
      <c r="D703" s="17"/>
      <c r="E703" s="17"/>
      <c r="F703" s="17"/>
      <c r="G703" s="17"/>
      <c r="H703" s="18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x14ac:dyDescent="0.25">
      <c r="A704" s="130"/>
      <c r="B704" s="17"/>
      <c r="C704" s="17"/>
      <c r="D704" s="17"/>
      <c r="E704" s="17"/>
      <c r="F704" s="17"/>
      <c r="G704" s="17"/>
      <c r="H704" s="18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x14ac:dyDescent="0.25">
      <c r="A705" s="130"/>
      <c r="B705" s="17"/>
      <c r="C705" s="17"/>
      <c r="D705" s="17"/>
      <c r="E705" s="17"/>
      <c r="F705" s="17"/>
      <c r="G705" s="17"/>
      <c r="H705" s="18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x14ac:dyDescent="0.25">
      <c r="A706" s="130"/>
      <c r="B706" s="17"/>
      <c r="C706" s="17"/>
      <c r="D706" s="17"/>
      <c r="E706" s="17"/>
      <c r="F706" s="17"/>
      <c r="G706" s="17"/>
      <c r="H706" s="18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x14ac:dyDescent="0.25">
      <c r="A707" s="130"/>
      <c r="B707" s="17"/>
      <c r="C707" s="17"/>
      <c r="D707" s="17"/>
      <c r="E707" s="17"/>
      <c r="F707" s="17"/>
      <c r="G707" s="17"/>
      <c r="H707" s="18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x14ac:dyDescent="0.25">
      <c r="A708" s="130"/>
      <c r="B708" s="17"/>
      <c r="C708" s="17"/>
      <c r="D708" s="17"/>
      <c r="E708" s="17"/>
      <c r="F708" s="17"/>
      <c r="G708" s="17"/>
      <c r="H708" s="18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x14ac:dyDescent="0.25">
      <c r="A709" s="130"/>
      <c r="B709" s="17"/>
      <c r="C709" s="17"/>
      <c r="D709" s="17"/>
      <c r="E709" s="17"/>
      <c r="F709" s="17"/>
      <c r="G709" s="17"/>
      <c r="H709" s="18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x14ac:dyDescent="0.25">
      <c r="A710" s="130"/>
      <c r="B710" s="17"/>
      <c r="C710" s="17"/>
      <c r="D710" s="17"/>
      <c r="E710" s="17"/>
      <c r="F710" s="17"/>
      <c r="G710" s="17"/>
      <c r="H710" s="18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x14ac:dyDescent="0.25">
      <c r="A711" s="130"/>
      <c r="B711" s="17"/>
      <c r="C711" s="17"/>
      <c r="D711" s="17"/>
      <c r="E711" s="17"/>
      <c r="F711" s="17"/>
      <c r="G711" s="17"/>
      <c r="H711" s="18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x14ac:dyDescent="0.25">
      <c r="A712" s="130"/>
      <c r="B712" s="17"/>
      <c r="C712" s="17"/>
      <c r="D712" s="17"/>
      <c r="E712" s="17"/>
      <c r="F712" s="17"/>
      <c r="G712" s="17"/>
      <c r="H712" s="18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x14ac:dyDescent="0.25">
      <c r="A713" s="130"/>
      <c r="B713" s="17"/>
      <c r="C713" s="17"/>
      <c r="D713" s="17"/>
      <c r="E713" s="17"/>
      <c r="F713" s="17"/>
      <c r="G713" s="17"/>
      <c r="H713" s="18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x14ac:dyDescent="0.25">
      <c r="A714" s="130"/>
      <c r="B714" s="17"/>
      <c r="C714" s="17"/>
      <c r="D714" s="17"/>
      <c r="E714" s="17"/>
      <c r="F714" s="17"/>
      <c r="G714" s="17"/>
      <c r="H714" s="18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x14ac:dyDescent="0.25">
      <c r="A715" s="130"/>
      <c r="B715" s="17"/>
      <c r="C715" s="17"/>
      <c r="D715" s="17"/>
      <c r="E715" s="17"/>
      <c r="F715" s="17"/>
      <c r="G715" s="17"/>
      <c r="H715" s="18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x14ac:dyDescent="0.25">
      <c r="A716" s="130"/>
      <c r="B716" s="17"/>
      <c r="C716" s="17"/>
      <c r="D716" s="17"/>
      <c r="E716" s="17"/>
      <c r="F716" s="17"/>
      <c r="G716" s="17"/>
      <c r="H716" s="18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x14ac:dyDescent="0.25">
      <c r="A717" s="130"/>
      <c r="B717" s="17"/>
      <c r="C717" s="17"/>
      <c r="D717" s="17"/>
      <c r="E717" s="17"/>
      <c r="F717" s="17"/>
      <c r="G717" s="17"/>
      <c r="H717" s="18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x14ac:dyDescent="0.25">
      <c r="A718" s="130"/>
      <c r="B718" s="17"/>
      <c r="C718" s="17"/>
      <c r="D718" s="17"/>
      <c r="E718" s="17"/>
      <c r="F718" s="17"/>
      <c r="G718" s="17"/>
      <c r="H718" s="18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x14ac:dyDescent="0.25">
      <c r="A719" s="130"/>
      <c r="B719" s="17"/>
      <c r="C719" s="17"/>
      <c r="D719" s="17"/>
      <c r="E719" s="17"/>
      <c r="F719" s="17"/>
      <c r="G719" s="17"/>
      <c r="H719" s="18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x14ac:dyDescent="0.25">
      <c r="A720" s="130"/>
      <c r="B720" s="17"/>
      <c r="C720" s="17"/>
      <c r="D720" s="17"/>
      <c r="E720" s="17"/>
      <c r="F720" s="17"/>
      <c r="G720" s="17"/>
      <c r="H720" s="18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x14ac:dyDescent="0.25">
      <c r="A721" s="130"/>
      <c r="B721" s="17"/>
      <c r="C721" s="17"/>
      <c r="D721" s="17"/>
      <c r="E721" s="17"/>
      <c r="F721" s="17"/>
      <c r="G721" s="17"/>
      <c r="H721" s="18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x14ac:dyDescent="0.25">
      <c r="A722" s="130"/>
      <c r="B722" s="17"/>
      <c r="C722" s="17"/>
      <c r="D722" s="17"/>
      <c r="E722" s="17"/>
      <c r="F722" s="17"/>
      <c r="G722" s="17"/>
      <c r="H722" s="18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x14ac:dyDescent="0.25">
      <c r="A723" s="130"/>
      <c r="B723" s="17"/>
      <c r="C723" s="17"/>
      <c r="D723" s="17"/>
      <c r="E723" s="17"/>
      <c r="F723" s="17"/>
      <c r="G723" s="17"/>
      <c r="H723" s="18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x14ac:dyDescent="0.25">
      <c r="A724" s="130"/>
      <c r="B724" s="17"/>
      <c r="C724" s="17"/>
      <c r="D724" s="17"/>
      <c r="E724" s="17"/>
      <c r="F724" s="17"/>
      <c r="G724" s="17"/>
      <c r="H724" s="18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x14ac:dyDescent="0.25">
      <c r="A725" s="130"/>
      <c r="B725" s="17"/>
      <c r="C725" s="17"/>
      <c r="D725" s="17"/>
      <c r="E725" s="17"/>
      <c r="F725" s="17"/>
      <c r="G725" s="17"/>
      <c r="H725" s="18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x14ac:dyDescent="0.25">
      <c r="A726" s="130"/>
      <c r="B726" s="17"/>
      <c r="C726" s="17"/>
      <c r="D726" s="17"/>
      <c r="E726" s="17"/>
      <c r="F726" s="17"/>
      <c r="G726" s="17"/>
      <c r="H726" s="18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x14ac:dyDescent="0.25">
      <c r="A727" s="130"/>
      <c r="B727" s="17"/>
      <c r="C727" s="17"/>
      <c r="D727" s="17"/>
      <c r="E727" s="17"/>
      <c r="F727" s="17"/>
      <c r="G727" s="17"/>
      <c r="H727" s="18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x14ac:dyDescent="0.25">
      <c r="A728" s="130"/>
      <c r="B728" s="17"/>
      <c r="C728" s="17"/>
      <c r="D728" s="17"/>
      <c r="E728" s="17"/>
      <c r="F728" s="17"/>
      <c r="G728" s="17"/>
      <c r="H728" s="18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x14ac:dyDescent="0.25">
      <c r="A729" s="130"/>
      <c r="B729" s="17"/>
      <c r="C729" s="17"/>
      <c r="D729" s="17"/>
      <c r="E729" s="17"/>
      <c r="F729" s="17"/>
      <c r="G729" s="17"/>
      <c r="H729" s="18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x14ac:dyDescent="0.25">
      <c r="A730" s="130"/>
      <c r="B730" s="17"/>
      <c r="C730" s="17"/>
      <c r="D730" s="17"/>
      <c r="E730" s="17"/>
      <c r="F730" s="17"/>
      <c r="G730" s="17"/>
      <c r="H730" s="18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x14ac:dyDescent="0.25">
      <c r="A731" s="130"/>
      <c r="B731" s="17"/>
      <c r="C731" s="17"/>
      <c r="D731" s="17"/>
      <c r="E731" s="17"/>
      <c r="F731" s="17"/>
      <c r="G731" s="17"/>
      <c r="H731" s="18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x14ac:dyDescent="0.25">
      <c r="A732" s="130"/>
      <c r="B732" s="17"/>
      <c r="C732" s="17"/>
      <c r="D732" s="17"/>
      <c r="E732" s="17"/>
      <c r="F732" s="17"/>
      <c r="G732" s="17"/>
      <c r="H732" s="18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x14ac:dyDescent="0.25">
      <c r="A733" s="130"/>
      <c r="B733" s="17"/>
      <c r="C733" s="17"/>
      <c r="D733" s="17"/>
      <c r="E733" s="17"/>
      <c r="F733" s="17"/>
      <c r="G733" s="17"/>
      <c r="H733" s="18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x14ac:dyDescent="0.25">
      <c r="A734" s="130"/>
      <c r="B734" s="17"/>
      <c r="C734" s="17"/>
      <c r="D734" s="17"/>
      <c r="E734" s="17"/>
      <c r="F734" s="17"/>
      <c r="G734" s="17"/>
      <c r="H734" s="18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</sheetData>
  <sortState ref="E149:E154">
    <sortCondition ref="E149"/>
  </sortState>
  <mergeCells count="248">
    <mergeCell ref="B2:E4"/>
    <mergeCell ref="F2:H2"/>
    <mergeCell ref="O2:Z3"/>
    <mergeCell ref="F3:F4"/>
    <mergeCell ref="G3:G4"/>
    <mergeCell ref="H3:H4"/>
    <mergeCell ref="C24:E24"/>
    <mergeCell ref="C25:E25"/>
    <mergeCell ref="C26:E26"/>
    <mergeCell ref="M3:M4"/>
    <mergeCell ref="C27:E27"/>
    <mergeCell ref="C28:E28"/>
    <mergeCell ref="C29:E29"/>
    <mergeCell ref="C5:E5"/>
    <mergeCell ref="C6:E6"/>
    <mergeCell ref="C20:E20"/>
    <mergeCell ref="C21:E21"/>
    <mergeCell ref="C22:E22"/>
    <mergeCell ref="C23:E23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D72:E72"/>
    <mergeCell ref="D73:E73"/>
    <mergeCell ref="D74:E74"/>
    <mergeCell ref="C75:E75"/>
    <mergeCell ref="C76:E76"/>
    <mergeCell ref="D77:E77"/>
    <mergeCell ref="C66:E66"/>
    <mergeCell ref="D67:E67"/>
    <mergeCell ref="D68:E68"/>
    <mergeCell ref="D69:E69"/>
    <mergeCell ref="C70:E70"/>
    <mergeCell ref="D71:E71"/>
    <mergeCell ref="D87:E87"/>
    <mergeCell ref="D88:E88"/>
    <mergeCell ref="D89:E89"/>
    <mergeCell ref="D90:E90"/>
    <mergeCell ref="D91:E91"/>
    <mergeCell ref="D92:E92"/>
    <mergeCell ref="D78:E78"/>
    <mergeCell ref="C79:E79"/>
    <mergeCell ref="C83:E83"/>
    <mergeCell ref="C84:E84"/>
    <mergeCell ref="D85:E85"/>
    <mergeCell ref="D86:E86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C135:E135"/>
    <mergeCell ref="D136:E136"/>
    <mergeCell ref="D137:E137"/>
    <mergeCell ref="D139:E139"/>
    <mergeCell ref="D146:E146"/>
    <mergeCell ref="D147:E147"/>
    <mergeCell ref="D129:E129"/>
    <mergeCell ref="D130:E130"/>
    <mergeCell ref="D131:E131"/>
    <mergeCell ref="C132:E132"/>
    <mergeCell ref="C133:E133"/>
    <mergeCell ref="C134:E134"/>
    <mergeCell ref="C154:E154"/>
    <mergeCell ref="C155:E155"/>
    <mergeCell ref="C156:E156"/>
    <mergeCell ref="D157:E157"/>
    <mergeCell ref="D158:E158"/>
    <mergeCell ref="C159:E159"/>
    <mergeCell ref="D148:E148"/>
    <mergeCell ref="D149:E149"/>
    <mergeCell ref="D150:E150"/>
    <mergeCell ref="D151:E151"/>
    <mergeCell ref="D152:E152"/>
    <mergeCell ref="C153:E153"/>
    <mergeCell ref="C166:E166"/>
    <mergeCell ref="C167:E167"/>
    <mergeCell ref="C168:E168"/>
    <mergeCell ref="C169:E169"/>
    <mergeCell ref="C170:E170"/>
    <mergeCell ref="C171:E171"/>
    <mergeCell ref="C160:E160"/>
    <mergeCell ref="C161:E161"/>
    <mergeCell ref="C162:E162"/>
    <mergeCell ref="C163:E163"/>
    <mergeCell ref="C164:E164"/>
    <mergeCell ref="C165:E165"/>
    <mergeCell ref="D178:E178"/>
    <mergeCell ref="D179:E179"/>
    <mergeCell ref="D180:E180"/>
    <mergeCell ref="D181:E181"/>
    <mergeCell ref="C182:E182"/>
    <mergeCell ref="D183:E183"/>
    <mergeCell ref="D172:E172"/>
    <mergeCell ref="D173:E173"/>
    <mergeCell ref="D174:E174"/>
    <mergeCell ref="D175:E175"/>
    <mergeCell ref="D176:E176"/>
    <mergeCell ref="D177:E177"/>
    <mergeCell ref="D190:E190"/>
    <mergeCell ref="D191:E191"/>
    <mergeCell ref="D192:E192"/>
    <mergeCell ref="C193:E193"/>
    <mergeCell ref="D194:E194"/>
    <mergeCell ref="D195:E195"/>
    <mergeCell ref="D184:E184"/>
    <mergeCell ref="D185:E185"/>
    <mergeCell ref="D186:E186"/>
    <mergeCell ref="D187:E187"/>
    <mergeCell ref="D188:E188"/>
    <mergeCell ref="D189:E189"/>
    <mergeCell ref="D202:E202"/>
    <mergeCell ref="D203:E203"/>
    <mergeCell ref="C204:E204"/>
    <mergeCell ref="D205:E205"/>
    <mergeCell ref="D206:E206"/>
    <mergeCell ref="C207:E207"/>
    <mergeCell ref="D196:E196"/>
    <mergeCell ref="D197:E197"/>
    <mergeCell ref="D198:E198"/>
    <mergeCell ref="D199:E199"/>
    <mergeCell ref="D200:E200"/>
    <mergeCell ref="D201:E201"/>
    <mergeCell ref="D214:E214"/>
    <mergeCell ref="D215:E215"/>
    <mergeCell ref="D216:E216"/>
    <mergeCell ref="D217:E217"/>
    <mergeCell ref="D218:E218"/>
    <mergeCell ref="C219:E219"/>
    <mergeCell ref="D208:E208"/>
    <mergeCell ref="D209:E209"/>
    <mergeCell ref="D210:E210"/>
    <mergeCell ref="D211:E211"/>
    <mergeCell ref="D212:E212"/>
    <mergeCell ref="D213:E213"/>
    <mergeCell ref="D226:E226"/>
    <mergeCell ref="D227:E227"/>
    <mergeCell ref="D228:E228"/>
    <mergeCell ref="D229:E229"/>
    <mergeCell ref="D230:E230"/>
    <mergeCell ref="D231:E231"/>
    <mergeCell ref="C220:E220"/>
    <mergeCell ref="C221:E221"/>
    <mergeCell ref="D222:E222"/>
    <mergeCell ref="D223:E223"/>
    <mergeCell ref="D224:E224"/>
    <mergeCell ref="D225:E225"/>
    <mergeCell ref="C257:E257"/>
    <mergeCell ref="C238:E238"/>
    <mergeCell ref="D239:E239"/>
    <mergeCell ref="D240:E240"/>
    <mergeCell ref="D241:E241"/>
    <mergeCell ref="D242:E242"/>
    <mergeCell ref="D243:E243"/>
    <mergeCell ref="C232:E232"/>
    <mergeCell ref="C233:E233"/>
    <mergeCell ref="C234:E234"/>
    <mergeCell ref="D235:E235"/>
    <mergeCell ref="D236:E236"/>
    <mergeCell ref="D237:E237"/>
    <mergeCell ref="B270:E270"/>
    <mergeCell ref="I2:N2"/>
    <mergeCell ref="I3:I4"/>
    <mergeCell ref="J3:J4"/>
    <mergeCell ref="K3:K4"/>
    <mergeCell ref="L3:L4"/>
    <mergeCell ref="N3:N4"/>
    <mergeCell ref="C264:E264"/>
    <mergeCell ref="C265:E265"/>
    <mergeCell ref="C266:E266"/>
    <mergeCell ref="C267:E267"/>
    <mergeCell ref="C268:E268"/>
    <mergeCell ref="C269:E269"/>
    <mergeCell ref="C258:E258"/>
    <mergeCell ref="C259:E259"/>
    <mergeCell ref="D260:E260"/>
    <mergeCell ref="D261:E261"/>
    <mergeCell ref="C262:E262"/>
    <mergeCell ref="C263:E263"/>
    <mergeCell ref="D244:E244"/>
    <mergeCell ref="C245:E245"/>
    <mergeCell ref="C246:E246"/>
    <mergeCell ref="C247:E247"/>
    <mergeCell ref="C256:E256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Roman,Félkövér"&amp;12TámogatásokKiadások - 2017. év</oddHead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K25"/>
  <sheetViews>
    <sheetView workbookViewId="0">
      <selection activeCell="K25" sqref="K25"/>
    </sheetView>
  </sheetViews>
  <sheetFormatPr defaultColWidth="9.140625" defaultRowHeight="15" x14ac:dyDescent="0.25"/>
  <cols>
    <col min="1" max="1" width="5.7109375" customWidth="1"/>
    <col min="2" max="2" width="31.28515625" customWidth="1"/>
    <col min="3" max="3" width="12.140625" customWidth="1"/>
    <col min="4" max="5" width="12.140625" hidden="1" customWidth="1"/>
    <col min="6" max="6" width="5.7109375" customWidth="1"/>
    <col min="7" max="7" width="31.28515625" customWidth="1"/>
    <col min="8" max="8" width="12.140625" customWidth="1"/>
    <col min="9" max="10" width="12.140625" hidden="1" customWidth="1"/>
    <col min="11" max="11" width="19.85546875" customWidth="1"/>
  </cols>
  <sheetData>
    <row r="1" spans="1:11" ht="15.75" x14ac:dyDescent="0.25">
      <c r="A1" s="444" t="s">
        <v>993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</row>
    <row r="2" spans="1:11" ht="15.75" thickBot="1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4" t="s">
        <v>828</v>
      </c>
    </row>
    <row r="3" spans="1:11" ht="51.75" customHeight="1" x14ac:dyDescent="0.25">
      <c r="A3" s="466" t="s">
        <v>574</v>
      </c>
      <c r="B3" s="467"/>
      <c r="C3" s="467"/>
      <c r="D3" s="467"/>
      <c r="E3" s="468"/>
      <c r="F3" s="466" t="s">
        <v>575</v>
      </c>
      <c r="G3" s="467"/>
      <c r="H3" s="467"/>
      <c r="I3" s="467"/>
      <c r="J3" s="469"/>
      <c r="K3" s="470" t="s">
        <v>825</v>
      </c>
    </row>
    <row r="4" spans="1:11" ht="42.75" customHeight="1" x14ac:dyDescent="0.25">
      <c r="A4" s="472" t="s">
        <v>576</v>
      </c>
      <c r="B4" s="473"/>
      <c r="C4" s="306" t="s">
        <v>972</v>
      </c>
      <c r="D4" s="306" t="s">
        <v>877</v>
      </c>
      <c r="E4" s="306" t="s">
        <v>826</v>
      </c>
      <c r="F4" s="472" t="s">
        <v>577</v>
      </c>
      <c r="G4" s="473"/>
      <c r="H4" s="306" t="s">
        <v>972</v>
      </c>
      <c r="I4" s="306" t="s">
        <v>877</v>
      </c>
      <c r="J4" s="306" t="s">
        <v>826</v>
      </c>
      <c r="K4" s="471"/>
    </row>
    <row r="5" spans="1:11" ht="30" x14ac:dyDescent="0.25">
      <c r="A5" s="457" t="s">
        <v>44</v>
      </c>
      <c r="B5" s="68" t="s">
        <v>2</v>
      </c>
      <c r="C5" s="69">
        <f>'Hivatal be'!F5</f>
        <v>0</v>
      </c>
      <c r="D5" s="69"/>
      <c r="E5" s="70"/>
      <c r="F5" s="457" t="s">
        <v>572</v>
      </c>
      <c r="G5" s="68" t="s">
        <v>119</v>
      </c>
      <c r="H5" s="69">
        <f>'Hivatal ki'!F5</f>
        <v>26854952</v>
      </c>
      <c r="I5" s="69"/>
      <c r="J5" s="70"/>
      <c r="K5" s="71"/>
    </row>
    <row r="6" spans="1:11" ht="30" x14ac:dyDescent="0.25">
      <c r="A6" s="458"/>
      <c r="B6" s="68" t="s">
        <v>31</v>
      </c>
      <c r="C6" s="69">
        <f>'Hivatal be'!F84</f>
        <v>0</v>
      </c>
      <c r="D6" s="69"/>
      <c r="E6" s="70"/>
      <c r="F6" s="458"/>
      <c r="G6" s="68" t="s">
        <v>153</v>
      </c>
      <c r="H6" s="69">
        <f>'Hivatal ki'!F24</f>
        <v>6166473.8968000002</v>
      </c>
      <c r="I6" s="69"/>
      <c r="J6" s="70"/>
      <c r="K6" s="71"/>
    </row>
    <row r="7" spans="1:11" x14ac:dyDescent="0.25">
      <c r="A7" s="458"/>
      <c r="B7" s="460" t="s">
        <v>44</v>
      </c>
      <c r="C7" s="462">
        <f>'Hivatal be'!F119</f>
        <v>0</v>
      </c>
      <c r="D7" s="462"/>
      <c r="E7" s="464"/>
      <c r="F7" s="458"/>
      <c r="G7" s="68" t="s">
        <v>162</v>
      </c>
      <c r="H7" s="69">
        <f>'Hivatal ki'!F32</f>
        <v>4540446</v>
      </c>
      <c r="I7" s="69"/>
      <c r="J7" s="70"/>
      <c r="K7" s="71"/>
    </row>
    <row r="8" spans="1:11" x14ac:dyDescent="0.25">
      <c r="A8" s="458"/>
      <c r="B8" s="461"/>
      <c r="C8" s="463"/>
      <c r="D8" s="463"/>
      <c r="E8" s="465"/>
      <c r="F8" s="458"/>
      <c r="G8" s="68" t="s">
        <v>578</v>
      </c>
      <c r="H8" s="69">
        <f>'Hivatal ki'!F75</f>
        <v>0</v>
      </c>
      <c r="I8" s="69"/>
      <c r="J8" s="70"/>
      <c r="K8" s="71"/>
    </row>
    <row r="9" spans="1:11" x14ac:dyDescent="0.25">
      <c r="A9" s="458"/>
      <c r="B9" s="68" t="s">
        <v>68</v>
      </c>
      <c r="C9" s="69">
        <f>'Hivatal be'!F172</f>
        <v>0</v>
      </c>
      <c r="D9" s="69"/>
      <c r="E9" s="70"/>
      <c r="F9" s="458"/>
      <c r="G9" s="68" t="s">
        <v>221</v>
      </c>
      <c r="H9" s="69">
        <f>'Hivatal ki'!F91</f>
        <v>0</v>
      </c>
      <c r="I9" s="69"/>
      <c r="J9" s="70"/>
      <c r="K9" s="71"/>
    </row>
    <row r="10" spans="1:11" x14ac:dyDescent="0.25">
      <c r="A10" s="459"/>
      <c r="B10" s="72" t="s">
        <v>579</v>
      </c>
      <c r="C10" s="73">
        <f>SUM(C5:C9)</f>
        <v>0</v>
      </c>
      <c r="D10" s="73">
        <f>SUM(D5:D9)</f>
        <v>0</v>
      </c>
      <c r="E10" s="74">
        <f>SUM(E5:E9)</f>
        <v>0</v>
      </c>
      <c r="F10" s="459"/>
      <c r="G10" s="72" t="s">
        <v>580</v>
      </c>
      <c r="H10" s="73">
        <f t="shared" ref="H10:J10" si="0">SUM(H5:H9)</f>
        <v>37561871.896799996</v>
      </c>
      <c r="I10" s="73">
        <f t="shared" si="0"/>
        <v>0</v>
      </c>
      <c r="J10" s="74">
        <f t="shared" si="0"/>
        <v>0</v>
      </c>
      <c r="K10" s="75">
        <f>C10-H10</f>
        <v>-37561871.896799996</v>
      </c>
    </row>
    <row r="11" spans="1:11" ht="30" x14ac:dyDescent="0.25">
      <c r="A11" s="454" t="s">
        <v>59</v>
      </c>
      <c r="B11" s="68" t="s">
        <v>21</v>
      </c>
      <c r="C11" s="69">
        <f>'Hivatal be'!F48</f>
        <v>0</v>
      </c>
      <c r="D11" s="69"/>
      <c r="E11" s="70"/>
      <c r="F11" s="454" t="s">
        <v>573</v>
      </c>
      <c r="G11" s="68" t="s">
        <v>246</v>
      </c>
      <c r="H11" s="69">
        <f>'Hivatal ki'!F163</f>
        <v>0</v>
      </c>
      <c r="I11" s="69"/>
      <c r="J11" s="70"/>
      <c r="K11" s="71"/>
    </row>
    <row r="12" spans="1:11" x14ac:dyDescent="0.25">
      <c r="A12" s="454"/>
      <c r="B12" s="68" t="s">
        <v>59</v>
      </c>
      <c r="C12" s="69">
        <f>'Hivatal be'!F162</f>
        <v>0</v>
      </c>
      <c r="D12" s="69"/>
      <c r="E12" s="70"/>
      <c r="F12" s="454"/>
      <c r="G12" s="68" t="s">
        <v>262</v>
      </c>
      <c r="H12" s="69">
        <f>'Hivatal ki'!F173</f>
        <v>0</v>
      </c>
      <c r="I12" s="69"/>
      <c r="J12" s="70"/>
      <c r="K12" s="71"/>
    </row>
    <row r="13" spans="1:11" ht="30" x14ac:dyDescent="0.25">
      <c r="A13" s="454"/>
      <c r="B13" s="68" t="s">
        <v>78</v>
      </c>
      <c r="C13" s="69">
        <f>'Hivatal be'!F198</f>
        <v>0</v>
      </c>
      <c r="D13" s="69"/>
      <c r="E13" s="70"/>
      <c r="F13" s="454"/>
      <c r="G13" s="68" t="s">
        <v>581</v>
      </c>
      <c r="H13" s="69">
        <f>'Hivatal ki'!F178</f>
        <v>0</v>
      </c>
      <c r="I13" s="69"/>
      <c r="J13" s="70"/>
      <c r="K13" s="71"/>
    </row>
    <row r="14" spans="1:11" x14ac:dyDescent="0.25">
      <c r="A14" s="454"/>
      <c r="B14" s="72" t="s">
        <v>582</v>
      </c>
      <c r="C14" s="73">
        <f>SUM(C11:C13)</f>
        <v>0</v>
      </c>
      <c r="D14" s="73">
        <f>SUM(D11:D13)</f>
        <v>0</v>
      </c>
      <c r="E14" s="74">
        <f>SUM(E11:E13)</f>
        <v>0</v>
      </c>
      <c r="F14" s="454"/>
      <c r="G14" s="72" t="s">
        <v>583</v>
      </c>
      <c r="H14" s="73">
        <f>SUM(H11:H13)</f>
        <v>0</v>
      </c>
      <c r="I14" s="73">
        <f>SUM(I11:I13)</f>
        <v>0</v>
      </c>
      <c r="J14" s="74">
        <f t="shared" ref="J14" si="1">SUM(J11:J13)</f>
        <v>0</v>
      </c>
      <c r="K14" s="75">
        <f>C14-H14</f>
        <v>0</v>
      </c>
    </row>
    <row r="15" spans="1:11" ht="15.75" thickBot="1" x14ac:dyDescent="0.3">
      <c r="A15" s="455" t="s">
        <v>584</v>
      </c>
      <c r="B15" s="456"/>
      <c r="C15" s="64">
        <f>C10+C14</f>
        <v>0</v>
      </c>
      <c r="D15" s="64">
        <f>D10+D14</f>
        <v>0</v>
      </c>
      <c r="E15" s="5">
        <f>E10+E14</f>
        <v>0</v>
      </c>
      <c r="F15" s="474" t="s">
        <v>585</v>
      </c>
      <c r="G15" s="475"/>
      <c r="H15" s="64">
        <f t="shared" ref="H15:J15" si="2">H10+H14</f>
        <v>37561871.896799996</v>
      </c>
      <c r="I15" s="64">
        <f t="shared" si="2"/>
        <v>0</v>
      </c>
      <c r="J15" s="5">
        <f t="shared" si="2"/>
        <v>0</v>
      </c>
      <c r="K15" s="6">
        <f>K10+K14</f>
        <v>-37561871.896799996</v>
      </c>
    </row>
    <row r="16" spans="1:11" x14ac:dyDescent="0.25">
      <c r="A16" s="476" t="s">
        <v>586</v>
      </c>
      <c r="B16" s="477"/>
      <c r="C16" s="477"/>
      <c r="D16" s="477"/>
      <c r="E16" s="477"/>
      <c r="F16" s="478"/>
      <c r="G16" s="479"/>
      <c r="H16" s="479"/>
      <c r="I16" s="479"/>
      <c r="J16" s="479"/>
      <c r="K16" s="7"/>
    </row>
    <row r="17" spans="1:11" x14ac:dyDescent="0.25">
      <c r="A17" s="482" t="s">
        <v>570</v>
      </c>
      <c r="B17" s="483"/>
      <c r="C17" s="238">
        <f>'Hivatal be'!F238</f>
        <v>619472</v>
      </c>
      <c r="D17" s="238"/>
      <c r="E17" s="8"/>
      <c r="F17" s="480"/>
      <c r="G17" s="481"/>
      <c r="H17" s="481"/>
      <c r="I17" s="481"/>
      <c r="J17" s="481"/>
      <c r="K17" s="9">
        <f>C17</f>
        <v>619472</v>
      </c>
    </row>
    <row r="18" spans="1:11" x14ac:dyDescent="0.25">
      <c r="A18" s="482" t="s">
        <v>587</v>
      </c>
      <c r="B18" s="483"/>
      <c r="C18" s="486">
        <f>C15+C17</f>
        <v>619472</v>
      </c>
      <c r="D18" s="486">
        <f>D15+D17</f>
        <v>0</v>
      </c>
      <c r="E18" s="491">
        <f>E15+E17</f>
        <v>0</v>
      </c>
      <c r="F18" s="482" t="s">
        <v>588</v>
      </c>
      <c r="G18" s="483"/>
      <c r="H18" s="486">
        <f>H15</f>
        <v>37561871.896799996</v>
      </c>
      <c r="I18" s="486">
        <f>I15</f>
        <v>0</v>
      </c>
      <c r="J18" s="486">
        <f>J15</f>
        <v>0</v>
      </c>
      <c r="K18" s="488">
        <f>C18-H18</f>
        <v>-36942399.896799996</v>
      </c>
    </row>
    <row r="19" spans="1:11" x14ac:dyDescent="0.25">
      <c r="A19" s="482"/>
      <c r="B19" s="483"/>
      <c r="C19" s="490"/>
      <c r="D19" s="490"/>
      <c r="E19" s="492"/>
      <c r="F19" s="482"/>
      <c r="G19" s="483"/>
      <c r="H19" s="487"/>
      <c r="I19" s="487"/>
      <c r="J19" s="490"/>
      <c r="K19" s="489">
        <f>E19-J19</f>
        <v>0</v>
      </c>
    </row>
    <row r="20" spans="1:11" x14ac:dyDescent="0.25">
      <c r="A20" s="484" t="s">
        <v>589</v>
      </c>
      <c r="B20" s="485"/>
      <c r="C20" s="485"/>
      <c r="D20" s="485"/>
      <c r="E20" s="485"/>
      <c r="F20" s="484" t="s">
        <v>590</v>
      </c>
      <c r="G20" s="485"/>
      <c r="H20" s="485"/>
      <c r="I20" s="485"/>
      <c r="J20" s="485"/>
      <c r="K20" s="10"/>
    </row>
    <row r="21" spans="1:11" x14ac:dyDescent="0.25">
      <c r="A21" s="482" t="s">
        <v>88</v>
      </c>
      <c r="B21" s="483"/>
      <c r="C21" s="238">
        <f>'Hivatal be'!F224-'Hivatal be'!F238</f>
        <v>36942400</v>
      </c>
      <c r="D21" s="238"/>
      <c r="E21" s="8"/>
      <c r="F21" s="482" t="s">
        <v>285</v>
      </c>
      <c r="G21" s="483"/>
      <c r="H21" s="238">
        <f>'Hivatal ki'!F241</f>
        <v>0</v>
      </c>
      <c r="I21" s="238"/>
      <c r="J21" s="8"/>
      <c r="K21" s="9">
        <f>C21-H21</f>
        <v>36942400</v>
      </c>
    </row>
    <row r="22" spans="1:11" x14ac:dyDescent="0.25">
      <c r="A22" s="484" t="s">
        <v>591</v>
      </c>
      <c r="B22" s="485"/>
      <c r="C22" s="485"/>
      <c r="D22" s="485"/>
      <c r="E22" s="485"/>
      <c r="F22" s="484" t="s">
        <v>592</v>
      </c>
      <c r="G22" s="485"/>
      <c r="H22" s="485"/>
      <c r="I22" s="485"/>
      <c r="J22" s="485"/>
      <c r="K22" s="10"/>
    </row>
    <row r="23" spans="1:11" ht="15.75" thickBot="1" x14ac:dyDescent="0.3">
      <c r="A23" s="474" t="s">
        <v>571</v>
      </c>
      <c r="B23" s="475"/>
      <c r="C23" s="64">
        <f>C18+C21</f>
        <v>37561872</v>
      </c>
      <c r="D23" s="64">
        <f>D18+D21</f>
        <v>0</v>
      </c>
      <c r="E23" s="5">
        <f>E18+E21</f>
        <v>0</v>
      </c>
      <c r="F23" s="474" t="s">
        <v>571</v>
      </c>
      <c r="G23" s="475"/>
      <c r="H23" s="64">
        <f>H18+H21</f>
        <v>37561871.896799996</v>
      </c>
      <c r="I23" s="64">
        <f>I18+I21</f>
        <v>0</v>
      </c>
      <c r="J23" s="5">
        <f>J18+J21</f>
        <v>0</v>
      </c>
      <c r="K23" s="6">
        <f>K18+K21</f>
        <v>0.10320000350475311</v>
      </c>
    </row>
    <row r="25" spans="1:11" x14ac:dyDescent="0.25">
      <c r="H25" s="241"/>
      <c r="I25" s="241"/>
    </row>
  </sheetData>
  <mergeCells count="36">
    <mergeCell ref="A1:K1"/>
    <mergeCell ref="A3:E3"/>
    <mergeCell ref="F3:J3"/>
    <mergeCell ref="K3:K4"/>
    <mergeCell ref="A4:B4"/>
    <mergeCell ref="F4:G4"/>
    <mergeCell ref="A5:A10"/>
    <mergeCell ref="F5:F10"/>
    <mergeCell ref="B7:B8"/>
    <mergeCell ref="C7:C8"/>
    <mergeCell ref="D7:D8"/>
    <mergeCell ref="E7:E8"/>
    <mergeCell ref="A11:A14"/>
    <mergeCell ref="F11:F14"/>
    <mergeCell ref="A15:B15"/>
    <mergeCell ref="F15:G15"/>
    <mergeCell ref="A16:E16"/>
    <mergeCell ref="F16:J17"/>
    <mergeCell ref="A17:B17"/>
    <mergeCell ref="K18:K19"/>
    <mergeCell ref="A20:E20"/>
    <mergeCell ref="F20:J20"/>
    <mergeCell ref="A21:B21"/>
    <mergeCell ref="F21:G21"/>
    <mergeCell ref="A18:B19"/>
    <mergeCell ref="C18:C19"/>
    <mergeCell ref="D18:D19"/>
    <mergeCell ref="E18:E19"/>
    <mergeCell ref="F18:G19"/>
    <mergeCell ref="H18:H19"/>
    <mergeCell ref="A22:E22"/>
    <mergeCell ref="F22:J22"/>
    <mergeCell ref="A23:B23"/>
    <mergeCell ref="F23:G23"/>
    <mergeCell ref="I18:I19"/>
    <mergeCell ref="J18:J19"/>
  </mergeCells>
  <printOptions horizontalCentered="1"/>
  <pageMargins left="0.23622047244094491" right="0.23622047244094491" top="0.74803149606299213" bottom="0.74803149606299213" header="0.31496062992125984" footer="0.31496062992125984"/>
  <pageSetup paperSize="8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444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I262" sqref="I262"/>
    </sheetView>
  </sheetViews>
  <sheetFormatPr defaultColWidth="9.140625" defaultRowHeight="15" x14ac:dyDescent="0.25"/>
  <cols>
    <col min="1" max="1" width="7.85546875" style="128" bestFit="1" customWidth="1"/>
    <col min="2" max="2" width="6.7109375" style="16" bestFit="1" customWidth="1"/>
    <col min="3" max="4" width="3.28515625" style="12" customWidth="1"/>
    <col min="5" max="5" width="48.85546875" style="12" customWidth="1"/>
    <col min="6" max="6" width="11.7109375" style="12" customWidth="1"/>
    <col min="7" max="7" width="10" style="12" customWidth="1"/>
    <col min="8" max="8" width="13.42578125" style="12" customWidth="1"/>
    <col min="9" max="9" width="10.7109375" style="12" bestFit="1" customWidth="1"/>
    <col min="10" max="20" width="10.140625" style="12" bestFit="1" customWidth="1"/>
    <col min="21" max="21" width="7.42578125" style="50" customWidth="1"/>
    <col min="22" max="16384" width="9.140625" style="17"/>
  </cols>
  <sheetData>
    <row r="1" spans="1:23" ht="15.75" thickBot="1" x14ac:dyDescent="0.3">
      <c r="T1" s="11" t="s">
        <v>828</v>
      </c>
    </row>
    <row r="2" spans="1:23" ht="32.25" customHeight="1" x14ac:dyDescent="0.25">
      <c r="B2" s="543" t="s">
        <v>0</v>
      </c>
      <c r="C2" s="527"/>
      <c r="D2" s="527"/>
      <c r="E2" s="527"/>
      <c r="F2" s="526" t="s">
        <v>970</v>
      </c>
      <c r="G2" s="550" t="s">
        <v>968</v>
      </c>
      <c r="H2" s="552"/>
      <c r="I2" s="526" t="s">
        <v>969</v>
      </c>
      <c r="J2" s="527"/>
      <c r="K2" s="527"/>
      <c r="L2" s="527"/>
      <c r="M2" s="527"/>
      <c r="N2" s="527"/>
      <c r="O2" s="527"/>
      <c r="P2" s="527"/>
      <c r="Q2" s="527"/>
      <c r="R2" s="527"/>
      <c r="S2" s="527"/>
      <c r="T2" s="528"/>
      <c r="U2" s="310"/>
    </row>
    <row r="3" spans="1:23" ht="15" customHeight="1" x14ac:dyDescent="0.25">
      <c r="B3" s="544"/>
      <c r="C3" s="545"/>
      <c r="D3" s="545"/>
      <c r="E3" s="545"/>
      <c r="F3" s="548"/>
      <c r="G3" s="553" t="s">
        <v>840</v>
      </c>
      <c r="H3" s="521" t="s">
        <v>857</v>
      </c>
      <c r="I3" s="529"/>
      <c r="J3" s="530"/>
      <c r="K3" s="530"/>
      <c r="L3" s="530"/>
      <c r="M3" s="530"/>
      <c r="N3" s="530"/>
      <c r="O3" s="530"/>
      <c r="P3" s="530"/>
      <c r="Q3" s="530"/>
      <c r="R3" s="530"/>
      <c r="S3" s="530"/>
      <c r="T3" s="531"/>
      <c r="U3" s="310"/>
    </row>
    <row r="4" spans="1:23" ht="39" customHeight="1" thickBot="1" x14ac:dyDescent="0.3">
      <c r="B4" s="546"/>
      <c r="C4" s="547"/>
      <c r="D4" s="547"/>
      <c r="E4" s="547"/>
      <c r="F4" s="549"/>
      <c r="G4" s="554"/>
      <c r="H4" s="522"/>
      <c r="I4" s="132" t="s">
        <v>593</v>
      </c>
      <c r="J4" s="66" t="s">
        <v>594</v>
      </c>
      <c r="K4" s="66" t="s">
        <v>595</v>
      </c>
      <c r="L4" s="84" t="s">
        <v>596</v>
      </c>
      <c r="M4" s="84" t="s">
        <v>597</v>
      </c>
      <c r="N4" s="84" t="s">
        <v>598</v>
      </c>
      <c r="O4" s="84" t="s">
        <v>599</v>
      </c>
      <c r="P4" s="84" t="s">
        <v>600</v>
      </c>
      <c r="Q4" s="317" t="s">
        <v>601</v>
      </c>
      <c r="R4" s="84" t="s">
        <v>602</v>
      </c>
      <c r="S4" s="280" t="s">
        <v>603</v>
      </c>
      <c r="T4" s="67" t="s">
        <v>604</v>
      </c>
      <c r="U4" s="310"/>
    </row>
    <row r="5" spans="1:23" ht="15.75" thickBot="1" x14ac:dyDescent="0.3">
      <c r="B5" s="85" t="s">
        <v>1</v>
      </c>
      <c r="C5" s="539" t="s">
        <v>2</v>
      </c>
      <c r="D5" s="539"/>
      <c r="E5" s="540"/>
      <c r="F5" s="86">
        <f t="shared" ref="F5:F7" si="0">SUM(I5:T5)</f>
        <v>0</v>
      </c>
      <c r="G5" s="87">
        <f t="shared" ref="G5:T5" si="1">G6+G13+G14+G15+G26+G37</f>
        <v>0</v>
      </c>
      <c r="H5" s="89">
        <f t="shared" si="1"/>
        <v>0</v>
      </c>
      <c r="I5" s="87">
        <f t="shared" si="1"/>
        <v>0</v>
      </c>
      <c r="J5" s="88">
        <f t="shared" si="1"/>
        <v>0</v>
      </c>
      <c r="K5" s="88">
        <f t="shared" si="1"/>
        <v>0</v>
      </c>
      <c r="L5" s="88">
        <f t="shared" si="1"/>
        <v>0</v>
      </c>
      <c r="M5" s="88">
        <f t="shared" si="1"/>
        <v>0</v>
      </c>
      <c r="N5" s="88">
        <f t="shared" si="1"/>
        <v>0</v>
      </c>
      <c r="O5" s="88">
        <f t="shared" si="1"/>
        <v>0</v>
      </c>
      <c r="P5" s="88">
        <f t="shared" si="1"/>
        <v>0</v>
      </c>
      <c r="Q5" s="91">
        <f t="shared" si="1"/>
        <v>0</v>
      </c>
      <c r="R5" s="88">
        <f t="shared" si="1"/>
        <v>0</v>
      </c>
      <c r="S5" s="90">
        <f t="shared" si="1"/>
        <v>0</v>
      </c>
      <c r="T5" s="92">
        <f t="shared" si="1"/>
        <v>0</v>
      </c>
      <c r="U5" s="52"/>
      <c r="W5" s="190"/>
    </row>
    <row r="6" spans="1:23" s="18" customFormat="1" hidden="1" x14ac:dyDescent="0.25">
      <c r="A6" s="128"/>
      <c r="B6" s="125" t="s">
        <v>716</v>
      </c>
      <c r="C6" s="541" t="s">
        <v>3</v>
      </c>
      <c r="D6" s="542"/>
      <c r="E6" s="542"/>
      <c r="F6" s="118">
        <f t="shared" si="0"/>
        <v>0</v>
      </c>
      <c r="G6" s="119">
        <f t="shared" ref="G6:T6" si="2">G7+G8+G9+G10+G11+G12</f>
        <v>0</v>
      </c>
      <c r="H6" s="121">
        <f t="shared" si="2"/>
        <v>0</v>
      </c>
      <c r="I6" s="119">
        <f t="shared" si="2"/>
        <v>0</v>
      </c>
      <c r="J6" s="120">
        <f t="shared" si="2"/>
        <v>0</v>
      </c>
      <c r="K6" s="120">
        <f t="shared" si="2"/>
        <v>0</v>
      </c>
      <c r="L6" s="120">
        <f t="shared" si="2"/>
        <v>0</v>
      </c>
      <c r="M6" s="120">
        <f t="shared" si="2"/>
        <v>0</v>
      </c>
      <c r="N6" s="120">
        <f t="shared" si="2"/>
        <v>0</v>
      </c>
      <c r="O6" s="120">
        <f t="shared" si="2"/>
        <v>0</v>
      </c>
      <c r="P6" s="120">
        <f t="shared" si="2"/>
        <v>0</v>
      </c>
      <c r="Q6" s="123">
        <f t="shared" si="2"/>
        <v>0</v>
      </c>
      <c r="R6" s="120">
        <f t="shared" si="2"/>
        <v>0</v>
      </c>
      <c r="S6" s="122">
        <f t="shared" si="2"/>
        <v>0</v>
      </c>
      <c r="T6" s="124">
        <f t="shared" si="2"/>
        <v>0</v>
      </c>
      <c r="U6" s="52"/>
      <c r="W6" s="190"/>
    </row>
    <row r="7" spans="1:23" hidden="1" x14ac:dyDescent="0.25">
      <c r="A7" s="128" t="s">
        <v>4</v>
      </c>
      <c r="B7" s="53" t="s">
        <v>717</v>
      </c>
      <c r="C7" s="313" t="s">
        <v>5</v>
      </c>
      <c r="D7" s="314"/>
      <c r="E7" s="273"/>
      <c r="F7" s="81">
        <f t="shared" si="0"/>
        <v>0</v>
      </c>
      <c r="G7" s="78"/>
      <c r="H7" s="79"/>
      <c r="I7" s="78"/>
      <c r="J7" s="13"/>
      <c r="K7" s="13"/>
      <c r="L7" s="13"/>
      <c r="M7" s="13"/>
      <c r="N7" s="13"/>
      <c r="O7" s="13"/>
      <c r="P7" s="13"/>
      <c r="Q7" s="83"/>
      <c r="R7" s="13"/>
      <c r="S7" s="43"/>
      <c r="T7" s="45"/>
      <c r="U7" s="56"/>
      <c r="V7" s="190"/>
      <c r="W7" s="190"/>
    </row>
    <row r="8" spans="1:23" hidden="1" x14ac:dyDescent="0.25">
      <c r="A8" s="128" t="s">
        <v>6</v>
      </c>
      <c r="B8" s="53" t="s">
        <v>718</v>
      </c>
      <c r="C8" s="177" t="s">
        <v>790</v>
      </c>
      <c r="D8" s="314"/>
      <c r="E8" s="273"/>
      <c r="F8" s="81">
        <f t="shared" ref="F8:F63" si="3">SUM(I8:T8)</f>
        <v>0</v>
      </c>
      <c r="G8" s="78"/>
      <c r="H8" s="79"/>
      <c r="I8" s="78"/>
      <c r="J8" s="13"/>
      <c r="K8" s="13"/>
      <c r="L8" s="13"/>
      <c r="M8" s="13"/>
      <c r="N8" s="13"/>
      <c r="O8" s="13"/>
      <c r="P8" s="13"/>
      <c r="Q8" s="83"/>
      <c r="R8" s="13"/>
      <c r="S8" s="43"/>
      <c r="T8" s="45"/>
      <c r="U8" s="56"/>
      <c r="V8" s="190"/>
      <c r="W8" s="190"/>
    </row>
    <row r="9" spans="1:23" ht="25.5" hidden="1" customHeight="1" x14ac:dyDescent="0.25">
      <c r="A9" s="128" t="s">
        <v>7</v>
      </c>
      <c r="B9" s="53" t="s">
        <v>719</v>
      </c>
      <c r="C9" s="536" t="s">
        <v>8</v>
      </c>
      <c r="D9" s="537"/>
      <c r="E9" s="538"/>
      <c r="F9" s="81">
        <f t="shared" si="3"/>
        <v>0</v>
      </c>
      <c r="G9" s="78"/>
      <c r="H9" s="79"/>
      <c r="I9" s="78"/>
      <c r="J9" s="13"/>
      <c r="K9" s="13"/>
      <c r="L9" s="13"/>
      <c r="M9" s="13"/>
      <c r="N9" s="13"/>
      <c r="O9" s="13"/>
      <c r="P9" s="13"/>
      <c r="Q9" s="83"/>
      <c r="R9" s="13"/>
      <c r="S9" s="43"/>
      <c r="T9" s="45"/>
      <c r="U9" s="56"/>
      <c r="V9" s="190"/>
      <c r="W9" s="190"/>
    </row>
    <row r="10" spans="1:23" hidden="1" x14ac:dyDescent="0.25">
      <c r="A10" s="128" t="s">
        <v>9</v>
      </c>
      <c r="B10" s="53" t="s">
        <v>720</v>
      </c>
      <c r="C10" s="177" t="s">
        <v>10</v>
      </c>
      <c r="D10" s="314"/>
      <c r="E10" s="273"/>
      <c r="F10" s="81">
        <f t="shared" si="3"/>
        <v>0</v>
      </c>
      <c r="G10" s="78"/>
      <c r="H10" s="79"/>
      <c r="I10" s="78"/>
      <c r="J10" s="13"/>
      <c r="K10" s="13"/>
      <c r="L10" s="13"/>
      <c r="M10" s="13"/>
      <c r="N10" s="13"/>
      <c r="O10" s="13"/>
      <c r="P10" s="13"/>
      <c r="Q10" s="83"/>
      <c r="R10" s="13"/>
      <c r="S10" s="43"/>
      <c r="T10" s="45"/>
      <c r="U10" s="56"/>
      <c r="V10" s="190"/>
      <c r="W10" s="190"/>
    </row>
    <row r="11" spans="1:23" ht="15.75" hidden="1" thickBot="1" x14ac:dyDescent="0.3">
      <c r="A11" s="128" t="s">
        <v>11</v>
      </c>
      <c r="B11" s="53" t="s">
        <v>721</v>
      </c>
      <c r="C11" s="177" t="s">
        <v>791</v>
      </c>
      <c r="D11" s="314"/>
      <c r="E11" s="273"/>
      <c r="F11" s="81">
        <f t="shared" si="3"/>
        <v>0</v>
      </c>
      <c r="G11" s="78"/>
      <c r="H11" s="79"/>
      <c r="I11" s="209"/>
      <c r="J11" s="13"/>
      <c r="K11" s="13"/>
      <c r="L11" s="13"/>
      <c r="M11" s="13"/>
      <c r="N11" s="13"/>
      <c r="O11" s="13"/>
      <c r="P11" s="13"/>
      <c r="Q11" s="83"/>
      <c r="R11" s="13"/>
      <c r="S11" s="43"/>
      <c r="T11" s="45"/>
      <c r="U11" s="56"/>
      <c r="V11" s="190"/>
      <c r="W11" s="190"/>
    </row>
    <row r="12" spans="1:23" ht="15.75" hidden="1" thickBot="1" x14ac:dyDescent="0.3">
      <c r="A12" s="128" t="s">
        <v>12</v>
      </c>
      <c r="B12" s="53" t="s">
        <v>722</v>
      </c>
      <c r="C12" s="177" t="s">
        <v>13</v>
      </c>
      <c r="D12" s="314"/>
      <c r="E12" s="273"/>
      <c r="F12" s="81">
        <f t="shared" si="3"/>
        <v>0</v>
      </c>
      <c r="G12" s="78"/>
      <c r="H12" s="79"/>
      <c r="I12" s="78"/>
      <c r="J12" s="13"/>
      <c r="K12" s="13"/>
      <c r="L12" s="13"/>
      <c r="M12" s="13"/>
      <c r="N12" s="13"/>
      <c r="O12" s="13"/>
      <c r="P12" s="13"/>
      <c r="Q12" s="83"/>
      <c r="R12" s="13"/>
      <c r="S12" s="43"/>
      <c r="T12" s="45"/>
      <c r="U12" s="56"/>
      <c r="V12" s="190"/>
      <c r="W12" s="190"/>
    </row>
    <row r="13" spans="1:23" s="18" customFormat="1" ht="15.75" hidden="1" thickBot="1" x14ac:dyDescent="0.3">
      <c r="A13" s="128" t="s">
        <v>14</v>
      </c>
      <c r="B13" s="93" t="s">
        <v>723</v>
      </c>
      <c r="C13" s="534" t="s">
        <v>393</v>
      </c>
      <c r="D13" s="535"/>
      <c r="E13" s="535"/>
      <c r="F13" s="94">
        <f t="shared" si="3"/>
        <v>0</v>
      </c>
      <c r="G13" s="95"/>
      <c r="H13" s="97"/>
      <c r="I13" s="95"/>
      <c r="J13" s="96"/>
      <c r="K13" s="96"/>
      <c r="L13" s="96"/>
      <c r="M13" s="96"/>
      <c r="N13" s="96"/>
      <c r="O13" s="96"/>
      <c r="P13" s="96"/>
      <c r="Q13" s="99"/>
      <c r="R13" s="96"/>
      <c r="S13" s="98"/>
      <c r="T13" s="100"/>
      <c r="U13" s="52"/>
      <c r="V13" s="190"/>
      <c r="W13" s="190"/>
    </row>
    <row r="14" spans="1:23" s="18" customFormat="1" ht="25.5" hidden="1" customHeight="1" x14ac:dyDescent="0.25">
      <c r="A14" s="128" t="s">
        <v>15</v>
      </c>
      <c r="B14" s="93" t="s">
        <v>724</v>
      </c>
      <c r="C14" s="532" t="s">
        <v>350</v>
      </c>
      <c r="D14" s="533"/>
      <c r="E14" s="533"/>
      <c r="F14" s="94">
        <f t="shared" si="3"/>
        <v>0</v>
      </c>
      <c r="G14" s="95"/>
      <c r="H14" s="97"/>
      <c r="I14" s="95"/>
      <c r="J14" s="96"/>
      <c r="K14" s="96"/>
      <c r="L14" s="96"/>
      <c r="M14" s="96"/>
      <c r="N14" s="96"/>
      <c r="O14" s="96"/>
      <c r="P14" s="96"/>
      <c r="Q14" s="99"/>
      <c r="R14" s="96"/>
      <c r="S14" s="98"/>
      <c r="T14" s="100"/>
      <c r="U14" s="52"/>
      <c r="V14" s="190"/>
      <c r="W14" s="190"/>
    </row>
    <row r="15" spans="1:23" s="18" customFormat="1" ht="25.5" hidden="1" customHeight="1" x14ac:dyDescent="0.25">
      <c r="A15" s="128" t="s">
        <v>16</v>
      </c>
      <c r="B15" s="93" t="s">
        <v>725</v>
      </c>
      <c r="C15" s="532" t="s">
        <v>608</v>
      </c>
      <c r="D15" s="533"/>
      <c r="E15" s="533"/>
      <c r="F15" s="94">
        <f t="shared" si="3"/>
        <v>0</v>
      </c>
      <c r="G15" s="95">
        <f t="shared" ref="G15:H15" si="4">G16+G17+G18+G19+G20+G21+G22+G23+G24+G25</f>
        <v>0</v>
      </c>
      <c r="H15" s="97">
        <f t="shared" si="4"/>
        <v>0</v>
      </c>
      <c r="I15" s="95">
        <f>I16+I17+I18+I19+I20+I21+I22+I23+I24+I25</f>
        <v>0</v>
      </c>
      <c r="J15" s="96">
        <f t="shared" ref="J15:T15" si="5">J16+J17+J18+J19+J20+J21+J22+J23+J24+J25</f>
        <v>0</v>
      </c>
      <c r="K15" s="96">
        <f t="shared" si="5"/>
        <v>0</v>
      </c>
      <c r="L15" s="96">
        <f t="shared" si="5"/>
        <v>0</v>
      </c>
      <c r="M15" s="96">
        <f t="shared" si="5"/>
        <v>0</v>
      </c>
      <c r="N15" s="96">
        <f t="shared" si="5"/>
        <v>0</v>
      </c>
      <c r="O15" s="96">
        <f t="shared" si="5"/>
        <v>0</v>
      </c>
      <c r="P15" s="96">
        <f t="shared" si="5"/>
        <v>0</v>
      </c>
      <c r="Q15" s="99">
        <f t="shared" si="5"/>
        <v>0</v>
      </c>
      <c r="R15" s="96">
        <f t="shared" si="5"/>
        <v>0</v>
      </c>
      <c r="S15" s="98">
        <f t="shared" si="5"/>
        <v>0</v>
      </c>
      <c r="T15" s="100">
        <f t="shared" si="5"/>
        <v>0</v>
      </c>
      <c r="U15" s="52"/>
      <c r="V15" s="190"/>
      <c r="W15" s="190"/>
    </row>
    <row r="16" spans="1:23" ht="25.5" hidden="1" customHeight="1" x14ac:dyDescent="0.25">
      <c r="B16" s="55"/>
      <c r="C16" s="315"/>
      <c r="D16" s="523" t="s">
        <v>443</v>
      </c>
      <c r="E16" s="523"/>
      <c r="F16" s="80">
        <f t="shared" si="3"/>
        <v>0</v>
      </c>
      <c r="G16" s="76"/>
      <c r="H16" s="77"/>
      <c r="I16" s="76"/>
      <c r="J16" s="1"/>
      <c r="K16" s="1"/>
      <c r="L16" s="1"/>
      <c r="M16" s="1"/>
      <c r="N16" s="1"/>
      <c r="O16" s="1"/>
      <c r="P16" s="1"/>
      <c r="Q16" s="82"/>
      <c r="R16" s="1"/>
      <c r="S16" s="42"/>
      <c r="T16" s="44"/>
      <c r="U16" s="56"/>
      <c r="V16" s="190"/>
      <c r="W16" s="190"/>
    </row>
    <row r="17" spans="1:23" ht="15.75" hidden="1" thickBot="1" x14ac:dyDescent="0.3">
      <c r="B17" s="55"/>
      <c r="C17" s="315"/>
      <c r="D17" s="524" t="s">
        <v>467</v>
      </c>
      <c r="E17" s="524"/>
      <c r="F17" s="80">
        <f t="shared" si="3"/>
        <v>0</v>
      </c>
      <c r="G17" s="76"/>
      <c r="H17" s="77"/>
      <c r="I17" s="76"/>
      <c r="J17" s="1"/>
      <c r="K17" s="1"/>
      <c r="L17" s="1"/>
      <c r="M17" s="1"/>
      <c r="N17" s="1"/>
      <c r="O17" s="1"/>
      <c r="P17" s="1"/>
      <c r="Q17" s="82"/>
      <c r="R17" s="1"/>
      <c r="S17" s="42"/>
      <c r="T17" s="44"/>
      <c r="U17" s="56"/>
      <c r="V17" s="190"/>
      <c r="W17" s="190"/>
    </row>
    <row r="18" spans="1:23" ht="15.75" hidden="1" thickBot="1" x14ac:dyDescent="0.3">
      <c r="B18" s="55"/>
      <c r="C18" s="315"/>
      <c r="D18" s="524" t="s">
        <v>444</v>
      </c>
      <c r="E18" s="524"/>
      <c r="F18" s="80">
        <f t="shared" si="3"/>
        <v>0</v>
      </c>
      <c r="G18" s="76"/>
      <c r="H18" s="77"/>
      <c r="I18" s="76"/>
      <c r="J18" s="1"/>
      <c r="K18" s="1"/>
      <c r="L18" s="1"/>
      <c r="M18" s="1"/>
      <c r="N18" s="1"/>
      <c r="O18" s="1"/>
      <c r="P18" s="1"/>
      <c r="Q18" s="82"/>
      <c r="R18" s="1"/>
      <c r="S18" s="42"/>
      <c r="T18" s="44"/>
      <c r="U18" s="56"/>
      <c r="V18" s="190"/>
      <c r="W18" s="190"/>
    </row>
    <row r="19" spans="1:23" ht="25.5" hidden="1" customHeight="1" x14ac:dyDescent="0.25">
      <c r="B19" s="55"/>
      <c r="C19" s="315"/>
      <c r="D19" s="523" t="s">
        <v>445</v>
      </c>
      <c r="E19" s="523"/>
      <c r="F19" s="80">
        <f t="shared" si="3"/>
        <v>0</v>
      </c>
      <c r="G19" s="76"/>
      <c r="H19" s="77"/>
      <c r="I19" s="76"/>
      <c r="J19" s="1"/>
      <c r="K19" s="1"/>
      <c r="L19" s="1"/>
      <c r="M19" s="1"/>
      <c r="N19" s="1"/>
      <c r="O19" s="1"/>
      <c r="P19" s="1"/>
      <c r="Q19" s="82"/>
      <c r="R19" s="1"/>
      <c r="S19" s="42"/>
      <c r="T19" s="44"/>
      <c r="U19" s="56"/>
      <c r="V19" s="190"/>
      <c r="W19" s="190"/>
    </row>
    <row r="20" spans="1:23" ht="15.75" hidden="1" thickBot="1" x14ac:dyDescent="0.3">
      <c r="B20" s="55"/>
      <c r="C20" s="315"/>
      <c r="D20" s="524" t="s">
        <v>446</v>
      </c>
      <c r="E20" s="524"/>
      <c r="F20" s="80">
        <f t="shared" si="3"/>
        <v>0</v>
      </c>
      <c r="G20" s="76"/>
      <c r="H20" s="77"/>
      <c r="I20" s="76"/>
      <c r="J20" s="1"/>
      <c r="K20" s="1"/>
      <c r="L20" s="1"/>
      <c r="M20" s="1"/>
      <c r="N20" s="1"/>
      <c r="O20" s="1"/>
      <c r="P20" s="1"/>
      <c r="Q20" s="82"/>
      <c r="R20" s="1"/>
      <c r="S20" s="42"/>
      <c r="T20" s="44"/>
      <c r="U20" s="56"/>
      <c r="V20" s="190"/>
      <c r="W20" s="190"/>
    </row>
    <row r="21" spans="1:23" ht="15.75" hidden="1" thickBot="1" x14ac:dyDescent="0.3">
      <c r="B21" s="55"/>
      <c r="C21" s="315"/>
      <c r="D21" s="524" t="s">
        <v>792</v>
      </c>
      <c r="E21" s="524"/>
      <c r="F21" s="80">
        <f t="shared" si="3"/>
        <v>0</v>
      </c>
      <c r="G21" s="76"/>
      <c r="H21" s="77"/>
      <c r="I21" s="76"/>
      <c r="J21" s="1"/>
      <c r="K21" s="1"/>
      <c r="L21" s="1"/>
      <c r="M21" s="1"/>
      <c r="N21" s="1"/>
      <c r="O21" s="1"/>
      <c r="P21" s="1"/>
      <c r="Q21" s="82"/>
      <c r="R21" s="1"/>
      <c r="S21" s="42"/>
      <c r="T21" s="44"/>
      <c r="U21" s="56"/>
      <c r="V21" s="190"/>
      <c r="W21" s="190"/>
    </row>
    <row r="22" spans="1:23" ht="25.5" hidden="1" customHeight="1" x14ac:dyDescent="0.25">
      <c r="B22" s="55"/>
      <c r="C22" s="315"/>
      <c r="D22" s="523" t="s">
        <v>447</v>
      </c>
      <c r="E22" s="523"/>
      <c r="F22" s="80">
        <f t="shared" si="3"/>
        <v>0</v>
      </c>
      <c r="G22" s="76"/>
      <c r="H22" s="77"/>
      <c r="I22" s="76"/>
      <c r="J22" s="1"/>
      <c r="K22" s="1"/>
      <c r="L22" s="1"/>
      <c r="M22" s="1"/>
      <c r="N22" s="1"/>
      <c r="O22" s="1"/>
      <c r="P22" s="1"/>
      <c r="Q22" s="82"/>
      <c r="R22" s="1"/>
      <c r="S22" s="42"/>
      <c r="T22" s="44"/>
      <c r="U22" s="56"/>
      <c r="V22" s="190"/>
      <c r="W22" s="190"/>
    </row>
    <row r="23" spans="1:23" ht="25.5" hidden="1" customHeight="1" x14ac:dyDescent="0.25">
      <c r="B23" s="55"/>
      <c r="C23" s="315"/>
      <c r="D23" s="523" t="s">
        <v>448</v>
      </c>
      <c r="E23" s="523"/>
      <c r="F23" s="80">
        <f t="shared" si="3"/>
        <v>0</v>
      </c>
      <c r="G23" s="76"/>
      <c r="H23" s="77"/>
      <c r="I23" s="76"/>
      <c r="J23" s="1"/>
      <c r="K23" s="1"/>
      <c r="L23" s="1"/>
      <c r="M23" s="1"/>
      <c r="N23" s="1"/>
      <c r="O23" s="1"/>
      <c r="P23" s="1"/>
      <c r="Q23" s="82"/>
      <c r="R23" s="1"/>
      <c r="S23" s="42"/>
      <c r="T23" s="44"/>
      <c r="U23" s="56"/>
      <c r="V23" s="190"/>
      <c r="W23" s="190"/>
    </row>
    <row r="24" spans="1:23" ht="25.5" hidden="1" customHeight="1" x14ac:dyDescent="0.25">
      <c r="B24" s="55"/>
      <c r="C24" s="315"/>
      <c r="D24" s="523" t="s">
        <v>449</v>
      </c>
      <c r="E24" s="523"/>
      <c r="F24" s="80">
        <f t="shared" si="3"/>
        <v>0</v>
      </c>
      <c r="G24" s="76"/>
      <c r="H24" s="77"/>
      <c r="I24" s="76"/>
      <c r="J24" s="1"/>
      <c r="K24" s="1"/>
      <c r="L24" s="1"/>
      <c r="M24" s="1"/>
      <c r="N24" s="1"/>
      <c r="O24" s="1"/>
      <c r="P24" s="1"/>
      <c r="Q24" s="82"/>
      <c r="R24" s="1"/>
      <c r="S24" s="42"/>
      <c r="T24" s="44"/>
      <c r="U24" s="56"/>
      <c r="V24" s="190"/>
      <c r="W24" s="190"/>
    </row>
    <row r="25" spans="1:23" ht="25.5" hidden="1" customHeight="1" x14ac:dyDescent="0.25">
      <c r="B25" s="55"/>
      <c r="C25" s="315"/>
      <c r="D25" s="523" t="s">
        <v>450</v>
      </c>
      <c r="E25" s="523"/>
      <c r="F25" s="80">
        <f t="shared" si="3"/>
        <v>0</v>
      </c>
      <c r="G25" s="76"/>
      <c r="H25" s="77"/>
      <c r="I25" s="76"/>
      <c r="J25" s="1"/>
      <c r="K25" s="1"/>
      <c r="L25" s="1"/>
      <c r="M25" s="1"/>
      <c r="N25" s="1"/>
      <c r="O25" s="1"/>
      <c r="P25" s="1"/>
      <c r="Q25" s="82"/>
      <c r="R25" s="1"/>
      <c r="S25" s="42"/>
      <c r="T25" s="44"/>
      <c r="U25" s="56"/>
      <c r="V25" s="190"/>
      <c r="W25" s="190"/>
    </row>
    <row r="26" spans="1:23" s="18" customFormat="1" ht="15.75" hidden="1" thickBot="1" x14ac:dyDescent="0.3">
      <c r="A26" s="128" t="s">
        <v>17</v>
      </c>
      <c r="B26" s="93" t="s">
        <v>726</v>
      </c>
      <c r="C26" s="532" t="s">
        <v>793</v>
      </c>
      <c r="D26" s="533"/>
      <c r="E26" s="533"/>
      <c r="F26" s="94">
        <f t="shared" si="3"/>
        <v>0</v>
      </c>
      <c r="G26" s="95">
        <f t="shared" ref="G26:H26" si="6">G27+G28+G29+G30+G31+G32+G33+G34+G35+G36</f>
        <v>0</v>
      </c>
      <c r="H26" s="97">
        <f t="shared" si="6"/>
        <v>0</v>
      </c>
      <c r="I26" s="95">
        <f>I27+I28+I29+I30+I31+I32+I33+I34+I35+I36</f>
        <v>0</v>
      </c>
      <c r="J26" s="96">
        <f t="shared" ref="J26:T26" si="7">J27+J28+J29+J30+J31+J32+J33+J34+J35+J36</f>
        <v>0</v>
      </c>
      <c r="K26" s="96">
        <f t="shared" si="7"/>
        <v>0</v>
      </c>
      <c r="L26" s="96">
        <f t="shared" si="7"/>
        <v>0</v>
      </c>
      <c r="M26" s="96">
        <f t="shared" si="7"/>
        <v>0</v>
      </c>
      <c r="N26" s="96">
        <f t="shared" si="7"/>
        <v>0</v>
      </c>
      <c r="O26" s="96">
        <f t="shared" si="7"/>
        <v>0</v>
      </c>
      <c r="P26" s="96">
        <f t="shared" si="7"/>
        <v>0</v>
      </c>
      <c r="Q26" s="99">
        <f t="shared" si="7"/>
        <v>0</v>
      </c>
      <c r="R26" s="96">
        <f t="shared" si="7"/>
        <v>0</v>
      </c>
      <c r="S26" s="98">
        <f t="shared" si="7"/>
        <v>0</v>
      </c>
      <c r="T26" s="100">
        <f t="shared" si="7"/>
        <v>0</v>
      </c>
      <c r="U26" s="52"/>
      <c r="V26" s="190"/>
      <c r="W26" s="190"/>
    </row>
    <row r="27" spans="1:23" ht="25.5" hidden="1" customHeight="1" x14ac:dyDescent="0.25">
      <c r="B27" s="55"/>
      <c r="C27" s="315"/>
      <c r="D27" s="523" t="s">
        <v>451</v>
      </c>
      <c r="E27" s="523"/>
      <c r="F27" s="80">
        <f t="shared" si="3"/>
        <v>0</v>
      </c>
      <c r="G27" s="76"/>
      <c r="H27" s="77"/>
      <c r="I27" s="76"/>
      <c r="J27" s="1"/>
      <c r="K27" s="1"/>
      <c r="L27" s="1"/>
      <c r="M27" s="1"/>
      <c r="N27" s="1"/>
      <c r="O27" s="1"/>
      <c r="P27" s="1"/>
      <c r="Q27" s="82"/>
      <c r="R27" s="1"/>
      <c r="S27" s="42"/>
      <c r="T27" s="44"/>
      <c r="U27" s="56"/>
      <c r="V27" s="190"/>
      <c r="W27" s="190"/>
    </row>
    <row r="28" spans="1:23" ht="25.5" hidden="1" customHeight="1" x14ac:dyDescent="0.25">
      <c r="B28" s="55"/>
      <c r="C28" s="315"/>
      <c r="D28" s="523" t="s">
        <v>455</v>
      </c>
      <c r="E28" s="523"/>
      <c r="F28" s="80">
        <f t="shared" si="3"/>
        <v>0</v>
      </c>
      <c r="G28" s="76"/>
      <c r="H28" s="77"/>
      <c r="I28" s="76"/>
      <c r="J28" s="1"/>
      <c r="K28" s="1"/>
      <c r="L28" s="1"/>
      <c r="M28" s="1"/>
      <c r="N28" s="1"/>
      <c r="O28" s="1"/>
      <c r="P28" s="1"/>
      <c r="Q28" s="82"/>
      <c r="R28" s="1"/>
      <c r="S28" s="42"/>
      <c r="T28" s="44"/>
      <c r="U28" s="56"/>
      <c r="V28" s="190"/>
      <c r="W28" s="190"/>
    </row>
    <row r="29" spans="1:23" ht="15.75" hidden="1" thickBot="1" x14ac:dyDescent="0.3">
      <c r="B29" s="55"/>
      <c r="C29" s="315"/>
      <c r="D29" s="523" t="s">
        <v>795</v>
      </c>
      <c r="E29" s="523"/>
      <c r="F29" s="80">
        <f t="shared" si="3"/>
        <v>0</v>
      </c>
      <c r="G29" s="76"/>
      <c r="H29" s="77"/>
      <c r="I29" s="76"/>
      <c r="J29" s="1"/>
      <c r="K29" s="1"/>
      <c r="L29" s="1"/>
      <c r="M29" s="1"/>
      <c r="N29" s="1"/>
      <c r="O29" s="1"/>
      <c r="P29" s="1"/>
      <c r="Q29" s="82"/>
      <c r="R29" s="1"/>
      <c r="S29" s="42"/>
      <c r="T29" s="44"/>
      <c r="U29" s="56"/>
      <c r="V29" s="190"/>
      <c r="W29" s="190"/>
    </row>
    <row r="30" spans="1:23" ht="25.5" hidden="1" customHeight="1" x14ac:dyDescent="0.25">
      <c r="B30" s="55"/>
      <c r="C30" s="315"/>
      <c r="D30" s="523" t="s">
        <v>463</v>
      </c>
      <c r="E30" s="523"/>
      <c r="F30" s="80">
        <f t="shared" si="3"/>
        <v>0</v>
      </c>
      <c r="G30" s="76"/>
      <c r="H30" s="77"/>
      <c r="I30" s="76"/>
      <c r="J30" s="1"/>
      <c r="K30" s="1"/>
      <c r="L30" s="1"/>
      <c r="M30" s="1"/>
      <c r="N30" s="1"/>
      <c r="O30" s="1"/>
      <c r="P30" s="1"/>
      <c r="Q30" s="82"/>
      <c r="R30" s="1"/>
      <c r="S30" s="42"/>
      <c r="T30" s="44"/>
      <c r="U30" s="56"/>
      <c r="V30" s="190"/>
      <c r="W30" s="190"/>
    </row>
    <row r="31" spans="1:23" ht="15.75" hidden="1" thickBot="1" x14ac:dyDescent="0.3">
      <c r="B31" s="55"/>
      <c r="C31" s="315"/>
      <c r="D31" s="524" t="s">
        <v>794</v>
      </c>
      <c r="E31" s="524"/>
      <c r="F31" s="80">
        <f t="shared" si="3"/>
        <v>0</v>
      </c>
      <c r="G31" s="76"/>
      <c r="H31" s="77"/>
      <c r="I31" s="76"/>
      <c r="J31" s="1"/>
      <c r="K31" s="1"/>
      <c r="L31" s="1"/>
      <c r="M31" s="1"/>
      <c r="N31" s="1"/>
      <c r="O31" s="1"/>
      <c r="P31" s="1"/>
      <c r="Q31" s="82"/>
      <c r="R31" s="1"/>
      <c r="S31" s="42"/>
      <c r="T31" s="44"/>
      <c r="U31" s="56"/>
      <c r="V31" s="190"/>
      <c r="W31" s="190"/>
    </row>
    <row r="32" spans="1:23" ht="25.5" hidden="1" customHeight="1" x14ac:dyDescent="0.25">
      <c r="B32" s="55"/>
      <c r="C32" s="315"/>
      <c r="D32" s="523" t="s">
        <v>468</v>
      </c>
      <c r="E32" s="523"/>
      <c r="F32" s="80">
        <f t="shared" si="3"/>
        <v>0</v>
      </c>
      <c r="G32" s="76"/>
      <c r="H32" s="77"/>
      <c r="I32" s="76"/>
      <c r="J32" s="1"/>
      <c r="K32" s="1"/>
      <c r="L32" s="1"/>
      <c r="M32" s="1"/>
      <c r="N32" s="1"/>
      <c r="O32" s="1"/>
      <c r="P32" s="1"/>
      <c r="Q32" s="82"/>
      <c r="R32" s="1"/>
      <c r="S32" s="42"/>
      <c r="T32" s="44"/>
      <c r="U32" s="56"/>
      <c r="V32" s="190"/>
      <c r="W32" s="190"/>
    </row>
    <row r="33" spans="1:23" ht="25.5" hidden="1" customHeight="1" x14ac:dyDescent="0.25">
      <c r="B33" s="55"/>
      <c r="C33" s="315"/>
      <c r="D33" s="523" t="s">
        <v>472</v>
      </c>
      <c r="E33" s="523"/>
      <c r="F33" s="80">
        <f t="shared" si="3"/>
        <v>0</v>
      </c>
      <c r="G33" s="76"/>
      <c r="H33" s="77"/>
      <c r="I33" s="76"/>
      <c r="J33" s="1"/>
      <c r="K33" s="1"/>
      <c r="L33" s="1"/>
      <c r="M33" s="1"/>
      <c r="N33" s="1"/>
      <c r="O33" s="1"/>
      <c r="P33" s="1"/>
      <c r="Q33" s="82"/>
      <c r="R33" s="1"/>
      <c r="S33" s="42"/>
      <c r="T33" s="44"/>
      <c r="U33" s="56"/>
      <c r="V33" s="190"/>
      <c r="W33" s="190"/>
    </row>
    <row r="34" spans="1:23" ht="25.5" hidden="1" customHeight="1" x14ac:dyDescent="0.25">
      <c r="B34" s="55"/>
      <c r="C34" s="315"/>
      <c r="D34" s="523" t="s">
        <v>477</v>
      </c>
      <c r="E34" s="523"/>
      <c r="F34" s="80">
        <f t="shared" si="3"/>
        <v>0</v>
      </c>
      <c r="G34" s="76"/>
      <c r="H34" s="77"/>
      <c r="I34" s="76"/>
      <c r="J34" s="1"/>
      <c r="K34" s="1"/>
      <c r="L34" s="1"/>
      <c r="M34" s="1"/>
      <c r="N34" s="1"/>
      <c r="O34" s="1"/>
      <c r="P34" s="1"/>
      <c r="Q34" s="82"/>
      <c r="R34" s="1"/>
      <c r="S34" s="42"/>
      <c r="T34" s="44"/>
      <c r="U34" s="56"/>
      <c r="V34" s="190"/>
      <c r="W34" s="190"/>
    </row>
    <row r="35" spans="1:23" ht="25.5" hidden="1" customHeight="1" x14ac:dyDescent="0.25">
      <c r="B35" s="55"/>
      <c r="C35" s="315"/>
      <c r="D35" s="523" t="s">
        <v>481</v>
      </c>
      <c r="E35" s="523"/>
      <c r="F35" s="80">
        <f t="shared" si="3"/>
        <v>0</v>
      </c>
      <c r="G35" s="76"/>
      <c r="H35" s="77"/>
      <c r="I35" s="76"/>
      <c r="J35" s="1"/>
      <c r="K35" s="1"/>
      <c r="L35" s="1"/>
      <c r="M35" s="1"/>
      <c r="N35" s="1"/>
      <c r="O35" s="1"/>
      <c r="P35" s="1"/>
      <c r="Q35" s="82"/>
      <c r="R35" s="1"/>
      <c r="S35" s="42"/>
      <c r="T35" s="44"/>
      <c r="U35" s="56"/>
      <c r="V35" s="190"/>
      <c r="W35" s="190"/>
    </row>
    <row r="36" spans="1:23" ht="25.5" hidden="1" customHeight="1" x14ac:dyDescent="0.25">
      <c r="B36" s="55"/>
      <c r="C36" s="315"/>
      <c r="D36" s="523" t="s">
        <v>486</v>
      </c>
      <c r="E36" s="523"/>
      <c r="F36" s="80">
        <f t="shared" si="3"/>
        <v>0</v>
      </c>
      <c r="G36" s="76"/>
      <c r="H36" s="77"/>
      <c r="I36" s="76"/>
      <c r="J36" s="1"/>
      <c r="K36" s="1"/>
      <c r="L36" s="1"/>
      <c r="M36" s="1"/>
      <c r="N36" s="1"/>
      <c r="O36" s="1"/>
      <c r="P36" s="1"/>
      <c r="Q36" s="82"/>
      <c r="R36" s="1"/>
      <c r="S36" s="42"/>
      <c r="T36" s="44"/>
      <c r="U36" s="56"/>
      <c r="V36" s="190"/>
      <c r="W36" s="190"/>
    </row>
    <row r="37" spans="1:23" s="18" customFormat="1" ht="15.75" hidden="1" thickBot="1" x14ac:dyDescent="0.3">
      <c r="A37" s="128" t="s">
        <v>18</v>
      </c>
      <c r="B37" s="93" t="s">
        <v>727</v>
      </c>
      <c r="C37" s="534" t="s">
        <v>19</v>
      </c>
      <c r="D37" s="535"/>
      <c r="E37" s="535"/>
      <c r="F37" s="94">
        <f t="shared" si="3"/>
        <v>0</v>
      </c>
      <c r="G37" s="95">
        <f t="shared" ref="G37:H37" si="8">G38+G39+G40+G41+G42+G43+G44+G45+G46+G47</f>
        <v>0</v>
      </c>
      <c r="H37" s="97">
        <f t="shared" si="8"/>
        <v>0</v>
      </c>
      <c r="I37" s="95">
        <f>I38+I39+I40+I41+I42+I43+I44+I45+I46+I47</f>
        <v>0</v>
      </c>
      <c r="J37" s="96">
        <f t="shared" ref="J37:T37" si="9">J38+J39+J40+J41+J42+J43+J44+J45+J46+J47</f>
        <v>0</v>
      </c>
      <c r="K37" s="96">
        <f t="shared" si="9"/>
        <v>0</v>
      </c>
      <c r="L37" s="96">
        <f t="shared" si="9"/>
        <v>0</v>
      </c>
      <c r="M37" s="96">
        <f t="shared" si="9"/>
        <v>0</v>
      </c>
      <c r="N37" s="96">
        <f t="shared" si="9"/>
        <v>0</v>
      </c>
      <c r="O37" s="96">
        <f t="shared" si="9"/>
        <v>0</v>
      </c>
      <c r="P37" s="96">
        <f t="shared" si="9"/>
        <v>0</v>
      </c>
      <c r="Q37" s="99">
        <f t="shared" si="9"/>
        <v>0</v>
      </c>
      <c r="R37" s="96">
        <f t="shared" si="9"/>
        <v>0</v>
      </c>
      <c r="S37" s="98">
        <f t="shared" si="9"/>
        <v>0</v>
      </c>
      <c r="T37" s="100">
        <f t="shared" si="9"/>
        <v>0</v>
      </c>
      <c r="U37" s="52"/>
      <c r="V37" s="190"/>
      <c r="W37" s="190"/>
    </row>
    <row r="38" spans="1:23" ht="15.75" hidden="1" thickBot="1" x14ac:dyDescent="0.3">
      <c r="B38" s="55"/>
      <c r="C38" s="315"/>
      <c r="D38" s="524" t="s">
        <v>452</v>
      </c>
      <c r="E38" s="524"/>
      <c r="F38" s="80">
        <f t="shared" si="3"/>
        <v>0</v>
      </c>
      <c r="G38" s="76"/>
      <c r="H38" s="77"/>
      <c r="I38" s="76"/>
      <c r="J38" s="1"/>
      <c r="K38" s="1"/>
      <c r="L38" s="1"/>
      <c r="M38" s="1"/>
      <c r="N38" s="1"/>
      <c r="O38" s="1"/>
      <c r="P38" s="1"/>
      <c r="Q38" s="82"/>
      <c r="R38" s="1"/>
      <c r="S38" s="42"/>
      <c r="T38" s="44"/>
      <c r="U38" s="56"/>
      <c r="V38" s="190"/>
    </row>
    <row r="39" spans="1:23" ht="15.75" hidden="1" thickBot="1" x14ac:dyDescent="0.3">
      <c r="B39" s="55"/>
      <c r="C39" s="315"/>
      <c r="D39" s="524" t="s">
        <v>456</v>
      </c>
      <c r="E39" s="524"/>
      <c r="F39" s="80">
        <f t="shared" si="3"/>
        <v>0</v>
      </c>
      <c r="G39" s="76"/>
      <c r="H39" s="77"/>
      <c r="I39" s="76"/>
      <c r="J39" s="1"/>
      <c r="K39" s="1"/>
      <c r="L39" s="1"/>
      <c r="M39" s="1"/>
      <c r="N39" s="1"/>
      <c r="O39" s="1"/>
      <c r="P39" s="1"/>
      <c r="Q39" s="82"/>
      <c r="R39" s="1"/>
      <c r="S39" s="42"/>
      <c r="T39" s="44"/>
      <c r="U39" s="56"/>
      <c r="V39" s="190"/>
    </row>
    <row r="40" spans="1:23" ht="15.75" hidden="1" thickBot="1" x14ac:dyDescent="0.3">
      <c r="B40" s="55"/>
      <c r="C40" s="315"/>
      <c r="D40" s="524" t="s">
        <v>459</v>
      </c>
      <c r="E40" s="524"/>
      <c r="F40" s="80">
        <f t="shared" si="3"/>
        <v>0</v>
      </c>
      <c r="G40" s="76"/>
      <c r="H40" s="77"/>
      <c r="I40" s="76"/>
      <c r="J40" s="1"/>
      <c r="K40" s="1"/>
      <c r="L40" s="1"/>
      <c r="M40" s="1"/>
      <c r="N40" s="1"/>
      <c r="O40" s="1"/>
      <c r="P40" s="1"/>
      <c r="Q40" s="82"/>
      <c r="R40" s="1"/>
      <c r="S40" s="42"/>
      <c r="T40" s="44"/>
      <c r="U40" s="56"/>
      <c r="V40" s="190"/>
    </row>
    <row r="41" spans="1:23" ht="15.75" hidden="1" thickBot="1" x14ac:dyDescent="0.3">
      <c r="B41" s="55"/>
      <c r="C41" s="315"/>
      <c r="D41" s="524" t="s">
        <v>464</v>
      </c>
      <c r="E41" s="524"/>
      <c r="F41" s="80">
        <f t="shared" si="3"/>
        <v>0</v>
      </c>
      <c r="G41" s="76"/>
      <c r="H41" s="77"/>
      <c r="I41" s="76"/>
      <c r="J41" s="1"/>
      <c r="K41" s="1"/>
      <c r="L41" s="1"/>
      <c r="M41" s="1"/>
      <c r="N41" s="1"/>
      <c r="O41" s="1"/>
      <c r="P41" s="1"/>
      <c r="Q41" s="82"/>
      <c r="R41" s="1"/>
      <c r="S41" s="42"/>
      <c r="T41" s="44"/>
      <c r="U41" s="56"/>
      <c r="V41" s="190"/>
    </row>
    <row r="42" spans="1:23" ht="15.75" hidden="1" thickBot="1" x14ac:dyDescent="0.3">
      <c r="B42" s="55"/>
      <c r="C42" s="315"/>
      <c r="D42" s="524" t="s">
        <v>394</v>
      </c>
      <c r="E42" s="524"/>
      <c r="F42" s="80">
        <f t="shared" si="3"/>
        <v>0</v>
      </c>
      <c r="G42" s="76"/>
      <c r="H42" s="77"/>
      <c r="I42" s="76"/>
      <c r="J42" s="1"/>
      <c r="K42" s="1"/>
      <c r="L42" s="1"/>
      <c r="M42" s="1"/>
      <c r="N42" s="1"/>
      <c r="O42" s="1"/>
      <c r="P42" s="1"/>
      <c r="Q42" s="82"/>
      <c r="R42" s="1"/>
      <c r="S42" s="42"/>
      <c r="T42" s="44"/>
      <c r="U42" s="56"/>
      <c r="V42" s="190"/>
    </row>
    <row r="43" spans="1:23" ht="15.75" hidden="1" thickBot="1" x14ac:dyDescent="0.3">
      <c r="B43" s="55"/>
      <c r="C43" s="315"/>
      <c r="D43" s="524" t="s">
        <v>469</v>
      </c>
      <c r="E43" s="524"/>
      <c r="F43" s="80">
        <f t="shared" si="3"/>
        <v>0</v>
      </c>
      <c r="G43" s="76"/>
      <c r="H43" s="77"/>
      <c r="I43" s="76"/>
      <c r="J43" s="1"/>
      <c r="K43" s="1"/>
      <c r="L43" s="1"/>
      <c r="M43" s="1"/>
      <c r="N43" s="1"/>
      <c r="O43" s="1"/>
      <c r="P43" s="1"/>
      <c r="Q43" s="82"/>
      <c r="R43" s="1"/>
      <c r="S43" s="42"/>
      <c r="T43" s="44"/>
      <c r="U43" s="56"/>
      <c r="V43" s="190"/>
    </row>
    <row r="44" spans="1:23" ht="25.5" hidden="1" customHeight="1" x14ac:dyDescent="0.25">
      <c r="B44" s="55"/>
      <c r="C44" s="315"/>
      <c r="D44" s="523" t="s">
        <v>473</v>
      </c>
      <c r="E44" s="523"/>
      <c r="F44" s="80">
        <f t="shared" si="3"/>
        <v>0</v>
      </c>
      <c r="G44" s="76"/>
      <c r="H44" s="77"/>
      <c r="I44" s="76"/>
      <c r="J44" s="1"/>
      <c r="K44" s="1"/>
      <c r="L44" s="1"/>
      <c r="M44" s="1"/>
      <c r="N44" s="1"/>
      <c r="O44" s="1"/>
      <c r="P44" s="1"/>
      <c r="Q44" s="82"/>
      <c r="R44" s="1"/>
      <c r="S44" s="42"/>
      <c r="T44" s="44"/>
      <c r="U44" s="56"/>
      <c r="V44" s="190"/>
    </row>
    <row r="45" spans="1:23" ht="15.75" hidden="1" thickBot="1" x14ac:dyDescent="0.3">
      <c r="B45" s="55"/>
      <c r="C45" s="315"/>
      <c r="D45" s="524" t="s">
        <v>478</v>
      </c>
      <c r="E45" s="524"/>
      <c r="F45" s="80">
        <f t="shared" si="3"/>
        <v>0</v>
      </c>
      <c r="G45" s="76"/>
      <c r="H45" s="77"/>
      <c r="I45" s="76"/>
      <c r="J45" s="1"/>
      <c r="K45" s="1"/>
      <c r="L45" s="1"/>
      <c r="M45" s="1"/>
      <c r="N45" s="1"/>
      <c r="O45" s="1"/>
      <c r="P45" s="1"/>
      <c r="Q45" s="82"/>
      <c r="R45" s="1"/>
      <c r="S45" s="42"/>
      <c r="T45" s="44"/>
      <c r="U45" s="56"/>
      <c r="V45" s="190"/>
    </row>
    <row r="46" spans="1:23" ht="25.5" hidden="1" customHeight="1" x14ac:dyDescent="0.25">
      <c r="B46" s="55"/>
      <c r="C46" s="315"/>
      <c r="D46" s="523" t="s">
        <v>482</v>
      </c>
      <c r="E46" s="523"/>
      <c r="F46" s="80">
        <f t="shared" si="3"/>
        <v>0</v>
      </c>
      <c r="G46" s="76"/>
      <c r="H46" s="77"/>
      <c r="I46" s="76"/>
      <c r="J46" s="1"/>
      <c r="K46" s="1"/>
      <c r="L46" s="1"/>
      <c r="M46" s="1"/>
      <c r="N46" s="1"/>
      <c r="O46" s="1"/>
      <c r="P46" s="1"/>
      <c r="Q46" s="82"/>
      <c r="R46" s="1"/>
      <c r="S46" s="42"/>
      <c r="T46" s="44"/>
      <c r="U46" s="56"/>
      <c r="V46" s="190"/>
    </row>
    <row r="47" spans="1:23" ht="25.5" hidden="1" customHeight="1" thickBot="1" x14ac:dyDescent="0.3">
      <c r="B47" s="57"/>
      <c r="C47" s="316"/>
      <c r="D47" s="555" t="s">
        <v>487</v>
      </c>
      <c r="E47" s="555"/>
      <c r="F47" s="80">
        <f t="shared" si="3"/>
        <v>0</v>
      </c>
      <c r="G47" s="76"/>
      <c r="H47" s="77"/>
      <c r="I47" s="76"/>
      <c r="J47" s="1"/>
      <c r="K47" s="1"/>
      <c r="L47" s="1"/>
      <c r="M47" s="1"/>
      <c r="N47" s="1"/>
      <c r="O47" s="1"/>
      <c r="P47" s="1"/>
      <c r="Q47" s="82"/>
      <c r="R47" s="1"/>
      <c r="S47" s="42"/>
      <c r="T47" s="44"/>
      <c r="U47" s="56"/>
      <c r="V47" s="190"/>
    </row>
    <row r="48" spans="1:23" ht="15.75" thickBot="1" x14ac:dyDescent="0.3">
      <c r="B48" s="101" t="s">
        <v>20</v>
      </c>
      <c r="C48" s="539" t="s">
        <v>21</v>
      </c>
      <c r="D48" s="539"/>
      <c r="E48" s="540"/>
      <c r="F48" s="86">
        <f t="shared" si="3"/>
        <v>0</v>
      </c>
      <c r="G48" s="87">
        <f t="shared" ref="G48:H48" si="10">G49+G50+G51+G62+G73</f>
        <v>0</v>
      </c>
      <c r="H48" s="89">
        <f t="shared" si="10"/>
        <v>0</v>
      </c>
      <c r="I48" s="87">
        <f>I49+I50+I51+I62+I73</f>
        <v>0</v>
      </c>
      <c r="J48" s="88">
        <f t="shared" ref="J48:T48" si="11">J49+J50+J51+J62+J73</f>
        <v>0</v>
      </c>
      <c r="K48" s="88">
        <f t="shared" si="11"/>
        <v>0</v>
      </c>
      <c r="L48" s="88">
        <f t="shared" si="11"/>
        <v>0</v>
      </c>
      <c r="M48" s="88">
        <f t="shared" si="11"/>
        <v>0</v>
      </c>
      <c r="N48" s="88">
        <f t="shared" si="11"/>
        <v>0</v>
      </c>
      <c r="O48" s="88">
        <f t="shared" si="11"/>
        <v>0</v>
      </c>
      <c r="P48" s="88">
        <f t="shared" si="11"/>
        <v>0</v>
      </c>
      <c r="Q48" s="91">
        <f t="shared" si="11"/>
        <v>0</v>
      </c>
      <c r="R48" s="88">
        <f t="shared" si="11"/>
        <v>0</v>
      </c>
      <c r="S48" s="90">
        <f t="shared" si="11"/>
        <v>0</v>
      </c>
      <c r="T48" s="92">
        <f t="shared" si="11"/>
        <v>0</v>
      </c>
      <c r="U48" s="52"/>
      <c r="V48" s="190"/>
    </row>
    <row r="49" spans="1:22" s="18" customFormat="1" ht="15.75" hidden="1" thickBot="1" x14ac:dyDescent="0.3">
      <c r="A49" s="128" t="s">
        <v>22</v>
      </c>
      <c r="B49" s="117" t="s">
        <v>728</v>
      </c>
      <c r="C49" s="541" t="s">
        <v>395</v>
      </c>
      <c r="D49" s="542"/>
      <c r="E49" s="542"/>
      <c r="F49" s="94">
        <f t="shared" si="3"/>
        <v>0</v>
      </c>
      <c r="G49" s="95"/>
      <c r="H49" s="97"/>
      <c r="I49" s="95"/>
      <c r="J49" s="96"/>
      <c r="K49" s="96"/>
      <c r="L49" s="96"/>
      <c r="M49" s="96"/>
      <c r="N49" s="96"/>
      <c r="O49" s="96"/>
      <c r="P49" s="96"/>
      <c r="Q49" s="99"/>
      <c r="R49" s="96"/>
      <c r="S49" s="98"/>
      <c r="T49" s="100"/>
      <c r="U49" s="52"/>
      <c r="V49" s="190"/>
    </row>
    <row r="50" spans="1:22" s="18" customFormat="1" ht="25.5" hidden="1" customHeight="1" x14ac:dyDescent="0.25">
      <c r="A50" s="128" t="s">
        <v>23</v>
      </c>
      <c r="B50" s="93" t="s">
        <v>729</v>
      </c>
      <c r="C50" s="532" t="s">
        <v>24</v>
      </c>
      <c r="D50" s="533"/>
      <c r="E50" s="533"/>
      <c r="F50" s="94">
        <f t="shared" si="3"/>
        <v>0</v>
      </c>
      <c r="G50" s="95"/>
      <c r="H50" s="97"/>
      <c r="I50" s="95"/>
      <c r="J50" s="96"/>
      <c r="K50" s="96"/>
      <c r="L50" s="96"/>
      <c r="M50" s="96"/>
      <c r="N50" s="96"/>
      <c r="O50" s="96"/>
      <c r="P50" s="96"/>
      <c r="Q50" s="99"/>
      <c r="R50" s="96"/>
      <c r="S50" s="98"/>
      <c r="T50" s="100"/>
      <c r="U50" s="52"/>
      <c r="V50" s="190"/>
    </row>
    <row r="51" spans="1:22" s="18" customFormat="1" ht="25.5" hidden="1" customHeight="1" x14ac:dyDescent="0.25">
      <c r="A51" s="128" t="s">
        <v>25</v>
      </c>
      <c r="B51" s="93" t="s">
        <v>730</v>
      </c>
      <c r="C51" s="532" t="s">
        <v>26</v>
      </c>
      <c r="D51" s="533"/>
      <c r="E51" s="533"/>
      <c r="F51" s="94">
        <f t="shared" si="3"/>
        <v>0</v>
      </c>
      <c r="G51" s="95">
        <f t="shared" ref="G51:H51" si="12">G52+G53+G54+G55+G56+G57+G58+G59+G60+G61</f>
        <v>0</v>
      </c>
      <c r="H51" s="97">
        <f t="shared" si="12"/>
        <v>0</v>
      </c>
      <c r="I51" s="95">
        <f>I52+I53+I54+I55+I56+I57+I58+I59+I60+I61</f>
        <v>0</v>
      </c>
      <c r="J51" s="96">
        <f t="shared" ref="J51:T51" si="13">J52+J53+J54+J55+J56+J57+J58+J59+J60+J61</f>
        <v>0</v>
      </c>
      <c r="K51" s="96">
        <f t="shared" si="13"/>
        <v>0</v>
      </c>
      <c r="L51" s="96">
        <f t="shared" si="13"/>
        <v>0</v>
      </c>
      <c r="M51" s="96">
        <f t="shared" si="13"/>
        <v>0</v>
      </c>
      <c r="N51" s="96">
        <f t="shared" si="13"/>
        <v>0</v>
      </c>
      <c r="O51" s="96">
        <f t="shared" si="13"/>
        <v>0</v>
      </c>
      <c r="P51" s="96">
        <f t="shared" si="13"/>
        <v>0</v>
      </c>
      <c r="Q51" s="99">
        <f t="shared" si="13"/>
        <v>0</v>
      </c>
      <c r="R51" s="96">
        <f t="shared" si="13"/>
        <v>0</v>
      </c>
      <c r="S51" s="98">
        <f t="shared" si="13"/>
        <v>0</v>
      </c>
      <c r="T51" s="100">
        <f t="shared" si="13"/>
        <v>0</v>
      </c>
      <c r="U51" s="52"/>
      <c r="V51" s="190"/>
    </row>
    <row r="52" spans="1:22" ht="15.75" hidden="1" thickBot="1" x14ac:dyDescent="0.3">
      <c r="B52" s="55"/>
      <c r="C52" s="315"/>
      <c r="D52" s="524" t="s">
        <v>796</v>
      </c>
      <c r="E52" s="524"/>
      <c r="F52" s="80">
        <f t="shared" si="3"/>
        <v>0</v>
      </c>
      <c r="G52" s="76"/>
      <c r="H52" s="77"/>
      <c r="I52" s="76"/>
      <c r="J52" s="1"/>
      <c r="K52" s="1"/>
      <c r="L52" s="1"/>
      <c r="M52" s="1"/>
      <c r="N52" s="1"/>
      <c r="O52" s="1"/>
      <c r="P52" s="1"/>
      <c r="Q52" s="82"/>
      <c r="R52" s="1"/>
      <c r="S52" s="42"/>
      <c r="T52" s="44"/>
      <c r="U52" s="56"/>
      <c r="V52" s="190"/>
    </row>
    <row r="53" spans="1:22" ht="15.75" hidden="1" thickBot="1" x14ac:dyDescent="0.3">
      <c r="B53" s="55"/>
      <c r="C53" s="315"/>
      <c r="D53" s="524" t="s">
        <v>797</v>
      </c>
      <c r="E53" s="524"/>
      <c r="F53" s="80">
        <f t="shared" si="3"/>
        <v>0</v>
      </c>
      <c r="G53" s="76"/>
      <c r="H53" s="77"/>
      <c r="I53" s="76"/>
      <c r="J53" s="1"/>
      <c r="K53" s="1"/>
      <c r="L53" s="1"/>
      <c r="M53" s="1"/>
      <c r="N53" s="1"/>
      <c r="O53" s="1"/>
      <c r="P53" s="1"/>
      <c r="Q53" s="82"/>
      <c r="R53" s="1"/>
      <c r="S53" s="42"/>
      <c r="T53" s="44"/>
      <c r="U53" s="56"/>
      <c r="V53" s="190"/>
    </row>
    <row r="54" spans="1:22" ht="15.75" hidden="1" thickBot="1" x14ac:dyDescent="0.3">
      <c r="B54" s="55"/>
      <c r="C54" s="315"/>
      <c r="D54" s="524" t="s">
        <v>460</v>
      </c>
      <c r="E54" s="524"/>
      <c r="F54" s="80">
        <f t="shared" si="3"/>
        <v>0</v>
      </c>
      <c r="G54" s="76"/>
      <c r="H54" s="77"/>
      <c r="I54" s="76"/>
      <c r="J54" s="1"/>
      <c r="K54" s="1"/>
      <c r="L54" s="1"/>
      <c r="M54" s="1"/>
      <c r="N54" s="1"/>
      <c r="O54" s="1"/>
      <c r="P54" s="1"/>
      <c r="Q54" s="82"/>
      <c r="R54" s="1"/>
      <c r="S54" s="42"/>
      <c r="T54" s="44"/>
      <c r="U54" s="56"/>
      <c r="V54" s="190"/>
    </row>
    <row r="55" spans="1:22" ht="25.5" hidden="1" customHeight="1" x14ac:dyDescent="0.25">
      <c r="B55" s="55"/>
      <c r="C55" s="315"/>
      <c r="D55" s="523" t="s">
        <v>465</v>
      </c>
      <c r="E55" s="523"/>
      <c r="F55" s="80">
        <f t="shared" si="3"/>
        <v>0</v>
      </c>
      <c r="G55" s="76"/>
      <c r="H55" s="77"/>
      <c r="I55" s="76"/>
      <c r="J55" s="1"/>
      <c r="K55" s="1"/>
      <c r="L55" s="1"/>
      <c r="M55" s="1"/>
      <c r="N55" s="1"/>
      <c r="O55" s="1"/>
      <c r="P55" s="1"/>
      <c r="Q55" s="82"/>
      <c r="R55" s="1"/>
      <c r="S55" s="42"/>
      <c r="T55" s="44"/>
      <c r="U55" s="56"/>
      <c r="V55" s="190"/>
    </row>
    <row r="56" spans="1:22" ht="15.75" hidden="1" thickBot="1" x14ac:dyDescent="0.3">
      <c r="B56" s="55"/>
      <c r="C56" s="315"/>
      <c r="D56" s="524" t="s">
        <v>396</v>
      </c>
      <c r="E56" s="524"/>
      <c r="F56" s="80">
        <f t="shared" si="3"/>
        <v>0</v>
      </c>
      <c r="G56" s="76"/>
      <c r="H56" s="77"/>
      <c r="I56" s="76"/>
      <c r="J56" s="1"/>
      <c r="K56" s="1"/>
      <c r="L56" s="1"/>
      <c r="M56" s="1"/>
      <c r="N56" s="1"/>
      <c r="O56" s="1"/>
      <c r="P56" s="1"/>
      <c r="Q56" s="82"/>
      <c r="R56" s="1"/>
      <c r="S56" s="42"/>
      <c r="T56" s="44"/>
      <c r="U56" s="56"/>
      <c r="V56" s="190"/>
    </row>
    <row r="57" spans="1:22" ht="15.75" hidden="1" thickBot="1" x14ac:dyDescent="0.3">
      <c r="B57" s="55"/>
      <c r="C57" s="315"/>
      <c r="D57" s="524" t="s">
        <v>798</v>
      </c>
      <c r="E57" s="524"/>
      <c r="F57" s="80">
        <f t="shared" si="3"/>
        <v>0</v>
      </c>
      <c r="G57" s="76"/>
      <c r="H57" s="77"/>
      <c r="I57" s="76"/>
      <c r="J57" s="1"/>
      <c r="K57" s="1"/>
      <c r="L57" s="1"/>
      <c r="M57" s="1"/>
      <c r="N57" s="1"/>
      <c r="O57" s="1"/>
      <c r="P57" s="1"/>
      <c r="Q57" s="82"/>
      <c r="R57" s="1"/>
      <c r="S57" s="42"/>
      <c r="T57" s="44"/>
      <c r="U57" s="56"/>
      <c r="V57" s="190"/>
    </row>
    <row r="58" spans="1:22" ht="25.5" hidden="1" customHeight="1" x14ac:dyDescent="0.25">
      <c r="B58" s="55"/>
      <c r="C58" s="315"/>
      <c r="D58" s="523" t="s">
        <v>474</v>
      </c>
      <c r="E58" s="523"/>
      <c r="F58" s="80">
        <f t="shared" si="3"/>
        <v>0</v>
      </c>
      <c r="G58" s="76"/>
      <c r="H58" s="77"/>
      <c r="I58" s="76"/>
      <c r="J58" s="1"/>
      <c r="K58" s="1"/>
      <c r="L58" s="1"/>
      <c r="M58" s="1"/>
      <c r="N58" s="1"/>
      <c r="O58" s="1"/>
      <c r="P58" s="1"/>
      <c r="Q58" s="82"/>
      <c r="R58" s="1"/>
      <c r="S58" s="42"/>
      <c r="T58" s="44"/>
      <c r="U58" s="56"/>
      <c r="V58" s="190"/>
    </row>
    <row r="59" spans="1:22" ht="25.5" hidden="1" customHeight="1" x14ac:dyDescent="0.25">
      <c r="B59" s="55"/>
      <c r="C59" s="315"/>
      <c r="D59" s="523" t="s">
        <v>479</v>
      </c>
      <c r="E59" s="523"/>
      <c r="F59" s="80">
        <f t="shared" si="3"/>
        <v>0</v>
      </c>
      <c r="G59" s="76"/>
      <c r="H59" s="77"/>
      <c r="I59" s="76"/>
      <c r="J59" s="1"/>
      <c r="K59" s="1"/>
      <c r="L59" s="1"/>
      <c r="M59" s="1"/>
      <c r="N59" s="1"/>
      <c r="O59" s="1"/>
      <c r="P59" s="1"/>
      <c r="Q59" s="82"/>
      <c r="R59" s="1"/>
      <c r="S59" s="42"/>
      <c r="T59" s="44"/>
      <c r="U59" s="56"/>
      <c r="V59" s="190"/>
    </row>
    <row r="60" spans="1:22" ht="25.5" hidden="1" customHeight="1" x14ac:dyDescent="0.25">
      <c r="B60" s="55"/>
      <c r="C60" s="315"/>
      <c r="D60" s="523" t="s">
        <v>483</v>
      </c>
      <c r="E60" s="523"/>
      <c r="F60" s="80">
        <f t="shared" si="3"/>
        <v>0</v>
      </c>
      <c r="G60" s="76"/>
      <c r="H60" s="77"/>
      <c r="I60" s="76"/>
      <c r="J60" s="1"/>
      <c r="K60" s="1"/>
      <c r="L60" s="1"/>
      <c r="M60" s="1"/>
      <c r="N60" s="1"/>
      <c r="O60" s="1"/>
      <c r="P60" s="1"/>
      <c r="Q60" s="82"/>
      <c r="R60" s="1"/>
      <c r="S60" s="42"/>
      <c r="T60" s="44"/>
      <c r="U60" s="56"/>
      <c r="V60" s="190"/>
    </row>
    <row r="61" spans="1:22" ht="25.5" hidden="1" customHeight="1" x14ac:dyDescent="0.25">
      <c r="B61" s="55"/>
      <c r="C61" s="315"/>
      <c r="D61" s="523" t="s">
        <v>488</v>
      </c>
      <c r="E61" s="523"/>
      <c r="F61" s="80">
        <f t="shared" si="3"/>
        <v>0</v>
      </c>
      <c r="G61" s="76"/>
      <c r="H61" s="77"/>
      <c r="I61" s="76"/>
      <c r="J61" s="1"/>
      <c r="K61" s="1"/>
      <c r="L61" s="1"/>
      <c r="M61" s="1"/>
      <c r="N61" s="1"/>
      <c r="O61" s="1"/>
      <c r="P61" s="1"/>
      <c r="Q61" s="82"/>
      <c r="R61" s="1"/>
      <c r="S61" s="42"/>
      <c r="T61" s="44"/>
      <c r="U61" s="56"/>
      <c r="V61" s="190"/>
    </row>
    <row r="62" spans="1:22" s="18" customFormat="1" ht="25.5" hidden="1" customHeight="1" x14ac:dyDescent="0.25">
      <c r="A62" s="128" t="s">
        <v>27</v>
      </c>
      <c r="B62" s="93" t="s">
        <v>731</v>
      </c>
      <c r="C62" s="532" t="s">
        <v>28</v>
      </c>
      <c r="D62" s="533"/>
      <c r="E62" s="533"/>
      <c r="F62" s="94">
        <f t="shared" si="3"/>
        <v>0</v>
      </c>
      <c r="G62" s="95">
        <f t="shared" ref="G62:T62" si="14">G63+G64+G65+G66+G67+G68+G69+G70+G71+G72</f>
        <v>0</v>
      </c>
      <c r="H62" s="97">
        <f t="shared" si="14"/>
        <v>0</v>
      </c>
      <c r="I62" s="95">
        <f t="shared" si="14"/>
        <v>0</v>
      </c>
      <c r="J62" s="96">
        <f t="shared" si="14"/>
        <v>0</v>
      </c>
      <c r="K62" s="96">
        <f t="shared" si="14"/>
        <v>0</v>
      </c>
      <c r="L62" s="96">
        <f t="shared" si="14"/>
        <v>0</v>
      </c>
      <c r="M62" s="96">
        <f t="shared" si="14"/>
        <v>0</v>
      </c>
      <c r="N62" s="96">
        <f t="shared" si="14"/>
        <v>0</v>
      </c>
      <c r="O62" s="96">
        <f t="shared" si="14"/>
        <v>0</v>
      </c>
      <c r="P62" s="96">
        <f t="shared" si="14"/>
        <v>0</v>
      </c>
      <c r="Q62" s="99">
        <f t="shared" si="14"/>
        <v>0</v>
      </c>
      <c r="R62" s="96">
        <f t="shared" si="14"/>
        <v>0</v>
      </c>
      <c r="S62" s="98">
        <f t="shared" si="14"/>
        <v>0</v>
      </c>
      <c r="T62" s="100">
        <f t="shared" si="14"/>
        <v>0</v>
      </c>
      <c r="U62" s="52"/>
      <c r="V62" s="190"/>
    </row>
    <row r="63" spans="1:22" ht="25.5" hidden="1" customHeight="1" x14ac:dyDescent="0.25">
      <c r="B63" s="55"/>
      <c r="C63" s="315"/>
      <c r="D63" s="523" t="s">
        <v>453</v>
      </c>
      <c r="E63" s="523"/>
      <c r="F63" s="80">
        <f t="shared" si="3"/>
        <v>0</v>
      </c>
      <c r="G63" s="76"/>
      <c r="H63" s="77"/>
      <c r="I63" s="76"/>
      <c r="J63" s="1"/>
      <c r="K63" s="1"/>
      <c r="L63" s="1"/>
      <c r="M63" s="1"/>
      <c r="N63" s="1"/>
      <c r="O63" s="1"/>
      <c r="P63" s="1"/>
      <c r="Q63" s="82"/>
      <c r="R63" s="1"/>
      <c r="S63" s="42"/>
      <c r="T63" s="44"/>
      <c r="U63" s="56"/>
      <c r="V63" s="190"/>
    </row>
    <row r="64" spans="1:22" ht="25.5" hidden="1" customHeight="1" x14ac:dyDescent="0.25">
      <c r="B64" s="55"/>
      <c r="C64" s="315"/>
      <c r="D64" s="523" t="s">
        <v>457</v>
      </c>
      <c r="E64" s="523"/>
      <c r="F64" s="80">
        <f t="shared" ref="F64:F127" si="15">SUM(I64:T64)</f>
        <v>0</v>
      </c>
      <c r="G64" s="76"/>
      <c r="H64" s="77"/>
      <c r="I64" s="76"/>
      <c r="J64" s="1"/>
      <c r="K64" s="1"/>
      <c r="L64" s="1"/>
      <c r="M64" s="1"/>
      <c r="N64" s="1"/>
      <c r="O64" s="1"/>
      <c r="P64" s="1"/>
      <c r="Q64" s="82"/>
      <c r="R64" s="1"/>
      <c r="S64" s="42"/>
      <c r="T64" s="44"/>
      <c r="U64" s="56"/>
      <c r="V64" s="190"/>
    </row>
    <row r="65" spans="1:22" ht="25.5" hidden="1" customHeight="1" x14ac:dyDescent="0.25">
      <c r="B65" s="55"/>
      <c r="C65" s="315"/>
      <c r="D65" s="523" t="s">
        <v>461</v>
      </c>
      <c r="E65" s="523"/>
      <c r="F65" s="80">
        <f t="shared" si="15"/>
        <v>0</v>
      </c>
      <c r="G65" s="76"/>
      <c r="H65" s="77"/>
      <c r="I65" s="76"/>
      <c r="J65" s="1"/>
      <c r="K65" s="1"/>
      <c r="L65" s="1"/>
      <c r="M65" s="1"/>
      <c r="N65" s="1"/>
      <c r="O65" s="1"/>
      <c r="P65" s="1"/>
      <c r="Q65" s="82"/>
      <c r="R65" s="1"/>
      <c r="S65" s="42"/>
      <c r="T65" s="44"/>
      <c r="U65" s="56"/>
      <c r="V65" s="190"/>
    </row>
    <row r="66" spans="1:22" ht="25.5" hidden="1" customHeight="1" x14ac:dyDescent="0.25">
      <c r="B66" s="55"/>
      <c r="C66" s="315"/>
      <c r="D66" s="523" t="s">
        <v>466</v>
      </c>
      <c r="E66" s="523"/>
      <c r="F66" s="80">
        <f t="shared" si="15"/>
        <v>0</v>
      </c>
      <c r="G66" s="76"/>
      <c r="H66" s="77"/>
      <c r="I66" s="76"/>
      <c r="J66" s="1"/>
      <c r="K66" s="1"/>
      <c r="L66" s="1"/>
      <c r="M66" s="1"/>
      <c r="N66" s="1"/>
      <c r="O66" s="1"/>
      <c r="P66" s="1"/>
      <c r="Q66" s="82"/>
      <c r="R66" s="1"/>
      <c r="S66" s="42"/>
      <c r="T66" s="44"/>
      <c r="U66" s="56"/>
      <c r="V66" s="190"/>
    </row>
    <row r="67" spans="1:22" ht="25.5" hidden="1" customHeight="1" x14ac:dyDescent="0.25">
      <c r="B67" s="55"/>
      <c r="C67" s="315"/>
      <c r="D67" s="523" t="s">
        <v>397</v>
      </c>
      <c r="E67" s="523"/>
      <c r="F67" s="80">
        <f t="shared" si="15"/>
        <v>0</v>
      </c>
      <c r="G67" s="76"/>
      <c r="H67" s="77"/>
      <c r="I67" s="76"/>
      <c r="J67" s="1"/>
      <c r="K67" s="1"/>
      <c r="L67" s="1"/>
      <c r="M67" s="1"/>
      <c r="N67" s="1"/>
      <c r="O67" s="1"/>
      <c r="P67" s="1"/>
      <c r="Q67" s="82"/>
      <c r="R67" s="1"/>
      <c r="S67" s="42"/>
      <c r="T67" s="44"/>
      <c r="U67" s="56"/>
      <c r="V67" s="190"/>
    </row>
    <row r="68" spans="1:22" ht="25.5" hidden="1" customHeight="1" x14ac:dyDescent="0.25">
      <c r="B68" s="55"/>
      <c r="C68" s="315"/>
      <c r="D68" s="523" t="s">
        <v>470</v>
      </c>
      <c r="E68" s="523"/>
      <c r="F68" s="80">
        <f t="shared" si="15"/>
        <v>0</v>
      </c>
      <c r="G68" s="76"/>
      <c r="H68" s="77"/>
      <c r="I68" s="76"/>
      <c r="J68" s="1"/>
      <c r="K68" s="1"/>
      <c r="L68" s="1"/>
      <c r="M68" s="1"/>
      <c r="N68" s="1"/>
      <c r="O68" s="1"/>
      <c r="P68" s="1"/>
      <c r="Q68" s="82"/>
      <c r="R68" s="1"/>
      <c r="S68" s="42"/>
      <c r="T68" s="44"/>
      <c r="U68" s="56"/>
      <c r="V68" s="190"/>
    </row>
    <row r="69" spans="1:22" ht="25.5" hidden="1" customHeight="1" x14ac:dyDescent="0.25">
      <c r="B69" s="55"/>
      <c r="C69" s="315"/>
      <c r="D69" s="523" t="s">
        <v>475</v>
      </c>
      <c r="E69" s="523"/>
      <c r="F69" s="80">
        <f t="shared" si="15"/>
        <v>0</v>
      </c>
      <c r="G69" s="76"/>
      <c r="H69" s="77"/>
      <c r="I69" s="76"/>
      <c r="J69" s="1"/>
      <c r="K69" s="1"/>
      <c r="L69" s="1"/>
      <c r="M69" s="1"/>
      <c r="N69" s="1"/>
      <c r="O69" s="1"/>
      <c r="P69" s="1"/>
      <c r="Q69" s="82"/>
      <c r="R69" s="1"/>
      <c r="S69" s="42"/>
      <c r="T69" s="44"/>
      <c r="U69" s="56"/>
      <c r="V69" s="190"/>
    </row>
    <row r="70" spans="1:22" ht="25.5" hidden="1" customHeight="1" x14ac:dyDescent="0.25">
      <c r="B70" s="55"/>
      <c r="C70" s="315"/>
      <c r="D70" s="523" t="s">
        <v>480</v>
      </c>
      <c r="E70" s="523"/>
      <c r="F70" s="80">
        <f t="shared" si="15"/>
        <v>0</v>
      </c>
      <c r="G70" s="76"/>
      <c r="H70" s="77"/>
      <c r="I70" s="76"/>
      <c r="J70" s="1"/>
      <c r="K70" s="1"/>
      <c r="L70" s="1"/>
      <c r="M70" s="1"/>
      <c r="N70" s="1"/>
      <c r="O70" s="1"/>
      <c r="P70" s="1"/>
      <c r="Q70" s="82"/>
      <c r="R70" s="1"/>
      <c r="S70" s="42"/>
      <c r="T70" s="44"/>
      <c r="U70" s="56"/>
      <c r="V70" s="190"/>
    </row>
    <row r="71" spans="1:22" ht="25.5" hidden="1" customHeight="1" x14ac:dyDescent="0.25">
      <c r="B71" s="55"/>
      <c r="C71" s="315"/>
      <c r="D71" s="523" t="s">
        <v>484</v>
      </c>
      <c r="E71" s="523"/>
      <c r="F71" s="80">
        <f t="shared" si="15"/>
        <v>0</v>
      </c>
      <c r="G71" s="76"/>
      <c r="H71" s="77"/>
      <c r="I71" s="76"/>
      <c r="J71" s="1"/>
      <c r="K71" s="1"/>
      <c r="L71" s="1"/>
      <c r="M71" s="1"/>
      <c r="N71" s="1"/>
      <c r="O71" s="1"/>
      <c r="P71" s="1"/>
      <c r="Q71" s="82"/>
      <c r="R71" s="1"/>
      <c r="S71" s="42"/>
      <c r="T71" s="44"/>
      <c r="U71" s="56"/>
      <c r="V71" s="190"/>
    </row>
    <row r="72" spans="1:22" ht="25.5" hidden="1" customHeight="1" x14ac:dyDescent="0.25">
      <c r="B72" s="55"/>
      <c r="C72" s="315"/>
      <c r="D72" s="523" t="s">
        <v>489</v>
      </c>
      <c r="E72" s="523"/>
      <c r="F72" s="80">
        <f t="shared" si="15"/>
        <v>0</v>
      </c>
      <c r="G72" s="76"/>
      <c r="H72" s="77"/>
      <c r="I72" s="76"/>
      <c r="J72" s="1"/>
      <c r="K72" s="1"/>
      <c r="L72" s="1"/>
      <c r="M72" s="1"/>
      <c r="N72" s="1"/>
      <c r="O72" s="1"/>
      <c r="P72" s="1"/>
      <c r="Q72" s="82"/>
      <c r="R72" s="1"/>
      <c r="S72" s="42"/>
      <c r="T72" s="44"/>
      <c r="U72" s="56"/>
      <c r="V72" s="190"/>
    </row>
    <row r="73" spans="1:22" s="18" customFormat="1" ht="15.75" hidden="1" thickBot="1" x14ac:dyDescent="0.3">
      <c r="A73" s="128" t="s">
        <v>29</v>
      </c>
      <c r="B73" s="93" t="s">
        <v>732</v>
      </c>
      <c r="C73" s="534" t="s">
        <v>799</v>
      </c>
      <c r="D73" s="535"/>
      <c r="E73" s="535"/>
      <c r="F73" s="94">
        <f t="shared" si="15"/>
        <v>0</v>
      </c>
      <c r="G73" s="95">
        <f t="shared" ref="G73:T73" si="16">G74+G75+G76+G77+G78+G79+G80+G81+G82+G83</f>
        <v>0</v>
      </c>
      <c r="H73" s="97">
        <f t="shared" si="16"/>
        <v>0</v>
      </c>
      <c r="I73" s="95">
        <f t="shared" si="16"/>
        <v>0</v>
      </c>
      <c r="J73" s="96">
        <f t="shared" si="16"/>
        <v>0</v>
      </c>
      <c r="K73" s="96">
        <f t="shared" si="16"/>
        <v>0</v>
      </c>
      <c r="L73" s="96">
        <f t="shared" si="16"/>
        <v>0</v>
      </c>
      <c r="M73" s="96">
        <f t="shared" si="16"/>
        <v>0</v>
      </c>
      <c r="N73" s="96">
        <f t="shared" si="16"/>
        <v>0</v>
      </c>
      <c r="O73" s="96">
        <f t="shared" si="16"/>
        <v>0</v>
      </c>
      <c r="P73" s="96">
        <f t="shared" si="16"/>
        <v>0</v>
      </c>
      <c r="Q73" s="99">
        <f t="shared" si="16"/>
        <v>0</v>
      </c>
      <c r="R73" s="96">
        <f t="shared" si="16"/>
        <v>0</v>
      </c>
      <c r="S73" s="98">
        <f t="shared" si="16"/>
        <v>0</v>
      </c>
      <c r="T73" s="100">
        <f t="shared" si="16"/>
        <v>0</v>
      </c>
      <c r="U73" s="52"/>
      <c r="V73" s="190"/>
    </row>
    <row r="74" spans="1:22" ht="15.75" hidden="1" thickBot="1" x14ac:dyDescent="0.3">
      <c r="B74" s="55"/>
      <c r="C74" s="315"/>
      <c r="D74" s="524" t="s">
        <v>454</v>
      </c>
      <c r="E74" s="524"/>
      <c r="F74" s="80">
        <f t="shared" si="15"/>
        <v>0</v>
      </c>
      <c r="G74" s="76"/>
      <c r="H74" s="77"/>
      <c r="I74" s="76"/>
      <c r="J74" s="1"/>
      <c r="K74" s="1"/>
      <c r="L74" s="1"/>
      <c r="M74" s="1"/>
      <c r="N74" s="1"/>
      <c r="O74" s="1"/>
      <c r="P74" s="1"/>
      <c r="Q74" s="82"/>
      <c r="R74" s="1"/>
      <c r="S74" s="42"/>
      <c r="T74" s="44"/>
      <c r="U74" s="56"/>
      <c r="V74" s="190"/>
    </row>
    <row r="75" spans="1:22" ht="15.75" hidden="1" thickBot="1" x14ac:dyDescent="0.3">
      <c r="B75" s="55"/>
      <c r="C75" s="315"/>
      <c r="D75" s="524" t="s">
        <v>458</v>
      </c>
      <c r="E75" s="524"/>
      <c r="F75" s="80">
        <f t="shared" si="15"/>
        <v>0</v>
      </c>
      <c r="G75" s="76"/>
      <c r="H75" s="77"/>
      <c r="I75" s="76"/>
      <c r="J75" s="1"/>
      <c r="K75" s="1"/>
      <c r="L75" s="1"/>
      <c r="M75" s="1"/>
      <c r="N75" s="1"/>
      <c r="O75" s="1"/>
      <c r="P75" s="1"/>
      <c r="Q75" s="82"/>
      <c r="R75" s="1"/>
      <c r="S75" s="42"/>
      <c r="T75" s="44"/>
      <c r="U75" s="56"/>
      <c r="V75" s="190"/>
    </row>
    <row r="76" spans="1:22" ht="15.75" hidden="1" thickBot="1" x14ac:dyDescent="0.3">
      <c r="B76" s="55"/>
      <c r="C76" s="315"/>
      <c r="D76" s="524" t="s">
        <v>462</v>
      </c>
      <c r="E76" s="524"/>
      <c r="F76" s="80">
        <f t="shared" si="15"/>
        <v>0</v>
      </c>
      <c r="G76" s="76"/>
      <c r="H76" s="77"/>
      <c r="I76" s="76"/>
      <c r="J76" s="1"/>
      <c r="K76" s="1"/>
      <c r="L76" s="1"/>
      <c r="M76" s="1"/>
      <c r="N76" s="1"/>
      <c r="O76" s="1"/>
      <c r="P76" s="1"/>
      <c r="Q76" s="82"/>
      <c r="R76" s="1"/>
      <c r="S76" s="42"/>
      <c r="T76" s="44"/>
      <c r="U76" s="56"/>
      <c r="V76" s="190"/>
    </row>
    <row r="77" spans="1:22" ht="15.75" hidden="1" thickBot="1" x14ac:dyDescent="0.3">
      <c r="B77" s="55"/>
      <c r="C77" s="315"/>
      <c r="D77" s="524" t="s">
        <v>800</v>
      </c>
      <c r="E77" s="524"/>
      <c r="F77" s="80">
        <f t="shared" si="15"/>
        <v>0</v>
      </c>
      <c r="G77" s="76"/>
      <c r="H77" s="77"/>
      <c r="I77" s="76"/>
      <c r="J77" s="1"/>
      <c r="K77" s="1"/>
      <c r="L77" s="1"/>
      <c r="M77" s="1"/>
      <c r="N77" s="1"/>
      <c r="O77" s="1"/>
      <c r="P77" s="1"/>
      <c r="Q77" s="82"/>
      <c r="R77" s="1"/>
      <c r="S77" s="42"/>
      <c r="T77" s="44"/>
      <c r="U77" s="56"/>
      <c r="V77" s="190"/>
    </row>
    <row r="78" spans="1:22" ht="15.75" hidden="1" thickBot="1" x14ac:dyDescent="0.3">
      <c r="B78" s="55"/>
      <c r="C78" s="315"/>
      <c r="D78" s="524" t="s">
        <v>398</v>
      </c>
      <c r="E78" s="524"/>
      <c r="F78" s="80">
        <f t="shared" si="15"/>
        <v>0</v>
      </c>
      <c r="G78" s="76"/>
      <c r="H78" s="77"/>
      <c r="I78" s="76"/>
      <c r="J78" s="1"/>
      <c r="K78" s="1"/>
      <c r="L78" s="1"/>
      <c r="M78" s="1"/>
      <c r="N78" s="1"/>
      <c r="O78" s="1"/>
      <c r="P78" s="1"/>
      <c r="Q78" s="82"/>
      <c r="R78" s="1"/>
      <c r="S78" s="42"/>
      <c r="T78" s="44"/>
      <c r="U78" s="56"/>
      <c r="V78" s="190"/>
    </row>
    <row r="79" spans="1:22" ht="15.75" hidden="1" thickBot="1" x14ac:dyDescent="0.3">
      <c r="B79" s="55"/>
      <c r="C79" s="315"/>
      <c r="D79" s="524" t="s">
        <v>471</v>
      </c>
      <c r="E79" s="524"/>
      <c r="F79" s="80">
        <f t="shared" si="15"/>
        <v>0</v>
      </c>
      <c r="G79" s="76"/>
      <c r="H79" s="77"/>
      <c r="I79" s="76"/>
      <c r="J79" s="1"/>
      <c r="K79" s="1"/>
      <c r="L79" s="1"/>
      <c r="M79" s="1"/>
      <c r="N79" s="1"/>
      <c r="O79" s="1"/>
      <c r="P79" s="1"/>
      <c r="Q79" s="82"/>
      <c r="R79" s="1"/>
      <c r="S79" s="42"/>
      <c r="T79" s="44"/>
      <c r="U79" s="56"/>
      <c r="V79" s="190"/>
    </row>
    <row r="80" spans="1:22" ht="25.5" hidden="1" customHeight="1" x14ac:dyDescent="0.25">
      <c r="B80" s="55"/>
      <c r="C80" s="315"/>
      <c r="D80" s="523" t="s">
        <v>476</v>
      </c>
      <c r="E80" s="523"/>
      <c r="F80" s="80">
        <f t="shared" si="15"/>
        <v>0</v>
      </c>
      <c r="G80" s="76"/>
      <c r="H80" s="77"/>
      <c r="I80" s="76"/>
      <c r="J80" s="1"/>
      <c r="K80" s="1"/>
      <c r="L80" s="1"/>
      <c r="M80" s="1"/>
      <c r="N80" s="1"/>
      <c r="O80" s="1"/>
      <c r="P80" s="1"/>
      <c r="Q80" s="82"/>
      <c r="R80" s="1"/>
      <c r="S80" s="42"/>
      <c r="T80" s="44"/>
      <c r="U80" s="56"/>
      <c r="V80" s="190"/>
    </row>
    <row r="81" spans="1:23" ht="15.75" hidden="1" thickBot="1" x14ac:dyDescent="0.3">
      <c r="B81" s="55"/>
      <c r="C81" s="315"/>
      <c r="D81" s="524" t="s">
        <v>801</v>
      </c>
      <c r="E81" s="524"/>
      <c r="F81" s="80">
        <f t="shared" si="15"/>
        <v>0</v>
      </c>
      <c r="G81" s="76"/>
      <c r="H81" s="77"/>
      <c r="I81" s="76"/>
      <c r="J81" s="1"/>
      <c r="K81" s="1"/>
      <c r="L81" s="1"/>
      <c r="M81" s="1"/>
      <c r="N81" s="1"/>
      <c r="O81" s="1"/>
      <c r="P81" s="1"/>
      <c r="Q81" s="82"/>
      <c r="R81" s="1"/>
      <c r="S81" s="42"/>
      <c r="T81" s="44"/>
      <c r="U81" s="56"/>
      <c r="V81" s="190"/>
    </row>
    <row r="82" spans="1:23" ht="25.5" hidden="1" customHeight="1" x14ac:dyDescent="0.25">
      <c r="B82" s="55"/>
      <c r="C82" s="315"/>
      <c r="D82" s="523" t="s">
        <v>485</v>
      </c>
      <c r="E82" s="523"/>
      <c r="F82" s="80">
        <f t="shared" si="15"/>
        <v>0</v>
      </c>
      <c r="G82" s="76"/>
      <c r="H82" s="77"/>
      <c r="I82" s="76"/>
      <c r="J82" s="1"/>
      <c r="K82" s="1"/>
      <c r="L82" s="1"/>
      <c r="M82" s="1"/>
      <c r="N82" s="1"/>
      <c r="O82" s="1"/>
      <c r="P82" s="1"/>
      <c r="Q82" s="82"/>
      <c r="R82" s="1"/>
      <c r="S82" s="42"/>
      <c r="T82" s="44"/>
      <c r="U82" s="56"/>
      <c r="V82" s="190"/>
    </row>
    <row r="83" spans="1:23" ht="25.5" hidden="1" customHeight="1" thickBot="1" x14ac:dyDescent="0.3">
      <c r="B83" s="57"/>
      <c r="C83" s="316"/>
      <c r="D83" s="555" t="s">
        <v>490</v>
      </c>
      <c r="E83" s="555"/>
      <c r="F83" s="80">
        <f t="shared" si="15"/>
        <v>0</v>
      </c>
      <c r="G83" s="76"/>
      <c r="H83" s="77"/>
      <c r="I83" s="76"/>
      <c r="J83" s="1"/>
      <c r="K83" s="1"/>
      <c r="L83" s="1"/>
      <c r="M83" s="1"/>
      <c r="N83" s="1"/>
      <c r="O83" s="1"/>
      <c r="P83" s="1"/>
      <c r="Q83" s="82"/>
      <c r="R83" s="1"/>
      <c r="S83" s="42"/>
      <c r="T83" s="44"/>
      <c r="U83" s="56"/>
      <c r="V83" s="190"/>
    </row>
    <row r="84" spans="1:23" ht="15.75" thickBot="1" x14ac:dyDescent="0.3">
      <c r="B84" s="101" t="s">
        <v>30</v>
      </c>
      <c r="C84" s="540" t="s">
        <v>31</v>
      </c>
      <c r="D84" s="558"/>
      <c r="E84" s="558"/>
      <c r="F84" s="86">
        <f t="shared" si="15"/>
        <v>0</v>
      </c>
      <c r="G84" s="87">
        <f t="shared" ref="G84:H84" si="17">G85+G88+G89+G90+G95+G106</f>
        <v>0</v>
      </c>
      <c r="H84" s="89">
        <f t="shared" si="17"/>
        <v>0</v>
      </c>
      <c r="I84" s="87">
        <f>I85+I88+I89+I90+I95+I106</f>
        <v>0</v>
      </c>
      <c r="J84" s="88">
        <f t="shared" ref="J84:T84" si="18">J85+J88+J89+J90+J95+J106</f>
        <v>0</v>
      </c>
      <c r="K84" s="88">
        <f t="shared" si="18"/>
        <v>0</v>
      </c>
      <c r="L84" s="88">
        <f t="shared" si="18"/>
        <v>0</v>
      </c>
      <c r="M84" s="88">
        <f t="shared" si="18"/>
        <v>0</v>
      </c>
      <c r="N84" s="88">
        <f t="shared" si="18"/>
        <v>0</v>
      </c>
      <c r="O84" s="88">
        <f t="shared" si="18"/>
        <v>0</v>
      </c>
      <c r="P84" s="88">
        <f t="shared" si="18"/>
        <v>0</v>
      </c>
      <c r="Q84" s="91">
        <f t="shared" si="18"/>
        <v>0</v>
      </c>
      <c r="R84" s="88">
        <f t="shared" si="18"/>
        <v>0</v>
      </c>
      <c r="S84" s="90">
        <f t="shared" si="18"/>
        <v>0</v>
      </c>
      <c r="T84" s="92">
        <f t="shared" si="18"/>
        <v>0</v>
      </c>
      <c r="U84" s="52"/>
      <c r="V84" s="190"/>
    </row>
    <row r="85" spans="1:23" s="18" customFormat="1" hidden="1" x14ac:dyDescent="0.25">
      <c r="A85" s="128"/>
      <c r="B85" s="117" t="s">
        <v>733</v>
      </c>
      <c r="C85" s="541" t="s">
        <v>32</v>
      </c>
      <c r="D85" s="542"/>
      <c r="E85" s="542"/>
      <c r="F85" s="118">
        <f t="shared" si="15"/>
        <v>0</v>
      </c>
      <c r="G85" s="119">
        <f t="shared" ref="G85:H85" si="19">G86+G87</f>
        <v>0</v>
      </c>
      <c r="H85" s="121">
        <f t="shared" si="19"/>
        <v>0</v>
      </c>
      <c r="I85" s="119">
        <f>I86+I87</f>
        <v>0</v>
      </c>
      <c r="J85" s="120">
        <f t="shared" ref="J85:T85" si="20">J86+J87</f>
        <v>0</v>
      </c>
      <c r="K85" s="120">
        <f t="shared" si="20"/>
        <v>0</v>
      </c>
      <c r="L85" s="120">
        <f t="shared" si="20"/>
        <v>0</v>
      </c>
      <c r="M85" s="120">
        <f t="shared" si="20"/>
        <v>0</v>
      </c>
      <c r="N85" s="120">
        <f t="shared" si="20"/>
        <v>0</v>
      </c>
      <c r="O85" s="120">
        <f t="shared" si="20"/>
        <v>0</v>
      </c>
      <c r="P85" s="120">
        <f t="shared" si="20"/>
        <v>0</v>
      </c>
      <c r="Q85" s="123">
        <f t="shared" si="20"/>
        <v>0</v>
      </c>
      <c r="R85" s="120">
        <f t="shared" si="20"/>
        <v>0</v>
      </c>
      <c r="S85" s="122">
        <f t="shared" si="20"/>
        <v>0</v>
      </c>
      <c r="T85" s="124">
        <f t="shared" si="20"/>
        <v>0</v>
      </c>
      <c r="U85" s="52"/>
      <c r="V85" s="190"/>
    </row>
    <row r="86" spans="1:23" s="41" customFormat="1" hidden="1" x14ac:dyDescent="0.25">
      <c r="A86" s="128" t="s">
        <v>33</v>
      </c>
      <c r="B86" s="53" t="s">
        <v>734</v>
      </c>
      <c r="C86" s="178" t="s">
        <v>315</v>
      </c>
      <c r="D86" s="314"/>
      <c r="E86" s="273"/>
      <c r="F86" s="81">
        <f t="shared" si="15"/>
        <v>0</v>
      </c>
      <c r="G86" s="78"/>
      <c r="H86" s="79">
        <f>F86</f>
        <v>0</v>
      </c>
      <c r="I86" s="78"/>
      <c r="J86" s="13"/>
      <c r="K86" s="13"/>
      <c r="L86" s="13"/>
      <c r="M86" s="13"/>
      <c r="N86" s="13"/>
      <c r="O86" s="13"/>
      <c r="P86" s="13"/>
      <c r="Q86" s="83"/>
      <c r="R86" s="13"/>
      <c r="S86" s="43"/>
      <c r="T86" s="45"/>
      <c r="U86" s="54"/>
      <c r="V86" s="205"/>
    </row>
    <row r="87" spans="1:23" s="41" customFormat="1" hidden="1" x14ac:dyDescent="0.25">
      <c r="A87" s="128" t="s">
        <v>913</v>
      </c>
      <c r="B87" s="53" t="s">
        <v>914</v>
      </c>
      <c r="C87" s="178" t="s">
        <v>915</v>
      </c>
      <c r="D87" s="314"/>
      <c r="E87" s="273"/>
      <c r="F87" s="81">
        <f t="shared" si="15"/>
        <v>0</v>
      </c>
      <c r="G87" s="78"/>
      <c r="H87" s="79">
        <f>F87</f>
        <v>0</v>
      </c>
      <c r="I87" s="78"/>
      <c r="J87" s="13"/>
      <c r="K87" s="13"/>
      <c r="L87" s="13"/>
      <c r="M87" s="13"/>
      <c r="N87" s="13"/>
      <c r="O87" s="13"/>
      <c r="P87" s="13"/>
      <c r="Q87" s="83"/>
      <c r="R87" s="13"/>
      <c r="S87" s="43"/>
      <c r="T87" s="45"/>
      <c r="U87" s="54"/>
      <c r="V87" s="205"/>
    </row>
    <row r="88" spans="1:23" s="18" customFormat="1" hidden="1" x14ac:dyDescent="0.25">
      <c r="A88" s="128" t="s">
        <v>916</v>
      </c>
      <c r="B88" s="93" t="s">
        <v>918</v>
      </c>
      <c r="C88" s="556" t="s">
        <v>920</v>
      </c>
      <c r="D88" s="557"/>
      <c r="E88" s="557"/>
      <c r="F88" s="94">
        <f t="shared" si="15"/>
        <v>0</v>
      </c>
      <c r="G88" s="95"/>
      <c r="H88" s="97">
        <f>F88</f>
        <v>0</v>
      </c>
      <c r="I88" s="95"/>
      <c r="J88" s="96"/>
      <c r="K88" s="96"/>
      <c r="L88" s="96"/>
      <c r="M88" s="96"/>
      <c r="N88" s="96"/>
      <c r="O88" s="96"/>
      <c r="P88" s="96"/>
      <c r="Q88" s="99"/>
      <c r="R88" s="96"/>
      <c r="S88" s="98"/>
      <c r="T88" s="100"/>
      <c r="U88" s="52"/>
      <c r="V88" s="190"/>
    </row>
    <row r="89" spans="1:23" s="18" customFormat="1" hidden="1" x14ac:dyDescent="0.25">
      <c r="A89" s="128" t="s">
        <v>917</v>
      </c>
      <c r="B89" s="93" t="s">
        <v>919</v>
      </c>
      <c r="C89" s="556" t="s">
        <v>921</v>
      </c>
      <c r="D89" s="557"/>
      <c r="E89" s="557"/>
      <c r="F89" s="94">
        <f t="shared" si="15"/>
        <v>0</v>
      </c>
      <c r="G89" s="95"/>
      <c r="H89" s="97">
        <f>F89</f>
        <v>0</v>
      </c>
      <c r="I89" s="95"/>
      <c r="J89" s="96"/>
      <c r="K89" s="96"/>
      <c r="L89" s="96"/>
      <c r="M89" s="96"/>
      <c r="N89" s="96"/>
      <c r="O89" s="96"/>
      <c r="P89" s="96"/>
      <c r="Q89" s="99"/>
      <c r="R89" s="96"/>
      <c r="S89" s="98"/>
      <c r="T89" s="100"/>
      <c r="U89" s="52"/>
      <c r="V89" s="190"/>
    </row>
    <row r="90" spans="1:23" s="18" customFormat="1" hidden="1" x14ac:dyDescent="0.25">
      <c r="A90" s="128" t="s">
        <v>34</v>
      </c>
      <c r="B90" s="93" t="s">
        <v>735</v>
      </c>
      <c r="C90" s="556" t="s">
        <v>35</v>
      </c>
      <c r="D90" s="557"/>
      <c r="E90" s="557"/>
      <c r="F90" s="94">
        <f t="shared" si="15"/>
        <v>0</v>
      </c>
      <c r="G90" s="95">
        <f t="shared" ref="G90:H90" si="21">G91+G92+G93+G94</f>
        <v>0</v>
      </c>
      <c r="H90" s="97">
        <f t="shared" si="21"/>
        <v>0</v>
      </c>
      <c r="I90" s="95">
        <f>I91+I92+I93+I94</f>
        <v>0</v>
      </c>
      <c r="J90" s="96">
        <f t="shared" ref="J90:T90" si="22">J91+J92+J93+J94</f>
        <v>0</v>
      </c>
      <c r="K90" s="96">
        <f t="shared" si="22"/>
        <v>0</v>
      </c>
      <c r="L90" s="96">
        <f t="shared" si="22"/>
        <v>0</v>
      </c>
      <c r="M90" s="96">
        <f t="shared" si="22"/>
        <v>0</v>
      </c>
      <c r="N90" s="96">
        <f t="shared" si="22"/>
        <v>0</v>
      </c>
      <c r="O90" s="96">
        <f t="shared" si="22"/>
        <v>0</v>
      </c>
      <c r="P90" s="96">
        <f t="shared" si="22"/>
        <v>0</v>
      </c>
      <c r="Q90" s="99">
        <f t="shared" si="22"/>
        <v>0</v>
      </c>
      <c r="R90" s="96">
        <f t="shared" si="22"/>
        <v>0</v>
      </c>
      <c r="S90" s="98">
        <f t="shared" si="22"/>
        <v>0</v>
      </c>
      <c r="T90" s="100">
        <f t="shared" si="22"/>
        <v>0</v>
      </c>
      <c r="U90" s="52"/>
      <c r="V90" s="190"/>
    </row>
    <row r="91" spans="1:23" hidden="1" x14ac:dyDescent="0.25">
      <c r="B91" s="55"/>
      <c r="C91" s="2"/>
      <c r="D91" s="524" t="s">
        <v>316</v>
      </c>
      <c r="E91" s="524"/>
      <c r="F91" s="80">
        <f t="shared" si="15"/>
        <v>0</v>
      </c>
      <c r="G91" s="76"/>
      <c r="H91" s="77">
        <f>F91</f>
        <v>0</v>
      </c>
      <c r="I91" s="76"/>
      <c r="J91" s="1"/>
      <c r="K91" s="1"/>
      <c r="L91" s="1"/>
      <c r="M91" s="1"/>
      <c r="N91" s="1"/>
      <c r="O91" s="1"/>
      <c r="P91" s="1"/>
      <c r="Q91" s="82"/>
      <c r="R91" s="1"/>
      <c r="S91" s="42"/>
      <c r="T91" s="44"/>
      <c r="U91" s="56"/>
      <c r="V91" s="190"/>
    </row>
    <row r="92" spans="1:23" hidden="1" x14ac:dyDescent="0.25">
      <c r="B92" s="55"/>
      <c r="C92" s="2"/>
      <c r="D92" s="524" t="s">
        <v>317</v>
      </c>
      <c r="E92" s="524"/>
      <c r="F92" s="80">
        <f t="shared" si="15"/>
        <v>0</v>
      </c>
      <c r="G92" s="76"/>
      <c r="H92" s="77">
        <f>F92</f>
        <v>0</v>
      </c>
      <c r="I92" s="76"/>
      <c r="J92" s="1"/>
      <c r="K92" s="1"/>
      <c r="L92" s="1"/>
      <c r="M92" s="1"/>
      <c r="N92" s="1"/>
      <c r="O92" s="1"/>
      <c r="P92" s="1"/>
      <c r="Q92" s="82"/>
      <c r="R92" s="1"/>
      <c r="S92" s="42"/>
      <c r="T92" s="44"/>
      <c r="U92" s="56"/>
      <c r="V92" s="190"/>
    </row>
    <row r="93" spans="1:23" hidden="1" x14ac:dyDescent="0.25">
      <c r="B93" s="55"/>
      <c r="C93" s="2"/>
      <c r="D93" s="524" t="s">
        <v>318</v>
      </c>
      <c r="E93" s="524"/>
      <c r="F93" s="80">
        <f t="shared" si="15"/>
        <v>0</v>
      </c>
      <c r="G93" s="76"/>
      <c r="H93" s="77">
        <f>F93</f>
        <v>0</v>
      </c>
      <c r="I93" s="76"/>
      <c r="J93" s="1"/>
      <c r="K93" s="1"/>
      <c r="L93" s="1"/>
      <c r="M93" s="1"/>
      <c r="N93" s="1"/>
      <c r="O93" s="1"/>
      <c r="P93" s="1"/>
      <c r="Q93" s="82"/>
      <c r="R93" s="1"/>
      <c r="S93" s="42"/>
      <c r="T93" s="44"/>
      <c r="U93" s="56"/>
      <c r="V93" s="190"/>
    </row>
    <row r="94" spans="1:23" hidden="1" x14ac:dyDescent="0.25">
      <c r="B94" s="55"/>
      <c r="C94" s="2"/>
      <c r="D94" s="524" t="s">
        <v>319</v>
      </c>
      <c r="E94" s="524"/>
      <c r="F94" s="80">
        <f t="shared" si="15"/>
        <v>0</v>
      </c>
      <c r="G94" s="76"/>
      <c r="H94" s="77">
        <f>F94</f>
        <v>0</v>
      </c>
      <c r="I94" s="76"/>
      <c r="J94" s="1"/>
      <c r="K94" s="1"/>
      <c r="L94" s="1"/>
      <c r="M94" s="1"/>
      <c r="N94" s="1"/>
      <c r="O94" s="1"/>
      <c r="P94" s="1"/>
      <c r="Q94" s="82"/>
      <c r="R94" s="1"/>
      <c r="S94" s="42"/>
      <c r="T94" s="44"/>
      <c r="U94" s="56"/>
      <c r="V94" s="190"/>
      <c r="W94" s="190"/>
    </row>
    <row r="95" spans="1:23" s="18" customFormat="1" hidden="1" x14ac:dyDescent="0.25">
      <c r="A95" s="128"/>
      <c r="B95" s="93" t="s">
        <v>736</v>
      </c>
      <c r="C95" s="556" t="s">
        <v>37</v>
      </c>
      <c r="D95" s="557"/>
      <c r="E95" s="557"/>
      <c r="F95" s="94">
        <f t="shared" si="15"/>
        <v>0</v>
      </c>
      <c r="G95" s="95">
        <f t="shared" ref="G95:H95" si="23">G96+G99+G100+G101+G102</f>
        <v>0</v>
      </c>
      <c r="H95" s="97">
        <f t="shared" si="23"/>
        <v>0</v>
      </c>
      <c r="I95" s="95">
        <f>I96+I99+I100+I101+I102</f>
        <v>0</v>
      </c>
      <c r="J95" s="96">
        <f t="shared" ref="J95:T95" si="24">J96+J99+J100+J101+J102</f>
        <v>0</v>
      </c>
      <c r="K95" s="96">
        <f t="shared" si="24"/>
        <v>0</v>
      </c>
      <c r="L95" s="96">
        <f t="shared" si="24"/>
        <v>0</v>
      </c>
      <c r="M95" s="96">
        <f t="shared" si="24"/>
        <v>0</v>
      </c>
      <c r="N95" s="96">
        <f t="shared" si="24"/>
        <v>0</v>
      </c>
      <c r="O95" s="96">
        <f t="shared" si="24"/>
        <v>0</v>
      </c>
      <c r="P95" s="96">
        <f t="shared" si="24"/>
        <v>0</v>
      </c>
      <c r="Q95" s="99">
        <f t="shared" si="24"/>
        <v>0</v>
      </c>
      <c r="R95" s="96">
        <f t="shared" si="24"/>
        <v>0</v>
      </c>
      <c r="S95" s="98">
        <f t="shared" si="24"/>
        <v>0</v>
      </c>
      <c r="T95" s="100">
        <f t="shared" si="24"/>
        <v>0</v>
      </c>
      <c r="U95" s="52"/>
      <c r="V95" s="190"/>
      <c r="W95" s="190"/>
    </row>
    <row r="96" spans="1:23" s="41" customFormat="1" hidden="1" x14ac:dyDescent="0.25">
      <c r="A96" s="128" t="s">
        <v>36</v>
      </c>
      <c r="B96" s="53" t="s">
        <v>922</v>
      </c>
      <c r="C96" s="178" t="s">
        <v>923</v>
      </c>
      <c r="D96" s="314"/>
      <c r="E96" s="273"/>
      <c r="F96" s="81">
        <f t="shared" si="15"/>
        <v>0</v>
      </c>
      <c r="G96" s="78">
        <f t="shared" ref="G96:H96" si="25">G97+G98</f>
        <v>0</v>
      </c>
      <c r="H96" s="79">
        <f t="shared" si="25"/>
        <v>0</v>
      </c>
      <c r="I96" s="78">
        <f>I97+I98</f>
        <v>0</v>
      </c>
      <c r="J96" s="13">
        <f t="shared" ref="J96:T96" si="26">J97+J98</f>
        <v>0</v>
      </c>
      <c r="K96" s="13">
        <f t="shared" si="26"/>
        <v>0</v>
      </c>
      <c r="L96" s="13">
        <f t="shared" si="26"/>
        <v>0</v>
      </c>
      <c r="M96" s="13">
        <f t="shared" si="26"/>
        <v>0</v>
      </c>
      <c r="N96" s="13">
        <f t="shared" si="26"/>
        <v>0</v>
      </c>
      <c r="O96" s="13">
        <f t="shared" si="26"/>
        <v>0</v>
      </c>
      <c r="P96" s="13">
        <f t="shared" si="26"/>
        <v>0</v>
      </c>
      <c r="Q96" s="83">
        <f t="shared" si="26"/>
        <v>0</v>
      </c>
      <c r="R96" s="13">
        <f t="shared" si="26"/>
        <v>0</v>
      </c>
      <c r="S96" s="43">
        <f t="shared" si="26"/>
        <v>0</v>
      </c>
      <c r="T96" s="45">
        <f t="shared" si="26"/>
        <v>0</v>
      </c>
      <c r="U96" s="54"/>
      <c r="V96" s="205"/>
    </row>
    <row r="97" spans="1:23" hidden="1" x14ac:dyDescent="0.25">
      <c r="B97" s="55"/>
      <c r="C97" s="2"/>
      <c r="D97" s="524" t="s">
        <v>399</v>
      </c>
      <c r="E97" s="566"/>
      <c r="F97" s="80">
        <f t="shared" si="15"/>
        <v>0</v>
      </c>
      <c r="G97" s="76"/>
      <c r="H97" s="77">
        <f>F97</f>
        <v>0</v>
      </c>
      <c r="I97" s="76"/>
      <c r="J97" s="1"/>
      <c r="K97" s="1"/>
      <c r="L97" s="1"/>
      <c r="M97" s="1"/>
      <c r="N97" s="1"/>
      <c r="O97" s="1"/>
      <c r="P97" s="1"/>
      <c r="Q97" s="82"/>
      <c r="R97" s="1"/>
      <c r="S97" s="42"/>
      <c r="T97" s="44"/>
      <c r="U97" s="56"/>
      <c r="V97" s="190"/>
      <c r="W97" s="190"/>
    </row>
    <row r="98" spans="1:23" hidden="1" x14ac:dyDescent="0.25">
      <c r="B98" s="55"/>
      <c r="C98" s="2"/>
      <c r="D98" s="524" t="s">
        <v>400</v>
      </c>
      <c r="E98" s="566"/>
      <c r="F98" s="80">
        <f t="shared" si="15"/>
        <v>0</v>
      </c>
      <c r="G98" s="76"/>
      <c r="H98" s="77">
        <f>F98</f>
        <v>0</v>
      </c>
      <c r="I98" s="210"/>
      <c r="J98" s="1"/>
      <c r="K98" s="1"/>
      <c r="L98" s="1"/>
      <c r="M98" s="1"/>
      <c r="N98" s="1"/>
      <c r="O98" s="1"/>
      <c r="P98" s="1"/>
      <c r="Q98" s="82"/>
      <c r="R98" s="1"/>
      <c r="S98" s="42"/>
      <c r="T98" s="44"/>
      <c r="U98" s="56"/>
      <c r="V98" s="190"/>
      <c r="W98" s="190"/>
    </row>
    <row r="99" spans="1:23" s="41" customFormat="1" hidden="1" x14ac:dyDescent="0.25">
      <c r="A99" s="128" t="s">
        <v>924</v>
      </c>
      <c r="B99" s="53" t="s">
        <v>925</v>
      </c>
      <c r="C99" s="313" t="s">
        <v>928</v>
      </c>
      <c r="D99" s="314"/>
      <c r="E99" s="273"/>
      <c r="F99" s="81">
        <f t="shared" si="15"/>
        <v>0</v>
      </c>
      <c r="G99" s="78"/>
      <c r="H99" s="79">
        <f>F99</f>
        <v>0</v>
      </c>
      <c r="I99" s="78"/>
      <c r="J99" s="13"/>
      <c r="K99" s="13"/>
      <c r="L99" s="13"/>
      <c r="M99" s="13"/>
      <c r="N99" s="13"/>
      <c r="O99" s="13"/>
      <c r="P99" s="13"/>
      <c r="Q99" s="83"/>
      <c r="R99" s="13"/>
      <c r="S99" s="43"/>
      <c r="T99" s="45"/>
      <c r="U99" s="54"/>
      <c r="V99" s="190"/>
      <c r="W99" s="190"/>
    </row>
    <row r="100" spans="1:23" s="41" customFormat="1" hidden="1" x14ac:dyDescent="0.25">
      <c r="A100" s="128" t="s">
        <v>927</v>
      </c>
      <c r="B100" s="53" t="s">
        <v>926</v>
      </c>
      <c r="C100" s="313" t="s">
        <v>929</v>
      </c>
      <c r="D100" s="314"/>
      <c r="E100" s="273"/>
      <c r="F100" s="81">
        <f t="shared" si="15"/>
        <v>0</v>
      </c>
      <c r="G100" s="78"/>
      <c r="H100" s="79">
        <f>F100</f>
        <v>0</v>
      </c>
      <c r="I100" s="78"/>
      <c r="J100" s="13"/>
      <c r="K100" s="13"/>
      <c r="L100" s="13"/>
      <c r="M100" s="13"/>
      <c r="N100" s="13"/>
      <c r="O100" s="13"/>
      <c r="P100" s="13"/>
      <c r="Q100" s="83"/>
      <c r="R100" s="13"/>
      <c r="S100" s="43"/>
      <c r="T100" s="45"/>
      <c r="U100" s="54"/>
      <c r="V100" s="190"/>
      <c r="W100" s="190"/>
    </row>
    <row r="101" spans="1:23" s="41" customFormat="1" hidden="1" x14ac:dyDescent="0.25">
      <c r="A101" s="128" t="s">
        <v>38</v>
      </c>
      <c r="B101" s="53" t="s">
        <v>737</v>
      </c>
      <c r="C101" s="313" t="s">
        <v>930</v>
      </c>
      <c r="D101" s="314"/>
      <c r="E101" s="273"/>
      <c r="F101" s="81">
        <f t="shared" si="15"/>
        <v>0</v>
      </c>
      <c r="G101" s="78"/>
      <c r="H101" s="79">
        <f>F101</f>
        <v>0</v>
      </c>
      <c r="I101" s="78"/>
      <c r="J101" s="13"/>
      <c r="K101" s="13"/>
      <c r="L101" s="13"/>
      <c r="M101" s="13"/>
      <c r="N101" s="13"/>
      <c r="O101" s="13"/>
      <c r="P101" s="13"/>
      <c r="Q101" s="83"/>
      <c r="R101" s="13"/>
      <c r="S101" s="43"/>
      <c r="T101" s="45"/>
      <c r="U101" s="54"/>
      <c r="V101" s="190"/>
      <c r="W101" s="190"/>
    </row>
    <row r="102" spans="1:23" s="41" customFormat="1" hidden="1" x14ac:dyDescent="0.25">
      <c r="A102" s="128" t="s">
        <v>39</v>
      </c>
      <c r="B102" s="53" t="s">
        <v>738</v>
      </c>
      <c r="C102" s="313" t="s">
        <v>40</v>
      </c>
      <c r="D102" s="314"/>
      <c r="E102" s="273"/>
      <c r="F102" s="81">
        <f t="shared" si="15"/>
        <v>0</v>
      </c>
      <c r="G102" s="78">
        <f t="shared" ref="G102:H102" si="27">G103+G104+G105</f>
        <v>0</v>
      </c>
      <c r="H102" s="79">
        <f t="shared" si="27"/>
        <v>0</v>
      </c>
      <c r="I102" s="78">
        <f>I103+I104+I105</f>
        <v>0</v>
      </c>
      <c r="J102" s="13">
        <f t="shared" ref="J102:T102" si="28">J103+J104+J105</f>
        <v>0</v>
      </c>
      <c r="K102" s="13">
        <f t="shared" si="28"/>
        <v>0</v>
      </c>
      <c r="L102" s="13">
        <f t="shared" si="28"/>
        <v>0</v>
      </c>
      <c r="M102" s="13">
        <f t="shared" si="28"/>
        <v>0</v>
      </c>
      <c r="N102" s="13">
        <f t="shared" si="28"/>
        <v>0</v>
      </c>
      <c r="O102" s="13">
        <f t="shared" si="28"/>
        <v>0</v>
      </c>
      <c r="P102" s="13">
        <f t="shared" si="28"/>
        <v>0</v>
      </c>
      <c r="Q102" s="83">
        <f t="shared" si="28"/>
        <v>0</v>
      </c>
      <c r="R102" s="13">
        <f t="shared" si="28"/>
        <v>0</v>
      </c>
      <c r="S102" s="43">
        <f t="shared" si="28"/>
        <v>0</v>
      </c>
      <c r="T102" s="45">
        <f t="shared" si="28"/>
        <v>0</v>
      </c>
      <c r="U102" s="54"/>
      <c r="V102" s="190"/>
      <c r="W102" s="190"/>
    </row>
    <row r="103" spans="1:23" hidden="1" x14ac:dyDescent="0.25">
      <c r="B103" s="55"/>
      <c r="C103" s="2"/>
      <c r="D103" s="246" t="s">
        <v>320</v>
      </c>
      <c r="E103" s="250"/>
      <c r="F103" s="80">
        <f t="shared" si="15"/>
        <v>0</v>
      </c>
      <c r="G103" s="76"/>
      <c r="H103" s="77">
        <f>F103</f>
        <v>0</v>
      </c>
      <c r="I103" s="76"/>
      <c r="J103" s="1"/>
      <c r="K103" s="1"/>
      <c r="L103" s="1"/>
      <c r="M103" s="1"/>
      <c r="N103" s="1"/>
      <c r="O103" s="1"/>
      <c r="P103" s="1"/>
      <c r="Q103" s="82"/>
      <c r="R103" s="1"/>
      <c r="S103" s="42"/>
      <c r="T103" s="44"/>
      <c r="U103" s="56"/>
      <c r="V103" s="190"/>
      <c r="W103" s="190"/>
    </row>
    <row r="104" spans="1:23" hidden="1" x14ac:dyDescent="0.25">
      <c r="B104" s="55"/>
      <c r="C104" s="2"/>
      <c r="D104" s="246" t="s">
        <v>321</v>
      </c>
      <c r="E104" s="250"/>
      <c r="F104" s="80">
        <f t="shared" si="15"/>
        <v>0</v>
      </c>
      <c r="G104" s="76"/>
      <c r="H104" s="77">
        <f>F104</f>
        <v>0</v>
      </c>
      <c r="I104" s="76"/>
      <c r="J104" s="1"/>
      <c r="K104" s="1"/>
      <c r="L104" s="1"/>
      <c r="M104" s="1"/>
      <c r="N104" s="1"/>
      <c r="O104" s="1"/>
      <c r="P104" s="1"/>
      <c r="Q104" s="82"/>
      <c r="R104" s="1"/>
      <c r="S104" s="42"/>
      <c r="T104" s="44"/>
      <c r="U104" s="56"/>
      <c r="V104" s="190"/>
      <c r="W104" s="190"/>
    </row>
    <row r="105" spans="1:23" hidden="1" x14ac:dyDescent="0.25">
      <c r="B105" s="55"/>
      <c r="C105" s="2"/>
      <c r="D105" s="246" t="s">
        <v>401</v>
      </c>
      <c r="E105" s="250"/>
      <c r="F105" s="80">
        <f t="shared" si="15"/>
        <v>0</v>
      </c>
      <c r="G105" s="76"/>
      <c r="H105" s="77">
        <f>F105</f>
        <v>0</v>
      </c>
      <c r="I105" s="76"/>
      <c r="J105" s="1"/>
      <c r="K105" s="1"/>
      <c r="L105" s="1"/>
      <c r="M105" s="1"/>
      <c r="N105" s="1"/>
      <c r="O105" s="1"/>
      <c r="P105" s="1"/>
      <c r="Q105" s="82"/>
      <c r="R105" s="1"/>
      <c r="S105" s="42"/>
      <c r="T105" s="44"/>
      <c r="U105" s="56"/>
      <c r="V105" s="190"/>
      <c r="W105" s="190"/>
    </row>
    <row r="106" spans="1:23" s="18" customFormat="1" hidden="1" x14ac:dyDescent="0.25">
      <c r="A106" s="128" t="s">
        <v>41</v>
      </c>
      <c r="B106" s="93" t="s">
        <v>739</v>
      </c>
      <c r="C106" s="556" t="s">
        <v>42</v>
      </c>
      <c r="D106" s="557"/>
      <c r="E106" s="557"/>
      <c r="F106" s="94">
        <f t="shared" si="15"/>
        <v>0</v>
      </c>
      <c r="G106" s="95">
        <f t="shared" ref="G106:T106" si="29">G107+G108+G109+G110+G111+G112+G113+G114+G115+G116+G117+G118</f>
        <v>0</v>
      </c>
      <c r="H106" s="97">
        <f t="shared" si="29"/>
        <v>0</v>
      </c>
      <c r="I106" s="95">
        <f t="shared" si="29"/>
        <v>0</v>
      </c>
      <c r="J106" s="96">
        <f t="shared" si="29"/>
        <v>0</v>
      </c>
      <c r="K106" s="96">
        <f t="shared" si="29"/>
        <v>0</v>
      </c>
      <c r="L106" s="96">
        <f t="shared" si="29"/>
        <v>0</v>
      </c>
      <c r="M106" s="96">
        <f t="shared" si="29"/>
        <v>0</v>
      </c>
      <c r="N106" s="96">
        <f t="shared" si="29"/>
        <v>0</v>
      </c>
      <c r="O106" s="96">
        <f t="shared" si="29"/>
        <v>0</v>
      </c>
      <c r="P106" s="96">
        <f t="shared" si="29"/>
        <v>0</v>
      </c>
      <c r="Q106" s="99">
        <f t="shared" si="29"/>
        <v>0</v>
      </c>
      <c r="R106" s="96">
        <f t="shared" si="29"/>
        <v>0</v>
      </c>
      <c r="S106" s="98">
        <f t="shared" si="29"/>
        <v>0</v>
      </c>
      <c r="T106" s="100">
        <f t="shared" si="29"/>
        <v>0</v>
      </c>
      <c r="U106" s="52"/>
      <c r="V106" s="190"/>
      <c r="W106" s="190"/>
    </row>
    <row r="107" spans="1:23" hidden="1" x14ac:dyDescent="0.25">
      <c r="B107" s="55"/>
      <c r="C107" s="2"/>
      <c r="D107" s="524" t="s">
        <v>322</v>
      </c>
      <c r="E107" s="524"/>
      <c r="F107" s="80">
        <f t="shared" si="15"/>
        <v>0</v>
      </c>
      <c r="G107" s="76"/>
      <c r="H107" s="77">
        <f t="shared" ref="H107:H118" si="30">F107</f>
        <v>0</v>
      </c>
      <c r="I107" s="76"/>
      <c r="J107" s="1"/>
      <c r="K107" s="1"/>
      <c r="L107" s="1"/>
      <c r="M107" s="1"/>
      <c r="N107" s="1"/>
      <c r="O107" s="1"/>
      <c r="P107" s="1"/>
      <c r="Q107" s="82"/>
      <c r="R107" s="1"/>
      <c r="S107" s="42"/>
      <c r="T107" s="44"/>
      <c r="U107" s="56"/>
      <c r="V107" s="190"/>
      <c r="W107" s="190" t="e">
        <f>V107-#REF!</f>
        <v>#REF!</v>
      </c>
    </row>
    <row r="108" spans="1:23" hidden="1" x14ac:dyDescent="0.25">
      <c r="B108" s="55"/>
      <c r="C108" s="2"/>
      <c r="D108" s="524" t="s">
        <v>323</v>
      </c>
      <c r="E108" s="524"/>
      <c r="F108" s="80">
        <f t="shared" si="15"/>
        <v>0</v>
      </c>
      <c r="G108" s="76"/>
      <c r="H108" s="77">
        <f t="shared" si="30"/>
        <v>0</v>
      </c>
      <c r="I108" s="76"/>
      <c r="J108" s="1"/>
      <c r="K108" s="1"/>
      <c r="L108" s="1"/>
      <c r="M108" s="1"/>
      <c r="N108" s="1"/>
      <c r="O108" s="1"/>
      <c r="P108" s="1"/>
      <c r="Q108" s="82"/>
      <c r="R108" s="1"/>
      <c r="S108" s="42"/>
      <c r="T108" s="44"/>
      <c r="U108" s="56"/>
      <c r="V108" s="190"/>
      <c r="W108" s="190" t="e">
        <f>V108-#REF!</f>
        <v>#REF!</v>
      </c>
    </row>
    <row r="109" spans="1:23" hidden="1" x14ac:dyDescent="0.25">
      <c r="B109" s="55"/>
      <c r="C109" s="2"/>
      <c r="D109" s="524" t="s">
        <v>324</v>
      </c>
      <c r="E109" s="524"/>
      <c r="F109" s="80">
        <f t="shared" si="15"/>
        <v>0</v>
      </c>
      <c r="G109" s="76"/>
      <c r="H109" s="77">
        <f t="shared" si="30"/>
        <v>0</v>
      </c>
      <c r="I109" s="76"/>
      <c r="J109" s="1"/>
      <c r="K109" s="1"/>
      <c r="L109" s="1"/>
      <c r="M109" s="1"/>
      <c r="N109" s="1"/>
      <c r="O109" s="1"/>
      <c r="P109" s="1"/>
      <c r="Q109" s="82"/>
      <c r="R109" s="1"/>
      <c r="S109" s="42"/>
      <c r="T109" s="44"/>
      <c r="U109" s="56"/>
      <c r="V109" s="190"/>
      <c r="W109" s="190" t="e">
        <f>V109-#REF!</f>
        <v>#REF!</v>
      </c>
    </row>
    <row r="110" spans="1:23" hidden="1" x14ac:dyDescent="0.25">
      <c r="B110" s="55"/>
      <c r="C110" s="2"/>
      <c r="D110" s="524" t="s">
        <v>325</v>
      </c>
      <c r="E110" s="524"/>
      <c r="F110" s="80">
        <f t="shared" si="15"/>
        <v>0</v>
      </c>
      <c r="G110" s="76"/>
      <c r="H110" s="77">
        <f t="shared" si="30"/>
        <v>0</v>
      </c>
      <c r="I110" s="76"/>
      <c r="J110" s="1"/>
      <c r="K110" s="1"/>
      <c r="L110" s="1"/>
      <c r="M110" s="1"/>
      <c r="N110" s="1"/>
      <c r="O110" s="1"/>
      <c r="P110" s="1"/>
      <c r="Q110" s="82"/>
      <c r="R110" s="1"/>
      <c r="S110" s="42"/>
      <c r="T110" s="44"/>
      <c r="U110" s="56"/>
      <c r="V110" s="190"/>
      <c r="W110" s="190" t="e">
        <f>V110-#REF!</f>
        <v>#REF!</v>
      </c>
    </row>
    <row r="111" spans="1:23" hidden="1" x14ac:dyDescent="0.25">
      <c r="B111" s="55"/>
      <c r="C111" s="2"/>
      <c r="D111" s="524" t="s">
        <v>326</v>
      </c>
      <c r="E111" s="524"/>
      <c r="F111" s="80">
        <f t="shared" si="15"/>
        <v>0</v>
      </c>
      <c r="G111" s="76"/>
      <c r="H111" s="77">
        <f t="shared" si="30"/>
        <v>0</v>
      </c>
      <c r="I111" s="76"/>
      <c r="J111" s="1"/>
      <c r="K111" s="1"/>
      <c r="L111" s="1"/>
      <c r="M111" s="1"/>
      <c r="N111" s="1"/>
      <c r="O111" s="1"/>
      <c r="P111" s="1"/>
      <c r="Q111" s="82"/>
      <c r="R111" s="1"/>
      <c r="S111" s="42"/>
      <c r="T111" s="44"/>
      <c r="U111" s="56"/>
      <c r="V111" s="190"/>
      <c r="W111" s="190" t="e">
        <f>V111-#REF!</f>
        <v>#REF!</v>
      </c>
    </row>
    <row r="112" spans="1:23" hidden="1" x14ac:dyDescent="0.25">
      <c r="B112" s="55"/>
      <c r="C112" s="2"/>
      <c r="D112" s="524" t="s">
        <v>327</v>
      </c>
      <c r="E112" s="524"/>
      <c r="F112" s="80">
        <f t="shared" si="15"/>
        <v>0</v>
      </c>
      <c r="G112" s="76"/>
      <c r="H112" s="77">
        <f t="shared" si="30"/>
        <v>0</v>
      </c>
      <c r="I112" s="76"/>
      <c r="J112" s="1"/>
      <c r="K112" s="1"/>
      <c r="L112" s="1"/>
      <c r="M112" s="1"/>
      <c r="N112" s="1"/>
      <c r="O112" s="1"/>
      <c r="P112" s="1"/>
      <c r="Q112" s="82"/>
      <c r="R112" s="1"/>
      <c r="S112" s="42"/>
      <c r="T112" s="44"/>
      <c r="U112" s="56"/>
      <c r="V112" s="190"/>
      <c r="W112" s="190" t="e">
        <f>V112-#REF!</f>
        <v>#REF!</v>
      </c>
    </row>
    <row r="113" spans="1:23" hidden="1" x14ac:dyDescent="0.25">
      <c r="B113" s="55"/>
      <c r="C113" s="2"/>
      <c r="D113" s="524" t="s">
        <v>328</v>
      </c>
      <c r="E113" s="524"/>
      <c r="F113" s="80">
        <f t="shared" si="15"/>
        <v>0</v>
      </c>
      <c r="G113" s="76"/>
      <c r="H113" s="77">
        <f t="shared" si="30"/>
        <v>0</v>
      </c>
      <c r="I113" s="76"/>
      <c r="J113" s="1"/>
      <c r="K113" s="1"/>
      <c r="L113" s="1"/>
      <c r="M113" s="1"/>
      <c r="N113" s="1"/>
      <c r="O113" s="1"/>
      <c r="P113" s="1"/>
      <c r="Q113" s="82"/>
      <c r="R113" s="1"/>
      <c r="S113" s="42"/>
      <c r="T113" s="44"/>
      <c r="U113" s="56"/>
      <c r="V113" s="190"/>
      <c r="W113" s="190" t="e">
        <f>V113-#REF!</f>
        <v>#REF!</v>
      </c>
    </row>
    <row r="114" spans="1:23" hidden="1" x14ac:dyDescent="0.25">
      <c r="B114" s="55"/>
      <c r="C114" s="2"/>
      <c r="D114" s="524" t="s">
        <v>329</v>
      </c>
      <c r="E114" s="524"/>
      <c r="F114" s="80">
        <f t="shared" si="15"/>
        <v>0</v>
      </c>
      <c r="G114" s="76"/>
      <c r="H114" s="77">
        <f t="shared" si="30"/>
        <v>0</v>
      </c>
      <c r="I114" s="76"/>
      <c r="J114" s="1"/>
      <c r="K114" s="1"/>
      <c r="L114" s="1"/>
      <c r="M114" s="1"/>
      <c r="N114" s="1"/>
      <c r="O114" s="1"/>
      <c r="P114" s="1"/>
      <c r="Q114" s="82"/>
      <c r="R114" s="1"/>
      <c r="S114" s="42"/>
      <c r="T114" s="44"/>
      <c r="U114" s="56"/>
      <c r="V114" s="190"/>
      <c r="W114" s="190" t="e">
        <f>V114-#REF!</f>
        <v>#REF!</v>
      </c>
    </row>
    <row r="115" spans="1:23" hidden="1" x14ac:dyDescent="0.25">
      <c r="B115" s="55"/>
      <c r="C115" s="2"/>
      <c r="D115" s="524" t="s">
        <v>330</v>
      </c>
      <c r="E115" s="524"/>
      <c r="F115" s="80">
        <f t="shared" si="15"/>
        <v>0</v>
      </c>
      <c r="G115" s="76"/>
      <c r="H115" s="77">
        <f t="shared" si="30"/>
        <v>0</v>
      </c>
      <c r="I115" s="76"/>
      <c r="J115" s="1"/>
      <c r="K115" s="1"/>
      <c r="L115" s="1"/>
      <c r="M115" s="1"/>
      <c r="N115" s="1"/>
      <c r="O115" s="1"/>
      <c r="P115" s="1"/>
      <c r="Q115" s="82"/>
      <c r="R115" s="1"/>
      <c r="S115" s="42"/>
      <c r="T115" s="44"/>
      <c r="U115" s="56"/>
      <c r="V115" s="190"/>
      <c r="W115" s="190" t="e">
        <f>V115-#REF!</f>
        <v>#REF!</v>
      </c>
    </row>
    <row r="116" spans="1:23" hidden="1" x14ac:dyDescent="0.25">
      <c r="B116" s="57"/>
      <c r="C116" s="20"/>
      <c r="D116" s="524" t="s">
        <v>875</v>
      </c>
      <c r="E116" s="566"/>
      <c r="F116" s="80">
        <f t="shared" si="15"/>
        <v>0</v>
      </c>
      <c r="G116" s="76"/>
      <c r="H116" s="77">
        <f t="shared" si="30"/>
        <v>0</v>
      </c>
      <c r="I116" s="76"/>
      <c r="J116" s="1"/>
      <c r="K116" s="1"/>
      <c r="L116" s="1"/>
      <c r="M116" s="1"/>
      <c r="N116" s="1"/>
      <c r="O116" s="1"/>
      <c r="P116" s="1"/>
      <c r="Q116" s="82"/>
      <c r="R116" s="1"/>
      <c r="S116" s="42"/>
      <c r="T116" s="44"/>
      <c r="U116" s="56"/>
      <c r="V116" s="190"/>
      <c r="W116" s="190"/>
    </row>
    <row r="117" spans="1:23" hidden="1" x14ac:dyDescent="0.25">
      <c r="B117" s="57"/>
      <c r="C117" s="20"/>
      <c r="D117" s="524" t="s">
        <v>876</v>
      </c>
      <c r="E117" s="566"/>
      <c r="F117" s="80">
        <f t="shared" si="15"/>
        <v>0</v>
      </c>
      <c r="G117" s="76"/>
      <c r="H117" s="77">
        <f t="shared" si="30"/>
        <v>0</v>
      </c>
      <c r="I117" s="76"/>
      <c r="J117" s="1"/>
      <c r="K117" s="1"/>
      <c r="L117" s="1"/>
      <c r="M117" s="1"/>
      <c r="N117" s="1"/>
      <c r="O117" s="1"/>
      <c r="P117" s="1"/>
      <c r="Q117" s="82"/>
      <c r="R117" s="1"/>
      <c r="S117" s="42"/>
      <c r="T117" s="44"/>
      <c r="U117" s="56"/>
      <c r="V117" s="190"/>
      <c r="W117" s="190"/>
    </row>
    <row r="118" spans="1:23" ht="15.75" hidden="1" thickBot="1" x14ac:dyDescent="0.3">
      <c r="B118" s="57"/>
      <c r="C118" s="20"/>
      <c r="D118" s="559" t="s">
        <v>331</v>
      </c>
      <c r="E118" s="559"/>
      <c r="F118" s="80">
        <f t="shared" si="15"/>
        <v>0</v>
      </c>
      <c r="G118" s="76"/>
      <c r="H118" s="77">
        <f t="shared" si="30"/>
        <v>0</v>
      </c>
      <c r="I118" s="76"/>
      <c r="J118" s="1"/>
      <c r="K118" s="1"/>
      <c r="L118" s="1"/>
      <c r="M118" s="1"/>
      <c r="N118" s="1"/>
      <c r="O118" s="1"/>
      <c r="P118" s="1"/>
      <c r="Q118" s="82"/>
      <c r="R118" s="1"/>
      <c r="S118" s="42"/>
      <c r="T118" s="44"/>
      <c r="U118" s="56"/>
      <c r="V118" s="190"/>
      <c r="W118" s="190"/>
    </row>
    <row r="119" spans="1:23" ht="15.75" thickBot="1" x14ac:dyDescent="0.3">
      <c r="B119" s="101" t="s">
        <v>43</v>
      </c>
      <c r="C119" s="560" t="s">
        <v>44</v>
      </c>
      <c r="D119" s="561"/>
      <c r="E119" s="561"/>
      <c r="F119" s="86">
        <f t="shared" si="15"/>
        <v>0</v>
      </c>
      <c r="G119" s="87">
        <f t="shared" ref="G119:H119" si="31">G120+G121+G128+G137+G145+G146+G147+G148+G154+G157+G158</f>
        <v>0</v>
      </c>
      <c r="H119" s="89">
        <f t="shared" si="31"/>
        <v>0</v>
      </c>
      <c r="I119" s="87">
        <f>I120+I121+I128+I137+I145+I146+I147+I148+I154+I157+I158</f>
        <v>0</v>
      </c>
      <c r="J119" s="88">
        <f t="shared" ref="J119:T119" si="32">J120+J121+J128+J137+J145+J146+J147+J148+J154+J157+J158</f>
        <v>0</v>
      </c>
      <c r="K119" s="88">
        <f t="shared" si="32"/>
        <v>0</v>
      </c>
      <c r="L119" s="88">
        <f t="shared" si="32"/>
        <v>0</v>
      </c>
      <c r="M119" s="88">
        <f t="shared" si="32"/>
        <v>0</v>
      </c>
      <c r="N119" s="88">
        <f t="shared" si="32"/>
        <v>0</v>
      </c>
      <c r="O119" s="88">
        <f t="shared" si="32"/>
        <v>0</v>
      </c>
      <c r="P119" s="88">
        <f t="shared" si="32"/>
        <v>0</v>
      </c>
      <c r="Q119" s="91">
        <f t="shared" si="32"/>
        <v>0</v>
      </c>
      <c r="R119" s="88">
        <f t="shared" si="32"/>
        <v>0</v>
      </c>
      <c r="S119" s="90">
        <f t="shared" si="32"/>
        <v>0</v>
      </c>
      <c r="T119" s="92">
        <f t="shared" si="32"/>
        <v>0</v>
      </c>
      <c r="U119" s="52"/>
      <c r="V119" s="190"/>
    </row>
    <row r="120" spans="1:23" s="41" customFormat="1" hidden="1" x14ac:dyDescent="0.25">
      <c r="A120" s="128" t="s">
        <v>45</v>
      </c>
      <c r="B120" s="126" t="s">
        <v>740</v>
      </c>
      <c r="C120" s="562" t="s">
        <v>402</v>
      </c>
      <c r="D120" s="563"/>
      <c r="E120" s="563"/>
      <c r="F120" s="110">
        <f t="shared" si="15"/>
        <v>0</v>
      </c>
      <c r="G120" s="111"/>
      <c r="H120" s="113"/>
      <c r="I120" s="111"/>
      <c r="J120" s="112"/>
      <c r="K120" s="112"/>
      <c r="L120" s="112"/>
      <c r="M120" s="112"/>
      <c r="N120" s="112"/>
      <c r="O120" s="112"/>
      <c r="P120" s="112"/>
      <c r="Q120" s="115"/>
      <c r="R120" s="112"/>
      <c r="S120" s="114"/>
      <c r="T120" s="116"/>
      <c r="U120" s="54"/>
      <c r="V120" s="190"/>
    </row>
    <row r="121" spans="1:23" s="41" customFormat="1" hidden="1" x14ac:dyDescent="0.25">
      <c r="A121" s="128" t="s">
        <v>46</v>
      </c>
      <c r="B121" s="109" t="s">
        <v>741</v>
      </c>
      <c r="C121" s="564" t="s">
        <v>47</v>
      </c>
      <c r="D121" s="565"/>
      <c r="E121" s="565"/>
      <c r="F121" s="110">
        <f t="shared" si="15"/>
        <v>0</v>
      </c>
      <c r="G121" s="111">
        <f t="shared" ref="G121:H121" si="33">G122+G123+G124</f>
        <v>0</v>
      </c>
      <c r="H121" s="113">
        <f t="shared" si="33"/>
        <v>0</v>
      </c>
      <c r="I121" s="111">
        <f>I122+I123+I124</f>
        <v>0</v>
      </c>
      <c r="J121" s="112">
        <f t="shared" ref="J121:T121" si="34">J122+J123+J124</f>
        <v>0</v>
      </c>
      <c r="K121" s="112">
        <f t="shared" si="34"/>
        <v>0</v>
      </c>
      <c r="L121" s="112">
        <f t="shared" si="34"/>
        <v>0</v>
      </c>
      <c r="M121" s="112">
        <f t="shared" si="34"/>
        <v>0</v>
      </c>
      <c r="N121" s="112">
        <f t="shared" si="34"/>
        <v>0</v>
      </c>
      <c r="O121" s="112">
        <f t="shared" si="34"/>
        <v>0</v>
      </c>
      <c r="P121" s="112">
        <f t="shared" si="34"/>
        <v>0</v>
      </c>
      <c r="Q121" s="115">
        <f t="shared" si="34"/>
        <v>0</v>
      </c>
      <c r="R121" s="112">
        <f t="shared" si="34"/>
        <v>0</v>
      </c>
      <c r="S121" s="114">
        <f t="shared" si="34"/>
        <v>0</v>
      </c>
      <c r="T121" s="116">
        <f t="shared" si="34"/>
        <v>0</v>
      </c>
      <c r="U121" s="54"/>
      <c r="V121" s="190"/>
    </row>
    <row r="122" spans="1:23" s="211" customFormat="1" hidden="1" x14ac:dyDescent="0.25">
      <c r="A122" s="128"/>
      <c r="B122" s="191"/>
      <c r="C122" s="200"/>
      <c r="D122" s="567" t="s">
        <v>332</v>
      </c>
      <c r="E122" s="567"/>
      <c r="F122" s="203">
        <f t="shared" si="15"/>
        <v>0</v>
      </c>
      <c r="G122" s="201"/>
      <c r="H122" s="202"/>
      <c r="I122" s="201"/>
      <c r="J122" s="195"/>
      <c r="K122" s="195"/>
      <c r="L122" s="195"/>
      <c r="M122" s="195"/>
      <c r="N122" s="195"/>
      <c r="O122" s="195"/>
      <c r="P122" s="195"/>
      <c r="Q122" s="196"/>
      <c r="R122" s="195"/>
      <c r="S122" s="194"/>
      <c r="T122" s="197"/>
      <c r="U122" s="251"/>
      <c r="V122" s="212"/>
    </row>
    <row r="123" spans="1:23" s="211" customFormat="1" hidden="1" x14ac:dyDescent="0.25">
      <c r="A123" s="128"/>
      <c r="B123" s="191"/>
      <c r="C123" s="200"/>
      <c r="D123" s="567" t="s">
        <v>333</v>
      </c>
      <c r="E123" s="567"/>
      <c r="F123" s="203">
        <f t="shared" si="15"/>
        <v>0</v>
      </c>
      <c r="G123" s="201"/>
      <c r="H123" s="202"/>
      <c r="I123" s="201"/>
      <c r="J123" s="195"/>
      <c r="K123" s="195"/>
      <c r="L123" s="195"/>
      <c r="M123" s="195"/>
      <c r="N123" s="195"/>
      <c r="O123" s="195"/>
      <c r="P123" s="195"/>
      <c r="Q123" s="196"/>
      <c r="R123" s="195"/>
      <c r="S123" s="194"/>
      <c r="T123" s="197"/>
      <c r="U123" s="251"/>
      <c r="V123" s="212"/>
    </row>
    <row r="124" spans="1:23" s="211" customFormat="1" hidden="1" x14ac:dyDescent="0.25">
      <c r="A124" s="128"/>
      <c r="B124" s="191"/>
      <c r="C124" s="200"/>
      <c r="D124" s="567" t="s">
        <v>403</v>
      </c>
      <c r="E124" s="567"/>
      <c r="F124" s="203">
        <f t="shared" si="15"/>
        <v>0</v>
      </c>
      <c r="G124" s="201">
        <f t="shared" ref="G124:H124" si="35">SUM(G125:G127)</f>
        <v>0</v>
      </c>
      <c r="H124" s="202">
        <f t="shared" si="35"/>
        <v>0</v>
      </c>
      <c r="I124" s="201">
        <f>SUM(I125:I127)</f>
        <v>0</v>
      </c>
      <c r="J124" s="195">
        <f t="shared" ref="J124:T124" si="36">SUM(J125:J127)</f>
        <v>0</v>
      </c>
      <c r="K124" s="195">
        <f t="shared" si="36"/>
        <v>0</v>
      </c>
      <c r="L124" s="195">
        <f t="shared" si="36"/>
        <v>0</v>
      </c>
      <c r="M124" s="195">
        <f t="shared" si="36"/>
        <v>0</v>
      </c>
      <c r="N124" s="195">
        <f t="shared" si="36"/>
        <v>0</v>
      </c>
      <c r="O124" s="195">
        <f t="shared" si="36"/>
        <v>0</v>
      </c>
      <c r="P124" s="195">
        <f t="shared" si="36"/>
        <v>0</v>
      </c>
      <c r="Q124" s="196">
        <f t="shared" si="36"/>
        <v>0</v>
      </c>
      <c r="R124" s="195">
        <f t="shared" si="36"/>
        <v>0</v>
      </c>
      <c r="S124" s="194">
        <f t="shared" si="36"/>
        <v>0</v>
      </c>
      <c r="T124" s="197">
        <f t="shared" si="36"/>
        <v>0</v>
      </c>
      <c r="U124" s="251"/>
      <c r="V124" s="212"/>
    </row>
    <row r="125" spans="1:23" hidden="1" x14ac:dyDescent="0.25">
      <c r="B125" s="55"/>
      <c r="C125" s="2"/>
      <c r="D125" s="309"/>
      <c r="E125" s="309" t="s">
        <v>870</v>
      </c>
      <c r="F125" s="80">
        <f t="shared" si="15"/>
        <v>0</v>
      </c>
      <c r="G125" s="76">
        <f>F125</f>
        <v>0</v>
      </c>
      <c r="H125" s="77"/>
      <c r="I125" s="76"/>
      <c r="J125" s="1"/>
      <c r="K125" s="1"/>
      <c r="L125" s="1"/>
      <c r="M125" s="1"/>
      <c r="N125" s="1"/>
      <c r="O125" s="1"/>
      <c r="P125" s="1"/>
      <c r="Q125" s="82"/>
      <c r="R125" s="1"/>
      <c r="S125" s="42"/>
      <c r="T125" s="44"/>
      <c r="U125" s="56"/>
      <c r="V125" s="190"/>
    </row>
    <row r="126" spans="1:23" hidden="1" x14ac:dyDescent="0.25">
      <c r="B126" s="55"/>
      <c r="C126" s="2"/>
      <c r="D126" s="309"/>
      <c r="E126" s="309" t="s">
        <v>871</v>
      </c>
      <c r="F126" s="80">
        <f t="shared" si="15"/>
        <v>0</v>
      </c>
      <c r="G126" s="76"/>
      <c r="H126" s="77"/>
      <c r="I126" s="76"/>
      <c r="J126" s="1"/>
      <c r="K126" s="1"/>
      <c r="L126" s="1"/>
      <c r="M126" s="1"/>
      <c r="N126" s="1"/>
      <c r="O126" s="1"/>
      <c r="P126" s="1"/>
      <c r="Q126" s="82"/>
      <c r="R126" s="1"/>
      <c r="S126" s="42"/>
      <c r="T126" s="44"/>
      <c r="U126" s="56"/>
      <c r="V126" s="190"/>
    </row>
    <row r="127" spans="1:23" hidden="1" x14ac:dyDescent="0.25">
      <c r="B127" s="55"/>
      <c r="C127" s="2"/>
      <c r="D127" s="309"/>
      <c r="E127" s="309" t="s">
        <v>872</v>
      </c>
      <c r="F127" s="80">
        <f t="shared" si="15"/>
        <v>0</v>
      </c>
      <c r="G127" s="76">
        <f>F127</f>
        <v>0</v>
      </c>
      <c r="H127" s="77"/>
      <c r="I127" s="76"/>
      <c r="J127" s="1"/>
      <c r="K127" s="1"/>
      <c r="L127" s="1"/>
      <c r="M127" s="1"/>
      <c r="N127" s="1"/>
      <c r="O127" s="1"/>
      <c r="P127" s="1"/>
      <c r="Q127" s="82"/>
      <c r="R127" s="1"/>
      <c r="S127" s="42"/>
      <c r="T127" s="44"/>
      <c r="U127" s="56"/>
      <c r="V127" s="190"/>
    </row>
    <row r="128" spans="1:23" s="41" customFormat="1" hidden="1" x14ac:dyDescent="0.25">
      <c r="A128" s="128" t="s">
        <v>48</v>
      </c>
      <c r="B128" s="109" t="s">
        <v>742</v>
      </c>
      <c r="C128" s="564" t="s">
        <v>49</v>
      </c>
      <c r="D128" s="565"/>
      <c r="E128" s="565"/>
      <c r="F128" s="110">
        <f t="shared" ref="F128:F191" si="37">SUM(I128:T128)</f>
        <v>0</v>
      </c>
      <c r="G128" s="111">
        <f t="shared" ref="G128:T128" si="38">G129+G133</f>
        <v>0</v>
      </c>
      <c r="H128" s="113">
        <f t="shared" si="38"/>
        <v>0</v>
      </c>
      <c r="I128" s="111">
        <f t="shared" si="38"/>
        <v>0</v>
      </c>
      <c r="J128" s="112">
        <f t="shared" si="38"/>
        <v>0</v>
      </c>
      <c r="K128" s="112">
        <f t="shared" si="38"/>
        <v>0</v>
      </c>
      <c r="L128" s="112">
        <f t="shared" si="38"/>
        <v>0</v>
      </c>
      <c r="M128" s="112">
        <f t="shared" si="38"/>
        <v>0</v>
      </c>
      <c r="N128" s="112">
        <f t="shared" si="38"/>
        <v>0</v>
      </c>
      <c r="O128" s="112">
        <f t="shared" si="38"/>
        <v>0</v>
      </c>
      <c r="P128" s="112">
        <f t="shared" si="38"/>
        <v>0</v>
      </c>
      <c r="Q128" s="115">
        <f t="shared" si="38"/>
        <v>0</v>
      </c>
      <c r="R128" s="112">
        <f t="shared" si="38"/>
        <v>0</v>
      </c>
      <c r="S128" s="114">
        <f t="shared" si="38"/>
        <v>0</v>
      </c>
      <c r="T128" s="116">
        <f t="shared" si="38"/>
        <v>0</v>
      </c>
      <c r="U128" s="54"/>
      <c r="V128" s="190"/>
    </row>
    <row r="129" spans="1:22" hidden="1" x14ac:dyDescent="0.25">
      <c r="B129" s="191"/>
      <c r="C129" s="200"/>
      <c r="D129" s="567" t="s">
        <v>404</v>
      </c>
      <c r="E129" s="567"/>
      <c r="F129" s="203">
        <f t="shared" si="37"/>
        <v>0</v>
      </c>
      <c r="G129" s="201">
        <f t="shared" ref="G129:H129" si="39">SUM(G130:G132)</f>
        <v>0</v>
      </c>
      <c r="H129" s="202">
        <f t="shared" si="39"/>
        <v>0</v>
      </c>
      <c r="I129" s="201">
        <f>SUM(I130:I132)</f>
        <v>0</v>
      </c>
      <c r="J129" s="195">
        <f t="shared" ref="J129:T129" si="40">SUM(J130:J132)</f>
        <v>0</v>
      </c>
      <c r="K129" s="195">
        <f t="shared" si="40"/>
        <v>0</v>
      </c>
      <c r="L129" s="195">
        <f t="shared" si="40"/>
        <v>0</v>
      </c>
      <c r="M129" s="195">
        <f t="shared" si="40"/>
        <v>0</v>
      </c>
      <c r="N129" s="195">
        <f t="shared" si="40"/>
        <v>0</v>
      </c>
      <c r="O129" s="195">
        <f t="shared" si="40"/>
        <v>0</v>
      </c>
      <c r="P129" s="195">
        <f t="shared" si="40"/>
        <v>0</v>
      </c>
      <c r="Q129" s="196">
        <f t="shared" si="40"/>
        <v>0</v>
      </c>
      <c r="R129" s="195">
        <f t="shared" si="40"/>
        <v>0</v>
      </c>
      <c r="S129" s="194">
        <f t="shared" si="40"/>
        <v>0</v>
      </c>
      <c r="T129" s="197">
        <f t="shared" si="40"/>
        <v>0</v>
      </c>
      <c r="U129" s="56"/>
      <c r="V129" s="190"/>
    </row>
    <row r="130" spans="1:22" hidden="1" x14ac:dyDescent="0.25">
      <c r="B130" s="55"/>
      <c r="C130" s="2"/>
      <c r="D130" s="309"/>
      <c r="E130" s="309" t="s">
        <v>873</v>
      </c>
      <c r="F130" s="80">
        <f t="shared" si="37"/>
        <v>0</v>
      </c>
      <c r="G130" s="76"/>
      <c r="H130" s="77"/>
      <c r="I130" s="76"/>
      <c r="J130" s="1"/>
      <c r="K130" s="1"/>
      <c r="L130" s="1"/>
      <c r="M130" s="1"/>
      <c r="N130" s="1"/>
      <c r="O130" s="1"/>
      <c r="P130" s="1"/>
      <c r="Q130" s="82"/>
      <c r="R130" s="1"/>
      <c r="S130" s="42"/>
      <c r="T130" s="44"/>
      <c r="U130" s="56"/>
      <c r="V130" s="190"/>
    </row>
    <row r="131" spans="1:22" hidden="1" x14ac:dyDescent="0.25">
      <c r="B131" s="55"/>
      <c r="C131" s="2"/>
      <c r="D131" s="309"/>
      <c r="E131" s="309" t="s">
        <v>865</v>
      </c>
      <c r="F131" s="80">
        <f t="shared" si="37"/>
        <v>0</v>
      </c>
      <c r="G131" s="76">
        <f>F131</f>
        <v>0</v>
      </c>
      <c r="H131" s="77"/>
      <c r="I131" s="76"/>
      <c r="J131" s="1"/>
      <c r="K131" s="1"/>
      <c r="L131" s="1"/>
      <c r="M131" s="1"/>
      <c r="N131" s="1"/>
      <c r="O131" s="1"/>
      <c r="P131" s="1"/>
      <c r="Q131" s="82"/>
      <c r="R131" s="1"/>
      <c r="S131" s="42"/>
      <c r="T131" s="44"/>
      <c r="U131" s="56"/>
      <c r="V131" s="190"/>
    </row>
    <row r="132" spans="1:22" hidden="1" x14ac:dyDescent="0.25">
      <c r="B132" s="55"/>
      <c r="C132" s="2"/>
      <c r="D132" s="309"/>
      <c r="E132" s="309" t="s">
        <v>866</v>
      </c>
      <c r="F132" s="80">
        <f t="shared" si="37"/>
        <v>0</v>
      </c>
      <c r="G132" s="76">
        <f>F132</f>
        <v>0</v>
      </c>
      <c r="H132" s="77"/>
      <c r="I132" s="76"/>
      <c r="J132" s="1"/>
      <c r="K132" s="1"/>
      <c r="L132" s="1"/>
      <c r="M132" s="1"/>
      <c r="N132" s="1"/>
      <c r="O132" s="1"/>
      <c r="P132" s="1"/>
      <c r="Q132" s="82"/>
      <c r="R132" s="1"/>
      <c r="S132" s="42"/>
      <c r="T132" s="44"/>
      <c r="U132" s="56"/>
      <c r="V132" s="190"/>
    </row>
    <row r="133" spans="1:22" hidden="1" x14ac:dyDescent="0.25">
      <c r="B133" s="191"/>
      <c r="C133" s="200"/>
      <c r="D133" s="567" t="s">
        <v>405</v>
      </c>
      <c r="E133" s="567"/>
      <c r="F133" s="203">
        <f t="shared" si="37"/>
        <v>0</v>
      </c>
      <c r="G133" s="201">
        <f t="shared" ref="G133:H133" si="41">SUM(G134:G136)</f>
        <v>0</v>
      </c>
      <c r="H133" s="202">
        <f t="shared" si="41"/>
        <v>0</v>
      </c>
      <c r="I133" s="201">
        <f>SUM(I134:I136)</f>
        <v>0</v>
      </c>
      <c r="J133" s="195">
        <f t="shared" ref="J133:T133" si="42">SUM(J134:J136)</f>
        <v>0</v>
      </c>
      <c r="K133" s="195">
        <f t="shared" si="42"/>
        <v>0</v>
      </c>
      <c r="L133" s="195">
        <f t="shared" si="42"/>
        <v>0</v>
      </c>
      <c r="M133" s="195">
        <f t="shared" si="42"/>
        <v>0</v>
      </c>
      <c r="N133" s="195">
        <f t="shared" si="42"/>
        <v>0</v>
      </c>
      <c r="O133" s="195">
        <f t="shared" si="42"/>
        <v>0</v>
      </c>
      <c r="P133" s="195">
        <f t="shared" si="42"/>
        <v>0</v>
      </c>
      <c r="Q133" s="196">
        <f t="shared" si="42"/>
        <v>0</v>
      </c>
      <c r="R133" s="195">
        <f t="shared" si="42"/>
        <v>0</v>
      </c>
      <c r="S133" s="194">
        <f t="shared" si="42"/>
        <v>0</v>
      </c>
      <c r="T133" s="197">
        <f t="shared" si="42"/>
        <v>0</v>
      </c>
      <c r="U133" s="56"/>
      <c r="V133" s="190"/>
    </row>
    <row r="134" spans="1:22" hidden="1" x14ac:dyDescent="0.25">
      <c r="B134" s="55"/>
      <c r="C134" s="2"/>
      <c r="D134" s="309"/>
      <c r="E134" s="309" t="s">
        <v>873</v>
      </c>
      <c r="F134" s="80">
        <f t="shared" si="37"/>
        <v>0</v>
      </c>
      <c r="G134" s="76"/>
      <c r="H134" s="77"/>
      <c r="I134" s="76"/>
      <c r="J134" s="1"/>
      <c r="K134" s="1"/>
      <c r="L134" s="1"/>
      <c r="M134" s="1"/>
      <c r="N134" s="1"/>
      <c r="O134" s="1"/>
      <c r="P134" s="1"/>
      <c r="Q134" s="82"/>
      <c r="R134" s="1"/>
      <c r="S134" s="42"/>
      <c r="T134" s="44"/>
      <c r="U134" s="56"/>
      <c r="V134" s="190"/>
    </row>
    <row r="135" spans="1:22" hidden="1" x14ac:dyDescent="0.25">
      <c r="B135" s="55"/>
      <c r="C135" s="2"/>
      <c r="D135" s="309"/>
      <c r="E135" s="309" t="s">
        <v>867</v>
      </c>
      <c r="F135" s="80">
        <f t="shared" si="37"/>
        <v>0</v>
      </c>
      <c r="G135" s="76"/>
      <c r="H135" s="77"/>
      <c r="I135" s="76"/>
      <c r="J135" s="1"/>
      <c r="K135" s="1"/>
      <c r="L135" s="1"/>
      <c r="M135" s="1"/>
      <c r="N135" s="1"/>
      <c r="O135" s="1"/>
      <c r="P135" s="1"/>
      <c r="Q135" s="82"/>
      <c r="R135" s="1"/>
      <c r="S135" s="42"/>
      <c r="T135" s="44"/>
      <c r="U135" s="56"/>
      <c r="V135" s="190"/>
    </row>
    <row r="136" spans="1:22" hidden="1" x14ac:dyDescent="0.25">
      <c r="B136" s="55"/>
      <c r="C136" s="2"/>
      <c r="D136" s="309"/>
      <c r="E136" s="309" t="s">
        <v>868</v>
      </c>
      <c r="F136" s="80">
        <f t="shared" si="37"/>
        <v>0</v>
      </c>
      <c r="G136" s="76">
        <f>F136</f>
        <v>0</v>
      </c>
      <c r="H136" s="77"/>
      <c r="I136" s="76"/>
      <c r="J136" s="1"/>
      <c r="K136" s="1"/>
      <c r="L136" s="1"/>
      <c r="M136" s="1"/>
      <c r="N136" s="1"/>
      <c r="O136" s="1"/>
      <c r="P136" s="1"/>
      <c r="Q136" s="82"/>
      <c r="R136" s="1"/>
      <c r="S136" s="42"/>
      <c r="T136" s="44"/>
      <c r="U136" s="56"/>
      <c r="V136" s="190"/>
    </row>
    <row r="137" spans="1:22" s="41" customFormat="1" hidden="1" x14ac:dyDescent="0.25">
      <c r="A137" s="128" t="s">
        <v>50</v>
      </c>
      <c r="B137" s="109" t="s">
        <v>743</v>
      </c>
      <c r="C137" s="564" t="s">
        <v>51</v>
      </c>
      <c r="D137" s="565"/>
      <c r="E137" s="565"/>
      <c r="F137" s="110">
        <f t="shared" si="37"/>
        <v>0</v>
      </c>
      <c r="G137" s="111">
        <f t="shared" ref="G137:H137" si="43">G138+G139+G140+G141+G142+G143+G144</f>
        <v>0</v>
      </c>
      <c r="H137" s="113">
        <f t="shared" si="43"/>
        <v>0</v>
      </c>
      <c r="I137" s="111">
        <f>I138+I139+I140+I141+I142+I143+I144</f>
        <v>0</v>
      </c>
      <c r="J137" s="112">
        <f t="shared" ref="J137:T137" si="44">J138+J139+J140+J141+J142+J143+J144</f>
        <v>0</v>
      </c>
      <c r="K137" s="112">
        <f t="shared" si="44"/>
        <v>0</v>
      </c>
      <c r="L137" s="112">
        <f t="shared" si="44"/>
        <v>0</v>
      </c>
      <c r="M137" s="112">
        <f t="shared" si="44"/>
        <v>0</v>
      </c>
      <c r="N137" s="112">
        <f t="shared" si="44"/>
        <v>0</v>
      </c>
      <c r="O137" s="112">
        <f t="shared" si="44"/>
        <v>0</v>
      </c>
      <c r="P137" s="112">
        <f t="shared" si="44"/>
        <v>0</v>
      </c>
      <c r="Q137" s="115">
        <f t="shared" si="44"/>
        <v>0</v>
      </c>
      <c r="R137" s="112">
        <f t="shared" si="44"/>
        <v>0</v>
      </c>
      <c r="S137" s="114">
        <f t="shared" si="44"/>
        <v>0</v>
      </c>
      <c r="T137" s="116">
        <f t="shared" si="44"/>
        <v>0</v>
      </c>
      <c r="U137" s="54"/>
      <c r="V137" s="190"/>
    </row>
    <row r="138" spans="1:22" hidden="1" x14ac:dyDescent="0.25">
      <c r="B138" s="55"/>
      <c r="C138" s="2"/>
      <c r="D138" s="524" t="s">
        <v>334</v>
      </c>
      <c r="E138" s="524"/>
      <c r="F138" s="80">
        <f t="shared" si="37"/>
        <v>0</v>
      </c>
      <c r="G138" s="76"/>
      <c r="H138" s="77"/>
      <c r="I138" s="76"/>
      <c r="J138" s="1"/>
      <c r="K138" s="1"/>
      <c r="L138" s="1"/>
      <c r="M138" s="1"/>
      <c r="N138" s="1"/>
      <c r="O138" s="1"/>
      <c r="P138" s="1"/>
      <c r="Q138" s="82"/>
      <c r="R138" s="1"/>
      <c r="S138" s="42"/>
      <c r="T138" s="44"/>
      <c r="U138" s="56"/>
      <c r="V138" s="190"/>
    </row>
    <row r="139" spans="1:22" ht="27" hidden="1" customHeight="1" x14ac:dyDescent="0.25">
      <c r="B139" s="55"/>
      <c r="C139" s="2"/>
      <c r="D139" s="523" t="s">
        <v>491</v>
      </c>
      <c r="E139" s="523"/>
      <c r="F139" s="80">
        <f t="shared" si="37"/>
        <v>0</v>
      </c>
      <c r="G139" s="76"/>
      <c r="H139" s="77"/>
      <c r="I139" s="76"/>
      <c r="J139" s="1"/>
      <c r="K139" s="1"/>
      <c r="L139" s="1"/>
      <c r="M139" s="1"/>
      <c r="N139" s="1"/>
      <c r="O139" s="1"/>
      <c r="P139" s="1"/>
      <c r="Q139" s="82"/>
      <c r="R139" s="1"/>
      <c r="S139" s="42"/>
      <c r="T139" s="44"/>
      <c r="U139" s="56"/>
      <c r="V139" s="190"/>
    </row>
    <row r="140" spans="1:22" hidden="1" x14ac:dyDescent="0.25">
      <c r="B140" s="55"/>
      <c r="C140" s="2"/>
      <c r="D140" s="524" t="s">
        <v>802</v>
      </c>
      <c r="E140" s="524"/>
      <c r="F140" s="80">
        <f t="shared" si="37"/>
        <v>0</v>
      </c>
      <c r="G140" s="76"/>
      <c r="H140" s="77"/>
      <c r="I140" s="76"/>
      <c r="J140" s="1"/>
      <c r="K140" s="1"/>
      <c r="L140" s="1"/>
      <c r="M140" s="1"/>
      <c r="N140" s="1"/>
      <c r="O140" s="1"/>
      <c r="P140" s="1"/>
      <c r="Q140" s="82"/>
      <c r="R140" s="1"/>
      <c r="S140" s="42"/>
      <c r="T140" s="44"/>
      <c r="U140" s="56"/>
      <c r="V140" s="190"/>
    </row>
    <row r="141" spans="1:22" hidden="1" x14ac:dyDescent="0.25">
      <c r="B141" s="55"/>
      <c r="C141" s="2"/>
      <c r="D141" s="524" t="s">
        <v>406</v>
      </c>
      <c r="E141" s="524"/>
      <c r="F141" s="80">
        <f t="shared" si="37"/>
        <v>0</v>
      </c>
      <c r="G141" s="76"/>
      <c r="H141" s="77"/>
      <c r="I141" s="76"/>
      <c r="J141" s="1"/>
      <c r="K141" s="1"/>
      <c r="L141" s="1"/>
      <c r="M141" s="1"/>
      <c r="N141" s="1"/>
      <c r="O141" s="1"/>
      <c r="P141" s="1"/>
      <c r="Q141" s="82"/>
      <c r="R141" s="1"/>
      <c r="S141" s="42"/>
      <c r="T141" s="44"/>
      <c r="U141" s="56"/>
      <c r="V141" s="190"/>
    </row>
    <row r="142" spans="1:22" hidden="1" x14ac:dyDescent="0.25">
      <c r="B142" s="55"/>
      <c r="C142" s="2"/>
      <c r="D142" s="524" t="s">
        <v>407</v>
      </c>
      <c r="E142" s="524"/>
      <c r="F142" s="80">
        <f t="shared" si="37"/>
        <v>0</v>
      </c>
      <c r="G142" s="76"/>
      <c r="H142" s="77"/>
      <c r="I142" s="76"/>
      <c r="J142" s="1"/>
      <c r="K142" s="1"/>
      <c r="L142" s="1"/>
      <c r="M142" s="1"/>
      <c r="N142" s="1"/>
      <c r="O142" s="1"/>
      <c r="P142" s="1"/>
      <c r="Q142" s="82"/>
      <c r="R142" s="1"/>
      <c r="S142" s="42"/>
      <c r="T142" s="44"/>
      <c r="U142" s="56"/>
      <c r="V142" s="190"/>
    </row>
    <row r="143" spans="1:22" hidden="1" x14ac:dyDescent="0.25">
      <c r="B143" s="55"/>
      <c r="C143" s="2"/>
      <c r="D143" s="524" t="s">
        <v>335</v>
      </c>
      <c r="E143" s="524"/>
      <c r="F143" s="80">
        <f t="shared" si="37"/>
        <v>0</v>
      </c>
      <c r="G143" s="76"/>
      <c r="H143" s="77"/>
      <c r="I143" s="76"/>
      <c r="J143" s="1"/>
      <c r="K143" s="1"/>
      <c r="L143" s="1"/>
      <c r="M143" s="1"/>
      <c r="N143" s="1"/>
      <c r="O143" s="1"/>
      <c r="P143" s="1"/>
      <c r="Q143" s="82"/>
      <c r="R143" s="1"/>
      <c r="S143" s="42"/>
      <c r="T143" s="44"/>
      <c r="U143" s="56"/>
      <c r="V143" s="190"/>
    </row>
    <row r="144" spans="1:22" hidden="1" x14ac:dyDescent="0.25">
      <c r="B144" s="55"/>
      <c r="C144" s="2"/>
      <c r="D144" s="524" t="s">
        <v>408</v>
      </c>
      <c r="E144" s="524"/>
      <c r="F144" s="80">
        <f t="shared" si="37"/>
        <v>0</v>
      </c>
      <c r="G144" s="76"/>
      <c r="H144" s="77"/>
      <c r="I144" s="76"/>
      <c r="J144" s="1"/>
      <c r="K144" s="1"/>
      <c r="L144" s="1"/>
      <c r="M144" s="1"/>
      <c r="N144" s="1"/>
      <c r="O144" s="1"/>
      <c r="P144" s="1"/>
      <c r="Q144" s="82"/>
      <c r="R144" s="1"/>
      <c r="S144" s="42"/>
      <c r="T144" s="44"/>
      <c r="U144" s="56"/>
      <c r="V144" s="190"/>
    </row>
    <row r="145" spans="1:22" s="41" customFormat="1" hidden="1" x14ac:dyDescent="0.25">
      <c r="A145" s="128" t="s">
        <v>52</v>
      </c>
      <c r="B145" s="109" t="s">
        <v>744</v>
      </c>
      <c r="C145" s="564" t="s">
        <v>409</v>
      </c>
      <c r="D145" s="565"/>
      <c r="E145" s="565"/>
      <c r="F145" s="110">
        <f t="shared" si="37"/>
        <v>0</v>
      </c>
      <c r="G145" s="111"/>
      <c r="H145" s="113"/>
      <c r="I145" s="111"/>
      <c r="J145" s="112"/>
      <c r="K145" s="112"/>
      <c r="L145" s="112"/>
      <c r="M145" s="112"/>
      <c r="N145" s="112"/>
      <c r="O145" s="112"/>
      <c r="P145" s="112"/>
      <c r="Q145" s="115"/>
      <c r="R145" s="112"/>
      <c r="S145" s="114"/>
      <c r="T145" s="116"/>
      <c r="U145" s="54"/>
      <c r="V145" s="190"/>
    </row>
    <row r="146" spans="1:22" s="41" customFormat="1" hidden="1" x14ac:dyDescent="0.25">
      <c r="A146" s="128" t="s">
        <v>53</v>
      </c>
      <c r="B146" s="109" t="s">
        <v>745</v>
      </c>
      <c r="C146" s="564" t="s">
        <v>410</v>
      </c>
      <c r="D146" s="565"/>
      <c r="E146" s="565"/>
      <c r="F146" s="110">
        <f t="shared" si="37"/>
        <v>0</v>
      </c>
      <c r="G146" s="111"/>
      <c r="H146" s="113"/>
      <c r="I146" s="111"/>
      <c r="J146" s="112"/>
      <c r="K146" s="112"/>
      <c r="L146" s="112"/>
      <c r="M146" s="112"/>
      <c r="N146" s="112"/>
      <c r="O146" s="112"/>
      <c r="P146" s="112"/>
      <c r="Q146" s="115"/>
      <c r="R146" s="112"/>
      <c r="S146" s="114"/>
      <c r="T146" s="116"/>
      <c r="U146" s="54"/>
      <c r="V146" s="190"/>
    </row>
    <row r="147" spans="1:22" s="41" customFormat="1" hidden="1" x14ac:dyDescent="0.25">
      <c r="A147" s="128" t="s">
        <v>54</v>
      </c>
      <c r="B147" s="109" t="s">
        <v>746</v>
      </c>
      <c r="C147" s="564" t="s">
        <v>931</v>
      </c>
      <c r="D147" s="565"/>
      <c r="E147" s="565"/>
      <c r="F147" s="110">
        <f t="shared" si="37"/>
        <v>0</v>
      </c>
      <c r="G147" s="111"/>
      <c r="H147" s="113"/>
      <c r="I147" s="111"/>
      <c r="J147" s="112"/>
      <c r="K147" s="112"/>
      <c r="L147" s="112"/>
      <c r="M147" s="112"/>
      <c r="N147" s="112"/>
      <c r="O147" s="112"/>
      <c r="P147" s="112"/>
      <c r="Q147" s="115"/>
      <c r="R147" s="112"/>
      <c r="S147" s="114"/>
      <c r="T147" s="116"/>
      <c r="U147" s="54"/>
      <c r="V147" s="190"/>
    </row>
    <row r="148" spans="1:22" s="41" customFormat="1" hidden="1" x14ac:dyDescent="0.25">
      <c r="A148" s="128"/>
      <c r="B148" s="109" t="s">
        <v>932</v>
      </c>
      <c r="C148" s="564" t="s">
        <v>933</v>
      </c>
      <c r="D148" s="565"/>
      <c r="E148" s="568"/>
      <c r="F148" s="110">
        <f t="shared" si="37"/>
        <v>0</v>
      </c>
      <c r="G148" s="111">
        <f t="shared" ref="G148:H148" si="45">G149+G150</f>
        <v>0</v>
      </c>
      <c r="H148" s="113">
        <f t="shared" si="45"/>
        <v>0</v>
      </c>
      <c r="I148" s="111">
        <f>I149+I150</f>
        <v>0</v>
      </c>
      <c r="J148" s="112">
        <f t="shared" ref="J148:T148" si="46">J149+J150</f>
        <v>0</v>
      </c>
      <c r="K148" s="112">
        <f t="shared" si="46"/>
        <v>0</v>
      </c>
      <c r="L148" s="112">
        <f t="shared" si="46"/>
        <v>0</v>
      </c>
      <c r="M148" s="112">
        <f t="shared" si="46"/>
        <v>0</v>
      </c>
      <c r="N148" s="112">
        <f t="shared" si="46"/>
        <v>0</v>
      </c>
      <c r="O148" s="112">
        <f t="shared" si="46"/>
        <v>0</v>
      </c>
      <c r="P148" s="112">
        <f t="shared" si="46"/>
        <v>0</v>
      </c>
      <c r="Q148" s="115">
        <f t="shared" si="46"/>
        <v>0</v>
      </c>
      <c r="R148" s="112">
        <f t="shared" si="46"/>
        <v>0</v>
      </c>
      <c r="S148" s="114">
        <f t="shared" si="46"/>
        <v>0</v>
      </c>
      <c r="T148" s="116">
        <f t="shared" si="46"/>
        <v>0</v>
      </c>
      <c r="U148" s="54"/>
      <c r="V148" s="190"/>
    </row>
    <row r="149" spans="1:22" s="211" customFormat="1" hidden="1" x14ac:dyDescent="0.25">
      <c r="A149" s="128" t="s">
        <v>934</v>
      </c>
      <c r="B149" s="191" t="s">
        <v>935</v>
      </c>
      <c r="C149" s="252"/>
      <c r="D149" s="312" t="s">
        <v>936</v>
      </c>
      <c r="E149" s="312"/>
      <c r="F149" s="203">
        <f t="shared" si="37"/>
        <v>0</v>
      </c>
      <c r="G149" s="201"/>
      <c r="H149" s="202"/>
      <c r="I149" s="201"/>
      <c r="J149" s="195"/>
      <c r="K149" s="195"/>
      <c r="L149" s="195"/>
      <c r="M149" s="195"/>
      <c r="N149" s="195"/>
      <c r="O149" s="195"/>
      <c r="P149" s="195"/>
      <c r="Q149" s="196"/>
      <c r="R149" s="195"/>
      <c r="S149" s="194"/>
      <c r="T149" s="197"/>
      <c r="U149" s="251"/>
      <c r="V149" s="190"/>
    </row>
    <row r="150" spans="1:22" s="211" customFormat="1" hidden="1" x14ac:dyDescent="0.25">
      <c r="A150" s="128" t="s">
        <v>829</v>
      </c>
      <c r="B150" s="191" t="s">
        <v>874</v>
      </c>
      <c r="C150" s="204"/>
      <c r="D150" s="274" t="s">
        <v>830</v>
      </c>
      <c r="E150" s="275"/>
      <c r="F150" s="203">
        <f t="shared" si="37"/>
        <v>0</v>
      </c>
      <c r="G150" s="201">
        <f t="shared" ref="G150:H150" si="47">G151+G152+G153</f>
        <v>0</v>
      </c>
      <c r="H150" s="202">
        <f t="shared" si="47"/>
        <v>0</v>
      </c>
      <c r="I150" s="201">
        <f>I151+I152+I153</f>
        <v>0</v>
      </c>
      <c r="J150" s="195">
        <f t="shared" ref="J150:T150" si="48">J151+J152+J153</f>
        <v>0</v>
      </c>
      <c r="K150" s="195">
        <f t="shared" si="48"/>
        <v>0</v>
      </c>
      <c r="L150" s="195">
        <f t="shared" si="48"/>
        <v>0</v>
      </c>
      <c r="M150" s="195">
        <f t="shared" si="48"/>
        <v>0</v>
      </c>
      <c r="N150" s="195">
        <f t="shared" si="48"/>
        <v>0</v>
      </c>
      <c r="O150" s="195">
        <f t="shared" si="48"/>
        <v>0</v>
      </c>
      <c r="P150" s="195">
        <f t="shared" si="48"/>
        <v>0</v>
      </c>
      <c r="Q150" s="196">
        <f t="shared" si="48"/>
        <v>0</v>
      </c>
      <c r="R150" s="195">
        <f t="shared" si="48"/>
        <v>0</v>
      </c>
      <c r="S150" s="194">
        <f t="shared" si="48"/>
        <v>0</v>
      </c>
      <c r="T150" s="197">
        <f t="shared" si="48"/>
        <v>0</v>
      </c>
      <c r="U150" s="251"/>
      <c r="V150" s="190"/>
    </row>
    <row r="151" spans="1:22" hidden="1" x14ac:dyDescent="0.25">
      <c r="B151" s="55"/>
      <c r="C151" s="2"/>
      <c r="D151" s="246"/>
      <c r="E151" s="250" t="s">
        <v>831</v>
      </c>
      <c r="F151" s="80">
        <f t="shared" si="37"/>
        <v>0</v>
      </c>
      <c r="G151" s="76"/>
      <c r="H151" s="77"/>
      <c r="I151" s="76"/>
      <c r="J151" s="1"/>
      <c r="K151" s="1"/>
      <c r="L151" s="1"/>
      <c r="M151" s="1"/>
      <c r="N151" s="1"/>
      <c r="O151" s="1"/>
      <c r="P151" s="1"/>
      <c r="Q151" s="82"/>
      <c r="R151" s="1"/>
      <c r="S151" s="42"/>
      <c r="T151" s="44"/>
      <c r="U151" s="56"/>
      <c r="V151" s="190"/>
    </row>
    <row r="152" spans="1:22" hidden="1" x14ac:dyDescent="0.25">
      <c r="B152" s="55"/>
      <c r="C152" s="2"/>
      <c r="D152" s="246"/>
      <c r="E152" s="250" t="s">
        <v>336</v>
      </c>
      <c r="F152" s="80">
        <f t="shared" si="37"/>
        <v>0</v>
      </c>
      <c r="G152" s="76"/>
      <c r="H152" s="77"/>
      <c r="I152" s="76"/>
      <c r="J152" s="1"/>
      <c r="K152" s="1"/>
      <c r="L152" s="1"/>
      <c r="M152" s="1"/>
      <c r="N152" s="1"/>
      <c r="O152" s="1"/>
      <c r="P152" s="1"/>
      <c r="Q152" s="82"/>
      <c r="R152" s="1"/>
      <c r="S152" s="42"/>
      <c r="T152" s="44"/>
      <c r="U152" s="56"/>
      <c r="V152" s="190"/>
    </row>
    <row r="153" spans="1:22" ht="15.75" hidden="1" thickBot="1" x14ac:dyDescent="0.3">
      <c r="B153" s="55"/>
      <c r="C153" s="2"/>
      <c r="D153" s="246"/>
      <c r="E153" s="250" t="s">
        <v>832</v>
      </c>
      <c r="F153" s="80">
        <f t="shared" si="37"/>
        <v>0</v>
      </c>
      <c r="G153" s="76">
        <f>F153</f>
        <v>0</v>
      </c>
      <c r="H153" s="77"/>
      <c r="I153" s="76"/>
      <c r="J153" s="1"/>
      <c r="K153" s="1"/>
      <c r="L153" s="1"/>
      <c r="M153" s="1"/>
      <c r="N153" s="1"/>
      <c r="O153" s="1"/>
      <c r="P153" s="1"/>
      <c r="Q153" s="82"/>
      <c r="R153" s="1"/>
      <c r="S153" s="42"/>
      <c r="T153" s="44"/>
      <c r="U153" s="56"/>
      <c r="V153" s="190"/>
    </row>
    <row r="154" spans="1:22" s="41" customFormat="1" ht="15.75" hidden="1" thickBot="1" x14ac:dyDescent="0.3">
      <c r="A154" s="128"/>
      <c r="B154" s="109" t="s">
        <v>747</v>
      </c>
      <c r="C154" s="564" t="s">
        <v>937</v>
      </c>
      <c r="D154" s="565"/>
      <c r="E154" s="565"/>
      <c r="F154" s="110">
        <f t="shared" si="37"/>
        <v>0</v>
      </c>
      <c r="G154" s="111">
        <f t="shared" ref="G154:H154" si="49">G155+G156</f>
        <v>0</v>
      </c>
      <c r="H154" s="113">
        <f t="shared" si="49"/>
        <v>0</v>
      </c>
      <c r="I154" s="111">
        <f>I155+I156</f>
        <v>0</v>
      </c>
      <c r="J154" s="112">
        <f t="shared" ref="J154:T154" si="50">J155+J156</f>
        <v>0</v>
      </c>
      <c r="K154" s="112">
        <f t="shared" si="50"/>
        <v>0</v>
      </c>
      <c r="L154" s="112">
        <f t="shared" si="50"/>
        <v>0</v>
      </c>
      <c r="M154" s="112">
        <f t="shared" si="50"/>
        <v>0</v>
      </c>
      <c r="N154" s="112">
        <f t="shared" si="50"/>
        <v>0</v>
      </c>
      <c r="O154" s="112">
        <f t="shared" si="50"/>
        <v>0</v>
      </c>
      <c r="P154" s="112">
        <f t="shared" si="50"/>
        <v>0</v>
      </c>
      <c r="Q154" s="115">
        <f t="shared" si="50"/>
        <v>0</v>
      </c>
      <c r="R154" s="112">
        <f t="shared" si="50"/>
        <v>0</v>
      </c>
      <c r="S154" s="114">
        <f t="shared" si="50"/>
        <v>0</v>
      </c>
      <c r="T154" s="116">
        <f t="shared" si="50"/>
        <v>0</v>
      </c>
      <c r="U154" s="54"/>
      <c r="V154" s="190"/>
    </row>
    <row r="155" spans="1:22" s="211" customFormat="1" ht="15.75" hidden="1" thickBot="1" x14ac:dyDescent="0.3">
      <c r="A155" s="128" t="s">
        <v>941</v>
      </c>
      <c r="B155" s="191" t="s">
        <v>939</v>
      </c>
      <c r="C155" s="200"/>
      <c r="D155" s="567" t="s">
        <v>938</v>
      </c>
      <c r="E155" s="567"/>
      <c r="F155" s="203">
        <f t="shared" si="37"/>
        <v>0</v>
      </c>
      <c r="G155" s="201"/>
      <c r="H155" s="202"/>
      <c r="I155" s="201"/>
      <c r="J155" s="195"/>
      <c r="K155" s="195"/>
      <c r="L155" s="195"/>
      <c r="M155" s="195"/>
      <c r="N155" s="195"/>
      <c r="O155" s="195"/>
      <c r="P155" s="195"/>
      <c r="Q155" s="196"/>
      <c r="R155" s="195"/>
      <c r="S155" s="194"/>
      <c r="T155" s="197"/>
      <c r="U155" s="251"/>
      <c r="V155" s="212"/>
    </row>
    <row r="156" spans="1:22" s="211" customFormat="1" ht="15.75" hidden="1" thickBot="1" x14ac:dyDescent="0.3">
      <c r="A156" s="128" t="s">
        <v>833</v>
      </c>
      <c r="B156" s="191" t="s">
        <v>940</v>
      </c>
      <c r="C156" s="200"/>
      <c r="D156" s="567" t="s">
        <v>834</v>
      </c>
      <c r="E156" s="567"/>
      <c r="F156" s="203">
        <f t="shared" si="37"/>
        <v>0</v>
      </c>
      <c r="G156" s="201"/>
      <c r="H156" s="202"/>
      <c r="I156" s="201"/>
      <c r="J156" s="195"/>
      <c r="K156" s="195"/>
      <c r="L156" s="195"/>
      <c r="M156" s="195"/>
      <c r="N156" s="195"/>
      <c r="O156" s="195"/>
      <c r="P156" s="195"/>
      <c r="Q156" s="196"/>
      <c r="R156" s="195"/>
      <c r="S156" s="194"/>
      <c r="T156" s="197"/>
      <c r="U156" s="251"/>
      <c r="V156" s="212"/>
    </row>
    <row r="157" spans="1:22" s="41" customFormat="1" ht="15.75" hidden="1" thickBot="1" x14ac:dyDescent="0.3">
      <c r="A157" s="128" t="s">
        <v>55</v>
      </c>
      <c r="B157" s="109" t="s">
        <v>748</v>
      </c>
      <c r="C157" s="564" t="s">
        <v>942</v>
      </c>
      <c r="D157" s="565"/>
      <c r="E157" s="565"/>
      <c r="F157" s="110">
        <f t="shared" si="37"/>
        <v>0</v>
      </c>
      <c r="G157" s="111"/>
      <c r="H157" s="113"/>
      <c r="I157" s="111"/>
      <c r="J157" s="112"/>
      <c r="K157" s="112"/>
      <c r="L157" s="112"/>
      <c r="M157" s="112"/>
      <c r="N157" s="112"/>
      <c r="O157" s="112"/>
      <c r="P157" s="112"/>
      <c r="Q157" s="115"/>
      <c r="R157" s="112"/>
      <c r="S157" s="114"/>
      <c r="T157" s="116"/>
      <c r="U157" s="54"/>
      <c r="V157" s="190"/>
    </row>
    <row r="158" spans="1:22" s="41" customFormat="1" ht="15.75" hidden="1" thickBot="1" x14ac:dyDescent="0.3">
      <c r="A158" s="128" t="s">
        <v>56</v>
      </c>
      <c r="B158" s="109" t="s">
        <v>749</v>
      </c>
      <c r="C158" s="564" t="s">
        <v>57</v>
      </c>
      <c r="D158" s="565"/>
      <c r="E158" s="565"/>
      <c r="F158" s="110">
        <f t="shared" si="37"/>
        <v>0</v>
      </c>
      <c r="G158" s="111">
        <f t="shared" ref="G158:H158" si="51">G159+G160+G161</f>
        <v>0</v>
      </c>
      <c r="H158" s="113">
        <f t="shared" si="51"/>
        <v>0</v>
      </c>
      <c r="I158" s="111">
        <f>I159+I160+I161</f>
        <v>0</v>
      </c>
      <c r="J158" s="112">
        <f t="shared" ref="J158:T158" si="52">J159+J160+J161</f>
        <v>0</v>
      </c>
      <c r="K158" s="112">
        <f t="shared" si="52"/>
        <v>0</v>
      </c>
      <c r="L158" s="112">
        <f t="shared" si="52"/>
        <v>0</v>
      </c>
      <c r="M158" s="112">
        <f t="shared" si="52"/>
        <v>0</v>
      </c>
      <c r="N158" s="112">
        <f t="shared" si="52"/>
        <v>0</v>
      </c>
      <c r="O158" s="112">
        <f t="shared" si="52"/>
        <v>0</v>
      </c>
      <c r="P158" s="112">
        <f t="shared" si="52"/>
        <v>0</v>
      </c>
      <c r="Q158" s="115">
        <f t="shared" si="52"/>
        <v>0</v>
      </c>
      <c r="R158" s="112">
        <f t="shared" si="52"/>
        <v>0</v>
      </c>
      <c r="S158" s="114">
        <f t="shared" si="52"/>
        <v>0</v>
      </c>
      <c r="T158" s="116">
        <f t="shared" si="52"/>
        <v>0</v>
      </c>
      <c r="U158" s="54"/>
      <c r="V158" s="190"/>
    </row>
    <row r="159" spans="1:22" ht="15.75" hidden="1" thickBot="1" x14ac:dyDescent="0.3">
      <c r="B159" s="55"/>
      <c r="C159" s="2"/>
      <c r="D159" s="524" t="s">
        <v>411</v>
      </c>
      <c r="E159" s="524"/>
      <c r="F159" s="80">
        <f t="shared" si="37"/>
        <v>0</v>
      </c>
      <c r="G159" s="76"/>
      <c r="H159" s="77"/>
      <c r="I159" s="76"/>
      <c r="J159" s="1"/>
      <c r="K159" s="1"/>
      <c r="L159" s="1"/>
      <c r="M159" s="1"/>
      <c r="N159" s="1"/>
      <c r="O159" s="1"/>
      <c r="P159" s="1"/>
      <c r="Q159" s="82"/>
      <c r="R159" s="1"/>
      <c r="S159" s="42"/>
      <c r="T159" s="44"/>
      <c r="U159" s="56"/>
      <c r="V159" s="190"/>
    </row>
    <row r="160" spans="1:22" ht="15.75" hidden="1" thickBot="1" x14ac:dyDescent="0.3">
      <c r="B160" s="55"/>
      <c r="C160" s="2"/>
      <c r="D160" s="524" t="s">
        <v>337</v>
      </c>
      <c r="E160" s="524"/>
      <c r="F160" s="80">
        <f t="shared" si="37"/>
        <v>0</v>
      </c>
      <c r="G160" s="76"/>
      <c r="H160" s="77"/>
      <c r="I160" s="76"/>
      <c r="J160" s="1"/>
      <c r="K160" s="1"/>
      <c r="L160" s="1"/>
      <c r="M160" s="1"/>
      <c r="N160" s="1"/>
      <c r="O160" s="1"/>
      <c r="P160" s="1"/>
      <c r="Q160" s="82"/>
      <c r="R160" s="1"/>
      <c r="S160" s="42"/>
      <c r="T160" s="44"/>
      <c r="U160" s="56"/>
      <c r="V160" s="190"/>
    </row>
    <row r="161" spans="1:22" ht="15.75" hidden="1" thickBot="1" x14ac:dyDescent="0.3">
      <c r="B161" s="57"/>
      <c r="C161" s="20"/>
      <c r="D161" s="559" t="s">
        <v>338</v>
      </c>
      <c r="E161" s="559"/>
      <c r="F161" s="80">
        <f t="shared" si="37"/>
        <v>0</v>
      </c>
      <c r="G161" s="76"/>
      <c r="H161" s="77"/>
      <c r="I161" s="76"/>
      <c r="J161" s="1"/>
      <c r="K161" s="1"/>
      <c r="L161" s="1"/>
      <c r="M161" s="1"/>
      <c r="N161" s="1"/>
      <c r="O161" s="1"/>
      <c r="P161" s="1"/>
      <c r="Q161" s="82"/>
      <c r="R161" s="1"/>
      <c r="S161" s="42"/>
      <c r="T161" s="44"/>
      <c r="U161" s="56"/>
      <c r="V161" s="190"/>
    </row>
    <row r="162" spans="1:22" ht="15.75" thickBot="1" x14ac:dyDescent="0.3">
      <c r="B162" s="101" t="s">
        <v>58</v>
      </c>
      <c r="C162" s="540" t="s">
        <v>59</v>
      </c>
      <c r="D162" s="558"/>
      <c r="E162" s="558"/>
      <c r="F162" s="86">
        <f t="shared" si="37"/>
        <v>0</v>
      </c>
      <c r="G162" s="87">
        <f t="shared" ref="G162:H162" si="53">G163+G164+G167+G168+G171</f>
        <v>0</v>
      </c>
      <c r="H162" s="89">
        <f t="shared" si="53"/>
        <v>0</v>
      </c>
      <c r="I162" s="87">
        <f>I163+I164+I167+I168+I171</f>
        <v>0</v>
      </c>
      <c r="J162" s="88">
        <f t="shared" ref="J162:T162" si="54">J163+J164+J167+J168+J171</f>
        <v>0</v>
      </c>
      <c r="K162" s="88">
        <f t="shared" si="54"/>
        <v>0</v>
      </c>
      <c r="L162" s="88">
        <f t="shared" si="54"/>
        <v>0</v>
      </c>
      <c r="M162" s="88">
        <f t="shared" si="54"/>
        <v>0</v>
      </c>
      <c r="N162" s="88">
        <f t="shared" si="54"/>
        <v>0</v>
      </c>
      <c r="O162" s="88">
        <f t="shared" si="54"/>
        <v>0</v>
      </c>
      <c r="P162" s="88">
        <f t="shared" si="54"/>
        <v>0</v>
      </c>
      <c r="Q162" s="91">
        <f t="shared" si="54"/>
        <v>0</v>
      </c>
      <c r="R162" s="88">
        <f t="shared" si="54"/>
        <v>0</v>
      </c>
      <c r="S162" s="90">
        <f t="shared" si="54"/>
        <v>0</v>
      </c>
      <c r="T162" s="92">
        <f t="shared" si="54"/>
        <v>0</v>
      </c>
      <c r="U162" s="52"/>
      <c r="V162" s="190"/>
    </row>
    <row r="163" spans="1:22" s="18" customFormat="1" ht="15.75" hidden="1" thickBot="1" x14ac:dyDescent="0.3">
      <c r="A163" s="128" t="s">
        <v>60</v>
      </c>
      <c r="B163" s="117" t="s">
        <v>750</v>
      </c>
      <c r="C163" s="541" t="s">
        <v>412</v>
      </c>
      <c r="D163" s="542"/>
      <c r="E163" s="542"/>
      <c r="F163" s="94">
        <f t="shared" si="37"/>
        <v>0</v>
      </c>
      <c r="G163" s="95"/>
      <c r="H163" s="97"/>
      <c r="I163" s="95"/>
      <c r="J163" s="96"/>
      <c r="K163" s="96"/>
      <c r="L163" s="96"/>
      <c r="M163" s="96"/>
      <c r="N163" s="96"/>
      <c r="O163" s="96"/>
      <c r="P163" s="96"/>
      <c r="Q163" s="99"/>
      <c r="R163" s="96"/>
      <c r="S163" s="98"/>
      <c r="T163" s="100"/>
      <c r="U163" s="52"/>
      <c r="V163" s="190"/>
    </row>
    <row r="164" spans="1:22" s="18" customFormat="1" ht="15.75" hidden="1" thickBot="1" x14ac:dyDescent="0.3">
      <c r="A164" s="128" t="s">
        <v>61</v>
      </c>
      <c r="B164" s="93" t="s">
        <v>751</v>
      </c>
      <c r="C164" s="534" t="s">
        <v>62</v>
      </c>
      <c r="D164" s="535"/>
      <c r="E164" s="535"/>
      <c r="F164" s="94">
        <f t="shared" si="37"/>
        <v>0</v>
      </c>
      <c r="G164" s="95">
        <f t="shared" ref="G164:T164" si="55">G165+G166</f>
        <v>0</v>
      </c>
      <c r="H164" s="97">
        <f t="shared" si="55"/>
        <v>0</v>
      </c>
      <c r="I164" s="95">
        <f t="shared" si="55"/>
        <v>0</v>
      </c>
      <c r="J164" s="96">
        <f t="shared" si="55"/>
        <v>0</v>
      </c>
      <c r="K164" s="96">
        <f t="shared" si="55"/>
        <v>0</v>
      </c>
      <c r="L164" s="96">
        <f t="shared" si="55"/>
        <v>0</v>
      </c>
      <c r="M164" s="96">
        <f t="shared" si="55"/>
        <v>0</v>
      </c>
      <c r="N164" s="96">
        <f t="shared" si="55"/>
        <v>0</v>
      </c>
      <c r="O164" s="96">
        <f t="shared" si="55"/>
        <v>0</v>
      </c>
      <c r="P164" s="96">
        <f t="shared" si="55"/>
        <v>0</v>
      </c>
      <c r="Q164" s="99">
        <f t="shared" si="55"/>
        <v>0</v>
      </c>
      <c r="R164" s="96">
        <f t="shared" si="55"/>
        <v>0</v>
      </c>
      <c r="S164" s="98">
        <f t="shared" si="55"/>
        <v>0</v>
      </c>
      <c r="T164" s="100">
        <f t="shared" si="55"/>
        <v>0</v>
      </c>
      <c r="U164" s="52"/>
      <c r="V164" s="190"/>
    </row>
    <row r="165" spans="1:22" ht="15.75" hidden="1" thickBot="1" x14ac:dyDescent="0.3">
      <c r="B165" s="55"/>
      <c r="C165" s="2"/>
      <c r="D165" s="524" t="s">
        <v>339</v>
      </c>
      <c r="E165" s="524"/>
      <c r="F165" s="80">
        <f t="shared" si="37"/>
        <v>0</v>
      </c>
      <c r="G165" s="76"/>
      <c r="H165" s="77"/>
      <c r="I165" s="76"/>
      <c r="J165" s="1"/>
      <c r="K165" s="1"/>
      <c r="L165" s="1"/>
      <c r="M165" s="1"/>
      <c r="N165" s="1"/>
      <c r="O165" s="1"/>
      <c r="P165" s="1"/>
      <c r="Q165" s="82"/>
      <c r="R165" s="1"/>
      <c r="S165" s="42"/>
      <c r="T165" s="44"/>
      <c r="U165" s="56"/>
      <c r="V165" s="190"/>
    </row>
    <row r="166" spans="1:22" ht="15.75" hidden="1" thickBot="1" x14ac:dyDescent="0.3">
      <c r="B166" s="55"/>
      <c r="C166" s="2"/>
      <c r="D166" s="524" t="s">
        <v>340</v>
      </c>
      <c r="E166" s="524"/>
      <c r="F166" s="80">
        <f t="shared" si="37"/>
        <v>0</v>
      </c>
      <c r="G166" s="76"/>
      <c r="H166" s="77"/>
      <c r="I166" s="76"/>
      <c r="J166" s="1"/>
      <c r="K166" s="1"/>
      <c r="L166" s="1"/>
      <c r="M166" s="1"/>
      <c r="N166" s="1"/>
      <c r="O166" s="1"/>
      <c r="P166" s="1"/>
      <c r="Q166" s="82"/>
      <c r="R166" s="1"/>
      <c r="S166" s="42"/>
      <c r="T166" s="44"/>
      <c r="U166" s="56"/>
      <c r="V166" s="190"/>
    </row>
    <row r="167" spans="1:22" s="18" customFormat="1" ht="15.75" hidden="1" thickBot="1" x14ac:dyDescent="0.3">
      <c r="A167" s="128" t="s">
        <v>63</v>
      </c>
      <c r="B167" s="93" t="s">
        <v>752</v>
      </c>
      <c r="C167" s="556" t="s">
        <v>413</v>
      </c>
      <c r="D167" s="557"/>
      <c r="E167" s="557"/>
      <c r="F167" s="94">
        <f t="shared" si="37"/>
        <v>0</v>
      </c>
      <c r="G167" s="95"/>
      <c r="H167" s="97"/>
      <c r="I167" s="95"/>
      <c r="J167" s="96"/>
      <c r="K167" s="96"/>
      <c r="L167" s="96"/>
      <c r="M167" s="96"/>
      <c r="N167" s="96"/>
      <c r="O167" s="96"/>
      <c r="P167" s="96"/>
      <c r="Q167" s="99"/>
      <c r="R167" s="96"/>
      <c r="S167" s="98"/>
      <c r="T167" s="100"/>
      <c r="U167" s="52"/>
      <c r="V167" s="190"/>
    </row>
    <row r="168" spans="1:22" s="18" customFormat="1" ht="15.75" hidden="1" thickBot="1" x14ac:dyDescent="0.3">
      <c r="A168" s="128" t="s">
        <v>64</v>
      </c>
      <c r="B168" s="93" t="s">
        <v>753</v>
      </c>
      <c r="C168" s="556" t="s">
        <v>65</v>
      </c>
      <c r="D168" s="557"/>
      <c r="E168" s="557"/>
      <c r="F168" s="94">
        <f t="shared" si="37"/>
        <v>0</v>
      </c>
      <c r="G168" s="95">
        <f t="shared" ref="G168:T168" si="56">G169+G170</f>
        <v>0</v>
      </c>
      <c r="H168" s="97">
        <f t="shared" si="56"/>
        <v>0</v>
      </c>
      <c r="I168" s="95">
        <f t="shared" si="56"/>
        <v>0</v>
      </c>
      <c r="J168" s="96">
        <f t="shared" si="56"/>
        <v>0</v>
      </c>
      <c r="K168" s="96">
        <f t="shared" si="56"/>
        <v>0</v>
      </c>
      <c r="L168" s="96">
        <f t="shared" si="56"/>
        <v>0</v>
      </c>
      <c r="M168" s="96">
        <f t="shared" si="56"/>
        <v>0</v>
      </c>
      <c r="N168" s="96">
        <f t="shared" si="56"/>
        <v>0</v>
      </c>
      <c r="O168" s="96">
        <f t="shared" si="56"/>
        <v>0</v>
      </c>
      <c r="P168" s="96">
        <f t="shared" si="56"/>
        <v>0</v>
      </c>
      <c r="Q168" s="99">
        <f t="shared" si="56"/>
        <v>0</v>
      </c>
      <c r="R168" s="96">
        <f t="shared" si="56"/>
        <v>0</v>
      </c>
      <c r="S168" s="98">
        <f t="shared" si="56"/>
        <v>0</v>
      </c>
      <c r="T168" s="100">
        <f t="shared" si="56"/>
        <v>0</v>
      </c>
      <c r="U168" s="52"/>
      <c r="V168" s="190"/>
    </row>
    <row r="169" spans="1:22" ht="15.75" hidden="1" thickBot="1" x14ac:dyDescent="0.3">
      <c r="B169" s="55"/>
      <c r="C169" s="2"/>
      <c r="D169" s="524" t="s">
        <v>341</v>
      </c>
      <c r="E169" s="524"/>
      <c r="F169" s="80">
        <f t="shared" si="37"/>
        <v>0</v>
      </c>
      <c r="G169" s="76"/>
      <c r="H169" s="77"/>
      <c r="I169" s="76"/>
      <c r="J169" s="1"/>
      <c r="K169" s="1"/>
      <c r="L169" s="1"/>
      <c r="M169" s="1"/>
      <c r="N169" s="1"/>
      <c r="O169" s="1"/>
      <c r="P169" s="1"/>
      <c r="Q169" s="82"/>
      <c r="R169" s="1"/>
      <c r="S169" s="42"/>
      <c r="T169" s="44"/>
      <c r="U169" s="56"/>
      <c r="V169" s="190"/>
    </row>
    <row r="170" spans="1:22" ht="15.75" hidden="1" thickBot="1" x14ac:dyDescent="0.3">
      <c r="B170" s="55"/>
      <c r="C170" s="2"/>
      <c r="D170" s="524" t="s">
        <v>342</v>
      </c>
      <c r="E170" s="524"/>
      <c r="F170" s="80">
        <f t="shared" si="37"/>
        <v>0</v>
      </c>
      <c r="G170" s="76"/>
      <c r="H170" s="77"/>
      <c r="I170" s="76"/>
      <c r="J170" s="1"/>
      <c r="K170" s="1"/>
      <c r="L170" s="1"/>
      <c r="M170" s="1"/>
      <c r="N170" s="1"/>
      <c r="O170" s="1"/>
      <c r="P170" s="1"/>
      <c r="Q170" s="82"/>
      <c r="R170" s="1"/>
      <c r="S170" s="42"/>
      <c r="T170" s="44"/>
      <c r="U170" s="56"/>
      <c r="V170" s="190"/>
    </row>
    <row r="171" spans="1:22" s="18" customFormat="1" ht="15.75" hidden="1" thickBot="1" x14ac:dyDescent="0.3">
      <c r="A171" s="128" t="s">
        <v>66</v>
      </c>
      <c r="B171" s="127" t="s">
        <v>754</v>
      </c>
      <c r="C171" s="569" t="s">
        <v>414</v>
      </c>
      <c r="D171" s="570"/>
      <c r="E171" s="570"/>
      <c r="F171" s="94">
        <f t="shared" si="37"/>
        <v>0</v>
      </c>
      <c r="G171" s="95"/>
      <c r="H171" s="97"/>
      <c r="I171" s="95"/>
      <c r="J171" s="96"/>
      <c r="K171" s="96"/>
      <c r="L171" s="96"/>
      <c r="M171" s="96"/>
      <c r="N171" s="96"/>
      <c r="O171" s="96"/>
      <c r="P171" s="96"/>
      <c r="Q171" s="99"/>
      <c r="R171" s="96"/>
      <c r="S171" s="98"/>
      <c r="T171" s="100"/>
      <c r="U171" s="52"/>
      <c r="V171" s="190"/>
    </row>
    <row r="172" spans="1:22" ht="15.75" thickBot="1" x14ac:dyDescent="0.3">
      <c r="B172" s="101" t="s">
        <v>67</v>
      </c>
      <c r="C172" s="540" t="s">
        <v>68</v>
      </c>
      <c r="D172" s="558"/>
      <c r="E172" s="558"/>
      <c r="F172" s="86">
        <f t="shared" si="37"/>
        <v>0</v>
      </c>
      <c r="G172" s="87">
        <f t="shared" ref="G172:H172" si="57">G173+G174+G175+G176+G186</f>
        <v>0</v>
      </c>
      <c r="H172" s="89">
        <f t="shared" si="57"/>
        <v>0</v>
      </c>
      <c r="I172" s="87">
        <f>I173+I174+I175+I176+I186</f>
        <v>0</v>
      </c>
      <c r="J172" s="88">
        <f t="shared" ref="J172:T172" si="58">J173+J174+J175+J176+J186</f>
        <v>0</v>
      </c>
      <c r="K172" s="88">
        <f t="shared" si="58"/>
        <v>0</v>
      </c>
      <c r="L172" s="88">
        <f t="shared" si="58"/>
        <v>0</v>
      </c>
      <c r="M172" s="88">
        <f t="shared" si="58"/>
        <v>0</v>
      </c>
      <c r="N172" s="88">
        <f t="shared" si="58"/>
        <v>0</v>
      </c>
      <c r="O172" s="88">
        <f t="shared" si="58"/>
        <v>0</v>
      </c>
      <c r="P172" s="88">
        <f t="shared" si="58"/>
        <v>0</v>
      </c>
      <c r="Q172" s="91">
        <f t="shared" si="58"/>
        <v>0</v>
      </c>
      <c r="R172" s="88">
        <f t="shared" si="58"/>
        <v>0</v>
      </c>
      <c r="S172" s="90">
        <f t="shared" si="58"/>
        <v>0</v>
      </c>
      <c r="T172" s="92">
        <f t="shared" si="58"/>
        <v>0</v>
      </c>
      <c r="U172" s="52"/>
      <c r="V172" s="190"/>
    </row>
    <row r="173" spans="1:22" s="18" customFormat="1" ht="25.5" hidden="1" customHeight="1" x14ac:dyDescent="0.25">
      <c r="A173" s="128" t="s">
        <v>69</v>
      </c>
      <c r="B173" s="93" t="s">
        <v>755</v>
      </c>
      <c r="C173" s="532" t="s">
        <v>415</v>
      </c>
      <c r="D173" s="533"/>
      <c r="E173" s="533"/>
      <c r="F173" s="94">
        <f t="shared" si="37"/>
        <v>0</v>
      </c>
      <c r="G173" s="95"/>
      <c r="H173" s="97"/>
      <c r="I173" s="95"/>
      <c r="J173" s="96"/>
      <c r="K173" s="96"/>
      <c r="L173" s="96"/>
      <c r="M173" s="96"/>
      <c r="N173" s="96"/>
      <c r="O173" s="96"/>
      <c r="P173" s="96"/>
      <c r="Q173" s="99"/>
      <c r="R173" s="96"/>
      <c r="S173" s="98"/>
      <c r="T173" s="100"/>
      <c r="U173" s="52"/>
      <c r="V173" s="190"/>
    </row>
    <row r="174" spans="1:22" s="18" customFormat="1" ht="25.5" hidden="1" customHeight="1" x14ac:dyDescent="0.25">
      <c r="A174" s="128" t="s">
        <v>70</v>
      </c>
      <c r="B174" s="93" t="s">
        <v>756</v>
      </c>
      <c r="C174" s="532" t="s">
        <v>71</v>
      </c>
      <c r="D174" s="533"/>
      <c r="E174" s="533"/>
      <c r="F174" s="94">
        <f t="shared" si="37"/>
        <v>0</v>
      </c>
      <c r="G174" s="95"/>
      <c r="H174" s="97"/>
      <c r="I174" s="95"/>
      <c r="J174" s="96"/>
      <c r="K174" s="96"/>
      <c r="L174" s="96"/>
      <c r="M174" s="96"/>
      <c r="N174" s="96"/>
      <c r="O174" s="96"/>
      <c r="P174" s="96"/>
      <c r="Q174" s="99"/>
      <c r="R174" s="96"/>
      <c r="S174" s="98"/>
      <c r="T174" s="100"/>
      <c r="U174" s="52"/>
      <c r="V174" s="190"/>
    </row>
    <row r="175" spans="1:22" s="18" customFormat="1" ht="25.5" hidden="1" customHeight="1" x14ac:dyDescent="0.25">
      <c r="A175" s="128" t="s">
        <v>72</v>
      </c>
      <c r="B175" s="93" t="s">
        <v>757</v>
      </c>
      <c r="C175" s="532" t="s">
        <v>73</v>
      </c>
      <c r="D175" s="533"/>
      <c r="E175" s="533"/>
      <c r="F175" s="94">
        <f t="shared" si="37"/>
        <v>0</v>
      </c>
      <c r="G175" s="95"/>
      <c r="H175" s="97"/>
      <c r="I175" s="95"/>
      <c r="J175" s="96"/>
      <c r="K175" s="96"/>
      <c r="L175" s="96"/>
      <c r="M175" s="96"/>
      <c r="N175" s="96"/>
      <c r="O175" s="96"/>
      <c r="P175" s="96"/>
      <c r="Q175" s="99"/>
      <c r="R175" s="96"/>
      <c r="S175" s="98"/>
      <c r="T175" s="100"/>
      <c r="U175" s="52"/>
      <c r="V175" s="190"/>
    </row>
    <row r="176" spans="1:22" s="18" customFormat="1" ht="25.5" hidden="1" customHeight="1" x14ac:dyDescent="0.25">
      <c r="A176" s="128" t="s">
        <v>74</v>
      </c>
      <c r="B176" s="93" t="s">
        <v>758</v>
      </c>
      <c r="C176" s="532" t="s">
        <v>605</v>
      </c>
      <c r="D176" s="533"/>
      <c r="E176" s="533"/>
      <c r="F176" s="94">
        <f t="shared" si="37"/>
        <v>0</v>
      </c>
      <c r="G176" s="95">
        <f t="shared" ref="G176:H176" si="59">G177+G178+G179+G180+G181+G182+G183+G184+G185</f>
        <v>0</v>
      </c>
      <c r="H176" s="97">
        <f t="shared" si="59"/>
        <v>0</v>
      </c>
      <c r="I176" s="95">
        <f>I177+I178+I179+I180+I181+I182+I183+I184+I185</f>
        <v>0</v>
      </c>
      <c r="J176" s="96">
        <f t="shared" ref="J176:T176" si="60">J177+J178+J179+J180+J181+J182+J183+J184+J185</f>
        <v>0</v>
      </c>
      <c r="K176" s="96">
        <f t="shared" si="60"/>
        <v>0</v>
      </c>
      <c r="L176" s="96">
        <f t="shared" si="60"/>
        <v>0</v>
      </c>
      <c r="M176" s="96">
        <f t="shared" si="60"/>
        <v>0</v>
      </c>
      <c r="N176" s="96">
        <f t="shared" si="60"/>
        <v>0</v>
      </c>
      <c r="O176" s="96">
        <f t="shared" si="60"/>
        <v>0</v>
      </c>
      <c r="P176" s="96">
        <f t="shared" si="60"/>
        <v>0</v>
      </c>
      <c r="Q176" s="99">
        <f t="shared" si="60"/>
        <v>0</v>
      </c>
      <c r="R176" s="96">
        <f t="shared" si="60"/>
        <v>0</v>
      </c>
      <c r="S176" s="98">
        <f t="shared" si="60"/>
        <v>0</v>
      </c>
      <c r="T176" s="100">
        <f t="shared" si="60"/>
        <v>0</v>
      </c>
      <c r="U176" s="52"/>
      <c r="V176" s="190"/>
    </row>
    <row r="177" spans="1:22" ht="15.75" hidden="1" thickBot="1" x14ac:dyDescent="0.3">
      <c r="B177" s="55"/>
      <c r="C177" s="2"/>
      <c r="D177" s="524" t="s">
        <v>416</v>
      </c>
      <c r="E177" s="524"/>
      <c r="F177" s="80">
        <f t="shared" si="37"/>
        <v>0</v>
      </c>
      <c r="G177" s="76"/>
      <c r="H177" s="77"/>
      <c r="I177" s="76"/>
      <c r="J177" s="1"/>
      <c r="K177" s="1"/>
      <c r="L177" s="1"/>
      <c r="M177" s="1"/>
      <c r="N177" s="1"/>
      <c r="O177" s="1"/>
      <c r="P177" s="1"/>
      <c r="Q177" s="82"/>
      <c r="R177" s="1"/>
      <c r="S177" s="42"/>
      <c r="T177" s="44"/>
      <c r="U177" s="56"/>
      <c r="V177" s="190"/>
    </row>
    <row r="178" spans="1:22" ht="15.75" hidden="1" thickBot="1" x14ac:dyDescent="0.3">
      <c r="B178" s="55"/>
      <c r="C178" s="2"/>
      <c r="D178" s="524" t="s">
        <v>418</v>
      </c>
      <c r="E178" s="524"/>
      <c r="F178" s="80">
        <f t="shared" si="37"/>
        <v>0</v>
      </c>
      <c r="G178" s="76"/>
      <c r="H178" s="77"/>
      <c r="I178" s="76"/>
      <c r="J178" s="1"/>
      <c r="K178" s="1"/>
      <c r="L178" s="1"/>
      <c r="M178" s="1"/>
      <c r="N178" s="1"/>
      <c r="O178" s="1"/>
      <c r="P178" s="1"/>
      <c r="Q178" s="82"/>
      <c r="R178" s="1"/>
      <c r="S178" s="42"/>
      <c r="T178" s="44"/>
      <c r="U178" s="56"/>
      <c r="V178" s="190"/>
    </row>
    <row r="179" spans="1:22" ht="15.75" hidden="1" thickBot="1" x14ac:dyDescent="0.3">
      <c r="B179" s="55"/>
      <c r="C179" s="2"/>
      <c r="D179" s="524" t="s">
        <v>419</v>
      </c>
      <c r="E179" s="524"/>
      <c r="F179" s="80">
        <f t="shared" si="37"/>
        <v>0</v>
      </c>
      <c r="G179" s="76"/>
      <c r="H179" s="77"/>
      <c r="I179" s="76"/>
      <c r="J179" s="1"/>
      <c r="K179" s="1"/>
      <c r="L179" s="1"/>
      <c r="M179" s="1"/>
      <c r="N179" s="1"/>
      <c r="O179" s="1"/>
      <c r="P179" s="1"/>
      <c r="Q179" s="82"/>
      <c r="R179" s="1"/>
      <c r="S179" s="42"/>
      <c r="T179" s="44"/>
      <c r="U179" s="56"/>
      <c r="V179" s="190"/>
    </row>
    <row r="180" spans="1:22" ht="15.75" hidden="1" thickBot="1" x14ac:dyDescent="0.3">
      <c r="B180" s="55"/>
      <c r="C180" s="2"/>
      <c r="D180" s="524" t="s">
        <v>417</v>
      </c>
      <c r="E180" s="524"/>
      <c r="F180" s="80">
        <f t="shared" si="37"/>
        <v>0</v>
      </c>
      <c r="G180" s="76"/>
      <c r="H180" s="77"/>
      <c r="I180" s="76"/>
      <c r="J180" s="1"/>
      <c r="K180" s="1"/>
      <c r="L180" s="1"/>
      <c r="M180" s="1"/>
      <c r="N180" s="1"/>
      <c r="O180" s="1"/>
      <c r="P180" s="1"/>
      <c r="Q180" s="82"/>
      <c r="R180" s="1"/>
      <c r="S180" s="42"/>
      <c r="T180" s="44"/>
      <c r="U180" s="56"/>
      <c r="V180" s="190"/>
    </row>
    <row r="181" spans="1:22" ht="15.75" hidden="1" thickBot="1" x14ac:dyDescent="0.3">
      <c r="B181" s="55"/>
      <c r="C181" s="2"/>
      <c r="D181" s="524" t="s">
        <v>420</v>
      </c>
      <c r="E181" s="524"/>
      <c r="F181" s="80">
        <f t="shared" si="37"/>
        <v>0</v>
      </c>
      <c r="G181" s="76"/>
      <c r="H181" s="77"/>
      <c r="I181" s="76"/>
      <c r="J181" s="1"/>
      <c r="K181" s="1"/>
      <c r="L181" s="1"/>
      <c r="M181" s="1"/>
      <c r="N181" s="1"/>
      <c r="O181" s="1"/>
      <c r="P181" s="1"/>
      <c r="Q181" s="82"/>
      <c r="R181" s="1"/>
      <c r="S181" s="42"/>
      <c r="T181" s="44"/>
      <c r="U181" s="56"/>
      <c r="V181" s="190"/>
    </row>
    <row r="182" spans="1:22" ht="25.5" hidden="1" customHeight="1" x14ac:dyDescent="0.25">
      <c r="B182" s="55"/>
      <c r="C182" s="2"/>
      <c r="D182" s="523" t="s">
        <v>492</v>
      </c>
      <c r="E182" s="523"/>
      <c r="F182" s="80">
        <f t="shared" si="37"/>
        <v>0</v>
      </c>
      <c r="G182" s="76"/>
      <c r="H182" s="77"/>
      <c r="I182" s="76"/>
      <c r="J182" s="1"/>
      <c r="K182" s="1"/>
      <c r="L182" s="1"/>
      <c r="M182" s="1"/>
      <c r="N182" s="1"/>
      <c r="O182" s="1"/>
      <c r="P182" s="1"/>
      <c r="Q182" s="82"/>
      <c r="R182" s="1"/>
      <c r="S182" s="42"/>
      <c r="T182" s="44"/>
      <c r="U182" s="56"/>
      <c r="V182" s="190"/>
    </row>
    <row r="183" spans="1:22" ht="25.5" hidden="1" customHeight="1" x14ac:dyDescent="0.25">
      <c r="B183" s="55"/>
      <c r="C183" s="2"/>
      <c r="D183" s="523" t="s">
        <v>493</v>
      </c>
      <c r="E183" s="523"/>
      <c r="F183" s="80">
        <f t="shared" si="37"/>
        <v>0</v>
      </c>
      <c r="G183" s="76"/>
      <c r="H183" s="77"/>
      <c r="I183" s="76"/>
      <c r="J183" s="1"/>
      <c r="K183" s="1"/>
      <c r="L183" s="1"/>
      <c r="M183" s="1"/>
      <c r="N183" s="1"/>
      <c r="O183" s="1"/>
      <c r="P183" s="1"/>
      <c r="Q183" s="82"/>
      <c r="R183" s="1"/>
      <c r="S183" s="42"/>
      <c r="T183" s="44"/>
      <c r="U183" s="56"/>
      <c r="V183" s="190"/>
    </row>
    <row r="184" spans="1:22" ht="15.75" hidden="1" thickBot="1" x14ac:dyDescent="0.3">
      <c r="B184" s="55"/>
      <c r="C184" s="2"/>
      <c r="D184" s="524" t="s">
        <v>421</v>
      </c>
      <c r="E184" s="524"/>
      <c r="F184" s="80">
        <f t="shared" si="37"/>
        <v>0</v>
      </c>
      <c r="G184" s="76"/>
      <c r="H184" s="77"/>
      <c r="I184" s="76"/>
      <c r="J184" s="1"/>
      <c r="K184" s="1"/>
      <c r="L184" s="1"/>
      <c r="M184" s="1"/>
      <c r="N184" s="1"/>
      <c r="O184" s="1"/>
      <c r="P184" s="1"/>
      <c r="Q184" s="82"/>
      <c r="R184" s="1"/>
      <c r="S184" s="42"/>
      <c r="T184" s="44"/>
      <c r="U184" s="56"/>
      <c r="V184" s="190"/>
    </row>
    <row r="185" spans="1:22" ht="26.25" hidden="1" customHeight="1" x14ac:dyDescent="0.25">
      <c r="B185" s="55"/>
      <c r="C185" s="2"/>
      <c r="D185" s="523" t="s">
        <v>494</v>
      </c>
      <c r="E185" s="523"/>
      <c r="F185" s="80">
        <f t="shared" si="37"/>
        <v>0</v>
      </c>
      <c r="G185" s="76"/>
      <c r="H185" s="77"/>
      <c r="I185" s="76"/>
      <c r="J185" s="1"/>
      <c r="K185" s="1"/>
      <c r="L185" s="1"/>
      <c r="M185" s="1"/>
      <c r="N185" s="1"/>
      <c r="O185" s="1"/>
      <c r="P185" s="1"/>
      <c r="Q185" s="82"/>
      <c r="R185" s="1"/>
      <c r="S185" s="42"/>
      <c r="T185" s="44"/>
      <c r="U185" s="56"/>
      <c r="V185" s="190"/>
    </row>
    <row r="186" spans="1:22" s="18" customFormat="1" ht="15.75" hidden="1" thickBot="1" x14ac:dyDescent="0.3">
      <c r="A186" s="128" t="s">
        <v>75</v>
      </c>
      <c r="B186" s="93" t="s">
        <v>759</v>
      </c>
      <c r="C186" s="556" t="s">
        <v>76</v>
      </c>
      <c r="D186" s="557"/>
      <c r="E186" s="557"/>
      <c r="F186" s="94">
        <f t="shared" si="37"/>
        <v>0</v>
      </c>
      <c r="G186" s="95">
        <f t="shared" ref="G186:H186" si="61">G187+G188+G189+G190+G191+G192+G193+G194+G195+G196+G197</f>
        <v>0</v>
      </c>
      <c r="H186" s="97">
        <f t="shared" si="61"/>
        <v>0</v>
      </c>
      <c r="I186" s="95">
        <f>I187+I188+I189+I190+I191+I192+I193+I194+I195+I196+I197</f>
        <v>0</v>
      </c>
      <c r="J186" s="96">
        <f t="shared" ref="J186:T186" si="62">J187+J188+J189+J190+J191+J192+J193+J194+J195+J196+J197</f>
        <v>0</v>
      </c>
      <c r="K186" s="96">
        <f t="shared" si="62"/>
        <v>0</v>
      </c>
      <c r="L186" s="96">
        <f t="shared" si="62"/>
        <v>0</v>
      </c>
      <c r="M186" s="96">
        <f t="shared" si="62"/>
        <v>0</v>
      </c>
      <c r="N186" s="96">
        <f t="shared" si="62"/>
        <v>0</v>
      </c>
      <c r="O186" s="96">
        <f t="shared" si="62"/>
        <v>0</v>
      </c>
      <c r="P186" s="96">
        <f t="shared" si="62"/>
        <v>0</v>
      </c>
      <c r="Q186" s="99">
        <f t="shared" si="62"/>
        <v>0</v>
      </c>
      <c r="R186" s="96">
        <f t="shared" si="62"/>
        <v>0</v>
      </c>
      <c r="S186" s="98">
        <f t="shared" si="62"/>
        <v>0</v>
      </c>
      <c r="T186" s="100">
        <f t="shared" si="62"/>
        <v>0</v>
      </c>
      <c r="U186" s="52"/>
      <c r="V186" s="190"/>
    </row>
    <row r="187" spans="1:22" ht="15.75" hidden="1" thickBot="1" x14ac:dyDescent="0.3">
      <c r="B187" s="55"/>
      <c r="C187" s="2"/>
      <c r="D187" s="524" t="s">
        <v>422</v>
      </c>
      <c r="E187" s="524"/>
      <c r="F187" s="80">
        <f t="shared" si="37"/>
        <v>0</v>
      </c>
      <c r="G187" s="76"/>
      <c r="H187" s="77"/>
      <c r="I187" s="76"/>
      <c r="J187" s="1"/>
      <c r="K187" s="1"/>
      <c r="L187" s="1"/>
      <c r="M187" s="1"/>
      <c r="N187" s="1"/>
      <c r="O187" s="1"/>
      <c r="P187" s="1"/>
      <c r="Q187" s="82"/>
      <c r="R187" s="1"/>
      <c r="S187" s="42"/>
      <c r="T187" s="44"/>
      <c r="U187" s="56"/>
      <c r="V187" s="190"/>
    </row>
    <row r="188" spans="1:22" ht="15.75" hidden="1" thickBot="1" x14ac:dyDescent="0.3">
      <c r="B188" s="55"/>
      <c r="C188" s="2"/>
      <c r="D188" s="524" t="s">
        <v>425</v>
      </c>
      <c r="E188" s="524"/>
      <c r="F188" s="80">
        <f t="shared" si="37"/>
        <v>0</v>
      </c>
      <c r="G188" s="76"/>
      <c r="H188" s="77"/>
      <c r="I188" s="76"/>
      <c r="J188" s="1"/>
      <c r="K188" s="1"/>
      <c r="L188" s="1"/>
      <c r="M188" s="1"/>
      <c r="N188" s="1"/>
      <c r="O188" s="1"/>
      <c r="P188" s="1"/>
      <c r="Q188" s="82"/>
      <c r="R188" s="1"/>
      <c r="S188" s="42"/>
      <c r="T188" s="44"/>
      <c r="U188" s="56"/>
      <c r="V188" s="190"/>
    </row>
    <row r="189" spans="1:22" ht="15.75" hidden="1" thickBot="1" x14ac:dyDescent="0.3">
      <c r="B189" s="55"/>
      <c r="C189" s="2"/>
      <c r="D189" s="524" t="s">
        <v>426</v>
      </c>
      <c r="E189" s="524"/>
      <c r="F189" s="80">
        <f t="shared" si="37"/>
        <v>0</v>
      </c>
      <c r="G189" s="76"/>
      <c r="H189" s="77"/>
      <c r="I189" s="76"/>
      <c r="J189" s="1"/>
      <c r="K189" s="1"/>
      <c r="L189" s="1"/>
      <c r="M189" s="1"/>
      <c r="N189" s="1"/>
      <c r="O189" s="1"/>
      <c r="P189" s="1"/>
      <c r="Q189" s="82"/>
      <c r="R189" s="1"/>
      <c r="S189" s="42"/>
      <c r="T189" s="44"/>
      <c r="U189" s="56"/>
      <c r="V189" s="190"/>
    </row>
    <row r="190" spans="1:22" ht="15.75" hidden="1" thickBot="1" x14ac:dyDescent="0.3">
      <c r="B190" s="55"/>
      <c r="C190" s="2"/>
      <c r="D190" s="524" t="s">
        <v>423</v>
      </c>
      <c r="E190" s="524"/>
      <c r="F190" s="80">
        <f t="shared" si="37"/>
        <v>0</v>
      </c>
      <c r="G190" s="76"/>
      <c r="H190" s="77"/>
      <c r="I190" s="76"/>
      <c r="J190" s="1"/>
      <c r="K190" s="1"/>
      <c r="L190" s="1"/>
      <c r="M190" s="1"/>
      <c r="N190" s="1"/>
      <c r="O190" s="1"/>
      <c r="P190" s="1"/>
      <c r="Q190" s="82"/>
      <c r="R190" s="1"/>
      <c r="S190" s="42"/>
      <c r="T190" s="44"/>
      <c r="U190" s="56"/>
      <c r="V190" s="190"/>
    </row>
    <row r="191" spans="1:22" ht="15.75" hidden="1" thickBot="1" x14ac:dyDescent="0.3">
      <c r="B191" s="55"/>
      <c r="C191" s="2"/>
      <c r="D191" s="524" t="s">
        <v>427</v>
      </c>
      <c r="E191" s="524"/>
      <c r="F191" s="80">
        <f t="shared" si="37"/>
        <v>0</v>
      </c>
      <c r="G191" s="76"/>
      <c r="H191" s="77"/>
      <c r="I191" s="76"/>
      <c r="J191" s="1"/>
      <c r="K191" s="1"/>
      <c r="L191" s="1"/>
      <c r="M191" s="1"/>
      <c r="N191" s="1"/>
      <c r="O191" s="1"/>
      <c r="P191" s="1"/>
      <c r="Q191" s="82"/>
      <c r="R191" s="1"/>
      <c r="S191" s="42"/>
      <c r="T191" s="44"/>
      <c r="U191" s="56"/>
      <c r="V191" s="190"/>
    </row>
    <row r="192" spans="1:22" ht="25.5" hidden="1" customHeight="1" x14ac:dyDescent="0.25">
      <c r="B192" s="55"/>
      <c r="C192" s="2"/>
      <c r="D192" s="523" t="s">
        <v>495</v>
      </c>
      <c r="E192" s="523"/>
      <c r="F192" s="80">
        <f t="shared" ref="F192:F257" si="63">SUM(I192:T192)</f>
        <v>0</v>
      </c>
      <c r="G192" s="76"/>
      <c r="H192" s="77"/>
      <c r="I192" s="76"/>
      <c r="J192" s="1"/>
      <c r="K192" s="1"/>
      <c r="L192" s="1"/>
      <c r="M192" s="1"/>
      <c r="N192" s="1"/>
      <c r="O192" s="1"/>
      <c r="P192" s="1"/>
      <c r="Q192" s="82"/>
      <c r="R192" s="1"/>
      <c r="S192" s="42"/>
      <c r="T192" s="44"/>
      <c r="U192" s="56"/>
      <c r="V192" s="190"/>
    </row>
    <row r="193" spans="1:22" ht="25.5" hidden="1" customHeight="1" x14ac:dyDescent="0.25">
      <c r="B193" s="55"/>
      <c r="C193" s="2"/>
      <c r="D193" s="523" t="s">
        <v>496</v>
      </c>
      <c r="E193" s="523"/>
      <c r="F193" s="80">
        <f t="shared" si="63"/>
        <v>0</v>
      </c>
      <c r="G193" s="76"/>
      <c r="H193" s="77"/>
      <c r="I193" s="76"/>
      <c r="J193" s="1"/>
      <c r="K193" s="1"/>
      <c r="L193" s="1"/>
      <c r="M193" s="1"/>
      <c r="N193" s="1"/>
      <c r="O193" s="1"/>
      <c r="P193" s="1"/>
      <c r="Q193" s="82"/>
      <c r="R193" s="1"/>
      <c r="S193" s="42"/>
      <c r="T193" s="44"/>
      <c r="U193" s="56"/>
      <c r="V193" s="190"/>
    </row>
    <row r="194" spans="1:22" ht="15.75" hidden="1" thickBot="1" x14ac:dyDescent="0.3">
      <c r="B194" s="55"/>
      <c r="C194" s="2"/>
      <c r="D194" s="524" t="s">
        <v>428</v>
      </c>
      <c r="E194" s="524"/>
      <c r="F194" s="80">
        <f t="shared" si="63"/>
        <v>0</v>
      </c>
      <c r="G194" s="76"/>
      <c r="H194" s="77"/>
      <c r="I194" s="76"/>
      <c r="J194" s="1"/>
      <c r="K194" s="1"/>
      <c r="L194" s="1"/>
      <c r="M194" s="1"/>
      <c r="N194" s="1"/>
      <c r="O194" s="1"/>
      <c r="P194" s="1"/>
      <c r="Q194" s="82"/>
      <c r="R194" s="1"/>
      <c r="S194" s="42"/>
      <c r="T194" s="44"/>
      <c r="U194" s="56"/>
      <c r="V194" s="190"/>
    </row>
    <row r="195" spans="1:22" ht="15.75" hidden="1" thickBot="1" x14ac:dyDescent="0.3">
      <c r="B195" s="55"/>
      <c r="C195" s="2"/>
      <c r="D195" s="524" t="s">
        <v>424</v>
      </c>
      <c r="E195" s="524"/>
      <c r="F195" s="80">
        <f t="shared" si="63"/>
        <v>0</v>
      </c>
      <c r="G195" s="76"/>
      <c r="H195" s="77"/>
      <c r="I195" s="76"/>
      <c r="J195" s="1"/>
      <c r="K195" s="1"/>
      <c r="L195" s="1"/>
      <c r="M195" s="1"/>
      <c r="N195" s="1"/>
      <c r="O195" s="1"/>
      <c r="P195" s="1"/>
      <c r="Q195" s="82"/>
      <c r="R195" s="1"/>
      <c r="S195" s="42"/>
      <c r="T195" s="44"/>
      <c r="U195" s="56"/>
      <c r="V195" s="190"/>
    </row>
    <row r="196" spans="1:22" ht="25.5" hidden="1" customHeight="1" x14ac:dyDescent="0.25">
      <c r="B196" s="55"/>
      <c r="C196" s="2"/>
      <c r="D196" s="523" t="s">
        <v>497</v>
      </c>
      <c r="E196" s="523"/>
      <c r="F196" s="80">
        <f t="shared" si="63"/>
        <v>0</v>
      </c>
      <c r="G196" s="76"/>
      <c r="H196" s="77"/>
      <c r="I196" s="76"/>
      <c r="J196" s="1"/>
      <c r="K196" s="1"/>
      <c r="L196" s="1"/>
      <c r="M196" s="1"/>
      <c r="N196" s="1"/>
      <c r="O196" s="1"/>
      <c r="P196" s="1"/>
      <c r="Q196" s="82"/>
      <c r="R196" s="1"/>
      <c r="S196" s="42"/>
      <c r="T196" s="44"/>
      <c r="U196" s="56"/>
      <c r="V196" s="190"/>
    </row>
    <row r="197" spans="1:22" ht="15.75" hidden="1" thickBot="1" x14ac:dyDescent="0.3">
      <c r="B197" s="57"/>
      <c r="C197" s="20"/>
      <c r="D197" s="559" t="s">
        <v>498</v>
      </c>
      <c r="E197" s="559"/>
      <c r="F197" s="80">
        <f t="shared" si="63"/>
        <v>0</v>
      </c>
      <c r="G197" s="76"/>
      <c r="H197" s="77"/>
      <c r="I197" s="76"/>
      <c r="J197" s="1"/>
      <c r="K197" s="1"/>
      <c r="L197" s="1"/>
      <c r="M197" s="1"/>
      <c r="N197" s="1"/>
      <c r="O197" s="1"/>
      <c r="P197" s="1"/>
      <c r="Q197" s="82"/>
      <c r="R197" s="1"/>
      <c r="S197" s="42"/>
      <c r="T197" s="44"/>
      <c r="U197" s="56"/>
      <c r="V197" s="190"/>
    </row>
    <row r="198" spans="1:22" ht="15.75" thickBot="1" x14ac:dyDescent="0.3">
      <c r="B198" s="101" t="s">
        <v>77</v>
      </c>
      <c r="C198" s="540" t="s">
        <v>78</v>
      </c>
      <c r="D198" s="558"/>
      <c r="E198" s="558"/>
      <c r="F198" s="86">
        <f t="shared" si="63"/>
        <v>0</v>
      </c>
      <c r="G198" s="87">
        <f t="shared" ref="G198:H198" si="64">G199+G200+G201+G202+G212</f>
        <v>0</v>
      </c>
      <c r="H198" s="89">
        <f t="shared" si="64"/>
        <v>0</v>
      </c>
      <c r="I198" s="87">
        <f>I199+I200+I201+I202+I212</f>
        <v>0</v>
      </c>
      <c r="J198" s="88">
        <f t="shared" ref="J198:T198" si="65">J199+J200+J201+J202+J212</f>
        <v>0</v>
      </c>
      <c r="K198" s="88">
        <f t="shared" si="65"/>
        <v>0</v>
      </c>
      <c r="L198" s="88">
        <f t="shared" si="65"/>
        <v>0</v>
      </c>
      <c r="M198" s="88">
        <f t="shared" si="65"/>
        <v>0</v>
      </c>
      <c r="N198" s="88">
        <f t="shared" si="65"/>
        <v>0</v>
      </c>
      <c r="O198" s="88">
        <f t="shared" si="65"/>
        <v>0</v>
      </c>
      <c r="P198" s="88">
        <f t="shared" si="65"/>
        <v>0</v>
      </c>
      <c r="Q198" s="91">
        <f t="shared" si="65"/>
        <v>0</v>
      </c>
      <c r="R198" s="88">
        <f t="shared" si="65"/>
        <v>0</v>
      </c>
      <c r="S198" s="90">
        <f t="shared" si="65"/>
        <v>0</v>
      </c>
      <c r="T198" s="92">
        <f t="shared" si="65"/>
        <v>0</v>
      </c>
      <c r="U198" s="52"/>
      <c r="V198" s="190"/>
    </row>
    <row r="199" spans="1:22" s="18" customFormat="1" ht="25.5" hidden="1" customHeight="1" x14ac:dyDescent="0.25">
      <c r="A199" s="128" t="s">
        <v>79</v>
      </c>
      <c r="B199" s="117" t="s">
        <v>760</v>
      </c>
      <c r="C199" s="571" t="s">
        <v>80</v>
      </c>
      <c r="D199" s="572"/>
      <c r="E199" s="572"/>
      <c r="F199" s="94">
        <f t="shared" si="63"/>
        <v>0</v>
      </c>
      <c r="G199" s="95"/>
      <c r="H199" s="97"/>
      <c r="I199" s="95"/>
      <c r="J199" s="96"/>
      <c r="K199" s="96"/>
      <c r="L199" s="96"/>
      <c r="M199" s="96"/>
      <c r="N199" s="96"/>
      <c r="O199" s="96"/>
      <c r="P199" s="96"/>
      <c r="Q199" s="99"/>
      <c r="R199" s="96"/>
      <c r="S199" s="98"/>
      <c r="T199" s="100"/>
      <c r="U199" s="52"/>
      <c r="V199" s="190"/>
    </row>
    <row r="200" spans="1:22" s="18" customFormat="1" ht="15.75" hidden="1" thickBot="1" x14ac:dyDescent="0.3">
      <c r="A200" s="128" t="s">
        <v>81</v>
      </c>
      <c r="B200" s="93" t="s">
        <v>761</v>
      </c>
      <c r="C200" s="534" t="s">
        <v>943</v>
      </c>
      <c r="D200" s="535"/>
      <c r="E200" s="535"/>
      <c r="F200" s="94">
        <f t="shared" si="63"/>
        <v>0</v>
      </c>
      <c r="G200" s="95"/>
      <c r="H200" s="97"/>
      <c r="I200" s="95"/>
      <c r="J200" s="96"/>
      <c r="K200" s="96"/>
      <c r="L200" s="96"/>
      <c r="M200" s="96"/>
      <c r="N200" s="96"/>
      <c r="O200" s="96"/>
      <c r="P200" s="96"/>
      <c r="Q200" s="99"/>
      <c r="R200" s="96"/>
      <c r="S200" s="98"/>
      <c r="T200" s="100"/>
      <c r="U200" s="52"/>
      <c r="V200" s="190"/>
    </row>
    <row r="201" spans="1:22" s="18" customFormat="1" ht="25.5" hidden="1" customHeight="1" x14ac:dyDescent="0.25">
      <c r="A201" s="128" t="s">
        <v>82</v>
      </c>
      <c r="B201" s="93" t="s">
        <v>762</v>
      </c>
      <c r="C201" s="532" t="s">
        <v>944</v>
      </c>
      <c r="D201" s="533"/>
      <c r="E201" s="573"/>
      <c r="F201" s="94">
        <f t="shared" si="63"/>
        <v>0</v>
      </c>
      <c r="G201" s="95"/>
      <c r="H201" s="97"/>
      <c r="I201" s="95"/>
      <c r="J201" s="96"/>
      <c r="K201" s="96"/>
      <c r="L201" s="96"/>
      <c r="M201" s="96"/>
      <c r="N201" s="96"/>
      <c r="O201" s="96"/>
      <c r="P201" s="96"/>
      <c r="Q201" s="99"/>
      <c r="R201" s="96"/>
      <c r="S201" s="98"/>
      <c r="T201" s="100"/>
      <c r="U201" s="52"/>
      <c r="V201" s="190"/>
    </row>
    <row r="202" spans="1:22" s="18" customFormat="1" ht="25.5" hidden="1" customHeight="1" x14ac:dyDescent="0.25">
      <c r="A202" s="128" t="s">
        <v>83</v>
      </c>
      <c r="B202" s="93" t="s">
        <v>763</v>
      </c>
      <c r="C202" s="532" t="s">
        <v>84</v>
      </c>
      <c r="D202" s="533"/>
      <c r="E202" s="533"/>
      <c r="F202" s="94">
        <f t="shared" si="63"/>
        <v>0</v>
      </c>
      <c r="G202" s="95">
        <f t="shared" ref="G202:H202" si="66">G203+G204+G205+G206+G207+G208+G209+G210+G211</f>
        <v>0</v>
      </c>
      <c r="H202" s="97">
        <f t="shared" si="66"/>
        <v>0</v>
      </c>
      <c r="I202" s="95">
        <f>I203+I204+I205+I206+I207+I208+I209+I210+I211</f>
        <v>0</v>
      </c>
      <c r="J202" s="96">
        <f t="shared" ref="J202:T202" si="67">J203+J204+J205+J206+J207+J208+J209+J210+J211</f>
        <v>0</v>
      </c>
      <c r="K202" s="96">
        <f t="shared" si="67"/>
        <v>0</v>
      </c>
      <c r="L202" s="96">
        <f t="shared" si="67"/>
        <v>0</v>
      </c>
      <c r="M202" s="96">
        <f t="shared" si="67"/>
        <v>0</v>
      </c>
      <c r="N202" s="96">
        <f t="shared" si="67"/>
        <v>0</v>
      </c>
      <c r="O202" s="96">
        <f t="shared" si="67"/>
        <v>0</v>
      </c>
      <c r="P202" s="96">
        <f t="shared" si="67"/>
        <v>0</v>
      </c>
      <c r="Q202" s="99">
        <f t="shared" si="67"/>
        <v>0</v>
      </c>
      <c r="R202" s="96">
        <f t="shared" si="67"/>
        <v>0</v>
      </c>
      <c r="S202" s="98">
        <f t="shared" si="67"/>
        <v>0</v>
      </c>
      <c r="T202" s="100">
        <f t="shared" si="67"/>
        <v>0</v>
      </c>
      <c r="U202" s="52"/>
      <c r="V202" s="190"/>
    </row>
    <row r="203" spans="1:22" ht="15.75" hidden="1" thickBot="1" x14ac:dyDescent="0.3">
      <c r="B203" s="55"/>
      <c r="C203" s="2"/>
      <c r="D203" s="524" t="s">
        <v>429</v>
      </c>
      <c r="E203" s="524"/>
      <c r="F203" s="80">
        <f t="shared" si="63"/>
        <v>0</v>
      </c>
      <c r="G203" s="76"/>
      <c r="H203" s="77"/>
      <c r="I203" s="76"/>
      <c r="J203" s="1"/>
      <c r="K203" s="1"/>
      <c r="L203" s="1"/>
      <c r="M203" s="1"/>
      <c r="N203" s="1"/>
      <c r="O203" s="1"/>
      <c r="P203" s="1"/>
      <c r="Q203" s="82"/>
      <c r="R203" s="1"/>
      <c r="S203" s="42"/>
      <c r="T203" s="44"/>
      <c r="U203" s="56"/>
      <c r="V203" s="190"/>
    </row>
    <row r="204" spans="1:22" ht="15.75" hidden="1" thickBot="1" x14ac:dyDescent="0.3">
      <c r="B204" s="55"/>
      <c r="C204" s="2"/>
      <c r="D204" s="524" t="s">
        <v>431</v>
      </c>
      <c r="E204" s="524"/>
      <c r="F204" s="80">
        <f t="shared" si="63"/>
        <v>0</v>
      </c>
      <c r="G204" s="76"/>
      <c r="H204" s="77"/>
      <c r="I204" s="76"/>
      <c r="J204" s="1"/>
      <c r="K204" s="1"/>
      <c r="L204" s="1"/>
      <c r="M204" s="1"/>
      <c r="N204" s="1"/>
      <c r="O204" s="1"/>
      <c r="P204" s="1"/>
      <c r="Q204" s="82"/>
      <c r="R204" s="1"/>
      <c r="S204" s="42"/>
      <c r="T204" s="44"/>
      <c r="U204" s="56"/>
      <c r="V204" s="190"/>
    </row>
    <row r="205" spans="1:22" ht="15.75" hidden="1" thickBot="1" x14ac:dyDescent="0.3">
      <c r="B205" s="55"/>
      <c r="C205" s="2"/>
      <c r="D205" s="524" t="s">
        <v>432</v>
      </c>
      <c r="E205" s="524"/>
      <c r="F205" s="80">
        <f t="shared" si="63"/>
        <v>0</v>
      </c>
      <c r="G205" s="76"/>
      <c r="H205" s="77"/>
      <c r="I205" s="76"/>
      <c r="J205" s="1"/>
      <c r="K205" s="1"/>
      <c r="L205" s="1"/>
      <c r="M205" s="1"/>
      <c r="N205" s="1"/>
      <c r="O205" s="1"/>
      <c r="P205" s="1"/>
      <c r="Q205" s="82"/>
      <c r="R205" s="1"/>
      <c r="S205" s="42"/>
      <c r="T205" s="44"/>
      <c r="U205" s="56"/>
      <c r="V205" s="190"/>
    </row>
    <row r="206" spans="1:22" ht="15.75" hidden="1" thickBot="1" x14ac:dyDescent="0.3">
      <c r="B206" s="55"/>
      <c r="C206" s="2"/>
      <c r="D206" s="524" t="s">
        <v>430</v>
      </c>
      <c r="E206" s="524"/>
      <c r="F206" s="80">
        <f t="shared" si="63"/>
        <v>0</v>
      </c>
      <c r="G206" s="76"/>
      <c r="H206" s="77"/>
      <c r="I206" s="76"/>
      <c r="J206" s="1"/>
      <c r="K206" s="1"/>
      <c r="L206" s="1"/>
      <c r="M206" s="1"/>
      <c r="N206" s="1"/>
      <c r="O206" s="1"/>
      <c r="P206" s="1"/>
      <c r="Q206" s="82"/>
      <c r="R206" s="1"/>
      <c r="S206" s="42"/>
      <c r="T206" s="44"/>
      <c r="U206" s="56"/>
      <c r="V206" s="190"/>
    </row>
    <row r="207" spans="1:22" ht="15.75" hidden="1" thickBot="1" x14ac:dyDescent="0.3">
      <c r="B207" s="55"/>
      <c r="C207" s="2"/>
      <c r="D207" s="524" t="s">
        <v>433</v>
      </c>
      <c r="E207" s="524"/>
      <c r="F207" s="80">
        <f t="shared" si="63"/>
        <v>0</v>
      </c>
      <c r="G207" s="76"/>
      <c r="H207" s="77"/>
      <c r="I207" s="76"/>
      <c r="J207" s="1"/>
      <c r="K207" s="1"/>
      <c r="L207" s="1"/>
      <c r="M207" s="1"/>
      <c r="N207" s="1"/>
      <c r="O207" s="1"/>
      <c r="P207" s="1"/>
      <c r="Q207" s="82"/>
      <c r="R207" s="1"/>
      <c r="S207" s="42"/>
      <c r="T207" s="44"/>
      <c r="U207" s="56"/>
      <c r="V207" s="190"/>
    </row>
    <row r="208" spans="1:22" ht="25.5" hidden="1" customHeight="1" x14ac:dyDescent="0.25">
      <c r="B208" s="55"/>
      <c r="C208" s="2"/>
      <c r="D208" s="523" t="s">
        <v>499</v>
      </c>
      <c r="E208" s="523"/>
      <c r="F208" s="80">
        <f t="shared" si="63"/>
        <v>0</v>
      </c>
      <c r="G208" s="76"/>
      <c r="H208" s="77"/>
      <c r="I208" s="76"/>
      <c r="J208" s="1"/>
      <c r="K208" s="1"/>
      <c r="L208" s="1"/>
      <c r="M208" s="1"/>
      <c r="N208" s="1"/>
      <c r="O208" s="1"/>
      <c r="P208" s="1"/>
      <c r="Q208" s="82"/>
      <c r="R208" s="1"/>
      <c r="S208" s="42"/>
      <c r="T208" s="44"/>
      <c r="U208" s="56"/>
      <c r="V208" s="190"/>
    </row>
    <row r="209" spans="1:22" ht="25.5" hidden="1" customHeight="1" x14ac:dyDescent="0.25">
      <c r="B209" s="55"/>
      <c r="C209" s="2"/>
      <c r="D209" s="523" t="s">
        <v>500</v>
      </c>
      <c r="E209" s="523"/>
      <c r="F209" s="80">
        <f t="shared" si="63"/>
        <v>0</v>
      </c>
      <c r="G209" s="76"/>
      <c r="H209" s="77"/>
      <c r="I209" s="76"/>
      <c r="J209" s="1"/>
      <c r="K209" s="1"/>
      <c r="L209" s="1"/>
      <c r="M209" s="1"/>
      <c r="N209" s="1"/>
      <c r="O209" s="1"/>
      <c r="P209" s="1"/>
      <c r="Q209" s="82"/>
      <c r="R209" s="1"/>
      <c r="S209" s="42"/>
      <c r="T209" s="44"/>
      <c r="U209" s="56"/>
      <c r="V209" s="190"/>
    </row>
    <row r="210" spans="1:22" ht="15.75" hidden="1" thickBot="1" x14ac:dyDescent="0.3">
      <c r="B210" s="55"/>
      <c r="C210" s="2"/>
      <c r="D210" s="524" t="s">
        <v>434</v>
      </c>
      <c r="E210" s="524"/>
      <c r="F210" s="80">
        <f t="shared" si="63"/>
        <v>0</v>
      </c>
      <c r="G210" s="76"/>
      <c r="H210" s="77"/>
      <c r="I210" s="76"/>
      <c r="J210" s="1"/>
      <c r="K210" s="1"/>
      <c r="L210" s="1"/>
      <c r="M210" s="1"/>
      <c r="N210" s="1"/>
      <c r="O210" s="1"/>
      <c r="P210" s="1"/>
      <c r="Q210" s="82"/>
      <c r="R210" s="1"/>
      <c r="S210" s="42"/>
      <c r="T210" s="44"/>
      <c r="U210" s="56"/>
      <c r="V210" s="190"/>
    </row>
    <row r="211" spans="1:22" ht="15.75" hidden="1" thickBot="1" x14ac:dyDescent="0.3">
      <c r="B211" s="55"/>
      <c r="C211" s="2"/>
      <c r="D211" s="524" t="s">
        <v>501</v>
      </c>
      <c r="E211" s="524"/>
      <c r="F211" s="80">
        <f t="shared" si="63"/>
        <v>0</v>
      </c>
      <c r="G211" s="76"/>
      <c r="H211" s="77"/>
      <c r="I211" s="76"/>
      <c r="J211" s="1"/>
      <c r="K211" s="1"/>
      <c r="L211" s="1"/>
      <c r="M211" s="1"/>
      <c r="N211" s="1"/>
      <c r="O211" s="1"/>
      <c r="P211" s="1"/>
      <c r="Q211" s="82"/>
      <c r="R211" s="1"/>
      <c r="S211" s="42"/>
      <c r="T211" s="44"/>
      <c r="U211" s="56"/>
      <c r="V211" s="190"/>
    </row>
    <row r="212" spans="1:22" s="18" customFormat="1" ht="15.75" hidden="1" thickBot="1" x14ac:dyDescent="0.3">
      <c r="A212" s="128" t="s">
        <v>85</v>
      </c>
      <c r="B212" s="93" t="s">
        <v>764</v>
      </c>
      <c r="C212" s="556" t="s">
        <v>86</v>
      </c>
      <c r="D212" s="557"/>
      <c r="E212" s="557"/>
      <c r="F212" s="94">
        <f t="shared" si="63"/>
        <v>0</v>
      </c>
      <c r="G212" s="95">
        <f t="shared" ref="G212:H212" si="68">G213+G214+G215+G216+G217+G218+G219+G220+G221+G222+G223</f>
        <v>0</v>
      </c>
      <c r="H212" s="97">
        <f t="shared" si="68"/>
        <v>0</v>
      </c>
      <c r="I212" s="95">
        <f>I213+I214+I215+I216+I217+I218+I219+I220+I221+I222+I223</f>
        <v>0</v>
      </c>
      <c r="J212" s="96">
        <f t="shared" ref="J212:T212" si="69">J213+J214+J215+J216+J217+J218+J219+J220+J221+J222+J223</f>
        <v>0</v>
      </c>
      <c r="K212" s="96">
        <f t="shared" si="69"/>
        <v>0</v>
      </c>
      <c r="L212" s="96">
        <f t="shared" si="69"/>
        <v>0</v>
      </c>
      <c r="M212" s="96">
        <f t="shared" si="69"/>
        <v>0</v>
      </c>
      <c r="N212" s="96">
        <f t="shared" si="69"/>
        <v>0</v>
      </c>
      <c r="O212" s="96">
        <f t="shared" si="69"/>
        <v>0</v>
      </c>
      <c r="P212" s="96">
        <f t="shared" si="69"/>
        <v>0</v>
      </c>
      <c r="Q212" s="99">
        <f t="shared" si="69"/>
        <v>0</v>
      </c>
      <c r="R212" s="96">
        <f t="shared" si="69"/>
        <v>0</v>
      </c>
      <c r="S212" s="98">
        <f t="shared" si="69"/>
        <v>0</v>
      </c>
      <c r="T212" s="100">
        <f t="shared" si="69"/>
        <v>0</v>
      </c>
      <c r="U212" s="52"/>
      <c r="V212" s="190"/>
    </row>
    <row r="213" spans="1:22" ht="15.75" hidden="1" thickBot="1" x14ac:dyDescent="0.3">
      <c r="B213" s="55"/>
      <c r="C213" s="2"/>
      <c r="D213" s="524" t="s">
        <v>435</v>
      </c>
      <c r="E213" s="524"/>
      <c r="F213" s="80">
        <f t="shared" si="63"/>
        <v>0</v>
      </c>
      <c r="G213" s="76"/>
      <c r="H213" s="77"/>
      <c r="I213" s="76"/>
      <c r="J213" s="1"/>
      <c r="K213" s="1"/>
      <c r="L213" s="1"/>
      <c r="M213" s="1"/>
      <c r="N213" s="1"/>
      <c r="O213" s="1"/>
      <c r="P213" s="1"/>
      <c r="Q213" s="82"/>
      <c r="R213" s="1"/>
      <c r="S213" s="42"/>
      <c r="T213" s="44"/>
      <c r="U213" s="56"/>
      <c r="V213" s="190"/>
    </row>
    <row r="214" spans="1:22" ht="15.75" hidden="1" thickBot="1" x14ac:dyDescent="0.3">
      <c r="B214" s="55"/>
      <c r="C214" s="2"/>
      <c r="D214" s="524" t="s">
        <v>438</v>
      </c>
      <c r="E214" s="524"/>
      <c r="F214" s="80">
        <f t="shared" si="63"/>
        <v>0</v>
      </c>
      <c r="G214" s="76"/>
      <c r="H214" s="77"/>
      <c r="I214" s="76"/>
      <c r="J214" s="1"/>
      <c r="K214" s="1"/>
      <c r="L214" s="1"/>
      <c r="M214" s="1"/>
      <c r="N214" s="1"/>
      <c r="O214" s="1"/>
      <c r="P214" s="1"/>
      <c r="Q214" s="82"/>
      <c r="R214" s="1"/>
      <c r="S214" s="42"/>
      <c r="T214" s="44"/>
      <c r="U214" s="56"/>
      <c r="V214" s="190"/>
    </row>
    <row r="215" spans="1:22" ht="15.75" hidden="1" thickBot="1" x14ac:dyDescent="0.3">
      <c r="B215" s="55"/>
      <c r="C215" s="2"/>
      <c r="D215" s="524" t="s">
        <v>439</v>
      </c>
      <c r="E215" s="524"/>
      <c r="F215" s="80">
        <f t="shared" si="63"/>
        <v>0</v>
      </c>
      <c r="G215" s="76"/>
      <c r="H215" s="77"/>
      <c r="I215" s="76"/>
      <c r="J215" s="1"/>
      <c r="K215" s="1"/>
      <c r="L215" s="1"/>
      <c r="M215" s="1"/>
      <c r="N215" s="1"/>
      <c r="O215" s="1"/>
      <c r="P215" s="1"/>
      <c r="Q215" s="82"/>
      <c r="R215" s="1"/>
      <c r="S215" s="42"/>
      <c r="T215" s="44"/>
      <c r="U215" s="56"/>
      <c r="V215" s="190"/>
    </row>
    <row r="216" spans="1:22" ht="15.75" hidden="1" thickBot="1" x14ac:dyDescent="0.3">
      <c r="B216" s="55"/>
      <c r="C216" s="2"/>
      <c r="D216" s="524" t="s">
        <v>436</v>
      </c>
      <c r="E216" s="524"/>
      <c r="F216" s="80">
        <f t="shared" si="63"/>
        <v>0</v>
      </c>
      <c r="G216" s="76"/>
      <c r="H216" s="77"/>
      <c r="I216" s="76"/>
      <c r="J216" s="1"/>
      <c r="K216" s="1"/>
      <c r="L216" s="1"/>
      <c r="M216" s="1"/>
      <c r="N216" s="1"/>
      <c r="O216" s="1"/>
      <c r="P216" s="1"/>
      <c r="Q216" s="82"/>
      <c r="R216" s="1"/>
      <c r="S216" s="42"/>
      <c r="T216" s="44"/>
      <c r="U216" s="56"/>
      <c r="V216" s="190"/>
    </row>
    <row r="217" spans="1:22" ht="15.75" hidden="1" thickBot="1" x14ac:dyDescent="0.3">
      <c r="B217" s="55"/>
      <c r="C217" s="2"/>
      <c r="D217" s="524" t="s">
        <v>440</v>
      </c>
      <c r="E217" s="524"/>
      <c r="F217" s="80">
        <f t="shared" si="63"/>
        <v>0</v>
      </c>
      <c r="G217" s="76"/>
      <c r="H217" s="77"/>
      <c r="I217" s="76"/>
      <c r="J217" s="1"/>
      <c r="K217" s="1"/>
      <c r="L217" s="1"/>
      <c r="M217" s="1"/>
      <c r="N217" s="1"/>
      <c r="O217" s="1"/>
      <c r="P217" s="1"/>
      <c r="Q217" s="82"/>
      <c r="R217" s="1"/>
      <c r="S217" s="42"/>
      <c r="T217" s="44"/>
      <c r="U217" s="56"/>
      <c r="V217" s="190"/>
    </row>
    <row r="218" spans="1:22" ht="25.5" hidden="1" customHeight="1" x14ac:dyDescent="0.25">
      <c r="B218" s="55"/>
      <c r="C218" s="2"/>
      <c r="D218" s="523" t="s">
        <v>502</v>
      </c>
      <c r="E218" s="523"/>
      <c r="F218" s="80">
        <f t="shared" si="63"/>
        <v>0</v>
      </c>
      <c r="G218" s="76"/>
      <c r="H218" s="77"/>
      <c r="I218" s="76"/>
      <c r="J218" s="1"/>
      <c r="K218" s="1"/>
      <c r="L218" s="1"/>
      <c r="M218" s="1"/>
      <c r="N218" s="1"/>
      <c r="O218" s="1"/>
      <c r="P218" s="1"/>
      <c r="Q218" s="82"/>
      <c r="R218" s="1"/>
      <c r="S218" s="42"/>
      <c r="T218" s="44"/>
      <c r="U218" s="56"/>
      <c r="V218" s="190"/>
    </row>
    <row r="219" spans="1:22" ht="25.5" hidden="1" customHeight="1" x14ac:dyDescent="0.25">
      <c r="B219" s="55"/>
      <c r="C219" s="2"/>
      <c r="D219" s="523" t="s">
        <v>503</v>
      </c>
      <c r="E219" s="523"/>
      <c r="F219" s="80">
        <f t="shared" si="63"/>
        <v>0</v>
      </c>
      <c r="G219" s="76"/>
      <c r="H219" s="77"/>
      <c r="I219" s="76"/>
      <c r="J219" s="1"/>
      <c r="K219" s="1"/>
      <c r="L219" s="1"/>
      <c r="M219" s="1"/>
      <c r="N219" s="1"/>
      <c r="O219" s="1"/>
      <c r="P219" s="1"/>
      <c r="Q219" s="82"/>
      <c r="R219" s="1"/>
      <c r="S219" s="42"/>
      <c r="T219" s="44"/>
      <c r="U219" s="56"/>
      <c r="V219" s="190"/>
    </row>
    <row r="220" spans="1:22" ht="15.75" hidden="1" thickBot="1" x14ac:dyDescent="0.3">
      <c r="B220" s="55"/>
      <c r="C220" s="2"/>
      <c r="D220" s="524" t="s">
        <v>441</v>
      </c>
      <c r="E220" s="524"/>
      <c r="F220" s="80">
        <f t="shared" si="63"/>
        <v>0</v>
      </c>
      <c r="G220" s="76"/>
      <c r="H220" s="77"/>
      <c r="I220" s="76"/>
      <c r="J220" s="1"/>
      <c r="K220" s="1"/>
      <c r="L220" s="1"/>
      <c r="M220" s="1"/>
      <c r="N220" s="1"/>
      <c r="O220" s="1"/>
      <c r="P220" s="1"/>
      <c r="Q220" s="82"/>
      <c r="R220" s="1"/>
      <c r="S220" s="42"/>
      <c r="T220" s="44"/>
      <c r="U220" s="56"/>
      <c r="V220" s="190"/>
    </row>
    <row r="221" spans="1:22" ht="15.75" hidden="1" thickBot="1" x14ac:dyDescent="0.3">
      <c r="B221" s="55"/>
      <c r="C221" s="2"/>
      <c r="D221" s="524" t="s">
        <v>437</v>
      </c>
      <c r="E221" s="524"/>
      <c r="F221" s="80">
        <f t="shared" si="63"/>
        <v>0</v>
      </c>
      <c r="G221" s="76"/>
      <c r="H221" s="77"/>
      <c r="I221" s="76"/>
      <c r="J221" s="1"/>
      <c r="K221" s="1"/>
      <c r="L221" s="1"/>
      <c r="M221" s="1"/>
      <c r="N221" s="1"/>
      <c r="O221" s="1"/>
      <c r="P221" s="1"/>
      <c r="Q221" s="82"/>
      <c r="R221" s="1"/>
      <c r="S221" s="42"/>
      <c r="T221" s="44"/>
      <c r="U221" s="56"/>
      <c r="V221" s="190"/>
    </row>
    <row r="222" spans="1:22" ht="25.5" hidden="1" customHeight="1" x14ac:dyDescent="0.25">
      <c r="B222" s="55"/>
      <c r="C222" s="2"/>
      <c r="D222" s="523" t="s">
        <v>504</v>
      </c>
      <c r="E222" s="523"/>
      <c r="F222" s="80">
        <f t="shared" si="63"/>
        <v>0</v>
      </c>
      <c r="G222" s="76"/>
      <c r="H222" s="77"/>
      <c r="I222" s="76"/>
      <c r="J222" s="1"/>
      <c r="K222" s="1"/>
      <c r="L222" s="1"/>
      <c r="M222" s="1"/>
      <c r="N222" s="1"/>
      <c r="O222" s="1"/>
      <c r="P222" s="1"/>
      <c r="Q222" s="82"/>
      <c r="R222" s="1"/>
      <c r="S222" s="42"/>
      <c r="T222" s="44"/>
      <c r="U222" s="56"/>
      <c r="V222" s="190"/>
    </row>
    <row r="223" spans="1:22" ht="15.75" hidden="1" thickBot="1" x14ac:dyDescent="0.3">
      <c r="B223" s="57"/>
      <c r="C223" s="20"/>
      <c r="D223" s="559" t="s">
        <v>505</v>
      </c>
      <c r="E223" s="559"/>
      <c r="F223" s="80">
        <f t="shared" si="63"/>
        <v>0</v>
      </c>
      <c r="G223" s="76"/>
      <c r="H223" s="77"/>
      <c r="I223" s="76"/>
      <c r="J223" s="1"/>
      <c r="K223" s="1"/>
      <c r="L223" s="1"/>
      <c r="M223" s="1"/>
      <c r="N223" s="1"/>
      <c r="O223" s="1"/>
      <c r="P223" s="1"/>
      <c r="Q223" s="82"/>
      <c r="R223" s="1"/>
      <c r="S223" s="42"/>
      <c r="T223" s="44"/>
      <c r="U223" s="56"/>
      <c r="V223" s="190"/>
    </row>
    <row r="224" spans="1:22" ht="15.75" thickBot="1" x14ac:dyDescent="0.3">
      <c r="B224" s="101" t="s">
        <v>87</v>
      </c>
      <c r="C224" s="560" t="s">
        <v>88</v>
      </c>
      <c r="D224" s="561"/>
      <c r="E224" s="561"/>
      <c r="F224" s="86">
        <f t="shared" si="63"/>
        <v>37561872</v>
      </c>
      <c r="G224" s="87">
        <f t="shared" ref="G224:H224" si="70">G225+G251+G257+G258</f>
        <v>0</v>
      </c>
      <c r="H224" s="89">
        <f t="shared" si="70"/>
        <v>37561872</v>
      </c>
      <c r="I224" s="87">
        <f>I225+I251+I257+I258</f>
        <v>3698005</v>
      </c>
      <c r="J224" s="88">
        <f t="shared" ref="J224:T224" si="71">J225+J251+J257+J258</f>
        <v>3078533</v>
      </c>
      <c r="K224" s="88">
        <f t="shared" si="71"/>
        <v>3078533</v>
      </c>
      <c r="L224" s="88">
        <f t="shared" si="71"/>
        <v>3078533</v>
      </c>
      <c r="M224" s="88">
        <f t="shared" si="71"/>
        <v>3078533</v>
      </c>
      <c r="N224" s="88">
        <f t="shared" si="71"/>
        <v>3078533</v>
      </c>
      <c r="O224" s="88">
        <f t="shared" si="71"/>
        <v>3078533</v>
      </c>
      <c r="P224" s="88">
        <f t="shared" si="71"/>
        <v>3078533</v>
      </c>
      <c r="Q224" s="91">
        <f t="shared" si="71"/>
        <v>3078533</v>
      </c>
      <c r="R224" s="88">
        <f t="shared" si="71"/>
        <v>3078533</v>
      </c>
      <c r="S224" s="90">
        <f t="shared" si="71"/>
        <v>3078533</v>
      </c>
      <c r="T224" s="92">
        <f t="shared" si="71"/>
        <v>3078537</v>
      </c>
      <c r="U224" s="52"/>
      <c r="V224" s="190"/>
    </row>
    <row r="225" spans="1:22" x14ac:dyDescent="0.25">
      <c r="B225" s="117" t="s">
        <v>765</v>
      </c>
      <c r="C225" s="574" t="s">
        <v>89</v>
      </c>
      <c r="D225" s="575"/>
      <c r="E225" s="575"/>
      <c r="F225" s="118">
        <f t="shared" si="63"/>
        <v>37561872</v>
      </c>
      <c r="G225" s="119">
        <f t="shared" ref="G225:H225" si="72">G226+G230+G238+G241+G242+G243+G246+G247+G248</f>
        <v>0</v>
      </c>
      <c r="H225" s="121">
        <f t="shared" si="72"/>
        <v>37561872</v>
      </c>
      <c r="I225" s="119">
        <f>I226+I230+I238+I241+I242+I243+I246+I247+I248</f>
        <v>3698005</v>
      </c>
      <c r="J225" s="120">
        <f t="shared" ref="J225:T225" si="73">J226+J230+J238+J241+J242+J243+J246+J247+J248</f>
        <v>3078533</v>
      </c>
      <c r="K225" s="120">
        <f t="shared" si="73"/>
        <v>3078533</v>
      </c>
      <c r="L225" s="120">
        <f t="shared" si="73"/>
        <v>3078533</v>
      </c>
      <c r="M225" s="120">
        <f t="shared" si="73"/>
        <v>3078533</v>
      </c>
      <c r="N225" s="120">
        <f t="shared" si="73"/>
        <v>3078533</v>
      </c>
      <c r="O225" s="120">
        <f t="shared" si="73"/>
        <v>3078533</v>
      </c>
      <c r="P225" s="120">
        <f t="shared" si="73"/>
        <v>3078533</v>
      </c>
      <c r="Q225" s="123">
        <f t="shared" si="73"/>
        <v>3078533</v>
      </c>
      <c r="R225" s="120">
        <f t="shared" si="73"/>
        <v>3078533</v>
      </c>
      <c r="S225" s="122">
        <f t="shared" si="73"/>
        <v>3078533</v>
      </c>
      <c r="T225" s="124">
        <f t="shared" si="73"/>
        <v>3078537</v>
      </c>
      <c r="U225" s="52"/>
      <c r="V225" s="190"/>
    </row>
    <row r="226" spans="1:22" s="18" customFormat="1" hidden="1" x14ac:dyDescent="0.25">
      <c r="A226" s="128"/>
      <c r="B226" s="53" t="s">
        <v>766</v>
      </c>
      <c r="C226" s="576" t="s">
        <v>90</v>
      </c>
      <c r="D226" s="577"/>
      <c r="E226" s="577"/>
      <c r="F226" s="81">
        <f t="shared" si="63"/>
        <v>0</v>
      </c>
      <c r="G226" s="78">
        <f t="shared" ref="G226:H226" si="74">G227+G228+G229</f>
        <v>0</v>
      </c>
      <c r="H226" s="79">
        <f t="shared" si="74"/>
        <v>0</v>
      </c>
      <c r="I226" s="78">
        <f>I227+I228+I229</f>
        <v>0</v>
      </c>
      <c r="J226" s="13">
        <f t="shared" ref="J226:T226" si="75">J227+J228+J229</f>
        <v>0</v>
      </c>
      <c r="K226" s="13">
        <f t="shared" si="75"/>
        <v>0</v>
      </c>
      <c r="L226" s="13">
        <f t="shared" si="75"/>
        <v>0</v>
      </c>
      <c r="M226" s="13">
        <f t="shared" si="75"/>
        <v>0</v>
      </c>
      <c r="N226" s="13">
        <f t="shared" si="75"/>
        <v>0</v>
      </c>
      <c r="O226" s="13">
        <f t="shared" si="75"/>
        <v>0</v>
      </c>
      <c r="P226" s="13">
        <f t="shared" si="75"/>
        <v>0</v>
      </c>
      <c r="Q226" s="83">
        <f t="shared" si="75"/>
        <v>0</v>
      </c>
      <c r="R226" s="13">
        <f t="shared" si="75"/>
        <v>0</v>
      </c>
      <c r="S226" s="43">
        <f t="shared" si="75"/>
        <v>0</v>
      </c>
      <c r="T226" s="45">
        <f t="shared" si="75"/>
        <v>0</v>
      </c>
      <c r="U226" s="54"/>
      <c r="V226" s="190"/>
    </row>
    <row r="227" spans="1:22" s="211" customFormat="1" hidden="1" x14ac:dyDescent="0.25">
      <c r="A227" s="128" t="s">
        <v>91</v>
      </c>
      <c r="B227" s="191" t="s">
        <v>768</v>
      </c>
      <c r="C227" s="204"/>
      <c r="D227" s="567" t="s">
        <v>973</v>
      </c>
      <c r="E227" s="567"/>
      <c r="F227" s="203">
        <f t="shared" si="63"/>
        <v>0</v>
      </c>
      <c r="G227" s="201"/>
      <c r="H227" s="202"/>
      <c r="I227" s="201"/>
      <c r="J227" s="195"/>
      <c r="K227" s="195"/>
      <c r="L227" s="195"/>
      <c r="M227" s="195"/>
      <c r="N227" s="195"/>
      <c r="O227" s="195"/>
      <c r="P227" s="195"/>
      <c r="Q227" s="196"/>
      <c r="R227" s="195"/>
      <c r="S227" s="194"/>
      <c r="T227" s="197"/>
      <c r="U227" s="251"/>
      <c r="V227" s="212"/>
    </row>
    <row r="228" spans="1:22" s="211" customFormat="1" hidden="1" x14ac:dyDescent="0.25">
      <c r="A228" s="128" t="s">
        <v>92</v>
      </c>
      <c r="B228" s="191" t="s">
        <v>769</v>
      </c>
      <c r="C228" s="204"/>
      <c r="D228" s="567" t="s">
        <v>974</v>
      </c>
      <c r="E228" s="567"/>
      <c r="F228" s="203">
        <f t="shared" si="63"/>
        <v>0</v>
      </c>
      <c r="G228" s="201"/>
      <c r="H228" s="202"/>
      <c r="I228" s="201"/>
      <c r="J228" s="195"/>
      <c r="K228" s="195"/>
      <c r="L228" s="195"/>
      <c r="M228" s="195"/>
      <c r="N228" s="195"/>
      <c r="O228" s="195"/>
      <c r="P228" s="195"/>
      <c r="Q228" s="196"/>
      <c r="R228" s="195"/>
      <c r="S228" s="194"/>
      <c r="T228" s="197"/>
      <c r="U228" s="251"/>
      <c r="V228" s="212"/>
    </row>
    <row r="229" spans="1:22" s="211" customFormat="1" hidden="1" x14ac:dyDescent="0.25">
      <c r="A229" s="128" t="s">
        <v>93</v>
      </c>
      <c r="B229" s="191" t="s">
        <v>770</v>
      </c>
      <c r="C229" s="204"/>
      <c r="D229" s="567" t="s">
        <v>975</v>
      </c>
      <c r="E229" s="567"/>
      <c r="F229" s="203">
        <f t="shared" si="63"/>
        <v>0</v>
      </c>
      <c r="G229" s="201"/>
      <c r="H229" s="202"/>
      <c r="I229" s="201"/>
      <c r="J229" s="195"/>
      <c r="K229" s="195"/>
      <c r="L229" s="195"/>
      <c r="M229" s="195"/>
      <c r="N229" s="195"/>
      <c r="O229" s="195"/>
      <c r="P229" s="195"/>
      <c r="Q229" s="196"/>
      <c r="R229" s="195"/>
      <c r="S229" s="194"/>
      <c r="T229" s="197"/>
      <c r="U229" s="251"/>
      <c r="V229" s="212"/>
    </row>
    <row r="230" spans="1:22" s="18" customFormat="1" hidden="1" x14ac:dyDescent="0.25">
      <c r="A230" s="128"/>
      <c r="B230" s="53" t="s">
        <v>771</v>
      </c>
      <c r="C230" s="576" t="s">
        <v>94</v>
      </c>
      <c r="D230" s="577"/>
      <c r="E230" s="577"/>
      <c r="F230" s="81">
        <f t="shared" si="63"/>
        <v>0</v>
      </c>
      <c r="G230" s="78">
        <f t="shared" ref="G230:H230" si="76">G231+G235+G236+G237</f>
        <v>0</v>
      </c>
      <c r="H230" s="79">
        <f t="shared" si="76"/>
        <v>0</v>
      </c>
      <c r="I230" s="78">
        <f>I231+I235+I236+I237</f>
        <v>0</v>
      </c>
      <c r="J230" s="13">
        <f t="shared" ref="J230:T230" si="77">J231+J235+J236+J237</f>
        <v>0</v>
      </c>
      <c r="K230" s="13">
        <f t="shared" si="77"/>
        <v>0</v>
      </c>
      <c r="L230" s="13">
        <f t="shared" si="77"/>
        <v>0</v>
      </c>
      <c r="M230" s="13">
        <f t="shared" si="77"/>
        <v>0</v>
      </c>
      <c r="N230" s="13">
        <f t="shared" si="77"/>
        <v>0</v>
      </c>
      <c r="O230" s="13">
        <f t="shared" si="77"/>
        <v>0</v>
      </c>
      <c r="P230" s="13">
        <f t="shared" si="77"/>
        <v>0</v>
      </c>
      <c r="Q230" s="83">
        <f t="shared" si="77"/>
        <v>0</v>
      </c>
      <c r="R230" s="13">
        <f t="shared" si="77"/>
        <v>0</v>
      </c>
      <c r="S230" s="43">
        <f t="shared" si="77"/>
        <v>0</v>
      </c>
      <c r="T230" s="45">
        <f t="shared" si="77"/>
        <v>0</v>
      </c>
      <c r="U230" s="54"/>
      <c r="V230" s="190"/>
    </row>
    <row r="231" spans="1:22" s="211" customFormat="1" hidden="1" x14ac:dyDescent="0.25">
      <c r="A231" s="128" t="s">
        <v>95</v>
      </c>
      <c r="B231" s="191" t="s">
        <v>772</v>
      </c>
      <c r="C231" s="204"/>
      <c r="D231" s="274" t="s">
        <v>96</v>
      </c>
      <c r="E231" s="275"/>
      <c r="F231" s="203">
        <f t="shared" si="63"/>
        <v>0</v>
      </c>
      <c r="G231" s="201">
        <f t="shared" ref="G231:H231" si="78">G232+G233+G234</f>
        <v>0</v>
      </c>
      <c r="H231" s="202">
        <f t="shared" si="78"/>
        <v>0</v>
      </c>
      <c r="I231" s="201">
        <f>I232+I233+I234</f>
        <v>0</v>
      </c>
      <c r="J231" s="195">
        <f t="shared" ref="J231:T231" si="79">J232+J233+J234</f>
        <v>0</v>
      </c>
      <c r="K231" s="195">
        <f t="shared" si="79"/>
        <v>0</v>
      </c>
      <c r="L231" s="195">
        <f t="shared" si="79"/>
        <v>0</v>
      </c>
      <c r="M231" s="195">
        <f t="shared" si="79"/>
        <v>0</v>
      </c>
      <c r="N231" s="195">
        <f t="shared" si="79"/>
        <v>0</v>
      </c>
      <c r="O231" s="195">
        <f t="shared" si="79"/>
        <v>0</v>
      </c>
      <c r="P231" s="195">
        <f t="shared" si="79"/>
        <v>0</v>
      </c>
      <c r="Q231" s="196">
        <f t="shared" si="79"/>
        <v>0</v>
      </c>
      <c r="R231" s="195">
        <f t="shared" si="79"/>
        <v>0</v>
      </c>
      <c r="S231" s="194">
        <f t="shared" si="79"/>
        <v>0</v>
      </c>
      <c r="T231" s="197">
        <f t="shared" si="79"/>
        <v>0</v>
      </c>
      <c r="U231" s="251"/>
      <c r="V231" s="212"/>
    </row>
    <row r="232" spans="1:22" hidden="1" x14ac:dyDescent="0.25">
      <c r="B232" s="55"/>
      <c r="C232" s="2"/>
      <c r="D232" s="246"/>
      <c r="E232" s="250" t="s">
        <v>391</v>
      </c>
      <c r="F232" s="80">
        <f t="shared" si="63"/>
        <v>0</v>
      </c>
      <c r="G232" s="76"/>
      <c r="H232" s="77"/>
      <c r="I232" s="76"/>
      <c r="J232" s="1"/>
      <c r="K232" s="1"/>
      <c r="L232" s="1"/>
      <c r="M232" s="1"/>
      <c r="N232" s="1"/>
      <c r="O232" s="1"/>
      <c r="P232" s="1"/>
      <c r="Q232" s="82"/>
      <c r="R232" s="1"/>
      <c r="S232" s="42"/>
      <c r="T232" s="44"/>
      <c r="U232" s="56"/>
      <c r="V232" s="190"/>
    </row>
    <row r="233" spans="1:22" hidden="1" x14ac:dyDescent="0.25">
      <c r="B233" s="55"/>
      <c r="C233" s="2"/>
      <c r="D233" s="246"/>
      <c r="E233" s="250" t="s">
        <v>392</v>
      </c>
      <c r="F233" s="80">
        <f t="shared" si="63"/>
        <v>0</v>
      </c>
      <c r="G233" s="76"/>
      <c r="H233" s="77"/>
      <c r="I233" s="76"/>
      <c r="J233" s="1"/>
      <c r="K233" s="1"/>
      <c r="L233" s="1"/>
      <c r="M233" s="1"/>
      <c r="N233" s="1"/>
      <c r="O233" s="1"/>
      <c r="P233" s="1"/>
      <c r="Q233" s="82"/>
      <c r="R233" s="1"/>
      <c r="S233" s="42"/>
      <c r="T233" s="44"/>
      <c r="U233" s="56"/>
      <c r="V233" s="190"/>
    </row>
    <row r="234" spans="1:22" hidden="1" x14ac:dyDescent="0.25">
      <c r="B234" s="55"/>
      <c r="C234" s="2"/>
      <c r="D234" s="246"/>
      <c r="E234" s="250" t="s">
        <v>442</v>
      </c>
      <c r="F234" s="80">
        <f t="shared" si="63"/>
        <v>0</v>
      </c>
      <c r="G234" s="76"/>
      <c r="H234" s="77"/>
      <c r="I234" s="76"/>
      <c r="J234" s="1"/>
      <c r="K234" s="1"/>
      <c r="L234" s="1"/>
      <c r="M234" s="1"/>
      <c r="N234" s="1"/>
      <c r="O234" s="1"/>
      <c r="P234" s="1"/>
      <c r="Q234" s="82"/>
      <c r="R234" s="1"/>
      <c r="S234" s="42"/>
      <c r="T234" s="44"/>
      <c r="U234" s="56"/>
      <c r="V234" s="190"/>
    </row>
    <row r="235" spans="1:22" s="211" customFormat="1" hidden="1" x14ac:dyDescent="0.25">
      <c r="A235" s="128" t="s">
        <v>97</v>
      </c>
      <c r="B235" s="191" t="s">
        <v>773</v>
      </c>
      <c r="C235" s="204"/>
      <c r="D235" s="274" t="s">
        <v>98</v>
      </c>
      <c r="E235" s="275"/>
      <c r="F235" s="203">
        <f t="shared" si="63"/>
        <v>0</v>
      </c>
      <c r="G235" s="201"/>
      <c r="H235" s="202"/>
      <c r="I235" s="201"/>
      <c r="J235" s="195"/>
      <c r="K235" s="195"/>
      <c r="L235" s="195"/>
      <c r="M235" s="195"/>
      <c r="N235" s="195"/>
      <c r="O235" s="195"/>
      <c r="P235" s="195"/>
      <c r="Q235" s="196"/>
      <c r="R235" s="195"/>
      <c r="S235" s="194"/>
      <c r="T235" s="197"/>
      <c r="U235" s="251"/>
      <c r="V235" s="212"/>
    </row>
    <row r="236" spans="1:22" s="211" customFormat="1" hidden="1" x14ac:dyDescent="0.25">
      <c r="A236" s="128" t="s">
        <v>99</v>
      </c>
      <c r="B236" s="191" t="s">
        <v>774</v>
      </c>
      <c r="C236" s="204"/>
      <c r="D236" s="274" t="s">
        <v>100</v>
      </c>
      <c r="E236" s="275"/>
      <c r="F236" s="203">
        <f t="shared" si="63"/>
        <v>0</v>
      </c>
      <c r="G236" s="201"/>
      <c r="H236" s="202"/>
      <c r="I236" s="201"/>
      <c r="J236" s="195"/>
      <c r="K236" s="195"/>
      <c r="L236" s="195"/>
      <c r="M236" s="195"/>
      <c r="N236" s="195"/>
      <c r="O236" s="195"/>
      <c r="P236" s="195"/>
      <c r="Q236" s="196"/>
      <c r="R236" s="195"/>
      <c r="S236" s="194"/>
      <c r="T236" s="197"/>
      <c r="U236" s="251"/>
      <c r="V236" s="212"/>
    </row>
    <row r="237" spans="1:22" s="211" customFormat="1" hidden="1" x14ac:dyDescent="0.25">
      <c r="A237" s="128" t="s">
        <v>101</v>
      </c>
      <c r="B237" s="191" t="s">
        <v>775</v>
      </c>
      <c r="C237" s="204"/>
      <c r="D237" s="274" t="s">
        <v>102</v>
      </c>
      <c r="E237" s="275"/>
      <c r="F237" s="203">
        <f t="shared" si="63"/>
        <v>0</v>
      </c>
      <c r="G237" s="201"/>
      <c r="H237" s="202"/>
      <c r="I237" s="201"/>
      <c r="J237" s="195"/>
      <c r="K237" s="195"/>
      <c r="L237" s="195"/>
      <c r="M237" s="195"/>
      <c r="N237" s="195"/>
      <c r="O237" s="195"/>
      <c r="P237" s="195"/>
      <c r="Q237" s="196"/>
      <c r="R237" s="195"/>
      <c r="S237" s="194"/>
      <c r="T237" s="197"/>
      <c r="U237" s="251"/>
      <c r="V237" s="212"/>
    </row>
    <row r="238" spans="1:22" s="18" customFormat="1" x14ac:dyDescent="0.25">
      <c r="A238" s="128"/>
      <c r="B238" s="53" t="s">
        <v>776</v>
      </c>
      <c r="C238" s="580" t="s">
        <v>103</v>
      </c>
      <c r="D238" s="581"/>
      <c r="E238" s="581"/>
      <c r="F238" s="81">
        <f t="shared" si="63"/>
        <v>619472</v>
      </c>
      <c r="G238" s="78">
        <f t="shared" ref="G238:H238" si="80">G239+G240</f>
        <v>0</v>
      </c>
      <c r="H238" s="79">
        <f t="shared" si="80"/>
        <v>619472</v>
      </c>
      <c r="I238" s="78">
        <f>I239+I240</f>
        <v>619472</v>
      </c>
      <c r="J238" s="13">
        <f t="shared" ref="J238:T238" si="81">J239+J240</f>
        <v>0</v>
      </c>
      <c r="K238" s="13">
        <f t="shared" si="81"/>
        <v>0</v>
      </c>
      <c r="L238" s="13">
        <f t="shared" si="81"/>
        <v>0</v>
      </c>
      <c r="M238" s="13">
        <f t="shared" si="81"/>
        <v>0</v>
      </c>
      <c r="N238" s="13">
        <f t="shared" si="81"/>
        <v>0</v>
      </c>
      <c r="O238" s="13">
        <f t="shared" si="81"/>
        <v>0</v>
      </c>
      <c r="P238" s="13">
        <f t="shared" si="81"/>
        <v>0</v>
      </c>
      <c r="Q238" s="83">
        <f t="shared" si="81"/>
        <v>0</v>
      </c>
      <c r="R238" s="13">
        <f t="shared" si="81"/>
        <v>0</v>
      </c>
      <c r="S238" s="43">
        <f t="shared" si="81"/>
        <v>0</v>
      </c>
      <c r="T238" s="45">
        <f t="shared" si="81"/>
        <v>0</v>
      </c>
      <c r="U238" s="54"/>
      <c r="V238" s="190"/>
    </row>
    <row r="239" spans="1:22" s="211" customFormat="1" x14ac:dyDescent="0.25">
      <c r="A239" s="128" t="s">
        <v>104</v>
      </c>
      <c r="B239" s="191" t="s">
        <v>777</v>
      </c>
      <c r="C239" s="204"/>
      <c r="D239" s="567" t="s">
        <v>767</v>
      </c>
      <c r="E239" s="567"/>
      <c r="F239" s="203">
        <f t="shared" si="63"/>
        <v>619472</v>
      </c>
      <c r="G239" s="201"/>
      <c r="H239" s="202">
        <f>F239</f>
        <v>619472</v>
      </c>
      <c r="I239" s="201">
        <v>619472</v>
      </c>
      <c r="J239" s="195"/>
      <c r="K239" s="195"/>
      <c r="L239" s="195"/>
      <c r="M239" s="195"/>
      <c r="N239" s="195"/>
      <c r="O239" s="195"/>
      <c r="P239" s="195"/>
      <c r="Q239" s="196"/>
      <c r="R239" s="195"/>
      <c r="S239" s="194"/>
      <c r="T239" s="197"/>
      <c r="U239" s="251"/>
      <c r="V239" s="212"/>
    </row>
    <row r="240" spans="1:22" s="211" customFormat="1" hidden="1" x14ac:dyDescent="0.25">
      <c r="A240" s="128" t="s">
        <v>105</v>
      </c>
      <c r="B240" s="191" t="s">
        <v>778</v>
      </c>
      <c r="C240" s="204"/>
      <c r="D240" s="567" t="s">
        <v>779</v>
      </c>
      <c r="E240" s="567"/>
      <c r="F240" s="203">
        <f t="shared" si="63"/>
        <v>0</v>
      </c>
      <c r="G240" s="201"/>
      <c r="H240" s="202"/>
      <c r="I240" s="201"/>
      <c r="J240" s="195"/>
      <c r="K240" s="195"/>
      <c r="L240" s="195"/>
      <c r="M240" s="195"/>
      <c r="N240" s="195"/>
      <c r="O240" s="195"/>
      <c r="P240" s="195"/>
      <c r="Q240" s="196"/>
      <c r="R240" s="195"/>
      <c r="S240" s="194"/>
      <c r="T240" s="197"/>
      <c r="U240" s="251"/>
      <c r="V240" s="212"/>
    </row>
    <row r="241" spans="1:22" s="41" customFormat="1" hidden="1" x14ac:dyDescent="0.25">
      <c r="A241" s="128" t="s">
        <v>106</v>
      </c>
      <c r="B241" s="53" t="s">
        <v>780</v>
      </c>
      <c r="C241" s="580" t="s">
        <v>390</v>
      </c>
      <c r="D241" s="581"/>
      <c r="E241" s="581"/>
      <c r="F241" s="81">
        <f t="shared" si="63"/>
        <v>0</v>
      </c>
      <c r="G241" s="78"/>
      <c r="H241" s="79"/>
      <c r="I241" s="78"/>
      <c r="J241" s="13"/>
      <c r="K241" s="13"/>
      <c r="L241" s="13"/>
      <c r="M241" s="13"/>
      <c r="N241" s="13"/>
      <c r="O241" s="13"/>
      <c r="P241" s="13"/>
      <c r="Q241" s="83"/>
      <c r="R241" s="13"/>
      <c r="S241" s="43"/>
      <c r="T241" s="45"/>
      <c r="U241" s="54"/>
      <c r="V241" s="190"/>
    </row>
    <row r="242" spans="1:22" s="41" customFormat="1" hidden="1" x14ac:dyDescent="0.25">
      <c r="A242" s="128" t="s">
        <v>945</v>
      </c>
      <c r="B242" s="53" t="s">
        <v>946</v>
      </c>
      <c r="C242" s="580" t="s">
        <v>947</v>
      </c>
      <c r="D242" s="581"/>
      <c r="E242" s="581"/>
      <c r="F242" s="81">
        <f t="shared" si="63"/>
        <v>0</v>
      </c>
      <c r="G242" s="78"/>
      <c r="H242" s="79"/>
      <c r="I242" s="78"/>
      <c r="J242" s="13"/>
      <c r="K242" s="13"/>
      <c r="L242" s="13"/>
      <c r="M242" s="13"/>
      <c r="N242" s="13"/>
      <c r="O242" s="13"/>
      <c r="P242" s="13"/>
      <c r="Q242" s="83"/>
      <c r="R242" s="13"/>
      <c r="S242" s="43"/>
      <c r="T242" s="45"/>
      <c r="U242" s="54"/>
      <c r="V242" s="190"/>
    </row>
    <row r="243" spans="1:22" s="41" customFormat="1" x14ac:dyDescent="0.25">
      <c r="A243" s="128" t="s">
        <v>107</v>
      </c>
      <c r="B243" s="53" t="s">
        <v>781</v>
      </c>
      <c r="C243" s="580" t="s">
        <v>948</v>
      </c>
      <c r="D243" s="581"/>
      <c r="E243" s="581"/>
      <c r="F243" s="81">
        <f>SUM(F244:F245)</f>
        <v>36942400</v>
      </c>
      <c r="G243" s="78">
        <f t="shared" ref="G243:T243" si="82">SUM(G244:G245)</f>
        <v>0</v>
      </c>
      <c r="H243" s="79">
        <f t="shared" si="82"/>
        <v>36942400</v>
      </c>
      <c r="I243" s="78">
        <f t="shared" si="82"/>
        <v>3078533</v>
      </c>
      <c r="J243" s="13">
        <f t="shared" si="82"/>
        <v>3078533</v>
      </c>
      <c r="K243" s="13">
        <f t="shared" si="82"/>
        <v>3078533</v>
      </c>
      <c r="L243" s="13">
        <f t="shared" si="82"/>
        <v>3078533</v>
      </c>
      <c r="M243" s="13">
        <f t="shared" si="82"/>
        <v>3078533</v>
      </c>
      <c r="N243" s="13">
        <f t="shared" si="82"/>
        <v>3078533</v>
      </c>
      <c r="O243" s="13">
        <f t="shared" si="82"/>
        <v>3078533</v>
      </c>
      <c r="P243" s="13">
        <f t="shared" si="82"/>
        <v>3078533</v>
      </c>
      <c r="Q243" s="83">
        <f t="shared" si="82"/>
        <v>3078533</v>
      </c>
      <c r="R243" s="13">
        <f t="shared" si="82"/>
        <v>3078533</v>
      </c>
      <c r="S243" s="43">
        <f t="shared" si="82"/>
        <v>3078533</v>
      </c>
      <c r="T243" s="45">
        <f t="shared" si="82"/>
        <v>3078537</v>
      </c>
      <c r="U243" s="54"/>
      <c r="V243" s="190"/>
    </row>
    <row r="244" spans="1:22" x14ac:dyDescent="0.25">
      <c r="B244" s="55"/>
      <c r="C244" s="377"/>
      <c r="D244" s="524" t="s">
        <v>1055</v>
      </c>
      <c r="E244" s="566"/>
      <c r="F244" s="80">
        <f t="shared" si="63"/>
        <v>33342400</v>
      </c>
      <c r="G244" s="76"/>
      <c r="H244" s="77">
        <f>F244</f>
        <v>33342400</v>
      </c>
      <c r="I244" s="76">
        <v>2778533</v>
      </c>
      <c r="J244" s="1">
        <v>2778533</v>
      </c>
      <c r="K244" s="1">
        <v>2778533</v>
      </c>
      <c r="L244" s="1">
        <v>2778533</v>
      </c>
      <c r="M244" s="1">
        <v>2778533</v>
      </c>
      <c r="N244" s="1">
        <v>2778533</v>
      </c>
      <c r="O244" s="1">
        <v>2778533</v>
      </c>
      <c r="P244" s="1">
        <v>2778533</v>
      </c>
      <c r="Q244" s="82">
        <v>2778533</v>
      </c>
      <c r="R244" s="1">
        <v>2778533</v>
      </c>
      <c r="S244" s="42">
        <v>2778533</v>
      </c>
      <c r="T244" s="44">
        <v>2778537</v>
      </c>
      <c r="U244" s="56"/>
      <c r="V244" s="190"/>
    </row>
    <row r="245" spans="1:22" ht="15.75" thickBot="1" x14ac:dyDescent="0.3">
      <c r="B245" s="55"/>
      <c r="C245" s="377"/>
      <c r="D245" s="524" t="s">
        <v>1056</v>
      </c>
      <c r="E245" s="566"/>
      <c r="F245" s="80">
        <f t="shared" si="63"/>
        <v>3600000</v>
      </c>
      <c r="G245" s="76"/>
      <c r="H245" s="77">
        <f>F245</f>
        <v>3600000</v>
      </c>
      <c r="I245" s="76">
        <v>300000</v>
      </c>
      <c r="J245" s="1">
        <v>300000</v>
      </c>
      <c r="K245" s="1">
        <v>300000</v>
      </c>
      <c r="L245" s="1">
        <v>300000</v>
      </c>
      <c r="M245" s="1">
        <v>300000</v>
      </c>
      <c r="N245" s="1">
        <v>300000</v>
      </c>
      <c r="O245" s="1">
        <v>300000</v>
      </c>
      <c r="P245" s="1">
        <v>300000</v>
      </c>
      <c r="Q245" s="82">
        <v>300000</v>
      </c>
      <c r="R245" s="1">
        <v>300000</v>
      </c>
      <c r="S245" s="42">
        <v>300000</v>
      </c>
      <c r="T245" s="44">
        <v>300000</v>
      </c>
      <c r="U245" s="56"/>
      <c r="V245" s="190"/>
    </row>
    <row r="246" spans="1:22" s="41" customFormat="1" hidden="1" x14ac:dyDescent="0.25">
      <c r="A246" s="128" t="s">
        <v>108</v>
      </c>
      <c r="B246" s="53" t="s">
        <v>782</v>
      </c>
      <c r="C246" s="580" t="s">
        <v>389</v>
      </c>
      <c r="D246" s="581"/>
      <c r="E246" s="581"/>
      <c r="F246" s="81">
        <f t="shared" si="63"/>
        <v>0</v>
      </c>
      <c r="G246" s="78"/>
      <c r="H246" s="79"/>
      <c r="I246" s="78"/>
      <c r="J246" s="13"/>
      <c r="K246" s="13"/>
      <c r="L246" s="13"/>
      <c r="M246" s="13"/>
      <c r="N246" s="13"/>
      <c r="O246" s="13"/>
      <c r="P246" s="13"/>
      <c r="Q246" s="83"/>
      <c r="R246" s="13"/>
      <c r="S246" s="43"/>
      <c r="T246" s="45"/>
      <c r="U246" s="54"/>
      <c r="V246" s="190"/>
    </row>
    <row r="247" spans="1:22" s="41" customFormat="1" hidden="1" x14ac:dyDescent="0.25">
      <c r="A247" s="128" t="s">
        <v>949</v>
      </c>
      <c r="B247" s="53" t="s">
        <v>950</v>
      </c>
      <c r="C247" s="580" t="s">
        <v>952</v>
      </c>
      <c r="D247" s="581"/>
      <c r="E247" s="581"/>
      <c r="F247" s="81">
        <f t="shared" si="63"/>
        <v>0</v>
      </c>
      <c r="G247" s="78"/>
      <c r="H247" s="79"/>
      <c r="I247" s="78"/>
      <c r="J247" s="13"/>
      <c r="K247" s="13"/>
      <c r="L247" s="13"/>
      <c r="M247" s="13"/>
      <c r="N247" s="13"/>
      <c r="O247" s="13"/>
      <c r="P247" s="13"/>
      <c r="Q247" s="83"/>
      <c r="R247" s="13"/>
      <c r="S247" s="43"/>
      <c r="T247" s="45"/>
      <c r="U247" s="54"/>
      <c r="V247" s="190"/>
    </row>
    <row r="248" spans="1:22" s="41" customFormat="1" hidden="1" x14ac:dyDescent="0.25">
      <c r="A248" s="128"/>
      <c r="B248" s="53" t="s">
        <v>951</v>
      </c>
      <c r="C248" s="580" t="s">
        <v>953</v>
      </c>
      <c r="D248" s="581"/>
      <c r="E248" s="581"/>
      <c r="F248" s="81">
        <f t="shared" si="63"/>
        <v>0</v>
      </c>
      <c r="G248" s="78">
        <f t="shared" ref="G248:H248" si="83">G249+G250</f>
        <v>0</v>
      </c>
      <c r="H248" s="79">
        <f t="shared" si="83"/>
        <v>0</v>
      </c>
      <c r="I248" s="78">
        <f>I249+I250</f>
        <v>0</v>
      </c>
      <c r="J248" s="13">
        <f t="shared" ref="J248:T248" si="84">J249+J250</f>
        <v>0</v>
      </c>
      <c r="K248" s="13">
        <f t="shared" si="84"/>
        <v>0</v>
      </c>
      <c r="L248" s="13">
        <f t="shared" si="84"/>
        <v>0</v>
      </c>
      <c r="M248" s="13">
        <f t="shared" si="84"/>
        <v>0</v>
      </c>
      <c r="N248" s="13">
        <f t="shared" si="84"/>
        <v>0</v>
      </c>
      <c r="O248" s="13">
        <f t="shared" si="84"/>
        <v>0</v>
      </c>
      <c r="P248" s="13">
        <f t="shared" si="84"/>
        <v>0</v>
      </c>
      <c r="Q248" s="83">
        <f t="shared" si="84"/>
        <v>0</v>
      </c>
      <c r="R248" s="13">
        <f t="shared" si="84"/>
        <v>0</v>
      </c>
      <c r="S248" s="43">
        <f t="shared" si="84"/>
        <v>0</v>
      </c>
      <c r="T248" s="45">
        <f t="shared" si="84"/>
        <v>0</v>
      </c>
      <c r="U248" s="54"/>
      <c r="V248" s="190"/>
    </row>
    <row r="249" spans="1:22" s="211" customFormat="1" hidden="1" x14ac:dyDescent="0.25">
      <c r="A249" s="128" t="s">
        <v>956</v>
      </c>
      <c r="B249" s="191" t="s">
        <v>958</v>
      </c>
      <c r="C249" s="204"/>
      <c r="D249" s="567" t="s">
        <v>954</v>
      </c>
      <c r="E249" s="567"/>
      <c r="F249" s="203">
        <f t="shared" si="63"/>
        <v>0</v>
      </c>
      <c r="G249" s="201"/>
      <c r="H249" s="202"/>
      <c r="I249" s="201"/>
      <c r="J249" s="195"/>
      <c r="K249" s="195"/>
      <c r="L249" s="195"/>
      <c r="M249" s="195"/>
      <c r="N249" s="195"/>
      <c r="O249" s="195"/>
      <c r="P249" s="195"/>
      <c r="Q249" s="196"/>
      <c r="R249" s="195"/>
      <c r="S249" s="194"/>
      <c r="T249" s="197"/>
      <c r="U249" s="251"/>
      <c r="V249" s="212"/>
    </row>
    <row r="250" spans="1:22" s="211" customFormat="1" hidden="1" x14ac:dyDescent="0.25">
      <c r="A250" s="128" t="s">
        <v>957</v>
      </c>
      <c r="B250" s="191" t="s">
        <v>959</v>
      </c>
      <c r="C250" s="204"/>
      <c r="D250" s="567" t="s">
        <v>955</v>
      </c>
      <c r="E250" s="567"/>
      <c r="F250" s="203">
        <f t="shared" si="63"/>
        <v>0</v>
      </c>
      <c r="G250" s="201"/>
      <c r="H250" s="202"/>
      <c r="I250" s="201"/>
      <c r="J250" s="195"/>
      <c r="K250" s="195"/>
      <c r="L250" s="195"/>
      <c r="M250" s="195"/>
      <c r="N250" s="195"/>
      <c r="O250" s="195"/>
      <c r="P250" s="195"/>
      <c r="Q250" s="196"/>
      <c r="R250" s="195"/>
      <c r="S250" s="194"/>
      <c r="T250" s="197"/>
      <c r="U250" s="251"/>
      <c r="V250" s="212"/>
    </row>
    <row r="251" spans="1:22" hidden="1" x14ac:dyDescent="0.25">
      <c r="B251" s="93" t="s">
        <v>783</v>
      </c>
      <c r="C251" s="534" t="s">
        <v>109</v>
      </c>
      <c r="D251" s="535"/>
      <c r="E251" s="535"/>
      <c r="F251" s="94">
        <f t="shared" si="63"/>
        <v>0</v>
      </c>
      <c r="G251" s="95">
        <f t="shared" ref="G251:H251" si="85">G252+G253+G254+G255+G256</f>
        <v>0</v>
      </c>
      <c r="H251" s="97">
        <f t="shared" si="85"/>
        <v>0</v>
      </c>
      <c r="I251" s="95">
        <f>I252+I253+I254+I255+I256</f>
        <v>0</v>
      </c>
      <c r="J251" s="96">
        <f t="shared" ref="J251:T251" si="86">J252+J253+J254+J255+J256</f>
        <v>0</v>
      </c>
      <c r="K251" s="96">
        <f t="shared" si="86"/>
        <v>0</v>
      </c>
      <c r="L251" s="96">
        <f t="shared" si="86"/>
        <v>0</v>
      </c>
      <c r="M251" s="96">
        <f t="shared" si="86"/>
        <v>0</v>
      </c>
      <c r="N251" s="96">
        <f t="shared" si="86"/>
        <v>0</v>
      </c>
      <c r="O251" s="96">
        <f t="shared" si="86"/>
        <v>0</v>
      </c>
      <c r="P251" s="96">
        <f t="shared" si="86"/>
        <v>0</v>
      </c>
      <c r="Q251" s="99">
        <f t="shared" si="86"/>
        <v>0</v>
      </c>
      <c r="R251" s="96">
        <f t="shared" si="86"/>
        <v>0</v>
      </c>
      <c r="S251" s="98">
        <f t="shared" si="86"/>
        <v>0</v>
      </c>
      <c r="T251" s="100">
        <f t="shared" si="86"/>
        <v>0</v>
      </c>
      <c r="U251" s="52"/>
      <c r="V251" s="190"/>
    </row>
    <row r="252" spans="1:22" s="41" customFormat="1" hidden="1" x14ac:dyDescent="0.25">
      <c r="A252" s="128" t="s">
        <v>110</v>
      </c>
      <c r="B252" s="53" t="s">
        <v>784</v>
      </c>
      <c r="C252" s="580" t="s">
        <v>960</v>
      </c>
      <c r="D252" s="581"/>
      <c r="E252" s="581"/>
      <c r="F252" s="81">
        <f t="shared" si="63"/>
        <v>0</v>
      </c>
      <c r="G252" s="78"/>
      <c r="H252" s="79"/>
      <c r="I252" s="78"/>
      <c r="J252" s="13"/>
      <c r="K252" s="13"/>
      <c r="L252" s="13"/>
      <c r="M252" s="13"/>
      <c r="N252" s="13"/>
      <c r="O252" s="13"/>
      <c r="P252" s="13"/>
      <c r="Q252" s="83"/>
      <c r="R252" s="13"/>
      <c r="S252" s="43"/>
      <c r="T252" s="45"/>
      <c r="U252" s="54"/>
      <c r="V252" s="205"/>
    </row>
    <row r="253" spans="1:22" s="41" customFormat="1" hidden="1" x14ac:dyDescent="0.25">
      <c r="A253" s="128" t="s">
        <v>111</v>
      </c>
      <c r="B253" s="53" t="s">
        <v>785</v>
      </c>
      <c r="C253" s="580" t="s">
        <v>961</v>
      </c>
      <c r="D253" s="581"/>
      <c r="E253" s="581"/>
      <c r="F253" s="81">
        <f t="shared" si="63"/>
        <v>0</v>
      </c>
      <c r="G253" s="78"/>
      <c r="H253" s="79"/>
      <c r="I253" s="78"/>
      <c r="J253" s="13"/>
      <c r="K253" s="13"/>
      <c r="L253" s="13"/>
      <c r="M253" s="13"/>
      <c r="N253" s="13"/>
      <c r="O253" s="13"/>
      <c r="P253" s="13"/>
      <c r="Q253" s="83"/>
      <c r="R253" s="13"/>
      <c r="S253" s="43"/>
      <c r="T253" s="45"/>
      <c r="U253" s="54"/>
      <c r="V253" s="205"/>
    </row>
    <row r="254" spans="1:22" s="41" customFormat="1" hidden="1" x14ac:dyDescent="0.25">
      <c r="A254" s="128" t="s">
        <v>112</v>
      </c>
      <c r="B254" s="53" t="s">
        <v>786</v>
      </c>
      <c r="C254" s="580" t="s">
        <v>388</v>
      </c>
      <c r="D254" s="581"/>
      <c r="E254" s="581"/>
      <c r="F254" s="81">
        <f t="shared" si="63"/>
        <v>0</v>
      </c>
      <c r="G254" s="78"/>
      <c r="H254" s="79"/>
      <c r="I254" s="78"/>
      <c r="J254" s="13"/>
      <c r="K254" s="13"/>
      <c r="L254" s="13"/>
      <c r="M254" s="13"/>
      <c r="N254" s="13"/>
      <c r="O254" s="13"/>
      <c r="P254" s="13"/>
      <c r="Q254" s="83"/>
      <c r="R254" s="13"/>
      <c r="S254" s="43"/>
      <c r="T254" s="45"/>
      <c r="U254" s="54"/>
      <c r="V254" s="205"/>
    </row>
    <row r="255" spans="1:22" s="41" customFormat="1" ht="25.5" hidden="1" customHeight="1" x14ac:dyDescent="0.25">
      <c r="A255" s="128" t="s">
        <v>113</v>
      </c>
      <c r="B255" s="53" t="s">
        <v>787</v>
      </c>
      <c r="C255" s="582" t="s">
        <v>962</v>
      </c>
      <c r="D255" s="583"/>
      <c r="E255" s="584"/>
      <c r="F255" s="81">
        <f t="shared" si="63"/>
        <v>0</v>
      </c>
      <c r="G255" s="78"/>
      <c r="H255" s="79"/>
      <c r="I255" s="78"/>
      <c r="J255" s="13"/>
      <c r="K255" s="13"/>
      <c r="L255" s="13"/>
      <c r="M255" s="13"/>
      <c r="N255" s="13"/>
      <c r="O255" s="13"/>
      <c r="P255" s="13"/>
      <c r="Q255" s="83"/>
      <c r="R255" s="13"/>
      <c r="S255" s="43"/>
      <c r="T255" s="45"/>
      <c r="U255" s="54"/>
      <c r="V255" s="205"/>
    </row>
    <row r="256" spans="1:22" s="41" customFormat="1" hidden="1" x14ac:dyDescent="0.25">
      <c r="A256" s="128" t="s">
        <v>114</v>
      </c>
      <c r="B256" s="53" t="s">
        <v>788</v>
      </c>
      <c r="C256" s="580" t="s">
        <v>963</v>
      </c>
      <c r="D256" s="581"/>
      <c r="E256" s="581"/>
      <c r="F256" s="81">
        <f t="shared" si="63"/>
        <v>0</v>
      </c>
      <c r="G256" s="78"/>
      <c r="H256" s="79"/>
      <c r="I256" s="78"/>
      <c r="J256" s="13"/>
      <c r="K256" s="13"/>
      <c r="L256" s="13"/>
      <c r="M256" s="13"/>
      <c r="N256" s="13"/>
      <c r="O256" s="13"/>
      <c r="P256" s="13"/>
      <c r="Q256" s="83"/>
      <c r="R256" s="13"/>
      <c r="S256" s="43"/>
      <c r="T256" s="45"/>
      <c r="U256" s="54"/>
      <c r="V256" s="205"/>
    </row>
    <row r="257" spans="1:22" s="18" customFormat="1" hidden="1" x14ac:dyDescent="0.25">
      <c r="A257" s="128" t="s">
        <v>115</v>
      </c>
      <c r="B257" s="127" t="s">
        <v>789</v>
      </c>
      <c r="C257" s="569" t="s">
        <v>116</v>
      </c>
      <c r="D257" s="570"/>
      <c r="E257" s="570"/>
      <c r="F257" s="94">
        <f t="shared" si="63"/>
        <v>0</v>
      </c>
      <c r="G257" s="95"/>
      <c r="H257" s="97"/>
      <c r="I257" s="95"/>
      <c r="J257" s="96"/>
      <c r="K257" s="96"/>
      <c r="L257" s="96"/>
      <c r="M257" s="96"/>
      <c r="N257" s="96"/>
      <c r="O257" s="96"/>
      <c r="P257" s="96"/>
      <c r="Q257" s="99"/>
      <c r="R257" s="96"/>
      <c r="S257" s="98"/>
      <c r="T257" s="100"/>
      <c r="U257" s="52"/>
      <c r="V257" s="190"/>
    </row>
    <row r="258" spans="1:22" s="18" customFormat="1" ht="15.75" hidden="1" thickBot="1" x14ac:dyDescent="0.3">
      <c r="A258" s="128" t="s">
        <v>964</v>
      </c>
      <c r="B258" s="127" t="s">
        <v>965</v>
      </c>
      <c r="C258" s="569" t="s">
        <v>966</v>
      </c>
      <c r="D258" s="570"/>
      <c r="E258" s="570"/>
      <c r="F258" s="94">
        <f t="shared" ref="F258:F259" si="87">SUM(I258:T258)</f>
        <v>0</v>
      </c>
      <c r="G258" s="95"/>
      <c r="H258" s="97"/>
      <c r="I258" s="95"/>
      <c r="J258" s="96"/>
      <c r="K258" s="96"/>
      <c r="L258" s="96"/>
      <c r="M258" s="96"/>
      <c r="N258" s="96"/>
      <c r="O258" s="96"/>
      <c r="P258" s="96"/>
      <c r="Q258" s="99"/>
      <c r="R258" s="96"/>
      <c r="S258" s="98"/>
      <c r="T258" s="100"/>
      <c r="U258" s="52"/>
      <c r="V258" s="190"/>
    </row>
    <row r="259" spans="1:22" s="59" customFormat="1" ht="16.5" thickBot="1" x14ac:dyDescent="0.3">
      <c r="A259" s="129"/>
      <c r="B259" s="578" t="s">
        <v>117</v>
      </c>
      <c r="C259" s="579"/>
      <c r="D259" s="579"/>
      <c r="E259" s="579"/>
      <c r="F259" s="102">
        <f t="shared" si="87"/>
        <v>37561872</v>
      </c>
      <c r="G259" s="103">
        <f t="shared" ref="G259:T259" si="88">G5+G48+G84+G119+G162+G172+G198+G224</f>
        <v>0</v>
      </c>
      <c r="H259" s="105">
        <f t="shared" si="88"/>
        <v>37561872</v>
      </c>
      <c r="I259" s="103">
        <f t="shared" si="88"/>
        <v>3698005</v>
      </c>
      <c r="J259" s="104">
        <f t="shared" si="88"/>
        <v>3078533</v>
      </c>
      <c r="K259" s="104">
        <f t="shared" si="88"/>
        <v>3078533</v>
      </c>
      <c r="L259" s="104">
        <f t="shared" si="88"/>
        <v>3078533</v>
      </c>
      <c r="M259" s="104">
        <f t="shared" si="88"/>
        <v>3078533</v>
      </c>
      <c r="N259" s="104">
        <f t="shared" si="88"/>
        <v>3078533</v>
      </c>
      <c r="O259" s="104">
        <f t="shared" si="88"/>
        <v>3078533</v>
      </c>
      <c r="P259" s="104">
        <f t="shared" si="88"/>
        <v>3078533</v>
      </c>
      <c r="Q259" s="107">
        <f t="shared" si="88"/>
        <v>3078533</v>
      </c>
      <c r="R259" s="104">
        <f t="shared" si="88"/>
        <v>3078533</v>
      </c>
      <c r="S259" s="106">
        <f t="shared" si="88"/>
        <v>3078533</v>
      </c>
      <c r="T259" s="108">
        <f t="shared" si="88"/>
        <v>3078537</v>
      </c>
      <c r="U259" s="58"/>
      <c r="V259" s="190"/>
    </row>
    <row r="260" spans="1:22" x14ac:dyDescent="0.25">
      <c r="A260" s="130"/>
      <c r="B260" s="27"/>
      <c r="C260" s="28"/>
      <c r="D260" s="28"/>
      <c r="E260" s="2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5"/>
    </row>
    <row r="261" spans="1:22" x14ac:dyDescent="0.25">
      <c r="A261" s="130"/>
      <c r="B261" s="27"/>
      <c r="C261" s="24"/>
      <c r="D261" s="24"/>
      <c r="E261" s="28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5"/>
    </row>
    <row r="262" spans="1:22" x14ac:dyDescent="0.25">
      <c r="A262" s="130"/>
      <c r="B262" s="27"/>
      <c r="C262" s="24"/>
      <c r="D262" s="24"/>
      <c r="E262" s="28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5"/>
    </row>
    <row r="263" spans="1:22" x14ac:dyDescent="0.25">
      <c r="A263" s="130"/>
      <c r="B263" s="27"/>
      <c r="C263" s="24"/>
      <c r="D263" s="24"/>
      <c r="E263" s="28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5"/>
    </row>
    <row r="264" spans="1:22" x14ac:dyDescent="0.25">
      <c r="A264" s="130"/>
      <c r="B264" s="27"/>
      <c r="C264" s="24"/>
      <c r="D264" s="24"/>
      <c r="E264" s="28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5"/>
    </row>
    <row r="265" spans="1:22" x14ac:dyDescent="0.25">
      <c r="A265" s="130"/>
      <c r="B265" s="27"/>
      <c r="C265" s="24"/>
      <c r="D265" s="24"/>
      <c r="E265" s="28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5"/>
    </row>
    <row r="266" spans="1:22" x14ac:dyDescent="0.25">
      <c r="A266" s="130"/>
      <c r="B266" s="27"/>
      <c r="C266" s="24"/>
      <c r="D266" s="24"/>
      <c r="E266" s="28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5"/>
    </row>
    <row r="267" spans="1:22" x14ac:dyDescent="0.25">
      <c r="A267" s="130"/>
      <c r="B267" s="27"/>
      <c r="C267" s="24"/>
      <c r="D267" s="24"/>
      <c r="E267" s="28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5"/>
    </row>
    <row r="268" spans="1:22" x14ac:dyDescent="0.25">
      <c r="A268" s="130"/>
      <c r="B268" s="27"/>
      <c r="C268" s="24"/>
      <c r="D268" s="24"/>
      <c r="E268" s="28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5"/>
    </row>
    <row r="269" spans="1:22" x14ac:dyDescent="0.25">
      <c r="A269" s="130"/>
      <c r="B269" s="27"/>
      <c r="C269" s="24"/>
      <c r="D269" s="24"/>
      <c r="E269" s="28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5"/>
    </row>
    <row r="270" spans="1:22" x14ac:dyDescent="0.25">
      <c r="A270" s="130"/>
      <c r="B270" s="27"/>
      <c r="C270" s="24"/>
      <c r="D270" s="24"/>
      <c r="E270" s="28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5"/>
    </row>
    <row r="271" spans="1:22" x14ac:dyDescent="0.25">
      <c r="A271" s="130"/>
      <c r="B271" s="27"/>
      <c r="C271" s="28"/>
      <c r="D271" s="28"/>
      <c r="E271" s="2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5"/>
    </row>
    <row r="272" spans="1:22" x14ac:dyDescent="0.25">
      <c r="A272" s="130"/>
      <c r="B272" s="27"/>
      <c r="C272" s="24"/>
      <c r="D272" s="24"/>
      <c r="E272" s="28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5"/>
    </row>
    <row r="273" spans="1:21" x14ac:dyDescent="0.25">
      <c r="A273" s="130"/>
      <c r="B273" s="27"/>
      <c r="C273" s="24"/>
      <c r="D273" s="24"/>
      <c r="E273" s="28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5"/>
    </row>
    <row r="274" spans="1:21" x14ac:dyDescent="0.25">
      <c r="A274" s="130"/>
      <c r="B274" s="27"/>
      <c r="C274" s="24"/>
      <c r="D274" s="24"/>
      <c r="E274" s="28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5"/>
    </row>
    <row r="275" spans="1:21" x14ac:dyDescent="0.25">
      <c r="A275" s="130"/>
      <c r="B275" s="27"/>
      <c r="C275" s="24"/>
      <c r="D275" s="24"/>
      <c r="E275" s="28"/>
      <c r="F275" s="14"/>
      <c r="G275" s="14"/>
      <c r="H275" s="14"/>
    </row>
    <row r="276" spans="1:21" x14ac:dyDescent="0.25">
      <c r="B276" s="27"/>
      <c r="C276" s="24"/>
      <c r="D276" s="24"/>
      <c r="E276" s="28"/>
      <c r="F276" s="14"/>
      <c r="G276" s="14"/>
      <c r="H276" s="14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40"/>
    </row>
    <row r="277" spans="1:21" s="12" customFormat="1" x14ac:dyDescent="0.25">
      <c r="A277" s="131"/>
      <c r="B277" s="27"/>
      <c r="C277" s="24"/>
      <c r="D277" s="24"/>
      <c r="E277" s="28"/>
      <c r="F277" s="14"/>
      <c r="G277" s="14"/>
      <c r="H277" s="14"/>
      <c r="U277" s="50"/>
    </row>
    <row r="278" spans="1:21" s="12" customFormat="1" x14ac:dyDescent="0.25">
      <c r="A278" s="131"/>
      <c r="B278" s="27"/>
      <c r="C278" s="24"/>
      <c r="D278" s="24"/>
      <c r="E278" s="28"/>
      <c r="F278" s="14"/>
      <c r="G278" s="14"/>
      <c r="H278" s="14"/>
      <c r="U278" s="50"/>
    </row>
    <row r="279" spans="1:21" s="12" customFormat="1" x14ac:dyDescent="0.25">
      <c r="A279" s="131"/>
      <c r="B279" s="27"/>
      <c r="C279" s="24"/>
      <c r="D279" s="24"/>
      <c r="E279" s="28"/>
      <c r="F279" s="14"/>
      <c r="G279" s="14"/>
      <c r="H279" s="14"/>
      <c r="U279" s="50"/>
    </row>
    <row r="280" spans="1:21" s="12" customFormat="1" x14ac:dyDescent="0.25">
      <c r="A280" s="131"/>
      <c r="B280" s="27"/>
      <c r="C280" s="24"/>
      <c r="D280" s="24"/>
      <c r="E280" s="28"/>
      <c r="F280" s="14"/>
      <c r="G280" s="14"/>
      <c r="H280" s="14"/>
      <c r="U280" s="50"/>
    </row>
    <row r="281" spans="1:21" s="12" customFormat="1" x14ac:dyDescent="0.25">
      <c r="A281" s="131"/>
      <c r="B281" s="27"/>
      <c r="C281" s="24"/>
      <c r="D281" s="24"/>
      <c r="E281" s="28"/>
      <c r="F281" s="14"/>
      <c r="G281" s="14"/>
      <c r="H281" s="14"/>
      <c r="U281" s="50"/>
    </row>
    <row r="282" spans="1:21" s="12" customFormat="1" x14ac:dyDescent="0.25">
      <c r="A282" s="131"/>
      <c r="B282" s="27"/>
      <c r="C282" s="28"/>
      <c r="D282" s="28"/>
      <c r="E282" s="24"/>
      <c r="F282" s="14"/>
      <c r="G282" s="14"/>
      <c r="H282" s="14"/>
      <c r="U282" s="50"/>
    </row>
    <row r="283" spans="1:21" s="12" customFormat="1" x14ac:dyDescent="0.25">
      <c r="A283" s="131"/>
      <c r="B283" s="27"/>
      <c r="C283" s="24"/>
      <c r="D283" s="24"/>
      <c r="E283" s="28"/>
      <c r="F283" s="14"/>
      <c r="G283" s="14"/>
      <c r="H283" s="14"/>
      <c r="U283" s="50"/>
    </row>
    <row r="284" spans="1:21" s="12" customFormat="1" x14ac:dyDescent="0.25">
      <c r="A284" s="131"/>
      <c r="B284" s="27"/>
      <c r="C284" s="24"/>
      <c r="D284" s="24"/>
      <c r="E284" s="28"/>
      <c r="F284" s="14"/>
      <c r="G284" s="14"/>
      <c r="H284" s="14"/>
      <c r="U284" s="50"/>
    </row>
    <row r="285" spans="1:21" s="12" customFormat="1" x14ac:dyDescent="0.25">
      <c r="A285" s="131"/>
      <c r="B285" s="27"/>
      <c r="C285" s="24"/>
      <c r="D285" s="24"/>
      <c r="E285" s="28"/>
      <c r="F285" s="14"/>
      <c r="G285" s="14"/>
      <c r="H285" s="14"/>
      <c r="U285" s="50"/>
    </row>
    <row r="286" spans="1:21" s="12" customFormat="1" x14ac:dyDescent="0.25">
      <c r="A286" s="131"/>
      <c r="B286" s="27"/>
      <c r="C286" s="24"/>
      <c r="D286" s="24"/>
      <c r="E286" s="28"/>
      <c r="F286" s="14"/>
      <c r="G286" s="14"/>
      <c r="H286" s="14"/>
      <c r="U286" s="50"/>
    </row>
    <row r="287" spans="1:21" s="12" customFormat="1" x14ac:dyDescent="0.25">
      <c r="A287" s="131"/>
      <c r="B287" s="27"/>
      <c r="C287" s="24"/>
      <c r="D287" s="24"/>
      <c r="E287" s="28"/>
      <c r="F287" s="14"/>
      <c r="G287" s="14"/>
      <c r="H287" s="14"/>
      <c r="U287" s="50"/>
    </row>
    <row r="288" spans="1:21" s="12" customFormat="1" x14ac:dyDescent="0.25">
      <c r="A288" s="131"/>
      <c r="B288" s="27"/>
      <c r="C288" s="24"/>
      <c r="D288" s="24"/>
      <c r="E288" s="28"/>
      <c r="F288" s="14"/>
      <c r="G288" s="14"/>
      <c r="H288" s="14"/>
      <c r="U288" s="50"/>
    </row>
    <row r="289" spans="1:21" s="12" customFormat="1" x14ac:dyDescent="0.25">
      <c r="A289" s="131"/>
      <c r="B289" s="27"/>
      <c r="C289" s="24"/>
      <c r="D289" s="24"/>
      <c r="E289" s="28"/>
      <c r="F289" s="14"/>
      <c r="G289" s="14"/>
      <c r="H289" s="14"/>
      <c r="U289" s="50"/>
    </row>
    <row r="290" spans="1:21" s="12" customFormat="1" x14ac:dyDescent="0.25">
      <c r="A290" s="131"/>
      <c r="B290" s="27"/>
      <c r="C290" s="24"/>
      <c r="D290" s="24"/>
      <c r="E290" s="28"/>
      <c r="F290" s="14"/>
      <c r="G290" s="14"/>
      <c r="H290" s="14"/>
      <c r="U290" s="50"/>
    </row>
    <row r="291" spans="1:21" s="12" customFormat="1" x14ac:dyDescent="0.25">
      <c r="A291" s="131"/>
      <c r="B291" s="27"/>
      <c r="C291" s="24"/>
      <c r="D291" s="24"/>
      <c r="E291" s="28"/>
      <c r="F291" s="14"/>
      <c r="G291" s="14"/>
      <c r="H291" s="14"/>
      <c r="U291" s="50"/>
    </row>
    <row r="292" spans="1:21" s="12" customFormat="1" x14ac:dyDescent="0.25">
      <c r="A292" s="131"/>
      <c r="B292" s="27"/>
      <c r="C292" s="24"/>
      <c r="D292" s="24"/>
      <c r="E292" s="28"/>
      <c r="F292" s="14"/>
      <c r="G292" s="14"/>
      <c r="H292" s="14"/>
      <c r="U292" s="50"/>
    </row>
    <row r="293" spans="1:21" x14ac:dyDescent="0.25">
      <c r="B293" s="29"/>
      <c r="C293" s="23"/>
      <c r="D293" s="23"/>
      <c r="E293" s="28"/>
      <c r="F293" s="14"/>
      <c r="G293" s="14"/>
      <c r="H293" s="14"/>
    </row>
    <row r="294" spans="1:21" x14ac:dyDescent="0.25">
      <c r="B294" s="30"/>
      <c r="C294" s="26"/>
      <c r="D294" s="26"/>
      <c r="E294" s="24"/>
    </row>
    <row r="295" spans="1:21" x14ac:dyDescent="0.25">
      <c r="B295" s="27"/>
      <c r="C295" s="24"/>
      <c r="D295" s="24"/>
      <c r="E295" s="28"/>
    </row>
    <row r="296" spans="1:21" x14ac:dyDescent="0.25">
      <c r="B296" s="27"/>
      <c r="C296" s="28"/>
      <c r="D296" s="28"/>
      <c r="E296" s="24"/>
    </row>
    <row r="297" spans="1:21" x14ac:dyDescent="0.25">
      <c r="B297" s="27"/>
      <c r="C297" s="24"/>
      <c r="D297" s="24"/>
      <c r="E297" s="28"/>
    </row>
    <row r="298" spans="1:21" x14ac:dyDescent="0.25">
      <c r="B298" s="27"/>
      <c r="C298" s="24"/>
      <c r="D298" s="24"/>
      <c r="E298" s="28"/>
    </row>
    <row r="299" spans="1:21" x14ac:dyDescent="0.25">
      <c r="B299" s="27"/>
      <c r="C299" s="24"/>
      <c r="D299" s="24"/>
      <c r="E299" s="28"/>
    </row>
    <row r="300" spans="1:21" x14ac:dyDescent="0.25">
      <c r="B300" s="27"/>
      <c r="C300" s="24"/>
      <c r="D300" s="24"/>
      <c r="E300" s="28"/>
    </row>
    <row r="301" spans="1:21" x14ac:dyDescent="0.25">
      <c r="B301" s="27"/>
      <c r="C301" s="28"/>
      <c r="D301" s="28"/>
      <c r="E301" s="2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5"/>
    </row>
    <row r="302" spans="1:21" x14ac:dyDescent="0.25">
      <c r="B302" s="27"/>
      <c r="C302" s="24"/>
      <c r="D302" s="24"/>
      <c r="E302" s="28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5"/>
    </row>
    <row r="303" spans="1:21" x14ac:dyDescent="0.25">
      <c r="B303" s="27"/>
      <c r="C303" s="24"/>
      <c r="D303" s="24"/>
      <c r="E303" s="28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5"/>
    </row>
    <row r="304" spans="1:21" x14ac:dyDescent="0.25">
      <c r="B304" s="27"/>
      <c r="C304" s="28"/>
      <c r="D304" s="28"/>
      <c r="E304" s="2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5"/>
    </row>
    <row r="305" spans="1:21" x14ac:dyDescent="0.25">
      <c r="B305" s="27"/>
      <c r="C305" s="28"/>
      <c r="D305" s="28"/>
      <c r="E305" s="2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5"/>
    </row>
    <row r="306" spans="1:21" x14ac:dyDescent="0.25">
      <c r="B306" s="27"/>
      <c r="C306" s="24"/>
      <c r="D306" s="24"/>
      <c r="E306" s="28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5"/>
    </row>
    <row r="307" spans="1:21" x14ac:dyDescent="0.25">
      <c r="B307" s="27"/>
      <c r="C307" s="24"/>
      <c r="D307" s="24"/>
      <c r="E307" s="28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5"/>
    </row>
    <row r="308" spans="1:21" x14ac:dyDescent="0.25">
      <c r="A308" s="130"/>
      <c r="B308" s="27"/>
      <c r="C308" s="24"/>
      <c r="D308" s="24"/>
      <c r="E308" s="28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5"/>
    </row>
    <row r="309" spans="1:21" x14ac:dyDescent="0.25">
      <c r="A309" s="130"/>
      <c r="B309" s="27"/>
      <c r="C309" s="28"/>
      <c r="D309" s="28"/>
      <c r="E309" s="2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5"/>
    </row>
    <row r="310" spans="1:21" x14ac:dyDescent="0.25">
      <c r="A310" s="130"/>
      <c r="B310" s="27"/>
      <c r="C310" s="24"/>
      <c r="D310" s="24"/>
      <c r="E310" s="28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5"/>
    </row>
    <row r="311" spans="1:21" x14ac:dyDescent="0.25">
      <c r="A311" s="130"/>
      <c r="B311" s="27"/>
      <c r="C311" s="24"/>
      <c r="D311" s="24"/>
      <c r="E311" s="28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5"/>
    </row>
    <row r="312" spans="1:21" x14ac:dyDescent="0.25">
      <c r="A312" s="130"/>
      <c r="B312" s="27"/>
      <c r="C312" s="24"/>
      <c r="D312" s="24"/>
      <c r="E312" s="28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5"/>
    </row>
    <row r="313" spans="1:21" x14ac:dyDescent="0.25">
      <c r="A313" s="130"/>
      <c r="B313" s="27"/>
      <c r="C313" s="24"/>
      <c r="D313" s="24"/>
      <c r="E313" s="28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5"/>
    </row>
    <row r="314" spans="1:21" x14ac:dyDescent="0.25">
      <c r="A314" s="130"/>
      <c r="B314" s="27"/>
      <c r="C314" s="24"/>
      <c r="D314" s="24"/>
      <c r="E314" s="28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5"/>
    </row>
    <row r="315" spans="1:21" x14ac:dyDescent="0.25">
      <c r="A315" s="130"/>
      <c r="B315" s="27"/>
      <c r="C315" s="24"/>
      <c r="D315" s="24"/>
      <c r="E315" s="28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5"/>
    </row>
    <row r="316" spans="1:21" x14ac:dyDescent="0.25">
      <c r="A316" s="130"/>
      <c r="B316" s="27"/>
      <c r="C316" s="24"/>
      <c r="D316" s="24"/>
      <c r="E316" s="28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5"/>
    </row>
    <row r="317" spans="1:21" x14ac:dyDescent="0.25">
      <c r="A317" s="130"/>
      <c r="B317" s="27"/>
      <c r="C317" s="24"/>
      <c r="D317" s="24"/>
      <c r="E317" s="28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5"/>
    </row>
    <row r="318" spans="1:21" x14ac:dyDescent="0.25">
      <c r="A318" s="130"/>
      <c r="B318" s="27"/>
      <c r="C318" s="24"/>
      <c r="D318" s="24"/>
      <c r="E318" s="28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5"/>
    </row>
    <row r="319" spans="1:21" x14ac:dyDescent="0.25">
      <c r="A319" s="130"/>
      <c r="B319" s="27"/>
      <c r="C319" s="24"/>
      <c r="D319" s="24"/>
      <c r="E319" s="28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5"/>
    </row>
    <row r="320" spans="1:21" x14ac:dyDescent="0.25">
      <c r="A320" s="130"/>
      <c r="B320" s="29"/>
      <c r="C320" s="23"/>
      <c r="D320" s="23"/>
      <c r="E320" s="2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5"/>
    </row>
    <row r="321" spans="1:21" x14ac:dyDescent="0.25">
      <c r="A321" s="130"/>
      <c r="B321" s="27"/>
      <c r="C321" s="28"/>
      <c r="D321" s="28"/>
      <c r="E321" s="2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5"/>
    </row>
    <row r="322" spans="1:21" x14ac:dyDescent="0.25">
      <c r="A322" s="130"/>
      <c r="B322" s="27"/>
      <c r="C322" s="28"/>
      <c r="D322" s="28"/>
      <c r="E322" s="2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5"/>
    </row>
    <row r="323" spans="1:21" x14ac:dyDescent="0.25">
      <c r="A323" s="130"/>
      <c r="B323" s="27"/>
      <c r="C323" s="24"/>
      <c r="D323" s="24"/>
      <c r="E323" s="28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5"/>
    </row>
    <row r="324" spans="1:21" x14ac:dyDescent="0.25">
      <c r="A324" s="130"/>
      <c r="B324" s="27"/>
      <c r="C324" s="24"/>
      <c r="D324" s="24"/>
      <c r="E324" s="28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5"/>
    </row>
    <row r="325" spans="1:21" x14ac:dyDescent="0.25">
      <c r="A325" s="130"/>
      <c r="B325" s="27"/>
      <c r="C325" s="24"/>
      <c r="D325" s="24"/>
      <c r="E325" s="28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5"/>
    </row>
    <row r="326" spans="1:21" x14ac:dyDescent="0.25">
      <c r="A326" s="130"/>
      <c r="B326" s="27"/>
      <c r="C326" s="28"/>
      <c r="D326" s="28"/>
      <c r="E326" s="2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5"/>
    </row>
    <row r="327" spans="1:21" x14ac:dyDescent="0.25">
      <c r="A327" s="130"/>
      <c r="B327" s="27"/>
      <c r="C327" s="24"/>
      <c r="D327" s="24"/>
      <c r="E327" s="28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5"/>
    </row>
    <row r="328" spans="1:21" x14ac:dyDescent="0.25">
      <c r="A328" s="130"/>
      <c r="B328" s="27"/>
      <c r="C328" s="24"/>
      <c r="D328" s="24"/>
      <c r="E328" s="28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5"/>
    </row>
    <row r="329" spans="1:21" x14ac:dyDescent="0.25">
      <c r="A329" s="130"/>
      <c r="B329" s="27"/>
      <c r="C329" s="28"/>
      <c r="D329" s="28"/>
      <c r="E329" s="2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5"/>
    </row>
    <row r="330" spans="1:21" x14ac:dyDescent="0.25">
      <c r="A330" s="130"/>
      <c r="B330" s="27"/>
      <c r="C330" s="24"/>
      <c r="D330" s="24"/>
      <c r="E330" s="28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5"/>
    </row>
    <row r="331" spans="1:21" x14ac:dyDescent="0.25">
      <c r="A331" s="130"/>
      <c r="B331" s="27"/>
      <c r="C331" s="24"/>
      <c r="D331" s="24"/>
      <c r="E331" s="28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5"/>
    </row>
    <row r="332" spans="1:21" x14ac:dyDescent="0.25">
      <c r="A332" s="130"/>
      <c r="B332" s="27"/>
      <c r="C332" s="24"/>
      <c r="D332" s="24"/>
      <c r="E332" s="28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5"/>
    </row>
    <row r="333" spans="1:21" x14ac:dyDescent="0.25">
      <c r="A333" s="130"/>
      <c r="B333" s="27"/>
      <c r="C333" s="24"/>
      <c r="D333" s="24"/>
      <c r="E333" s="28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5"/>
    </row>
    <row r="334" spans="1:21" x14ac:dyDescent="0.25">
      <c r="A334" s="130"/>
      <c r="B334" s="27"/>
      <c r="C334" s="24"/>
      <c r="D334" s="24"/>
      <c r="E334" s="28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5"/>
    </row>
    <row r="335" spans="1:21" x14ac:dyDescent="0.25">
      <c r="A335" s="130"/>
      <c r="B335" s="27"/>
      <c r="C335" s="24"/>
      <c r="D335" s="24"/>
      <c r="E335" s="28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5"/>
    </row>
    <row r="336" spans="1:21" x14ac:dyDescent="0.25">
      <c r="A336" s="130"/>
      <c r="B336" s="27"/>
      <c r="C336" s="24"/>
      <c r="D336" s="24"/>
      <c r="E336" s="28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5"/>
    </row>
    <row r="337" spans="1:21" x14ac:dyDescent="0.25">
      <c r="A337" s="130"/>
      <c r="B337" s="27"/>
      <c r="C337" s="28"/>
      <c r="D337" s="28"/>
      <c r="E337" s="2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5"/>
    </row>
    <row r="338" spans="1:21" x14ac:dyDescent="0.25">
      <c r="A338" s="130"/>
      <c r="B338" s="27"/>
      <c r="C338" s="28"/>
      <c r="D338" s="28"/>
      <c r="E338" s="2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5"/>
    </row>
    <row r="339" spans="1:21" x14ac:dyDescent="0.25">
      <c r="A339" s="130"/>
      <c r="B339" s="27"/>
      <c r="C339" s="28"/>
      <c r="D339" s="28"/>
      <c r="E339" s="2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5"/>
    </row>
    <row r="340" spans="1:21" x14ac:dyDescent="0.25">
      <c r="A340" s="130"/>
      <c r="B340" s="27"/>
      <c r="C340" s="28"/>
      <c r="D340" s="28"/>
      <c r="E340" s="2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5"/>
    </row>
    <row r="341" spans="1:21" x14ac:dyDescent="0.25">
      <c r="A341" s="130"/>
      <c r="B341" s="27"/>
      <c r="C341" s="24"/>
      <c r="D341" s="24"/>
      <c r="E341" s="28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5"/>
    </row>
    <row r="342" spans="1:21" x14ac:dyDescent="0.25">
      <c r="A342" s="130"/>
      <c r="B342" s="27"/>
      <c r="C342" s="24"/>
      <c r="D342" s="24"/>
      <c r="E342" s="28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5"/>
    </row>
    <row r="343" spans="1:21" x14ac:dyDescent="0.25">
      <c r="A343" s="130"/>
      <c r="B343" s="27"/>
      <c r="C343" s="24"/>
      <c r="D343" s="24"/>
      <c r="E343" s="28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5"/>
    </row>
    <row r="344" spans="1:21" x14ac:dyDescent="0.25">
      <c r="A344" s="130"/>
      <c r="B344" s="27"/>
      <c r="C344" s="24"/>
      <c r="D344" s="24"/>
      <c r="E344" s="28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5"/>
    </row>
    <row r="345" spans="1:21" x14ac:dyDescent="0.25">
      <c r="A345" s="130"/>
      <c r="B345" s="27"/>
      <c r="C345" s="28"/>
      <c r="D345" s="28"/>
      <c r="E345" s="2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5"/>
    </row>
    <row r="346" spans="1:21" x14ac:dyDescent="0.25">
      <c r="A346" s="130"/>
      <c r="B346" s="27"/>
      <c r="C346" s="24"/>
      <c r="D346" s="24"/>
      <c r="E346" s="28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5"/>
    </row>
    <row r="347" spans="1:21" x14ac:dyDescent="0.25">
      <c r="A347" s="130"/>
      <c r="B347" s="27"/>
      <c r="C347" s="24"/>
      <c r="D347" s="24"/>
      <c r="E347" s="28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5"/>
    </row>
    <row r="348" spans="1:21" x14ac:dyDescent="0.25">
      <c r="A348" s="130"/>
      <c r="B348" s="27"/>
      <c r="C348" s="24"/>
      <c r="D348" s="24"/>
      <c r="E348" s="28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5"/>
    </row>
    <row r="349" spans="1:21" x14ac:dyDescent="0.25">
      <c r="A349" s="130"/>
      <c r="B349" s="27"/>
      <c r="C349" s="24"/>
      <c r="D349" s="24"/>
      <c r="E349" s="28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5"/>
    </row>
    <row r="350" spans="1:21" x14ac:dyDescent="0.25">
      <c r="A350" s="130"/>
      <c r="B350" s="27"/>
      <c r="C350" s="24"/>
      <c r="D350" s="24"/>
      <c r="E350" s="28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5"/>
    </row>
    <row r="351" spans="1:21" x14ac:dyDescent="0.25">
      <c r="A351" s="130"/>
      <c r="B351" s="27"/>
      <c r="C351" s="28"/>
      <c r="D351" s="28"/>
      <c r="E351" s="2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5"/>
    </row>
    <row r="352" spans="1:21" x14ac:dyDescent="0.25">
      <c r="A352" s="130"/>
      <c r="B352" s="27"/>
      <c r="C352" s="28"/>
      <c r="D352" s="28"/>
      <c r="E352" s="2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5"/>
    </row>
    <row r="353" spans="1:21" x14ac:dyDescent="0.25">
      <c r="A353" s="130"/>
      <c r="B353" s="27"/>
      <c r="C353" s="24"/>
      <c r="D353" s="24"/>
      <c r="E353" s="28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5"/>
    </row>
    <row r="354" spans="1:21" x14ac:dyDescent="0.25">
      <c r="A354" s="130"/>
      <c r="B354" s="27"/>
      <c r="C354" s="24"/>
      <c r="D354" s="24"/>
      <c r="E354" s="28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5"/>
    </row>
    <row r="355" spans="1:21" x14ac:dyDescent="0.25">
      <c r="A355" s="130"/>
      <c r="B355" s="27"/>
      <c r="C355" s="24"/>
      <c r="D355" s="24"/>
      <c r="E355" s="28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5"/>
    </row>
    <row r="356" spans="1:21" x14ac:dyDescent="0.25">
      <c r="A356" s="130"/>
      <c r="B356" s="29"/>
      <c r="C356" s="23"/>
      <c r="D356" s="23"/>
      <c r="E356" s="2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5"/>
    </row>
    <row r="357" spans="1:21" x14ac:dyDescent="0.25">
      <c r="A357" s="130"/>
      <c r="B357" s="27"/>
      <c r="C357" s="28"/>
      <c r="D357" s="28"/>
      <c r="E357" s="2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5"/>
    </row>
    <row r="358" spans="1:21" x14ac:dyDescent="0.25">
      <c r="A358" s="130"/>
      <c r="B358" s="27"/>
      <c r="C358" s="28"/>
      <c r="D358" s="28"/>
      <c r="E358" s="2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5"/>
    </row>
    <row r="359" spans="1:21" x14ac:dyDescent="0.25">
      <c r="A359" s="130"/>
      <c r="B359" s="27"/>
      <c r="C359" s="24"/>
      <c r="D359" s="24"/>
      <c r="E359" s="28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5"/>
    </row>
    <row r="360" spans="1:21" x14ac:dyDescent="0.25">
      <c r="A360" s="130"/>
      <c r="B360" s="27"/>
      <c r="C360" s="24"/>
      <c r="D360" s="24"/>
      <c r="E360" s="28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5"/>
    </row>
    <row r="361" spans="1:21" x14ac:dyDescent="0.25">
      <c r="A361" s="130"/>
      <c r="B361" s="27"/>
      <c r="C361" s="28"/>
      <c r="D361" s="28"/>
      <c r="E361" s="2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5"/>
    </row>
    <row r="362" spans="1:21" x14ac:dyDescent="0.25">
      <c r="A362" s="130"/>
      <c r="B362" s="27"/>
      <c r="C362" s="28"/>
      <c r="D362" s="28"/>
      <c r="E362" s="2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5"/>
    </row>
    <row r="363" spans="1:21" x14ac:dyDescent="0.25">
      <c r="A363" s="130"/>
      <c r="B363" s="27"/>
      <c r="C363" s="24"/>
      <c r="D363" s="24"/>
      <c r="E363" s="28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5"/>
    </row>
    <row r="364" spans="1:21" x14ac:dyDescent="0.25">
      <c r="A364" s="130"/>
      <c r="B364" s="27"/>
      <c r="C364" s="24"/>
      <c r="D364" s="24"/>
      <c r="E364" s="28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5"/>
    </row>
    <row r="365" spans="1:21" x14ac:dyDescent="0.25">
      <c r="A365" s="130"/>
      <c r="B365" s="27"/>
      <c r="C365" s="28"/>
      <c r="D365" s="28"/>
      <c r="E365" s="2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5"/>
    </row>
    <row r="366" spans="1:21" x14ac:dyDescent="0.25">
      <c r="A366" s="130"/>
      <c r="B366" s="29"/>
      <c r="C366" s="23"/>
      <c r="D366" s="23"/>
      <c r="E366" s="2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5"/>
    </row>
    <row r="367" spans="1:21" x14ac:dyDescent="0.25">
      <c r="A367" s="130"/>
      <c r="B367" s="27"/>
      <c r="C367" s="28"/>
      <c r="D367" s="28"/>
      <c r="E367" s="2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5"/>
    </row>
    <row r="368" spans="1:21" x14ac:dyDescent="0.25">
      <c r="A368" s="130"/>
      <c r="B368" s="27"/>
      <c r="C368" s="28"/>
      <c r="D368" s="28"/>
      <c r="E368" s="2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5"/>
    </row>
    <row r="369" spans="1:21" x14ac:dyDescent="0.25">
      <c r="A369" s="130"/>
      <c r="B369" s="27"/>
      <c r="C369" s="28"/>
      <c r="D369" s="28"/>
      <c r="E369" s="2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5"/>
    </row>
    <row r="370" spans="1:21" x14ac:dyDescent="0.25">
      <c r="A370" s="130"/>
      <c r="B370" s="27"/>
      <c r="C370" s="28"/>
      <c r="D370" s="28"/>
      <c r="E370" s="2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5"/>
    </row>
    <row r="371" spans="1:21" x14ac:dyDescent="0.25">
      <c r="A371" s="130"/>
      <c r="B371" s="27"/>
      <c r="C371" s="24"/>
      <c r="D371" s="24"/>
      <c r="E371" s="28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5"/>
    </row>
    <row r="372" spans="1:21" x14ac:dyDescent="0.25">
      <c r="A372" s="130"/>
      <c r="B372" s="27"/>
      <c r="C372" s="24"/>
      <c r="D372" s="24"/>
      <c r="E372" s="28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5"/>
    </row>
    <row r="373" spans="1:21" x14ac:dyDescent="0.25">
      <c r="A373" s="130"/>
      <c r="B373" s="27"/>
      <c r="C373" s="24"/>
      <c r="D373" s="24"/>
      <c r="E373" s="28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5"/>
    </row>
    <row r="374" spans="1:21" x14ac:dyDescent="0.25">
      <c r="A374" s="130"/>
      <c r="B374" s="27"/>
      <c r="C374" s="24"/>
      <c r="D374" s="24"/>
      <c r="E374" s="28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5"/>
    </row>
    <row r="375" spans="1:21" x14ac:dyDescent="0.25">
      <c r="A375" s="130"/>
      <c r="B375" s="27"/>
      <c r="C375" s="24"/>
      <c r="D375" s="24"/>
      <c r="E375" s="28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5"/>
    </row>
    <row r="376" spans="1:21" x14ac:dyDescent="0.25">
      <c r="A376" s="130"/>
      <c r="B376" s="27"/>
      <c r="C376" s="24"/>
      <c r="D376" s="24"/>
      <c r="E376" s="28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5"/>
    </row>
    <row r="377" spans="1:21" x14ac:dyDescent="0.25">
      <c r="A377" s="130"/>
      <c r="B377" s="27"/>
      <c r="C377" s="24"/>
      <c r="D377" s="24"/>
      <c r="E377" s="28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5"/>
    </row>
    <row r="378" spans="1:21" x14ac:dyDescent="0.25">
      <c r="A378" s="130"/>
      <c r="B378" s="27"/>
      <c r="C378" s="24"/>
      <c r="D378" s="24"/>
      <c r="E378" s="28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5"/>
    </row>
    <row r="379" spans="1:21" x14ac:dyDescent="0.25">
      <c r="A379" s="130"/>
      <c r="B379" s="27"/>
      <c r="C379" s="24"/>
      <c r="D379" s="24"/>
      <c r="E379" s="28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5"/>
    </row>
    <row r="380" spans="1:21" x14ac:dyDescent="0.25">
      <c r="A380" s="130"/>
      <c r="B380" s="27"/>
      <c r="C380" s="28"/>
      <c r="D380" s="28"/>
      <c r="E380" s="2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5"/>
    </row>
    <row r="381" spans="1:21" x14ac:dyDescent="0.25">
      <c r="A381" s="130"/>
      <c r="B381" s="27"/>
      <c r="C381" s="24"/>
      <c r="D381" s="24"/>
      <c r="E381" s="28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5"/>
    </row>
    <row r="382" spans="1:21" x14ac:dyDescent="0.25">
      <c r="A382" s="130"/>
      <c r="B382" s="27"/>
      <c r="C382" s="24"/>
      <c r="D382" s="24"/>
      <c r="E382" s="2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5"/>
    </row>
    <row r="383" spans="1:21" x14ac:dyDescent="0.25">
      <c r="A383" s="130"/>
      <c r="B383" s="27"/>
      <c r="C383" s="24"/>
      <c r="D383" s="24"/>
      <c r="E383" s="28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5"/>
    </row>
    <row r="384" spans="1:21" x14ac:dyDescent="0.25">
      <c r="A384" s="130"/>
      <c r="B384" s="27"/>
      <c r="C384" s="24"/>
      <c r="D384" s="24"/>
      <c r="E384" s="28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5"/>
    </row>
    <row r="385" spans="1:21" x14ac:dyDescent="0.25">
      <c r="A385" s="130"/>
      <c r="B385" s="27"/>
      <c r="C385" s="24"/>
      <c r="D385" s="24"/>
      <c r="E385" s="28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5"/>
    </row>
    <row r="386" spans="1:21" x14ac:dyDescent="0.25">
      <c r="A386" s="130"/>
      <c r="B386" s="27"/>
      <c r="C386" s="24"/>
      <c r="D386" s="24"/>
      <c r="E386" s="28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5"/>
    </row>
    <row r="387" spans="1:21" x14ac:dyDescent="0.25">
      <c r="A387" s="130"/>
      <c r="B387" s="27"/>
      <c r="C387" s="24"/>
      <c r="D387" s="24"/>
      <c r="E387" s="28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5"/>
    </row>
    <row r="388" spans="1:21" x14ac:dyDescent="0.25">
      <c r="A388" s="130"/>
      <c r="B388" s="27"/>
      <c r="C388" s="24"/>
      <c r="D388" s="24"/>
      <c r="E388" s="28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5"/>
    </row>
    <row r="389" spans="1:21" x14ac:dyDescent="0.25">
      <c r="A389" s="130"/>
      <c r="B389" s="27"/>
      <c r="C389" s="24"/>
      <c r="D389" s="24"/>
      <c r="E389" s="28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5"/>
    </row>
    <row r="390" spans="1:21" x14ac:dyDescent="0.25">
      <c r="A390" s="130"/>
      <c r="B390" s="27"/>
      <c r="C390" s="24"/>
      <c r="D390" s="24"/>
      <c r="E390" s="28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5"/>
    </row>
    <row r="391" spans="1:21" x14ac:dyDescent="0.25">
      <c r="A391" s="130"/>
      <c r="B391" s="27"/>
      <c r="C391" s="24"/>
      <c r="D391" s="24"/>
      <c r="E391" s="28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5"/>
    </row>
    <row r="392" spans="1:21" x14ac:dyDescent="0.25">
      <c r="A392" s="130"/>
      <c r="B392" s="29"/>
      <c r="C392" s="23"/>
      <c r="D392" s="23"/>
      <c r="E392" s="2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5"/>
    </row>
    <row r="393" spans="1:21" x14ac:dyDescent="0.25">
      <c r="A393" s="130"/>
      <c r="B393" s="27"/>
      <c r="C393" s="28"/>
      <c r="D393" s="28"/>
      <c r="E393" s="2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5"/>
    </row>
    <row r="394" spans="1:21" x14ac:dyDescent="0.25">
      <c r="A394" s="130"/>
      <c r="B394" s="27"/>
      <c r="C394" s="28"/>
      <c r="D394" s="28"/>
      <c r="E394" s="2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5"/>
    </row>
    <row r="395" spans="1:21" x14ac:dyDescent="0.25">
      <c r="A395" s="130"/>
      <c r="B395" s="27"/>
      <c r="C395" s="28"/>
      <c r="D395" s="28"/>
      <c r="E395" s="2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5"/>
    </row>
    <row r="396" spans="1:21" x14ac:dyDescent="0.25">
      <c r="A396" s="130"/>
      <c r="B396" s="27"/>
      <c r="C396" s="28"/>
      <c r="D396" s="28"/>
      <c r="E396" s="2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5"/>
    </row>
    <row r="397" spans="1:21" x14ac:dyDescent="0.25">
      <c r="A397" s="130"/>
      <c r="B397" s="27"/>
      <c r="C397" s="24"/>
      <c r="D397" s="24"/>
      <c r="E397" s="28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5"/>
    </row>
    <row r="398" spans="1:21" x14ac:dyDescent="0.25">
      <c r="A398" s="130"/>
      <c r="B398" s="27"/>
      <c r="C398" s="24"/>
      <c r="D398" s="24"/>
      <c r="E398" s="28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5"/>
    </row>
    <row r="399" spans="1:21" x14ac:dyDescent="0.25">
      <c r="A399" s="130"/>
      <c r="B399" s="27"/>
      <c r="C399" s="24"/>
      <c r="D399" s="24"/>
      <c r="E399" s="28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5"/>
    </row>
    <row r="400" spans="1:21" x14ac:dyDescent="0.25">
      <c r="A400" s="130"/>
      <c r="B400" s="27"/>
      <c r="C400" s="24"/>
      <c r="D400" s="24"/>
      <c r="E400" s="28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5"/>
    </row>
    <row r="401" spans="1:21" x14ac:dyDescent="0.25">
      <c r="A401" s="130"/>
      <c r="B401" s="27"/>
      <c r="C401" s="24"/>
      <c r="D401" s="24"/>
      <c r="E401" s="28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5"/>
    </row>
    <row r="402" spans="1:21" x14ac:dyDescent="0.25">
      <c r="A402" s="130"/>
      <c r="B402" s="27"/>
      <c r="C402" s="24"/>
      <c r="D402" s="24"/>
      <c r="E402" s="28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5"/>
    </row>
    <row r="403" spans="1:21" x14ac:dyDescent="0.25">
      <c r="A403" s="130"/>
      <c r="B403" s="27"/>
      <c r="C403" s="24"/>
      <c r="D403" s="24"/>
      <c r="E403" s="28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5"/>
    </row>
    <row r="404" spans="1:21" x14ac:dyDescent="0.25">
      <c r="A404" s="130"/>
      <c r="B404" s="27"/>
      <c r="C404" s="24"/>
      <c r="D404" s="24"/>
      <c r="E404" s="28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5"/>
    </row>
    <row r="405" spans="1:21" x14ac:dyDescent="0.25">
      <c r="A405" s="130"/>
      <c r="B405" s="27"/>
      <c r="C405" s="24"/>
      <c r="D405" s="24"/>
      <c r="E405" s="28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5"/>
    </row>
    <row r="406" spans="1:21" x14ac:dyDescent="0.25">
      <c r="A406" s="130"/>
      <c r="B406" s="27"/>
      <c r="C406" s="28"/>
      <c r="D406" s="28"/>
      <c r="E406" s="2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5"/>
    </row>
    <row r="407" spans="1:21" x14ac:dyDescent="0.25">
      <c r="A407" s="130"/>
      <c r="B407" s="27"/>
      <c r="C407" s="24"/>
      <c r="D407" s="24"/>
      <c r="E407" s="28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5"/>
    </row>
    <row r="408" spans="1:21" x14ac:dyDescent="0.25">
      <c r="A408" s="130"/>
      <c r="B408" s="27"/>
      <c r="C408" s="24"/>
      <c r="D408" s="24"/>
      <c r="E408" s="28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5"/>
    </row>
    <row r="409" spans="1:21" x14ac:dyDescent="0.25">
      <c r="A409" s="130"/>
      <c r="B409" s="27"/>
      <c r="C409" s="24"/>
      <c r="D409" s="24"/>
      <c r="E409" s="28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5"/>
    </row>
    <row r="410" spans="1:21" x14ac:dyDescent="0.25">
      <c r="A410" s="130"/>
      <c r="B410" s="27"/>
      <c r="C410" s="24"/>
      <c r="D410" s="24"/>
      <c r="E410" s="28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5"/>
    </row>
    <row r="411" spans="1:21" x14ac:dyDescent="0.25">
      <c r="A411" s="130"/>
      <c r="B411" s="27"/>
      <c r="C411" s="24"/>
      <c r="D411" s="24"/>
      <c r="E411" s="28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5"/>
    </row>
    <row r="412" spans="1:21" x14ac:dyDescent="0.25">
      <c r="A412" s="130"/>
      <c r="B412" s="27"/>
      <c r="C412" s="24"/>
      <c r="D412" s="24"/>
      <c r="E412" s="28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5"/>
    </row>
    <row r="413" spans="1:21" x14ac:dyDescent="0.25">
      <c r="A413" s="130"/>
      <c r="B413" s="27"/>
      <c r="C413" s="24"/>
      <c r="D413" s="24"/>
      <c r="E413" s="28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5"/>
    </row>
    <row r="414" spans="1:21" x14ac:dyDescent="0.25">
      <c r="A414" s="130"/>
      <c r="B414" s="27"/>
      <c r="C414" s="24"/>
      <c r="D414" s="24"/>
      <c r="E414" s="28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5"/>
    </row>
    <row r="415" spans="1:21" x14ac:dyDescent="0.25">
      <c r="A415" s="130"/>
      <c r="B415" s="27"/>
      <c r="C415" s="24"/>
      <c r="D415" s="24"/>
      <c r="E415" s="28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5"/>
    </row>
    <row r="416" spans="1:21" x14ac:dyDescent="0.25">
      <c r="A416" s="130"/>
      <c r="B416" s="27"/>
      <c r="C416" s="24"/>
      <c r="D416" s="24"/>
      <c r="E416" s="28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5"/>
    </row>
    <row r="417" spans="1:21" x14ac:dyDescent="0.25">
      <c r="A417" s="130"/>
      <c r="B417" s="27"/>
      <c r="C417" s="24"/>
      <c r="D417" s="24"/>
      <c r="E417" s="28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5"/>
    </row>
    <row r="418" spans="1:21" x14ac:dyDescent="0.25">
      <c r="A418" s="130"/>
      <c r="B418" s="29"/>
      <c r="C418" s="23"/>
      <c r="D418" s="23"/>
      <c r="E418" s="2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5"/>
    </row>
    <row r="419" spans="1:21" x14ac:dyDescent="0.25">
      <c r="A419" s="130"/>
      <c r="B419" s="32"/>
      <c r="C419" s="33"/>
      <c r="D419" s="33"/>
      <c r="E419" s="2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5"/>
    </row>
    <row r="420" spans="1:21" x14ac:dyDescent="0.25">
      <c r="A420" s="130"/>
      <c r="B420" s="34"/>
      <c r="C420" s="35"/>
      <c r="D420" s="35"/>
      <c r="E420" s="36"/>
      <c r="F420" s="31"/>
      <c r="G420" s="31"/>
      <c r="H420" s="31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5"/>
    </row>
    <row r="421" spans="1:21" x14ac:dyDescent="0.25">
      <c r="A421" s="130"/>
      <c r="B421" s="19"/>
      <c r="C421" s="37"/>
      <c r="D421" s="37"/>
      <c r="E421" s="2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5"/>
    </row>
    <row r="422" spans="1:21" x14ac:dyDescent="0.25">
      <c r="A422" s="130"/>
      <c r="B422" s="19"/>
      <c r="C422" s="37"/>
      <c r="D422" s="37"/>
      <c r="E422" s="2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5"/>
    </row>
    <row r="423" spans="1:21" x14ac:dyDescent="0.25">
      <c r="A423" s="130"/>
      <c r="B423" s="19"/>
      <c r="C423" s="37"/>
      <c r="D423" s="37"/>
      <c r="E423" s="2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5"/>
    </row>
    <row r="424" spans="1:21" x14ac:dyDescent="0.25">
      <c r="A424" s="130"/>
      <c r="B424" s="34"/>
      <c r="C424" s="35"/>
      <c r="D424" s="35"/>
      <c r="E424" s="36"/>
      <c r="F424" s="31"/>
      <c r="G424" s="31"/>
      <c r="H424" s="31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5"/>
    </row>
    <row r="425" spans="1:21" x14ac:dyDescent="0.25">
      <c r="A425" s="130"/>
      <c r="B425" s="19"/>
      <c r="C425" s="37"/>
      <c r="D425" s="37"/>
      <c r="E425" s="2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5"/>
    </row>
    <row r="426" spans="1:21" x14ac:dyDescent="0.25">
      <c r="A426" s="130"/>
      <c r="B426" s="19"/>
      <c r="C426" s="24"/>
      <c r="D426" s="24"/>
      <c r="E426" s="37"/>
      <c r="F426" s="14"/>
      <c r="G426" s="14"/>
      <c r="H426" s="14"/>
    </row>
    <row r="427" spans="1:21" x14ac:dyDescent="0.25">
      <c r="A427" s="130"/>
      <c r="B427" s="19"/>
      <c r="C427" s="24"/>
      <c r="D427" s="24"/>
      <c r="E427" s="37"/>
      <c r="F427" s="14"/>
      <c r="G427" s="14"/>
      <c r="H427" s="14"/>
    </row>
    <row r="428" spans="1:21" x14ac:dyDescent="0.25">
      <c r="A428" s="130"/>
      <c r="B428" s="19"/>
      <c r="C428" s="24"/>
      <c r="D428" s="24"/>
      <c r="E428" s="37"/>
      <c r="F428" s="38"/>
      <c r="G428" s="38"/>
      <c r="H428" s="38"/>
    </row>
    <row r="429" spans="1:21" x14ac:dyDescent="0.25">
      <c r="A429" s="130"/>
      <c r="B429" s="19"/>
      <c r="C429" s="24"/>
      <c r="D429" s="24"/>
      <c r="E429" s="37"/>
      <c r="F429" s="38"/>
      <c r="G429" s="38"/>
      <c r="H429" s="38"/>
    </row>
    <row r="430" spans="1:21" x14ac:dyDescent="0.25">
      <c r="A430" s="130"/>
      <c r="B430" s="19"/>
      <c r="C430" s="24"/>
      <c r="D430" s="24"/>
      <c r="E430" s="37"/>
      <c r="F430" s="38"/>
      <c r="G430" s="38"/>
      <c r="H430" s="38"/>
    </row>
    <row r="431" spans="1:21" x14ac:dyDescent="0.25">
      <c r="A431" s="130"/>
      <c r="B431" s="19"/>
      <c r="C431" s="24"/>
      <c r="D431" s="24"/>
      <c r="E431" s="37"/>
      <c r="F431" s="38"/>
      <c r="G431" s="38"/>
      <c r="H431" s="38"/>
    </row>
    <row r="432" spans="1:21" x14ac:dyDescent="0.25">
      <c r="A432" s="130"/>
      <c r="B432" s="34"/>
      <c r="C432" s="35"/>
      <c r="D432" s="35"/>
      <c r="E432" s="36"/>
      <c r="F432" s="39"/>
      <c r="G432" s="39"/>
      <c r="H432" s="39"/>
    </row>
    <row r="433" spans="1:21" x14ac:dyDescent="0.25">
      <c r="A433" s="130"/>
      <c r="B433" s="19"/>
      <c r="C433" s="37"/>
      <c r="D433" s="37"/>
      <c r="E433" s="24"/>
      <c r="F433" s="38"/>
      <c r="G433" s="38"/>
      <c r="H433" s="38"/>
    </row>
    <row r="434" spans="1:21" x14ac:dyDescent="0.25">
      <c r="A434" s="130"/>
      <c r="B434" s="19"/>
      <c r="C434" s="37"/>
      <c r="D434" s="37"/>
      <c r="E434" s="24"/>
      <c r="F434" s="38"/>
      <c r="G434" s="38"/>
      <c r="H434" s="38"/>
    </row>
    <row r="435" spans="1:21" x14ac:dyDescent="0.25">
      <c r="A435" s="130"/>
      <c r="B435" s="19"/>
      <c r="C435" s="37"/>
      <c r="D435" s="37"/>
      <c r="E435" s="24"/>
      <c r="F435" s="38"/>
      <c r="G435" s="38"/>
      <c r="H435" s="38"/>
    </row>
    <row r="436" spans="1:21" x14ac:dyDescent="0.25">
      <c r="B436" s="19"/>
      <c r="C436" s="37"/>
      <c r="D436" s="37"/>
      <c r="E436" s="24"/>
      <c r="F436" s="38"/>
      <c r="G436" s="38"/>
      <c r="H436" s="38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40"/>
    </row>
    <row r="437" spans="1:21" s="12" customFormat="1" x14ac:dyDescent="0.25">
      <c r="A437" s="131"/>
      <c r="B437" s="19"/>
      <c r="C437" s="37"/>
      <c r="D437" s="37"/>
      <c r="E437" s="24"/>
      <c r="F437" s="38"/>
      <c r="G437" s="38"/>
      <c r="H437" s="38"/>
      <c r="U437" s="50"/>
    </row>
    <row r="438" spans="1:21" s="12" customFormat="1" x14ac:dyDescent="0.25">
      <c r="A438" s="131"/>
      <c r="B438" s="32"/>
      <c r="C438" s="33"/>
      <c r="D438" s="33"/>
      <c r="E438" s="24"/>
      <c r="F438" s="38"/>
      <c r="G438" s="38"/>
      <c r="H438" s="38"/>
      <c r="U438" s="50"/>
    </row>
    <row r="439" spans="1:21" s="12" customFormat="1" x14ac:dyDescent="0.25">
      <c r="A439" s="131"/>
      <c r="B439" s="19"/>
      <c r="C439" s="37"/>
      <c r="D439" s="37"/>
      <c r="E439" s="24"/>
      <c r="F439" s="38"/>
      <c r="G439" s="38"/>
      <c r="H439" s="38"/>
      <c r="U439" s="50"/>
    </row>
    <row r="440" spans="1:21" s="12" customFormat="1" x14ac:dyDescent="0.25">
      <c r="A440" s="131"/>
      <c r="B440" s="19"/>
      <c r="C440" s="37"/>
      <c r="D440" s="37"/>
      <c r="E440" s="24"/>
      <c r="F440" s="38"/>
      <c r="G440" s="38"/>
      <c r="H440" s="38"/>
      <c r="U440" s="50"/>
    </row>
    <row r="441" spans="1:21" s="12" customFormat="1" x14ac:dyDescent="0.25">
      <c r="A441" s="131"/>
      <c r="B441" s="19"/>
      <c r="C441" s="37"/>
      <c r="D441" s="37"/>
      <c r="E441" s="24"/>
      <c r="F441" s="38"/>
      <c r="G441" s="38"/>
      <c r="H441" s="38"/>
      <c r="U441" s="50"/>
    </row>
    <row r="442" spans="1:21" s="12" customFormat="1" x14ac:dyDescent="0.25">
      <c r="A442" s="131"/>
      <c r="B442" s="19"/>
      <c r="C442" s="37"/>
      <c r="D442" s="37"/>
      <c r="E442" s="24"/>
      <c r="F442" s="38"/>
      <c r="G442" s="38"/>
      <c r="H442" s="38"/>
      <c r="U442" s="50"/>
    </row>
    <row r="443" spans="1:21" s="12" customFormat="1" x14ac:dyDescent="0.25">
      <c r="A443" s="131"/>
      <c r="B443" s="19"/>
      <c r="C443" s="37"/>
      <c r="D443" s="37"/>
      <c r="E443" s="24"/>
      <c r="F443" s="38"/>
      <c r="G443" s="38"/>
      <c r="H443" s="38"/>
      <c r="U443" s="50"/>
    </row>
    <row r="444" spans="1:21" s="12" customFormat="1" x14ac:dyDescent="0.25">
      <c r="A444" s="131"/>
      <c r="B444" s="19"/>
      <c r="C444" s="37"/>
      <c r="D444" s="37"/>
      <c r="E444" s="24"/>
      <c r="F444" s="38"/>
      <c r="G444" s="38"/>
      <c r="H444" s="38"/>
      <c r="U444" s="50"/>
    </row>
  </sheetData>
  <mergeCells count="225">
    <mergeCell ref="D244:E244"/>
    <mergeCell ref="D245:E245"/>
    <mergeCell ref="I2:T3"/>
    <mergeCell ref="G3:G4"/>
    <mergeCell ref="C15:E15"/>
    <mergeCell ref="D16:E16"/>
    <mergeCell ref="D17:E17"/>
    <mergeCell ref="D18:E18"/>
    <mergeCell ref="D19:E19"/>
    <mergeCell ref="D20:E20"/>
    <mergeCell ref="H3:H4"/>
    <mergeCell ref="C5:E5"/>
    <mergeCell ref="C6:E6"/>
    <mergeCell ref="C9:E9"/>
    <mergeCell ref="C13:E13"/>
    <mergeCell ref="C14:E14"/>
    <mergeCell ref="B2:E4"/>
    <mergeCell ref="F2:F4"/>
    <mergeCell ref="G2:H2"/>
    <mergeCell ref="D27:E27"/>
    <mergeCell ref="D28:E28"/>
    <mergeCell ref="D29:E29"/>
    <mergeCell ref="D30:E30"/>
    <mergeCell ref="D31:E31"/>
    <mergeCell ref="D32:E32"/>
    <mergeCell ref="D21:E21"/>
    <mergeCell ref="D22:E22"/>
    <mergeCell ref="D23:E23"/>
    <mergeCell ref="D24:E24"/>
    <mergeCell ref="D25:E25"/>
    <mergeCell ref="C26:E26"/>
    <mergeCell ref="D39:E39"/>
    <mergeCell ref="D40:E40"/>
    <mergeCell ref="D41:E41"/>
    <mergeCell ref="D42:E42"/>
    <mergeCell ref="D43:E43"/>
    <mergeCell ref="D44:E44"/>
    <mergeCell ref="D33:E33"/>
    <mergeCell ref="D34:E34"/>
    <mergeCell ref="D35:E35"/>
    <mergeCell ref="D36:E36"/>
    <mergeCell ref="C37:E37"/>
    <mergeCell ref="D38:E38"/>
    <mergeCell ref="C51:E51"/>
    <mergeCell ref="D52:E52"/>
    <mergeCell ref="D53:E53"/>
    <mergeCell ref="D54:E54"/>
    <mergeCell ref="D55:E55"/>
    <mergeCell ref="D56:E56"/>
    <mergeCell ref="D45:E45"/>
    <mergeCell ref="D46:E46"/>
    <mergeCell ref="D47:E47"/>
    <mergeCell ref="C48:E48"/>
    <mergeCell ref="C49:E49"/>
    <mergeCell ref="C50:E50"/>
    <mergeCell ref="D63:E63"/>
    <mergeCell ref="D64:E64"/>
    <mergeCell ref="D65:E65"/>
    <mergeCell ref="D66:E66"/>
    <mergeCell ref="D67:E67"/>
    <mergeCell ref="D68:E68"/>
    <mergeCell ref="D57:E57"/>
    <mergeCell ref="D58:E58"/>
    <mergeCell ref="D59:E59"/>
    <mergeCell ref="D60:E60"/>
    <mergeCell ref="D61:E61"/>
    <mergeCell ref="C62:E62"/>
    <mergeCell ref="D75:E75"/>
    <mergeCell ref="D76:E76"/>
    <mergeCell ref="D77:E77"/>
    <mergeCell ref="D78:E78"/>
    <mergeCell ref="D79:E79"/>
    <mergeCell ref="D80:E80"/>
    <mergeCell ref="D69:E69"/>
    <mergeCell ref="D70:E70"/>
    <mergeCell ref="D71:E71"/>
    <mergeCell ref="D72:E72"/>
    <mergeCell ref="C73:E73"/>
    <mergeCell ref="D74:E74"/>
    <mergeCell ref="C89:E89"/>
    <mergeCell ref="C90:E90"/>
    <mergeCell ref="D91:E91"/>
    <mergeCell ref="D92:E92"/>
    <mergeCell ref="D93:E93"/>
    <mergeCell ref="D94:E94"/>
    <mergeCell ref="D81:E81"/>
    <mergeCell ref="D82:E82"/>
    <mergeCell ref="D83:E83"/>
    <mergeCell ref="C84:E84"/>
    <mergeCell ref="C85:E85"/>
    <mergeCell ref="C88:E88"/>
    <mergeCell ref="D109:E109"/>
    <mergeCell ref="D110:E110"/>
    <mergeCell ref="D111:E111"/>
    <mergeCell ref="D112:E112"/>
    <mergeCell ref="D113:E113"/>
    <mergeCell ref="D114:E114"/>
    <mergeCell ref="C95:E95"/>
    <mergeCell ref="D97:E97"/>
    <mergeCell ref="D98:E98"/>
    <mergeCell ref="C106:E106"/>
    <mergeCell ref="D107:E107"/>
    <mergeCell ref="D108:E108"/>
    <mergeCell ref="C121:E121"/>
    <mergeCell ref="D122:E122"/>
    <mergeCell ref="D123:E123"/>
    <mergeCell ref="D124:E124"/>
    <mergeCell ref="C128:E128"/>
    <mergeCell ref="D129:E129"/>
    <mergeCell ref="D115:E115"/>
    <mergeCell ref="D116:E116"/>
    <mergeCell ref="D117:E117"/>
    <mergeCell ref="D118:E118"/>
    <mergeCell ref="C119:E119"/>
    <mergeCell ref="C120:E120"/>
    <mergeCell ref="D142:E142"/>
    <mergeCell ref="D143:E143"/>
    <mergeCell ref="D144:E144"/>
    <mergeCell ref="C145:E145"/>
    <mergeCell ref="C146:E146"/>
    <mergeCell ref="C147:E147"/>
    <mergeCell ref="D133:E133"/>
    <mergeCell ref="C137:E137"/>
    <mergeCell ref="D138:E138"/>
    <mergeCell ref="D139:E139"/>
    <mergeCell ref="D140:E140"/>
    <mergeCell ref="D141:E141"/>
    <mergeCell ref="D159:E159"/>
    <mergeCell ref="D160:E160"/>
    <mergeCell ref="D161:E161"/>
    <mergeCell ref="C162:E162"/>
    <mergeCell ref="C163:E163"/>
    <mergeCell ref="C164:E164"/>
    <mergeCell ref="C148:E148"/>
    <mergeCell ref="C154:E154"/>
    <mergeCell ref="D155:E155"/>
    <mergeCell ref="D156:E156"/>
    <mergeCell ref="C157:E157"/>
    <mergeCell ref="C158:E158"/>
    <mergeCell ref="C171:E171"/>
    <mergeCell ref="C172:E172"/>
    <mergeCell ref="C173:E173"/>
    <mergeCell ref="C174:E174"/>
    <mergeCell ref="C175:E175"/>
    <mergeCell ref="C176:E176"/>
    <mergeCell ref="D165:E165"/>
    <mergeCell ref="D166:E166"/>
    <mergeCell ref="C167:E167"/>
    <mergeCell ref="C168:E168"/>
    <mergeCell ref="D169:E169"/>
    <mergeCell ref="D170:E170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95:E195"/>
    <mergeCell ref="D196:E196"/>
    <mergeCell ref="D197:E197"/>
    <mergeCell ref="C198:E198"/>
    <mergeCell ref="C199:E199"/>
    <mergeCell ref="C200:E200"/>
    <mergeCell ref="D189:E189"/>
    <mergeCell ref="D190:E190"/>
    <mergeCell ref="D191:E191"/>
    <mergeCell ref="D192:E192"/>
    <mergeCell ref="D193:E193"/>
    <mergeCell ref="D194:E194"/>
    <mergeCell ref="D207:E207"/>
    <mergeCell ref="D208:E208"/>
    <mergeCell ref="D209:E209"/>
    <mergeCell ref="D210:E210"/>
    <mergeCell ref="D211:E211"/>
    <mergeCell ref="C212:E212"/>
    <mergeCell ref="C201:E201"/>
    <mergeCell ref="C202:E202"/>
    <mergeCell ref="D203:E203"/>
    <mergeCell ref="D204:E204"/>
    <mergeCell ref="D205:E205"/>
    <mergeCell ref="D206:E206"/>
    <mergeCell ref="D219:E219"/>
    <mergeCell ref="D220:E220"/>
    <mergeCell ref="D221:E221"/>
    <mergeCell ref="D222:E222"/>
    <mergeCell ref="D223:E223"/>
    <mergeCell ref="C224:E224"/>
    <mergeCell ref="D213:E213"/>
    <mergeCell ref="D214:E214"/>
    <mergeCell ref="D215:E215"/>
    <mergeCell ref="D216:E216"/>
    <mergeCell ref="D217:E217"/>
    <mergeCell ref="D218:E218"/>
    <mergeCell ref="C238:E238"/>
    <mergeCell ref="D239:E239"/>
    <mergeCell ref="D240:E240"/>
    <mergeCell ref="C241:E241"/>
    <mergeCell ref="C242:E242"/>
    <mergeCell ref="C243:E243"/>
    <mergeCell ref="C225:E225"/>
    <mergeCell ref="C226:E226"/>
    <mergeCell ref="D227:E227"/>
    <mergeCell ref="D228:E228"/>
    <mergeCell ref="D229:E229"/>
    <mergeCell ref="C230:E230"/>
    <mergeCell ref="C258:E258"/>
    <mergeCell ref="B259:E259"/>
    <mergeCell ref="C252:E252"/>
    <mergeCell ref="C253:E253"/>
    <mergeCell ref="C254:E254"/>
    <mergeCell ref="C255:E255"/>
    <mergeCell ref="C256:E256"/>
    <mergeCell ref="C257:E257"/>
    <mergeCell ref="C246:E246"/>
    <mergeCell ref="C247:E247"/>
    <mergeCell ref="C248:E248"/>
    <mergeCell ref="D249:E249"/>
    <mergeCell ref="D250:E250"/>
    <mergeCell ref="C251:E251"/>
  </mergeCells>
  <pageMargins left="0.25" right="0.25" top="0.75" bottom="0.75" header="0.3" footer="0.3"/>
  <pageSetup paperSize="9" scale="97" orientation="landscape" horizontalDpi="4294967293" r:id="rId1"/>
  <headerFooter>
    <oddHeader>&amp;C&amp;"Times New Roman,Félkövér"&amp;12Szári Közös Önkormányzati Hivatal bevételei - 2017. év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</sheetPr>
  <dimension ref="A1:S735"/>
  <sheetViews>
    <sheetView workbookViewId="0">
      <pane xSplit="5" ySplit="4" topLeftCell="F5" activePane="bottomRight" state="frozen"/>
      <selection activeCell="F22" sqref="F22:J22"/>
      <selection pane="topRight" activeCell="F22" sqref="F22:J22"/>
      <selection pane="bottomLeft" activeCell="F22" sqref="F22:J22"/>
      <selection pane="bottomRight" activeCell="U7" sqref="U7"/>
    </sheetView>
  </sheetViews>
  <sheetFormatPr defaultColWidth="9.140625" defaultRowHeight="15" x14ac:dyDescent="0.25"/>
  <cols>
    <col min="1" max="1" width="7.85546875" style="128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6" width="11.85546875" style="12" bestFit="1" customWidth="1"/>
    <col min="7" max="17" width="10.7109375" style="12" bestFit="1" customWidth="1"/>
    <col min="18" max="18" width="11.28515625" style="12" bestFit="1" customWidth="1"/>
    <col min="19" max="16384" width="9.140625" style="17"/>
  </cols>
  <sheetData>
    <row r="1" spans="1:18" ht="15.75" thickBot="1" x14ac:dyDescent="0.3">
      <c r="R1" s="11" t="s">
        <v>828</v>
      </c>
    </row>
    <row r="2" spans="1:18" ht="15" customHeight="1" x14ac:dyDescent="0.25">
      <c r="B2" s="543" t="s">
        <v>0</v>
      </c>
      <c r="C2" s="527"/>
      <c r="D2" s="527"/>
      <c r="E2" s="527"/>
      <c r="F2" s="636" t="s">
        <v>1097</v>
      </c>
      <c r="G2" s="526" t="s">
        <v>969</v>
      </c>
      <c r="H2" s="527"/>
      <c r="I2" s="527"/>
      <c r="J2" s="527"/>
      <c r="K2" s="527"/>
      <c r="L2" s="527"/>
      <c r="M2" s="527"/>
      <c r="N2" s="527"/>
      <c r="O2" s="527"/>
      <c r="P2" s="527"/>
      <c r="Q2" s="527"/>
      <c r="R2" s="528"/>
    </row>
    <row r="3" spans="1:18" ht="22.5" customHeight="1" x14ac:dyDescent="0.25">
      <c r="B3" s="544"/>
      <c r="C3" s="545"/>
      <c r="D3" s="545"/>
      <c r="E3" s="545"/>
      <c r="F3" s="637"/>
      <c r="G3" s="529"/>
      <c r="H3" s="530"/>
      <c r="I3" s="530"/>
      <c r="J3" s="530"/>
      <c r="K3" s="530"/>
      <c r="L3" s="530"/>
      <c r="M3" s="530"/>
      <c r="N3" s="530"/>
      <c r="O3" s="530"/>
      <c r="P3" s="530"/>
      <c r="Q3" s="530"/>
      <c r="R3" s="531"/>
    </row>
    <row r="4" spans="1:18" ht="21" customHeight="1" thickBot="1" x14ac:dyDescent="0.3">
      <c r="B4" s="546"/>
      <c r="C4" s="547"/>
      <c r="D4" s="547"/>
      <c r="E4" s="547"/>
      <c r="F4" s="638"/>
      <c r="G4" s="132" t="s">
        <v>593</v>
      </c>
      <c r="H4" s="66" t="s">
        <v>594</v>
      </c>
      <c r="I4" s="66" t="s">
        <v>595</v>
      </c>
      <c r="J4" s="66" t="s">
        <v>596</v>
      </c>
      <c r="K4" s="66" t="s">
        <v>597</v>
      </c>
      <c r="L4" s="317" t="s">
        <v>598</v>
      </c>
      <c r="M4" s="84" t="s">
        <v>599</v>
      </c>
      <c r="N4" s="280" t="s">
        <v>600</v>
      </c>
      <c r="O4" s="317" t="s">
        <v>601</v>
      </c>
      <c r="P4" s="84" t="s">
        <v>602</v>
      </c>
      <c r="Q4" s="280" t="s">
        <v>603</v>
      </c>
      <c r="R4" s="67" t="s">
        <v>604</v>
      </c>
    </row>
    <row r="5" spans="1:18" ht="15.75" thickBot="1" x14ac:dyDescent="0.3">
      <c r="B5" s="85" t="s">
        <v>118</v>
      </c>
      <c r="C5" s="617" t="s">
        <v>119</v>
      </c>
      <c r="D5" s="618"/>
      <c r="E5" s="618"/>
      <c r="F5" s="256">
        <f>F6+F20</f>
        <v>26854952</v>
      </c>
      <c r="G5" s="87">
        <f t="shared" ref="G5:R5" si="0">G6+G20</f>
        <v>2344747</v>
      </c>
      <c r="H5" s="88">
        <f t="shared" si="0"/>
        <v>2057719</v>
      </c>
      <c r="I5" s="88">
        <f t="shared" si="0"/>
        <v>2829931</v>
      </c>
      <c r="J5" s="88">
        <f t="shared" si="0"/>
        <v>2127194</v>
      </c>
      <c r="K5" s="88">
        <f t="shared" si="0"/>
        <v>2137194</v>
      </c>
      <c r="L5" s="91">
        <f t="shared" si="0"/>
        <v>2127194</v>
      </c>
      <c r="M5" s="88">
        <f t="shared" si="0"/>
        <v>2141666</v>
      </c>
      <c r="N5" s="90">
        <f t="shared" si="0"/>
        <v>2139394</v>
      </c>
      <c r="O5" s="91">
        <f t="shared" si="0"/>
        <v>2272027</v>
      </c>
      <c r="P5" s="88">
        <f t="shared" si="0"/>
        <v>2152994</v>
      </c>
      <c r="Q5" s="90">
        <f t="shared" si="0"/>
        <v>2162994</v>
      </c>
      <c r="R5" s="92">
        <f t="shared" si="0"/>
        <v>2361898</v>
      </c>
    </row>
    <row r="6" spans="1:18" x14ac:dyDescent="0.25">
      <c r="B6" s="125" t="s">
        <v>609</v>
      </c>
      <c r="C6" s="541" t="s">
        <v>120</v>
      </c>
      <c r="D6" s="542"/>
      <c r="E6" s="542"/>
      <c r="F6" s="257">
        <f>F7+F8+F9+F10+F11+F12+F13+F14+F15+F16+F17+F18+F19</f>
        <v>26854952</v>
      </c>
      <c r="G6" s="119">
        <f t="shared" ref="G6:R6" si="1">G7+G8+G9+G10+G11+G12+G13+G14+G15+G16+G17+G18+G19</f>
        <v>2344747</v>
      </c>
      <c r="H6" s="120">
        <f t="shared" si="1"/>
        <v>2057719</v>
      </c>
      <c r="I6" s="120">
        <f t="shared" si="1"/>
        <v>2829931</v>
      </c>
      <c r="J6" s="120">
        <f t="shared" si="1"/>
        <v>2127194</v>
      </c>
      <c r="K6" s="120">
        <f t="shared" si="1"/>
        <v>2137194</v>
      </c>
      <c r="L6" s="123">
        <f t="shared" si="1"/>
        <v>2127194</v>
      </c>
      <c r="M6" s="120">
        <f t="shared" si="1"/>
        <v>2141666</v>
      </c>
      <c r="N6" s="122">
        <f t="shared" si="1"/>
        <v>2139394</v>
      </c>
      <c r="O6" s="123">
        <f t="shared" si="1"/>
        <v>2272027</v>
      </c>
      <c r="P6" s="120">
        <f t="shared" si="1"/>
        <v>2152994</v>
      </c>
      <c r="Q6" s="122">
        <f t="shared" si="1"/>
        <v>2162994</v>
      </c>
      <c r="R6" s="124">
        <f t="shared" si="1"/>
        <v>2361898</v>
      </c>
    </row>
    <row r="7" spans="1:18" s="211" customFormat="1" x14ac:dyDescent="0.25">
      <c r="A7" s="128" t="s">
        <v>121</v>
      </c>
      <c r="B7" s="191" t="s">
        <v>610</v>
      </c>
      <c r="C7" s="204"/>
      <c r="D7" s="274" t="s">
        <v>122</v>
      </c>
      <c r="E7" s="300"/>
      <c r="F7" s="281">
        <f>SUM(G7:R7)</f>
        <v>23563355</v>
      </c>
      <c r="G7" s="201">
        <v>1500294</v>
      </c>
      <c r="H7" s="195">
        <f>1883150+51650</f>
        <v>1934800</v>
      </c>
      <c r="I7" s="195">
        <f>1886468+50869+59675</f>
        <v>1997012</v>
      </c>
      <c r="J7" s="195">
        <f>1895380+49220+59675</f>
        <v>2004275</v>
      </c>
      <c r="K7" s="195">
        <f>1895380+49220+59675</f>
        <v>2004275</v>
      </c>
      <c r="L7" s="196">
        <f>1895380+49220+59675</f>
        <v>2004275</v>
      </c>
      <c r="M7" s="195">
        <f>1899852+49220+59675</f>
        <v>2008747</v>
      </c>
      <c r="N7" s="194">
        <f>1907580+49220+59675</f>
        <v>2016475</v>
      </c>
      <c r="O7" s="196">
        <f>1910213+49220+59675</f>
        <v>2019108</v>
      </c>
      <c r="P7" s="195">
        <f>1921180+49220+59675</f>
        <v>2030075</v>
      </c>
      <c r="Q7" s="194">
        <f>1921180+49220+59675</f>
        <v>2030075</v>
      </c>
      <c r="R7" s="197">
        <f>1921180+49220+59675-16131</f>
        <v>2013944</v>
      </c>
    </row>
    <row r="8" spans="1:18" s="211" customFormat="1" x14ac:dyDescent="0.25">
      <c r="A8" s="128" t="s">
        <v>123</v>
      </c>
      <c r="B8" s="191" t="s">
        <v>611</v>
      </c>
      <c r="C8" s="204"/>
      <c r="D8" s="274" t="s">
        <v>124</v>
      </c>
      <c r="E8" s="300"/>
      <c r="F8" s="281">
        <f t="shared" ref="F8:F19" si="2">SUM(G8:R8)</f>
        <v>621359</v>
      </c>
      <c r="G8" s="201">
        <v>396359</v>
      </c>
      <c r="H8" s="195"/>
      <c r="I8" s="195"/>
      <c r="J8" s="195"/>
      <c r="K8" s="195"/>
      <c r="L8" s="196"/>
      <c r="M8" s="195"/>
      <c r="N8" s="194"/>
      <c r="O8" s="196"/>
      <c r="P8" s="195"/>
      <c r="Q8" s="194"/>
      <c r="R8" s="197">
        <v>225000</v>
      </c>
    </row>
    <row r="9" spans="1:18" s="211" customFormat="1" hidden="1" x14ac:dyDescent="0.25">
      <c r="A9" s="128" t="s">
        <v>125</v>
      </c>
      <c r="B9" s="191" t="s">
        <v>612</v>
      </c>
      <c r="C9" s="204"/>
      <c r="D9" s="274" t="s">
        <v>126</v>
      </c>
      <c r="E9" s="300"/>
      <c r="F9" s="281">
        <f t="shared" si="2"/>
        <v>0</v>
      </c>
      <c r="G9" s="201"/>
      <c r="H9" s="195"/>
      <c r="I9" s="195"/>
      <c r="J9" s="195"/>
      <c r="K9" s="195"/>
      <c r="L9" s="196"/>
      <c r="M9" s="195"/>
      <c r="N9" s="194"/>
      <c r="O9" s="196"/>
      <c r="P9" s="195"/>
      <c r="Q9" s="194"/>
      <c r="R9" s="197"/>
    </row>
    <row r="10" spans="1:18" s="211" customFormat="1" x14ac:dyDescent="0.25">
      <c r="A10" s="128" t="s">
        <v>127</v>
      </c>
      <c r="B10" s="191" t="s">
        <v>613</v>
      </c>
      <c r="C10" s="204"/>
      <c r="D10" s="274" t="s">
        <v>351</v>
      </c>
      <c r="E10" s="300"/>
      <c r="F10" s="281">
        <f t="shared" si="2"/>
        <v>192143</v>
      </c>
      <c r="G10" s="201">
        <v>142143</v>
      </c>
      <c r="H10" s="195"/>
      <c r="I10" s="195">
        <v>10000</v>
      </c>
      <c r="J10" s="195"/>
      <c r="K10" s="195">
        <v>10000</v>
      </c>
      <c r="L10" s="196"/>
      <c r="M10" s="195">
        <v>10000</v>
      </c>
      <c r="N10" s="194"/>
      <c r="O10" s="196">
        <v>10000</v>
      </c>
      <c r="P10" s="195"/>
      <c r="Q10" s="194">
        <v>10000</v>
      </c>
      <c r="R10" s="197"/>
    </row>
    <row r="11" spans="1:18" s="211" customFormat="1" hidden="1" x14ac:dyDescent="0.25">
      <c r="A11" s="128" t="s">
        <v>128</v>
      </c>
      <c r="B11" s="191" t="s">
        <v>614</v>
      </c>
      <c r="C11" s="204"/>
      <c r="D11" s="274" t="s">
        <v>129</v>
      </c>
      <c r="E11" s="300"/>
      <c r="F11" s="281">
        <f t="shared" si="2"/>
        <v>0</v>
      </c>
      <c r="G11" s="201"/>
      <c r="H11" s="195"/>
      <c r="I11" s="195"/>
      <c r="J11" s="195"/>
      <c r="K11" s="195"/>
      <c r="L11" s="196"/>
      <c r="M11" s="195"/>
      <c r="N11" s="194"/>
      <c r="O11" s="196"/>
      <c r="P11" s="195"/>
      <c r="Q11" s="194"/>
      <c r="R11" s="197"/>
    </row>
    <row r="12" spans="1:18" s="211" customFormat="1" hidden="1" x14ac:dyDescent="0.25">
      <c r="A12" s="128" t="s">
        <v>130</v>
      </c>
      <c r="B12" s="191" t="s">
        <v>615</v>
      </c>
      <c r="C12" s="204"/>
      <c r="D12" s="274" t="s">
        <v>131</v>
      </c>
      <c r="E12" s="300"/>
      <c r="F12" s="281">
        <f t="shared" si="2"/>
        <v>0</v>
      </c>
      <c r="G12" s="201"/>
      <c r="H12" s="195"/>
      <c r="I12" s="195"/>
      <c r="J12" s="195"/>
      <c r="K12" s="195"/>
      <c r="L12" s="196"/>
      <c r="M12" s="195"/>
      <c r="N12" s="194"/>
      <c r="O12" s="196"/>
      <c r="P12" s="195"/>
      <c r="Q12" s="194"/>
      <c r="R12" s="197"/>
    </row>
    <row r="13" spans="1:18" s="211" customFormat="1" x14ac:dyDescent="0.25">
      <c r="A13" s="128" t="s">
        <v>132</v>
      </c>
      <c r="B13" s="191" t="s">
        <v>616</v>
      </c>
      <c r="C13" s="204"/>
      <c r="D13" s="274" t="s">
        <v>133</v>
      </c>
      <c r="E13" s="300"/>
      <c r="F13" s="281">
        <f t="shared" si="2"/>
        <v>1142487</v>
      </c>
      <c r="G13" s="201">
        <f>99424+12417*7</f>
        <v>186343</v>
      </c>
      <c r="H13" s="195">
        <f>12417*7</f>
        <v>86919</v>
      </c>
      <c r="I13" s="195">
        <f t="shared" ref="I13:Q13" si="3">12417*7</f>
        <v>86919</v>
      </c>
      <c r="J13" s="195">
        <f t="shared" si="3"/>
        <v>86919</v>
      </c>
      <c r="K13" s="195">
        <f t="shared" si="3"/>
        <v>86919</v>
      </c>
      <c r="L13" s="196">
        <f t="shared" si="3"/>
        <v>86919</v>
      </c>
      <c r="M13" s="195">
        <f t="shared" si="3"/>
        <v>86919</v>
      </c>
      <c r="N13" s="194">
        <f t="shared" si="3"/>
        <v>86919</v>
      </c>
      <c r="O13" s="196">
        <f t="shared" si="3"/>
        <v>86919</v>
      </c>
      <c r="P13" s="195">
        <f t="shared" si="3"/>
        <v>86919</v>
      </c>
      <c r="Q13" s="194">
        <f t="shared" si="3"/>
        <v>86919</v>
      </c>
      <c r="R13" s="197">
        <f>12422*7</f>
        <v>86954</v>
      </c>
    </row>
    <row r="14" spans="1:18" s="211" customFormat="1" x14ac:dyDescent="0.25">
      <c r="A14" s="128" t="s">
        <v>134</v>
      </c>
      <c r="B14" s="191" t="s">
        <v>617</v>
      </c>
      <c r="C14" s="204"/>
      <c r="D14" s="274" t="s">
        <v>135</v>
      </c>
      <c r="E14" s="300"/>
      <c r="F14" s="281">
        <f t="shared" si="2"/>
        <v>700000</v>
      </c>
      <c r="G14" s="201"/>
      <c r="H14" s="195"/>
      <c r="I14" s="195">
        <f>100000*7</f>
        <v>700000</v>
      </c>
      <c r="J14" s="195"/>
      <c r="K14" s="195"/>
      <c r="L14" s="196"/>
      <c r="M14" s="195"/>
      <c r="N14" s="194"/>
      <c r="O14" s="196"/>
      <c r="P14" s="195"/>
      <c r="Q14" s="194"/>
      <c r="R14" s="197"/>
    </row>
    <row r="15" spans="1:18" s="211" customFormat="1" x14ac:dyDescent="0.25">
      <c r="A15" s="128" t="s">
        <v>136</v>
      </c>
      <c r="B15" s="191" t="s">
        <v>618</v>
      </c>
      <c r="C15" s="204"/>
      <c r="D15" s="274" t="s">
        <v>137</v>
      </c>
      <c r="E15" s="300"/>
      <c r="F15" s="281">
        <f t="shared" si="2"/>
        <v>417308</v>
      </c>
      <c r="G15" s="201">
        <f>15308+33500</f>
        <v>48808</v>
      </c>
      <c r="H15" s="195">
        <v>33500</v>
      </c>
      <c r="I15" s="195">
        <v>33500</v>
      </c>
      <c r="J15" s="195">
        <v>33500</v>
      </c>
      <c r="K15" s="195">
        <v>33500</v>
      </c>
      <c r="L15" s="196">
        <v>33500</v>
      </c>
      <c r="M15" s="195">
        <v>33500</v>
      </c>
      <c r="N15" s="194">
        <v>33500</v>
      </c>
      <c r="O15" s="196">
        <v>33500</v>
      </c>
      <c r="P15" s="195">
        <v>33500</v>
      </c>
      <c r="Q15" s="194">
        <v>33500</v>
      </c>
      <c r="R15" s="197">
        <v>33500</v>
      </c>
    </row>
    <row r="16" spans="1:18" s="211" customFormat="1" x14ac:dyDescent="0.25">
      <c r="A16" s="128" t="s">
        <v>138</v>
      </c>
      <c r="B16" s="191" t="s">
        <v>619</v>
      </c>
      <c r="C16" s="204"/>
      <c r="D16" s="274" t="s">
        <v>139</v>
      </c>
      <c r="E16" s="300"/>
      <c r="F16" s="281">
        <f t="shared" si="2"/>
        <v>160000</v>
      </c>
      <c r="G16" s="201">
        <v>40000</v>
      </c>
      <c r="H16" s="195"/>
      <c r="I16" s="195"/>
      <c r="J16" s="195"/>
      <c r="K16" s="195"/>
      <c r="L16" s="196"/>
      <c r="M16" s="195"/>
      <c r="N16" s="194"/>
      <c r="O16" s="196">
        <f>40000*3</f>
        <v>120000</v>
      </c>
      <c r="P16" s="195"/>
      <c r="Q16" s="194"/>
      <c r="R16" s="197"/>
    </row>
    <row r="17" spans="1:18" s="211" customFormat="1" hidden="1" x14ac:dyDescent="0.25">
      <c r="A17" s="128" t="s">
        <v>140</v>
      </c>
      <c r="B17" s="191" t="s">
        <v>620</v>
      </c>
      <c r="C17" s="204"/>
      <c r="D17" s="274" t="s">
        <v>141</v>
      </c>
      <c r="E17" s="300"/>
      <c r="F17" s="281">
        <f t="shared" si="2"/>
        <v>0</v>
      </c>
      <c r="G17" s="201"/>
      <c r="H17" s="195"/>
      <c r="I17" s="195"/>
      <c r="J17" s="195"/>
      <c r="K17" s="195"/>
      <c r="L17" s="196"/>
      <c r="M17" s="195"/>
      <c r="N17" s="194"/>
      <c r="O17" s="196"/>
      <c r="P17" s="195"/>
      <c r="Q17" s="194"/>
      <c r="R17" s="197"/>
    </row>
    <row r="18" spans="1:18" s="211" customFormat="1" hidden="1" x14ac:dyDescent="0.25">
      <c r="A18" s="128" t="s">
        <v>142</v>
      </c>
      <c r="B18" s="191" t="s">
        <v>621</v>
      </c>
      <c r="C18" s="204"/>
      <c r="D18" s="274" t="s">
        <v>143</v>
      </c>
      <c r="E18" s="300"/>
      <c r="F18" s="281">
        <f t="shared" si="2"/>
        <v>0</v>
      </c>
      <c r="G18" s="201"/>
      <c r="H18" s="195"/>
      <c r="I18" s="195"/>
      <c r="J18" s="195"/>
      <c r="K18" s="195"/>
      <c r="L18" s="196"/>
      <c r="M18" s="195"/>
      <c r="N18" s="194"/>
      <c r="O18" s="196"/>
      <c r="P18" s="195"/>
      <c r="Q18" s="194"/>
      <c r="R18" s="197"/>
    </row>
    <row r="19" spans="1:18" s="211" customFormat="1" ht="15.75" thickBot="1" x14ac:dyDescent="0.3">
      <c r="A19" s="128" t="s">
        <v>144</v>
      </c>
      <c r="B19" s="191" t="s">
        <v>622</v>
      </c>
      <c r="C19" s="204"/>
      <c r="D19" s="274" t="s">
        <v>145</v>
      </c>
      <c r="E19" s="300"/>
      <c r="F19" s="281">
        <f t="shared" si="2"/>
        <v>58300</v>
      </c>
      <c r="G19" s="201">
        <v>30800</v>
      </c>
      <c r="H19" s="195">
        <f>2500</f>
        <v>2500</v>
      </c>
      <c r="I19" s="195">
        <f>2500</f>
        <v>2500</v>
      </c>
      <c r="J19" s="195">
        <f>2500</f>
        <v>2500</v>
      </c>
      <c r="K19" s="195">
        <v>2500</v>
      </c>
      <c r="L19" s="196">
        <v>2500</v>
      </c>
      <c r="M19" s="195">
        <v>2500</v>
      </c>
      <c r="N19" s="194">
        <v>2500</v>
      </c>
      <c r="O19" s="196">
        <v>2500</v>
      </c>
      <c r="P19" s="195">
        <v>2500</v>
      </c>
      <c r="Q19" s="194">
        <v>2500</v>
      </c>
      <c r="R19" s="197">
        <v>2500</v>
      </c>
    </row>
    <row r="20" spans="1:18" ht="15.75" hidden="1" thickBot="1" x14ac:dyDescent="0.3">
      <c r="B20" s="93" t="s">
        <v>623</v>
      </c>
      <c r="C20" s="534" t="s">
        <v>146</v>
      </c>
      <c r="D20" s="535"/>
      <c r="E20" s="535"/>
      <c r="F20" s="259">
        <f>F21+F22+F23</f>
        <v>0</v>
      </c>
      <c r="G20" s="95">
        <f t="shared" ref="G20:R20" si="4">G21+G22+G23</f>
        <v>0</v>
      </c>
      <c r="H20" s="96">
        <f t="shared" si="4"/>
        <v>0</v>
      </c>
      <c r="I20" s="96">
        <f t="shared" si="4"/>
        <v>0</v>
      </c>
      <c r="J20" s="96">
        <f t="shared" si="4"/>
        <v>0</v>
      </c>
      <c r="K20" s="96">
        <f t="shared" si="4"/>
        <v>0</v>
      </c>
      <c r="L20" s="99">
        <f t="shared" si="4"/>
        <v>0</v>
      </c>
      <c r="M20" s="96">
        <f t="shared" si="4"/>
        <v>0</v>
      </c>
      <c r="N20" s="98">
        <f t="shared" si="4"/>
        <v>0</v>
      </c>
      <c r="O20" s="99">
        <f t="shared" si="4"/>
        <v>0</v>
      </c>
      <c r="P20" s="96">
        <f t="shared" si="4"/>
        <v>0</v>
      </c>
      <c r="Q20" s="98">
        <f t="shared" si="4"/>
        <v>0</v>
      </c>
      <c r="R20" s="100">
        <f t="shared" si="4"/>
        <v>0</v>
      </c>
    </row>
    <row r="21" spans="1:18" s="41" customFormat="1" ht="15.75" hidden="1" thickBot="1" x14ac:dyDescent="0.3">
      <c r="A21" s="128" t="s">
        <v>147</v>
      </c>
      <c r="B21" s="53" t="s">
        <v>624</v>
      </c>
      <c r="C21" s="580" t="s">
        <v>148</v>
      </c>
      <c r="D21" s="581"/>
      <c r="E21" s="581"/>
      <c r="F21" s="265">
        <f t="shared" ref="F21:F23" si="5">SUM(G21:R21)</f>
        <v>0</v>
      </c>
      <c r="G21" s="78"/>
      <c r="H21" s="13"/>
      <c r="I21" s="13"/>
      <c r="J21" s="13"/>
      <c r="K21" s="13"/>
      <c r="L21" s="83"/>
      <c r="M21" s="13"/>
      <c r="N21" s="43"/>
      <c r="O21" s="83"/>
      <c r="P21" s="13"/>
      <c r="Q21" s="43"/>
      <c r="R21" s="45"/>
    </row>
    <row r="22" spans="1:18" s="41" customFormat="1" ht="25.5" hidden="1" customHeight="1" x14ac:dyDescent="0.25">
      <c r="A22" s="128" t="s">
        <v>149</v>
      </c>
      <c r="B22" s="53" t="s">
        <v>625</v>
      </c>
      <c r="C22" s="582" t="s">
        <v>878</v>
      </c>
      <c r="D22" s="583"/>
      <c r="E22" s="583"/>
      <c r="F22" s="265">
        <f t="shared" si="5"/>
        <v>0</v>
      </c>
      <c r="G22" s="78"/>
      <c r="H22" s="13"/>
      <c r="I22" s="13"/>
      <c r="J22" s="13"/>
      <c r="K22" s="13"/>
      <c r="L22" s="83"/>
      <c r="M22" s="13"/>
      <c r="N22" s="43"/>
      <c r="O22" s="83"/>
      <c r="P22" s="13"/>
      <c r="Q22" s="43"/>
      <c r="R22" s="45"/>
    </row>
    <row r="23" spans="1:18" s="41" customFormat="1" ht="15.75" hidden="1" thickBot="1" x14ac:dyDescent="0.3">
      <c r="A23" s="128" t="s">
        <v>150</v>
      </c>
      <c r="B23" s="198" t="s">
        <v>626</v>
      </c>
      <c r="C23" s="619" t="s">
        <v>151</v>
      </c>
      <c r="D23" s="620"/>
      <c r="E23" s="620"/>
      <c r="F23" s="282">
        <f t="shared" si="5"/>
        <v>0</v>
      </c>
      <c r="G23" s="78"/>
      <c r="H23" s="13"/>
      <c r="I23" s="13"/>
      <c r="J23" s="13"/>
      <c r="K23" s="13"/>
      <c r="L23" s="83"/>
      <c r="M23" s="13"/>
      <c r="N23" s="43"/>
      <c r="O23" s="83"/>
      <c r="P23" s="13"/>
      <c r="Q23" s="43"/>
      <c r="R23" s="45"/>
    </row>
    <row r="24" spans="1:18" ht="15.75" thickBot="1" x14ac:dyDescent="0.3">
      <c r="A24" s="128" t="s">
        <v>967</v>
      </c>
      <c r="B24" s="85" t="s">
        <v>152</v>
      </c>
      <c r="C24" s="539" t="s">
        <v>803</v>
      </c>
      <c r="D24" s="539"/>
      <c r="E24" s="540"/>
      <c r="F24" s="261">
        <f>F25+F26+F27+F28+F29+F30+F31</f>
        <v>6166473.8968000002</v>
      </c>
      <c r="G24" s="87">
        <f t="shared" ref="G24:R24" si="6">G25+G26+G27+G28+G29+G30+G31</f>
        <v>610346</v>
      </c>
      <c r="H24" s="88">
        <f t="shared" si="6"/>
        <v>455949.68180000002</v>
      </c>
      <c r="I24" s="88">
        <f t="shared" si="6"/>
        <v>777456.32179999992</v>
      </c>
      <c r="J24" s="88">
        <f t="shared" si="6"/>
        <v>471234.18180000002</v>
      </c>
      <c r="K24" s="88">
        <f t="shared" si="6"/>
        <v>473434.18180000002</v>
      </c>
      <c r="L24" s="91">
        <f t="shared" si="6"/>
        <v>471234.18180000002</v>
      </c>
      <c r="M24" s="88">
        <f t="shared" si="6"/>
        <v>474418.02180000005</v>
      </c>
      <c r="N24" s="90">
        <f t="shared" si="6"/>
        <v>473918.18180000002</v>
      </c>
      <c r="O24" s="91">
        <f t="shared" si="6"/>
        <v>529089.44180000003</v>
      </c>
      <c r="P24" s="88">
        <f t="shared" si="6"/>
        <v>476910.18180000002</v>
      </c>
      <c r="Q24" s="90">
        <f t="shared" si="6"/>
        <v>479110.18180000002</v>
      </c>
      <c r="R24" s="92">
        <f t="shared" si="6"/>
        <v>473373.33880000003</v>
      </c>
    </row>
    <row r="25" spans="1:18" x14ac:dyDescent="0.25">
      <c r="B25" s="61"/>
      <c r="C25" s="604" t="s">
        <v>154</v>
      </c>
      <c r="D25" s="605"/>
      <c r="E25" s="605"/>
      <c r="F25" s="262">
        <f t="shared" ref="F25:F31" si="7">SUM(G25:R25)</f>
        <v>5432163.4199999999</v>
      </c>
      <c r="G25" s="76">
        <v>561240</v>
      </c>
      <c r="H25" s="1">
        <f>(H7+H9+H10+H19)*0.22</f>
        <v>426206</v>
      </c>
      <c r="I25" s="1">
        <f t="shared" ref="I25:R25" si="8">(I7+I9+I10+I19)*0.22</f>
        <v>442092.64</v>
      </c>
      <c r="J25" s="1">
        <f t="shared" si="8"/>
        <v>441490.5</v>
      </c>
      <c r="K25" s="1">
        <f t="shared" si="8"/>
        <v>443690.5</v>
      </c>
      <c r="L25" s="82">
        <f t="shared" si="8"/>
        <v>441490.5</v>
      </c>
      <c r="M25" s="1">
        <f t="shared" si="8"/>
        <v>444674.34</v>
      </c>
      <c r="N25" s="42">
        <f t="shared" si="8"/>
        <v>444174.5</v>
      </c>
      <c r="O25" s="82">
        <f t="shared" si="8"/>
        <v>446953.76</v>
      </c>
      <c r="P25" s="1">
        <f t="shared" si="8"/>
        <v>447166.5</v>
      </c>
      <c r="Q25" s="42">
        <f t="shared" si="8"/>
        <v>449366.5</v>
      </c>
      <c r="R25" s="44">
        <f t="shared" si="8"/>
        <v>443617.68</v>
      </c>
    </row>
    <row r="26" spans="1:18" hidden="1" x14ac:dyDescent="0.25">
      <c r="B26" s="62"/>
      <c r="C26" s="606" t="s">
        <v>155</v>
      </c>
      <c r="D26" s="607"/>
      <c r="E26" s="607"/>
      <c r="F26" s="263">
        <f t="shared" si="7"/>
        <v>0</v>
      </c>
      <c r="G26" s="76"/>
      <c r="H26" s="1"/>
      <c r="I26" s="1"/>
      <c r="J26" s="1"/>
      <c r="K26" s="1"/>
      <c r="L26" s="82"/>
      <c r="M26" s="1"/>
      <c r="N26" s="42"/>
      <c r="O26" s="82"/>
      <c r="P26" s="1"/>
      <c r="Q26" s="42"/>
      <c r="R26" s="44"/>
    </row>
    <row r="27" spans="1:18" hidden="1" x14ac:dyDescent="0.25">
      <c r="B27" s="62"/>
      <c r="C27" s="606" t="s">
        <v>156</v>
      </c>
      <c r="D27" s="607"/>
      <c r="E27" s="607"/>
      <c r="F27" s="263">
        <f t="shared" si="7"/>
        <v>0</v>
      </c>
      <c r="G27" s="76"/>
      <c r="H27" s="1"/>
      <c r="I27" s="1"/>
      <c r="J27" s="1"/>
      <c r="K27" s="1"/>
      <c r="L27" s="82"/>
      <c r="M27" s="1"/>
      <c r="N27" s="42"/>
      <c r="O27" s="82"/>
      <c r="P27" s="1"/>
      <c r="Q27" s="42"/>
      <c r="R27" s="44"/>
    </row>
    <row r="28" spans="1:18" x14ac:dyDescent="0.25">
      <c r="B28" s="62"/>
      <c r="C28" s="606" t="s">
        <v>157</v>
      </c>
      <c r="D28" s="607"/>
      <c r="E28" s="607"/>
      <c r="F28" s="263">
        <f t="shared" si="7"/>
        <v>404873.98880000011</v>
      </c>
      <c r="G28" s="76">
        <v>34047</v>
      </c>
      <c r="H28" s="1">
        <f>H13*1.18*0.14</f>
        <v>14359.018800000002</v>
      </c>
      <c r="I28" s="1">
        <f>I13*1.18*0.14+I14*1.18*0.22</f>
        <v>196079.01879999999</v>
      </c>
      <c r="J28" s="1">
        <f t="shared" ref="J28:R28" si="9">J13*1.18*0.14</f>
        <v>14359.018800000002</v>
      </c>
      <c r="K28" s="1">
        <f t="shared" si="9"/>
        <v>14359.018800000002</v>
      </c>
      <c r="L28" s="82">
        <f t="shared" si="9"/>
        <v>14359.018800000002</v>
      </c>
      <c r="M28" s="1">
        <f t="shared" si="9"/>
        <v>14359.018800000002</v>
      </c>
      <c r="N28" s="42">
        <f t="shared" si="9"/>
        <v>14359.018800000002</v>
      </c>
      <c r="O28" s="82">
        <f>O13*1.18*0.14+O16*1.18*0.22</f>
        <v>45511.018800000005</v>
      </c>
      <c r="P28" s="1">
        <f t="shared" si="9"/>
        <v>14359.018800000002</v>
      </c>
      <c r="Q28" s="42">
        <f t="shared" si="9"/>
        <v>14359.018800000002</v>
      </c>
      <c r="R28" s="44">
        <f t="shared" si="9"/>
        <v>14364.800800000001</v>
      </c>
    </row>
    <row r="29" spans="1:18" hidden="1" x14ac:dyDescent="0.25">
      <c r="B29" s="62"/>
      <c r="C29" s="606" t="s">
        <v>158</v>
      </c>
      <c r="D29" s="607"/>
      <c r="E29" s="607"/>
      <c r="F29" s="263">
        <f t="shared" si="7"/>
        <v>0</v>
      </c>
      <c r="G29" s="76"/>
      <c r="H29" s="1"/>
      <c r="I29" s="1"/>
      <c r="J29" s="1"/>
      <c r="K29" s="1"/>
      <c r="L29" s="82"/>
      <c r="M29" s="1"/>
      <c r="N29" s="42"/>
      <c r="O29" s="82"/>
      <c r="P29" s="1"/>
      <c r="Q29" s="42"/>
      <c r="R29" s="44"/>
    </row>
    <row r="30" spans="1:18" hidden="1" x14ac:dyDescent="0.25">
      <c r="B30" s="62"/>
      <c r="C30" s="606" t="s">
        <v>159</v>
      </c>
      <c r="D30" s="607"/>
      <c r="E30" s="607"/>
      <c r="F30" s="263">
        <f t="shared" si="7"/>
        <v>0</v>
      </c>
      <c r="G30" s="76"/>
      <c r="H30" s="1"/>
      <c r="I30" s="1"/>
      <c r="J30" s="1"/>
      <c r="K30" s="1"/>
      <c r="L30" s="82"/>
      <c r="M30" s="1"/>
      <c r="N30" s="42"/>
      <c r="O30" s="82"/>
      <c r="P30" s="1"/>
      <c r="Q30" s="42"/>
      <c r="R30" s="44"/>
    </row>
    <row r="31" spans="1:18" ht="15.75" thickBot="1" x14ac:dyDescent="0.3">
      <c r="B31" s="63"/>
      <c r="C31" s="608" t="s">
        <v>160</v>
      </c>
      <c r="D31" s="609"/>
      <c r="E31" s="609"/>
      <c r="F31" s="264">
        <f t="shared" si="7"/>
        <v>329436.48799999995</v>
      </c>
      <c r="G31" s="76">
        <v>15059</v>
      </c>
      <c r="H31" s="1">
        <f>H13*1.18*0.15</f>
        <v>15384.662999999999</v>
      </c>
      <c r="I31" s="1">
        <f>(I13+I14)*1.18*0.15</f>
        <v>139284.66299999997</v>
      </c>
      <c r="J31" s="1">
        <f t="shared" ref="J31:R31" si="10">J13*1.18*0.15</f>
        <v>15384.662999999999</v>
      </c>
      <c r="K31" s="1">
        <f t="shared" si="10"/>
        <v>15384.662999999999</v>
      </c>
      <c r="L31" s="82">
        <f t="shared" si="10"/>
        <v>15384.662999999999</v>
      </c>
      <c r="M31" s="1">
        <f t="shared" si="10"/>
        <v>15384.662999999999</v>
      </c>
      <c r="N31" s="42">
        <f t="shared" si="10"/>
        <v>15384.662999999999</v>
      </c>
      <c r="O31" s="82">
        <f>(O13+O16)*1.18*0.15</f>
        <v>36624.662999999993</v>
      </c>
      <c r="P31" s="1">
        <f t="shared" si="10"/>
        <v>15384.662999999999</v>
      </c>
      <c r="Q31" s="42">
        <f t="shared" si="10"/>
        <v>15384.662999999999</v>
      </c>
      <c r="R31" s="44">
        <f t="shared" si="10"/>
        <v>15390.858</v>
      </c>
    </row>
    <row r="32" spans="1:18" ht="15.75" thickBot="1" x14ac:dyDescent="0.3">
      <c r="B32" s="85" t="s">
        <v>161</v>
      </c>
      <c r="C32" s="540" t="s">
        <v>162</v>
      </c>
      <c r="D32" s="558"/>
      <c r="E32" s="558"/>
      <c r="F32" s="261">
        <f>F33+F37+F45+F66+F69</f>
        <v>4540446</v>
      </c>
      <c r="G32" s="87">
        <f t="shared" ref="G32:R32" si="11">G33+G37+G45+G66+G69</f>
        <v>406672</v>
      </c>
      <c r="H32" s="88">
        <f t="shared" si="11"/>
        <v>349278</v>
      </c>
      <c r="I32" s="88">
        <f t="shared" si="11"/>
        <v>512588</v>
      </c>
      <c r="J32" s="88">
        <f t="shared" si="11"/>
        <v>321996</v>
      </c>
      <c r="K32" s="88">
        <f t="shared" si="11"/>
        <v>283388</v>
      </c>
      <c r="L32" s="91">
        <f t="shared" si="11"/>
        <v>536230</v>
      </c>
      <c r="M32" s="88">
        <f t="shared" si="11"/>
        <v>330296</v>
      </c>
      <c r="N32" s="90">
        <f t="shared" si="11"/>
        <v>306138</v>
      </c>
      <c r="O32" s="91">
        <f t="shared" si="11"/>
        <v>451588</v>
      </c>
      <c r="P32" s="88">
        <f t="shared" si="11"/>
        <v>309296</v>
      </c>
      <c r="Q32" s="90">
        <f t="shared" si="11"/>
        <v>282388</v>
      </c>
      <c r="R32" s="92">
        <f t="shared" si="11"/>
        <v>450588</v>
      </c>
    </row>
    <row r="33" spans="1:18" x14ac:dyDescent="0.25">
      <c r="B33" s="125" t="s">
        <v>627</v>
      </c>
      <c r="C33" s="541" t="s">
        <v>163</v>
      </c>
      <c r="D33" s="542"/>
      <c r="E33" s="542"/>
      <c r="F33" s="257">
        <f>F34+F35+F36</f>
        <v>252000</v>
      </c>
      <c r="G33" s="119">
        <f t="shared" ref="G33:R33" si="12">G34+G35+G36</f>
        <v>21000</v>
      </c>
      <c r="H33" s="120">
        <f t="shared" si="12"/>
        <v>21000</v>
      </c>
      <c r="I33" s="120">
        <f t="shared" si="12"/>
        <v>21000</v>
      </c>
      <c r="J33" s="120">
        <f t="shared" si="12"/>
        <v>21000</v>
      </c>
      <c r="K33" s="120">
        <f t="shared" si="12"/>
        <v>21000</v>
      </c>
      <c r="L33" s="123">
        <f t="shared" si="12"/>
        <v>21000</v>
      </c>
      <c r="M33" s="120">
        <f t="shared" si="12"/>
        <v>21000</v>
      </c>
      <c r="N33" s="122">
        <f t="shared" si="12"/>
        <v>21000</v>
      </c>
      <c r="O33" s="123">
        <f t="shared" si="12"/>
        <v>21000</v>
      </c>
      <c r="P33" s="120">
        <f t="shared" si="12"/>
        <v>21000</v>
      </c>
      <c r="Q33" s="122">
        <f t="shared" si="12"/>
        <v>21000</v>
      </c>
      <c r="R33" s="124">
        <f t="shared" si="12"/>
        <v>21000</v>
      </c>
    </row>
    <row r="34" spans="1:18" s="41" customFormat="1" hidden="1" x14ac:dyDescent="0.25">
      <c r="A34" s="128" t="s">
        <v>164</v>
      </c>
      <c r="B34" s="53" t="s">
        <v>628</v>
      </c>
      <c r="C34" s="580" t="s">
        <v>165</v>
      </c>
      <c r="D34" s="581"/>
      <c r="E34" s="581"/>
      <c r="F34" s="265">
        <f t="shared" ref="F34:F36" si="13">SUM(G34:R34)</f>
        <v>0</v>
      </c>
      <c r="G34" s="78"/>
      <c r="H34" s="13"/>
      <c r="I34" s="13"/>
      <c r="J34" s="13"/>
      <c r="K34" s="13"/>
      <c r="L34" s="83"/>
      <c r="M34" s="13"/>
      <c r="N34" s="43"/>
      <c r="O34" s="83"/>
      <c r="P34" s="13"/>
      <c r="Q34" s="43"/>
      <c r="R34" s="45"/>
    </row>
    <row r="35" spans="1:18" s="41" customFormat="1" x14ac:dyDescent="0.25">
      <c r="A35" s="128" t="s">
        <v>166</v>
      </c>
      <c r="B35" s="53" t="s">
        <v>629</v>
      </c>
      <c r="C35" s="580" t="s">
        <v>167</v>
      </c>
      <c r="D35" s="581"/>
      <c r="E35" s="581"/>
      <c r="F35" s="265">
        <f t="shared" si="13"/>
        <v>252000</v>
      </c>
      <c r="G35" s="78">
        <v>21000</v>
      </c>
      <c r="H35" s="13">
        <v>21000</v>
      </c>
      <c r="I35" s="13">
        <v>21000</v>
      </c>
      <c r="J35" s="13">
        <v>21000</v>
      </c>
      <c r="K35" s="13">
        <v>21000</v>
      </c>
      <c r="L35" s="83">
        <v>21000</v>
      </c>
      <c r="M35" s="13">
        <v>21000</v>
      </c>
      <c r="N35" s="43">
        <v>21000</v>
      </c>
      <c r="O35" s="83">
        <v>21000</v>
      </c>
      <c r="P35" s="13">
        <v>21000</v>
      </c>
      <c r="Q35" s="43">
        <v>21000</v>
      </c>
      <c r="R35" s="45">
        <v>21000</v>
      </c>
    </row>
    <row r="36" spans="1:18" s="41" customFormat="1" hidden="1" x14ac:dyDescent="0.25">
      <c r="A36" s="128" t="s">
        <v>168</v>
      </c>
      <c r="B36" s="53" t="s">
        <v>630</v>
      </c>
      <c r="C36" s="580" t="s">
        <v>169</v>
      </c>
      <c r="D36" s="581"/>
      <c r="E36" s="581"/>
      <c r="F36" s="265">
        <f t="shared" si="13"/>
        <v>0</v>
      </c>
      <c r="G36" s="78"/>
      <c r="H36" s="13"/>
      <c r="I36" s="13"/>
      <c r="J36" s="13"/>
      <c r="K36" s="13"/>
      <c r="L36" s="83"/>
      <c r="M36" s="13"/>
      <c r="N36" s="43"/>
      <c r="O36" s="83"/>
      <c r="P36" s="13"/>
      <c r="Q36" s="43"/>
      <c r="R36" s="45"/>
    </row>
    <row r="37" spans="1:18" x14ac:dyDescent="0.25">
      <c r="B37" s="93" t="s">
        <v>631</v>
      </c>
      <c r="C37" s="534" t="s">
        <v>170</v>
      </c>
      <c r="D37" s="535"/>
      <c r="E37" s="535"/>
      <c r="F37" s="259">
        <f>F38+F42</f>
        <v>1239600</v>
      </c>
      <c r="G37" s="95">
        <f t="shared" ref="G37:R37" si="14">G38+G42</f>
        <v>116900</v>
      </c>
      <c r="H37" s="96">
        <f t="shared" si="14"/>
        <v>96500</v>
      </c>
      <c r="I37" s="96">
        <f t="shared" si="14"/>
        <v>96500</v>
      </c>
      <c r="J37" s="96">
        <f t="shared" si="14"/>
        <v>116900</v>
      </c>
      <c r="K37" s="96">
        <f t="shared" si="14"/>
        <v>96500</v>
      </c>
      <c r="L37" s="99">
        <f t="shared" si="14"/>
        <v>96500</v>
      </c>
      <c r="M37" s="96">
        <f t="shared" si="14"/>
        <v>116900</v>
      </c>
      <c r="N37" s="98">
        <f t="shared" si="14"/>
        <v>96500</v>
      </c>
      <c r="O37" s="99">
        <f t="shared" si="14"/>
        <v>96500</v>
      </c>
      <c r="P37" s="96">
        <f t="shared" si="14"/>
        <v>116900</v>
      </c>
      <c r="Q37" s="98">
        <f t="shared" si="14"/>
        <v>96500</v>
      </c>
      <c r="R37" s="100">
        <f t="shared" si="14"/>
        <v>96500</v>
      </c>
    </row>
    <row r="38" spans="1:18" s="41" customFormat="1" x14ac:dyDescent="0.25">
      <c r="A38" s="128" t="s">
        <v>171</v>
      </c>
      <c r="B38" s="53" t="s">
        <v>632</v>
      </c>
      <c r="C38" s="580" t="s">
        <v>172</v>
      </c>
      <c r="D38" s="581"/>
      <c r="E38" s="581"/>
      <c r="F38" s="265">
        <f>SUM(F39:F41)</f>
        <v>939600</v>
      </c>
      <c r="G38" s="78">
        <f t="shared" ref="G38:R38" si="15">SUM(G39:G41)</f>
        <v>91900</v>
      </c>
      <c r="H38" s="13">
        <f t="shared" si="15"/>
        <v>71500</v>
      </c>
      <c r="I38" s="13">
        <f t="shared" si="15"/>
        <v>71500</v>
      </c>
      <c r="J38" s="13">
        <f t="shared" si="15"/>
        <v>91900</v>
      </c>
      <c r="K38" s="13">
        <f t="shared" si="15"/>
        <v>71500</v>
      </c>
      <c r="L38" s="83">
        <f t="shared" si="15"/>
        <v>71500</v>
      </c>
      <c r="M38" s="13">
        <f t="shared" si="15"/>
        <v>91900</v>
      </c>
      <c r="N38" s="43">
        <f t="shared" si="15"/>
        <v>71500</v>
      </c>
      <c r="O38" s="83">
        <f t="shared" si="15"/>
        <v>71500</v>
      </c>
      <c r="P38" s="13">
        <f t="shared" si="15"/>
        <v>91900</v>
      </c>
      <c r="Q38" s="43">
        <f t="shared" si="15"/>
        <v>71500</v>
      </c>
      <c r="R38" s="45">
        <f t="shared" si="15"/>
        <v>71500</v>
      </c>
    </row>
    <row r="39" spans="1:18" x14ac:dyDescent="0.25">
      <c r="B39" s="55"/>
      <c r="C39" s="377"/>
      <c r="D39" s="246" t="s">
        <v>1057</v>
      </c>
      <c r="E39" s="246"/>
      <c r="F39" s="258">
        <f t="shared" ref="F39:F44" si="16">SUM(G39:R39)</f>
        <v>78000</v>
      </c>
      <c r="G39" s="76">
        <v>6500</v>
      </c>
      <c r="H39" s="1">
        <v>6500</v>
      </c>
      <c r="I39" s="1">
        <v>6500</v>
      </c>
      <c r="J39" s="1">
        <v>6500</v>
      </c>
      <c r="K39" s="1">
        <v>6500</v>
      </c>
      <c r="L39" s="82">
        <v>6500</v>
      </c>
      <c r="M39" s="1">
        <v>6500</v>
      </c>
      <c r="N39" s="42">
        <v>6500</v>
      </c>
      <c r="O39" s="82">
        <v>6500</v>
      </c>
      <c r="P39" s="1">
        <v>6500</v>
      </c>
      <c r="Q39" s="42">
        <v>6500</v>
      </c>
      <c r="R39" s="44">
        <v>6500</v>
      </c>
    </row>
    <row r="40" spans="1:18" x14ac:dyDescent="0.25">
      <c r="B40" s="55"/>
      <c r="C40" s="377"/>
      <c r="D40" s="246" t="s">
        <v>1058</v>
      </c>
      <c r="E40" s="246"/>
      <c r="F40" s="258">
        <f t="shared" si="16"/>
        <v>36000</v>
      </c>
      <c r="G40" s="76">
        <v>3000</v>
      </c>
      <c r="H40" s="1">
        <v>3000</v>
      </c>
      <c r="I40" s="1">
        <v>3000</v>
      </c>
      <c r="J40" s="1">
        <v>3000</v>
      </c>
      <c r="K40" s="1">
        <v>3000</v>
      </c>
      <c r="L40" s="82">
        <v>3000</v>
      </c>
      <c r="M40" s="1">
        <v>3000</v>
      </c>
      <c r="N40" s="42">
        <v>3000</v>
      </c>
      <c r="O40" s="82">
        <v>3000</v>
      </c>
      <c r="P40" s="1">
        <v>3000</v>
      </c>
      <c r="Q40" s="42">
        <v>3000</v>
      </c>
      <c r="R40" s="44">
        <v>3000</v>
      </c>
    </row>
    <row r="41" spans="1:18" x14ac:dyDescent="0.25">
      <c r="B41" s="55"/>
      <c r="C41" s="377"/>
      <c r="D41" s="246" t="s">
        <v>1059</v>
      </c>
      <c r="E41" s="246"/>
      <c r="F41" s="258">
        <f t="shared" si="16"/>
        <v>825600</v>
      </c>
      <c r="G41" s="76">
        <v>82400</v>
      </c>
      <c r="H41" s="1">
        <v>62000</v>
      </c>
      <c r="I41" s="1">
        <v>62000</v>
      </c>
      <c r="J41" s="1">
        <v>82400</v>
      </c>
      <c r="K41" s="1">
        <v>62000</v>
      </c>
      <c r="L41" s="82">
        <v>62000</v>
      </c>
      <c r="M41" s="1">
        <v>82400</v>
      </c>
      <c r="N41" s="42">
        <v>62000</v>
      </c>
      <c r="O41" s="82">
        <v>62000</v>
      </c>
      <c r="P41" s="1">
        <v>82400</v>
      </c>
      <c r="Q41" s="42">
        <v>62000</v>
      </c>
      <c r="R41" s="44">
        <v>62000</v>
      </c>
    </row>
    <row r="42" spans="1:18" s="41" customFormat="1" x14ac:dyDescent="0.25">
      <c r="A42" s="128" t="s">
        <v>173</v>
      </c>
      <c r="B42" s="53" t="s">
        <v>633</v>
      </c>
      <c r="C42" s="580" t="s">
        <v>174</v>
      </c>
      <c r="D42" s="581"/>
      <c r="E42" s="581"/>
      <c r="F42" s="265">
        <f>SUM(F43:F44)</f>
        <v>300000</v>
      </c>
      <c r="G42" s="78">
        <f t="shared" ref="G42:R42" si="17">SUM(G43:G44)</f>
        <v>25000</v>
      </c>
      <c r="H42" s="13">
        <f t="shared" si="17"/>
        <v>25000</v>
      </c>
      <c r="I42" s="13">
        <f t="shared" si="17"/>
        <v>25000</v>
      </c>
      <c r="J42" s="13">
        <f t="shared" si="17"/>
        <v>25000</v>
      </c>
      <c r="K42" s="13">
        <f t="shared" si="17"/>
        <v>25000</v>
      </c>
      <c r="L42" s="83">
        <f t="shared" si="17"/>
        <v>25000</v>
      </c>
      <c r="M42" s="13">
        <f t="shared" si="17"/>
        <v>25000</v>
      </c>
      <c r="N42" s="43">
        <f t="shared" si="17"/>
        <v>25000</v>
      </c>
      <c r="O42" s="83">
        <f t="shared" si="17"/>
        <v>25000</v>
      </c>
      <c r="P42" s="13">
        <f t="shared" si="17"/>
        <v>25000</v>
      </c>
      <c r="Q42" s="43">
        <f t="shared" si="17"/>
        <v>25000</v>
      </c>
      <c r="R42" s="45">
        <f t="shared" si="17"/>
        <v>25000</v>
      </c>
    </row>
    <row r="43" spans="1:18" x14ac:dyDescent="0.25">
      <c r="B43" s="55"/>
      <c r="C43" s="377"/>
      <c r="D43" s="246" t="s">
        <v>1060</v>
      </c>
      <c r="E43" s="246"/>
      <c r="F43" s="258">
        <f t="shared" si="16"/>
        <v>150000</v>
      </c>
      <c r="G43" s="76">
        <v>12500</v>
      </c>
      <c r="H43" s="1">
        <v>12500</v>
      </c>
      <c r="I43" s="1">
        <v>12500</v>
      </c>
      <c r="J43" s="1">
        <v>12500</v>
      </c>
      <c r="K43" s="1">
        <v>12500</v>
      </c>
      <c r="L43" s="82">
        <v>12500</v>
      </c>
      <c r="M43" s="1">
        <v>12500</v>
      </c>
      <c r="N43" s="42">
        <v>12500</v>
      </c>
      <c r="O43" s="82">
        <v>12500</v>
      </c>
      <c r="P43" s="1">
        <v>12500</v>
      </c>
      <c r="Q43" s="42">
        <v>12500</v>
      </c>
      <c r="R43" s="44">
        <v>12500</v>
      </c>
    </row>
    <row r="44" spans="1:18" x14ac:dyDescent="0.25">
      <c r="B44" s="55"/>
      <c r="C44" s="377"/>
      <c r="D44" s="246" t="s">
        <v>1061</v>
      </c>
      <c r="E44" s="246"/>
      <c r="F44" s="258">
        <f t="shared" si="16"/>
        <v>150000</v>
      </c>
      <c r="G44" s="76">
        <v>12500</v>
      </c>
      <c r="H44" s="1">
        <v>12500</v>
      </c>
      <c r="I44" s="1">
        <v>12500</v>
      </c>
      <c r="J44" s="1">
        <v>12500</v>
      </c>
      <c r="K44" s="1">
        <v>12500</v>
      </c>
      <c r="L44" s="82">
        <v>12500</v>
      </c>
      <c r="M44" s="1">
        <v>12500</v>
      </c>
      <c r="N44" s="42">
        <v>12500</v>
      </c>
      <c r="O44" s="82">
        <v>12500</v>
      </c>
      <c r="P44" s="1">
        <v>12500</v>
      </c>
      <c r="Q44" s="42">
        <v>12500</v>
      </c>
      <c r="R44" s="44">
        <v>12500</v>
      </c>
    </row>
    <row r="45" spans="1:18" x14ac:dyDescent="0.25">
      <c r="B45" s="93" t="s">
        <v>634</v>
      </c>
      <c r="C45" s="534" t="s">
        <v>175</v>
      </c>
      <c r="D45" s="535"/>
      <c r="E45" s="535"/>
      <c r="F45" s="259">
        <f>F46+F47+F48+F49+F50+F56+F59</f>
        <v>2294604</v>
      </c>
      <c r="G45" s="95">
        <f t="shared" ref="G45:R45" si="18">G46+G47+G48+G49+G50+G56+G59</f>
        <v>190632</v>
      </c>
      <c r="H45" s="96">
        <f t="shared" si="18"/>
        <v>171880</v>
      </c>
      <c r="I45" s="96">
        <f t="shared" si="18"/>
        <v>335190</v>
      </c>
      <c r="J45" s="96">
        <f t="shared" si="18"/>
        <v>115990</v>
      </c>
      <c r="K45" s="96">
        <f t="shared" si="18"/>
        <v>105990</v>
      </c>
      <c r="L45" s="99">
        <f t="shared" si="18"/>
        <v>358832</v>
      </c>
      <c r="M45" s="96">
        <f t="shared" si="18"/>
        <v>126990</v>
      </c>
      <c r="N45" s="98">
        <f t="shared" si="18"/>
        <v>128740</v>
      </c>
      <c r="O45" s="99">
        <f t="shared" si="18"/>
        <v>274190</v>
      </c>
      <c r="P45" s="96">
        <f t="shared" si="18"/>
        <v>105990</v>
      </c>
      <c r="Q45" s="98">
        <f t="shared" si="18"/>
        <v>105990</v>
      </c>
      <c r="R45" s="100">
        <f t="shared" si="18"/>
        <v>274190</v>
      </c>
    </row>
    <row r="46" spans="1:18" s="41" customFormat="1" hidden="1" x14ac:dyDescent="0.25">
      <c r="A46" s="128" t="s">
        <v>176</v>
      </c>
      <c r="B46" s="53" t="s">
        <v>635</v>
      </c>
      <c r="C46" s="580" t="s">
        <v>177</v>
      </c>
      <c r="D46" s="581"/>
      <c r="E46" s="581"/>
      <c r="F46" s="265">
        <f t="shared" ref="F46:F49" si="19">SUM(G46:R46)</f>
        <v>0</v>
      </c>
      <c r="G46" s="78"/>
      <c r="H46" s="13"/>
      <c r="I46" s="13"/>
      <c r="J46" s="13"/>
      <c r="K46" s="13"/>
      <c r="L46" s="83"/>
      <c r="M46" s="13"/>
      <c r="N46" s="43"/>
      <c r="O46" s="83"/>
      <c r="P46" s="13"/>
      <c r="Q46" s="43"/>
      <c r="R46" s="45"/>
    </row>
    <row r="47" spans="1:18" s="41" customFormat="1" hidden="1" x14ac:dyDescent="0.25">
      <c r="A47" s="128" t="s">
        <v>178</v>
      </c>
      <c r="B47" s="53" t="s">
        <v>636</v>
      </c>
      <c r="C47" s="580" t="s">
        <v>179</v>
      </c>
      <c r="D47" s="581"/>
      <c r="E47" s="581"/>
      <c r="F47" s="265">
        <f t="shared" si="19"/>
        <v>0</v>
      </c>
      <c r="G47" s="78"/>
      <c r="H47" s="13"/>
      <c r="I47" s="13"/>
      <c r="J47" s="13"/>
      <c r="K47" s="13"/>
      <c r="L47" s="83"/>
      <c r="M47" s="13"/>
      <c r="N47" s="43"/>
      <c r="O47" s="83"/>
      <c r="P47" s="13"/>
      <c r="Q47" s="43"/>
      <c r="R47" s="45"/>
    </row>
    <row r="48" spans="1:18" s="41" customFormat="1" x14ac:dyDescent="0.25">
      <c r="A48" s="128" t="s">
        <v>180</v>
      </c>
      <c r="B48" s="53" t="s">
        <v>637</v>
      </c>
      <c r="C48" s="580" t="s">
        <v>181</v>
      </c>
      <c r="D48" s="581"/>
      <c r="E48" s="581"/>
      <c r="F48" s="265">
        <f t="shared" si="19"/>
        <v>438000</v>
      </c>
      <c r="G48" s="78">
        <v>36500</v>
      </c>
      <c r="H48" s="13">
        <v>36500</v>
      </c>
      <c r="I48" s="13">
        <v>36500</v>
      </c>
      <c r="J48" s="13">
        <v>36500</v>
      </c>
      <c r="K48" s="13">
        <v>36500</v>
      </c>
      <c r="L48" s="83">
        <v>36500</v>
      </c>
      <c r="M48" s="13">
        <v>36500</v>
      </c>
      <c r="N48" s="43">
        <v>36500</v>
      </c>
      <c r="O48" s="83">
        <v>36500</v>
      </c>
      <c r="P48" s="13">
        <v>36500</v>
      </c>
      <c r="Q48" s="43">
        <v>36500</v>
      </c>
      <c r="R48" s="45">
        <v>36500</v>
      </c>
    </row>
    <row r="49" spans="1:18" s="41" customFormat="1" hidden="1" x14ac:dyDescent="0.25">
      <c r="A49" s="128" t="s">
        <v>182</v>
      </c>
      <c r="B49" s="53" t="s">
        <v>638</v>
      </c>
      <c r="C49" s="580" t="s">
        <v>183</v>
      </c>
      <c r="D49" s="581"/>
      <c r="E49" s="581"/>
      <c r="F49" s="265">
        <f t="shared" si="19"/>
        <v>0</v>
      </c>
      <c r="G49" s="78"/>
      <c r="H49" s="13"/>
      <c r="I49" s="13"/>
      <c r="J49" s="13"/>
      <c r="K49" s="13"/>
      <c r="L49" s="83"/>
      <c r="M49" s="13"/>
      <c r="N49" s="43"/>
      <c r="O49" s="83"/>
      <c r="P49" s="13"/>
      <c r="Q49" s="43"/>
      <c r="R49" s="45"/>
    </row>
    <row r="50" spans="1:18" s="18" customFormat="1" x14ac:dyDescent="0.25">
      <c r="A50" s="128" t="s">
        <v>184</v>
      </c>
      <c r="B50" s="53" t="s">
        <v>639</v>
      </c>
      <c r="C50" s="580" t="s">
        <v>185</v>
      </c>
      <c r="D50" s="581"/>
      <c r="E50" s="581"/>
      <c r="F50" s="265">
        <f>F51+F55</f>
        <v>715940</v>
      </c>
      <c r="G50" s="78">
        <f t="shared" ref="G50:R50" si="20">G51+G55</f>
        <v>0</v>
      </c>
      <c r="H50" s="13">
        <f t="shared" si="20"/>
        <v>43140</v>
      </c>
      <c r="I50" s="13">
        <f t="shared" si="20"/>
        <v>168200</v>
      </c>
      <c r="J50" s="13">
        <f t="shared" si="20"/>
        <v>0</v>
      </c>
      <c r="K50" s="13">
        <f t="shared" si="20"/>
        <v>0</v>
      </c>
      <c r="L50" s="83">
        <f t="shared" si="20"/>
        <v>168200</v>
      </c>
      <c r="M50" s="13">
        <f t="shared" si="20"/>
        <v>0</v>
      </c>
      <c r="N50" s="43">
        <f t="shared" si="20"/>
        <v>0</v>
      </c>
      <c r="O50" s="83">
        <f t="shared" si="20"/>
        <v>168200</v>
      </c>
      <c r="P50" s="13">
        <f t="shared" si="20"/>
        <v>0</v>
      </c>
      <c r="Q50" s="43">
        <f t="shared" si="20"/>
        <v>0</v>
      </c>
      <c r="R50" s="45">
        <f t="shared" si="20"/>
        <v>168200</v>
      </c>
    </row>
    <row r="51" spans="1:18" x14ac:dyDescent="0.25">
      <c r="B51" s="55"/>
      <c r="C51" s="278"/>
      <c r="D51" s="524" t="s">
        <v>186</v>
      </c>
      <c r="E51" s="524"/>
      <c r="F51" s="258">
        <f>SUM(F52:F54)</f>
        <v>715940</v>
      </c>
      <c r="G51" s="76">
        <f t="shared" ref="G51:R51" si="21">SUM(G52:G54)</f>
        <v>0</v>
      </c>
      <c r="H51" s="1">
        <f t="shared" si="21"/>
        <v>43140</v>
      </c>
      <c r="I51" s="1">
        <f t="shared" si="21"/>
        <v>168200</v>
      </c>
      <c r="J51" s="1">
        <f t="shared" si="21"/>
        <v>0</v>
      </c>
      <c r="K51" s="1">
        <f t="shared" si="21"/>
        <v>0</v>
      </c>
      <c r="L51" s="82">
        <f t="shared" si="21"/>
        <v>168200</v>
      </c>
      <c r="M51" s="1">
        <f t="shared" si="21"/>
        <v>0</v>
      </c>
      <c r="N51" s="42">
        <f t="shared" si="21"/>
        <v>0</v>
      </c>
      <c r="O51" s="82">
        <f t="shared" si="21"/>
        <v>168200</v>
      </c>
      <c r="P51" s="1">
        <f t="shared" si="21"/>
        <v>0</v>
      </c>
      <c r="Q51" s="42">
        <f t="shared" si="21"/>
        <v>0</v>
      </c>
      <c r="R51" s="44">
        <f t="shared" si="21"/>
        <v>168200</v>
      </c>
    </row>
    <row r="52" spans="1:18" x14ac:dyDescent="0.25">
      <c r="B52" s="55"/>
      <c r="C52" s="278"/>
      <c r="D52" s="378"/>
      <c r="E52" s="378" t="s">
        <v>1029</v>
      </c>
      <c r="F52" s="258">
        <f t="shared" ref="F52:F65" si="22">SUM(G52:R52)</f>
        <v>44220</v>
      </c>
      <c r="G52" s="76"/>
      <c r="H52" s="1">
        <f>6920-23500</f>
        <v>-16580</v>
      </c>
      <c r="I52" s="1">
        <v>15200</v>
      </c>
      <c r="J52" s="1"/>
      <c r="K52" s="1"/>
      <c r="L52" s="82">
        <v>15200</v>
      </c>
      <c r="M52" s="1"/>
      <c r="N52" s="42"/>
      <c r="O52" s="82">
        <v>15200</v>
      </c>
      <c r="P52" s="1"/>
      <c r="Q52" s="42"/>
      <c r="R52" s="44">
        <v>15200</v>
      </c>
    </row>
    <row r="53" spans="1:18" x14ac:dyDescent="0.25">
      <c r="B53" s="55"/>
      <c r="C53" s="278"/>
      <c r="D53" s="378"/>
      <c r="E53" s="378" t="s">
        <v>1030</v>
      </c>
      <c r="F53" s="258">
        <f t="shared" si="22"/>
        <v>588075</v>
      </c>
      <c r="G53" s="76"/>
      <c r="H53" s="1">
        <v>52075</v>
      </c>
      <c r="I53" s="1">
        <v>134000</v>
      </c>
      <c r="J53" s="1"/>
      <c r="K53" s="1"/>
      <c r="L53" s="82">
        <v>134000</v>
      </c>
      <c r="M53" s="1"/>
      <c r="N53" s="42"/>
      <c r="O53" s="82">
        <v>134000</v>
      </c>
      <c r="P53" s="1"/>
      <c r="Q53" s="42"/>
      <c r="R53" s="44">
        <v>134000</v>
      </c>
    </row>
    <row r="54" spans="1:18" x14ac:dyDescent="0.25">
      <c r="B54" s="55"/>
      <c r="C54" s="278"/>
      <c r="D54" s="378"/>
      <c r="E54" s="378" t="s">
        <v>1031</v>
      </c>
      <c r="F54" s="258">
        <f t="shared" si="22"/>
        <v>83645</v>
      </c>
      <c r="G54" s="76"/>
      <c r="H54" s="1">
        <v>7645</v>
      </c>
      <c r="I54" s="1">
        <v>19000</v>
      </c>
      <c r="J54" s="1"/>
      <c r="K54" s="1"/>
      <c r="L54" s="82">
        <v>19000</v>
      </c>
      <c r="M54" s="1"/>
      <c r="N54" s="42"/>
      <c r="O54" s="82">
        <v>19000</v>
      </c>
      <c r="P54" s="1"/>
      <c r="Q54" s="42"/>
      <c r="R54" s="44">
        <v>19000</v>
      </c>
    </row>
    <row r="55" spans="1:18" hidden="1" x14ac:dyDescent="0.25">
      <c r="B55" s="55"/>
      <c r="C55" s="278"/>
      <c r="D55" s="524" t="s">
        <v>187</v>
      </c>
      <c r="E55" s="524"/>
      <c r="F55" s="258">
        <f t="shared" si="22"/>
        <v>0</v>
      </c>
      <c r="G55" s="76"/>
      <c r="H55" s="1"/>
      <c r="I55" s="1"/>
      <c r="J55" s="1"/>
      <c r="K55" s="1"/>
      <c r="L55" s="82"/>
      <c r="M55" s="1"/>
      <c r="N55" s="42"/>
      <c r="O55" s="82"/>
      <c r="P55" s="1"/>
      <c r="Q55" s="42"/>
      <c r="R55" s="44"/>
    </row>
    <row r="56" spans="1:18" s="41" customFormat="1" x14ac:dyDescent="0.25">
      <c r="A56" s="128" t="s">
        <v>188</v>
      </c>
      <c r="B56" s="53" t="s">
        <v>640</v>
      </c>
      <c r="C56" s="576" t="s">
        <v>189</v>
      </c>
      <c r="D56" s="577"/>
      <c r="E56" s="577"/>
      <c r="F56" s="265">
        <f>SUM(F57:F58)</f>
        <v>127500</v>
      </c>
      <c r="G56" s="78">
        <f t="shared" ref="G56:R56" si="23">SUM(G57:G58)</f>
        <v>0</v>
      </c>
      <c r="H56" s="13">
        <f t="shared" si="23"/>
        <v>22750</v>
      </c>
      <c r="I56" s="13">
        <f t="shared" si="23"/>
        <v>61000</v>
      </c>
      <c r="J56" s="13">
        <f t="shared" si="23"/>
        <v>0</v>
      </c>
      <c r="K56" s="13">
        <f t="shared" si="23"/>
        <v>0</v>
      </c>
      <c r="L56" s="83">
        <f t="shared" si="23"/>
        <v>0</v>
      </c>
      <c r="M56" s="13">
        <f t="shared" si="23"/>
        <v>21000</v>
      </c>
      <c r="N56" s="43">
        <f t="shared" si="23"/>
        <v>22750</v>
      </c>
      <c r="O56" s="83">
        <f t="shared" si="23"/>
        <v>0</v>
      </c>
      <c r="P56" s="13">
        <f t="shared" si="23"/>
        <v>0</v>
      </c>
      <c r="Q56" s="43">
        <f t="shared" si="23"/>
        <v>0</v>
      </c>
      <c r="R56" s="45">
        <f t="shared" si="23"/>
        <v>0</v>
      </c>
    </row>
    <row r="57" spans="1:18" x14ac:dyDescent="0.25">
      <c r="B57" s="55"/>
      <c r="C57" s="278"/>
      <c r="D57" s="378" t="s">
        <v>1062</v>
      </c>
      <c r="E57" s="378"/>
      <c r="F57" s="258">
        <f t="shared" si="22"/>
        <v>82000</v>
      </c>
      <c r="G57" s="76"/>
      <c r="H57" s="1"/>
      <c r="I57" s="1">
        <v>61000</v>
      </c>
      <c r="J57" s="1"/>
      <c r="K57" s="1"/>
      <c r="L57" s="82"/>
      <c r="M57" s="1">
        <v>21000</v>
      </c>
      <c r="N57" s="42"/>
      <c r="O57" s="82"/>
      <c r="P57" s="1"/>
      <c r="Q57" s="42"/>
      <c r="R57" s="44"/>
    </row>
    <row r="58" spans="1:18" x14ac:dyDescent="0.25">
      <c r="B58" s="55"/>
      <c r="C58" s="278"/>
      <c r="D58" s="378" t="s">
        <v>1034</v>
      </c>
      <c r="E58" s="378"/>
      <c r="F58" s="258">
        <f t="shared" si="22"/>
        <v>45500</v>
      </c>
      <c r="G58" s="76"/>
      <c r="H58" s="1">
        <v>22750</v>
      </c>
      <c r="I58" s="1"/>
      <c r="J58" s="1"/>
      <c r="K58" s="1"/>
      <c r="L58" s="82"/>
      <c r="M58" s="1"/>
      <c r="N58" s="42">
        <v>22750</v>
      </c>
      <c r="O58" s="82"/>
      <c r="P58" s="1"/>
      <c r="Q58" s="42"/>
      <c r="R58" s="44"/>
    </row>
    <row r="59" spans="1:18" s="41" customFormat="1" x14ac:dyDescent="0.25">
      <c r="A59" s="128" t="s">
        <v>190</v>
      </c>
      <c r="B59" s="53" t="s">
        <v>641</v>
      </c>
      <c r="C59" s="576" t="s">
        <v>191</v>
      </c>
      <c r="D59" s="577"/>
      <c r="E59" s="577"/>
      <c r="F59" s="265">
        <f>SUM(F60:F65)</f>
        <v>1013164</v>
      </c>
      <c r="G59" s="78">
        <f t="shared" ref="G59:R59" si="24">SUM(G60:G65)</f>
        <v>154132</v>
      </c>
      <c r="H59" s="13">
        <f t="shared" si="24"/>
        <v>69490</v>
      </c>
      <c r="I59" s="13">
        <f t="shared" si="24"/>
        <v>69490</v>
      </c>
      <c r="J59" s="13">
        <f t="shared" si="24"/>
        <v>79490</v>
      </c>
      <c r="K59" s="13">
        <f t="shared" si="24"/>
        <v>69490</v>
      </c>
      <c r="L59" s="83">
        <f t="shared" si="24"/>
        <v>154132</v>
      </c>
      <c r="M59" s="13">
        <f t="shared" si="24"/>
        <v>69490</v>
      </c>
      <c r="N59" s="43">
        <f t="shared" si="24"/>
        <v>69490</v>
      </c>
      <c r="O59" s="83">
        <f t="shared" si="24"/>
        <v>69490</v>
      </c>
      <c r="P59" s="13">
        <f t="shared" si="24"/>
        <v>69490</v>
      </c>
      <c r="Q59" s="43">
        <f t="shared" si="24"/>
        <v>69490</v>
      </c>
      <c r="R59" s="45">
        <f t="shared" si="24"/>
        <v>69490</v>
      </c>
    </row>
    <row r="60" spans="1:18" x14ac:dyDescent="0.25">
      <c r="B60" s="55"/>
      <c r="C60" s="278"/>
      <c r="D60" s="378" t="s">
        <v>1039</v>
      </c>
      <c r="E60" s="378"/>
      <c r="F60" s="258">
        <f t="shared" si="22"/>
        <v>52800</v>
      </c>
      <c r="G60" s="76">
        <v>4400</v>
      </c>
      <c r="H60" s="1">
        <v>4400</v>
      </c>
      <c r="I60" s="1">
        <v>4400</v>
      </c>
      <c r="J60" s="1">
        <v>4400</v>
      </c>
      <c r="K60" s="1">
        <v>4400</v>
      </c>
      <c r="L60" s="82">
        <v>4400</v>
      </c>
      <c r="M60" s="1">
        <v>4400</v>
      </c>
      <c r="N60" s="42">
        <v>4400</v>
      </c>
      <c r="O60" s="82">
        <v>4400</v>
      </c>
      <c r="P60" s="1">
        <v>4400</v>
      </c>
      <c r="Q60" s="42">
        <v>4400</v>
      </c>
      <c r="R60" s="44">
        <v>4400</v>
      </c>
    </row>
    <row r="61" spans="1:18" x14ac:dyDescent="0.25">
      <c r="B61" s="55"/>
      <c r="C61" s="278"/>
      <c r="D61" s="378" t="s">
        <v>1063</v>
      </c>
      <c r="E61" s="378"/>
      <c r="F61" s="258">
        <f t="shared" si="22"/>
        <v>457200</v>
      </c>
      <c r="G61" s="76">
        <v>38100</v>
      </c>
      <c r="H61" s="1">
        <v>38100</v>
      </c>
      <c r="I61" s="1">
        <v>38100</v>
      </c>
      <c r="J61" s="1">
        <v>38100</v>
      </c>
      <c r="K61" s="1">
        <v>38100</v>
      </c>
      <c r="L61" s="82">
        <v>38100</v>
      </c>
      <c r="M61" s="1">
        <v>38100</v>
      </c>
      <c r="N61" s="42">
        <v>38100</v>
      </c>
      <c r="O61" s="82">
        <v>38100</v>
      </c>
      <c r="P61" s="1">
        <v>38100</v>
      </c>
      <c r="Q61" s="42">
        <v>38100</v>
      </c>
      <c r="R61" s="44">
        <v>38100</v>
      </c>
    </row>
    <row r="62" spans="1:18" x14ac:dyDescent="0.25">
      <c r="B62" s="55"/>
      <c r="C62" s="278"/>
      <c r="D62" s="378" t="s">
        <v>1064</v>
      </c>
      <c r="E62" s="378"/>
      <c r="F62" s="258">
        <f t="shared" si="22"/>
        <v>240000</v>
      </c>
      <c r="G62" s="76">
        <v>20000</v>
      </c>
      <c r="H62" s="1">
        <v>20000</v>
      </c>
      <c r="I62" s="1">
        <v>20000</v>
      </c>
      <c r="J62" s="1">
        <v>20000</v>
      </c>
      <c r="K62" s="1">
        <v>20000</v>
      </c>
      <c r="L62" s="82">
        <v>20000</v>
      </c>
      <c r="M62" s="1">
        <v>20000</v>
      </c>
      <c r="N62" s="42">
        <v>20000</v>
      </c>
      <c r="O62" s="82">
        <v>20000</v>
      </c>
      <c r="P62" s="1">
        <v>20000</v>
      </c>
      <c r="Q62" s="42">
        <v>20000</v>
      </c>
      <c r="R62" s="44">
        <v>20000</v>
      </c>
    </row>
    <row r="63" spans="1:18" x14ac:dyDescent="0.25">
      <c r="B63" s="55"/>
      <c r="C63" s="278"/>
      <c r="D63" s="378" t="s">
        <v>1065</v>
      </c>
      <c r="E63" s="378"/>
      <c r="F63" s="258">
        <f t="shared" si="22"/>
        <v>7080</v>
      </c>
      <c r="G63" s="76">
        <v>590</v>
      </c>
      <c r="H63" s="1">
        <v>590</v>
      </c>
      <c r="I63" s="1">
        <v>590</v>
      </c>
      <c r="J63" s="1">
        <v>590</v>
      </c>
      <c r="K63" s="1">
        <v>590</v>
      </c>
      <c r="L63" s="82">
        <v>590</v>
      </c>
      <c r="M63" s="1">
        <v>590</v>
      </c>
      <c r="N63" s="42">
        <v>590</v>
      </c>
      <c r="O63" s="82">
        <v>590</v>
      </c>
      <c r="P63" s="1">
        <v>590</v>
      </c>
      <c r="Q63" s="42">
        <v>590</v>
      </c>
      <c r="R63" s="44">
        <v>590</v>
      </c>
    </row>
    <row r="64" spans="1:18" x14ac:dyDescent="0.25">
      <c r="B64" s="55"/>
      <c r="C64" s="278"/>
      <c r="D64" s="378" t="s">
        <v>1066</v>
      </c>
      <c r="E64" s="378"/>
      <c r="F64" s="258">
        <f t="shared" si="22"/>
        <v>179284</v>
      </c>
      <c r="G64" s="76">
        <v>84642</v>
      </c>
      <c r="H64" s="1"/>
      <c r="I64" s="1"/>
      <c r="J64" s="1">
        <v>10000</v>
      </c>
      <c r="K64" s="1"/>
      <c r="L64" s="82">
        <v>84642</v>
      </c>
      <c r="M64" s="1"/>
      <c r="N64" s="42"/>
      <c r="O64" s="82"/>
      <c r="P64" s="1"/>
      <c r="Q64" s="42"/>
      <c r="R64" s="44"/>
    </row>
    <row r="65" spans="1:18" x14ac:dyDescent="0.25">
      <c r="B65" s="55"/>
      <c r="C65" s="278"/>
      <c r="D65" s="378" t="s">
        <v>1035</v>
      </c>
      <c r="E65" s="378"/>
      <c r="F65" s="258">
        <f t="shared" si="22"/>
        <v>76800</v>
      </c>
      <c r="G65" s="76">
        <v>6400</v>
      </c>
      <c r="H65" s="1">
        <v>6400</v>
      </c>
      <c r="I65" s="1">
        <v>6400</v>
      </c>
      <c r="J65" s="1">
        <v>6400</v>
      </c>
      <c r="K65" s="1">
        <v>6400</v>
      </c>
      <c r="L65" s="82">
        <v>6400</v>
      </c>
      <c r="M65" s="1">
        <v>6400</v>
      </c>
      <c r="N65" s="42">
        <v>6400</v>
      </c>
      <c r="O65" s="82">
        <v>6400</v>
      </c>
      <c r="P65" s="1">
        <v>6400</v>
      </c>
      <c r="Q65" s="42">
        <v>6400</v>
      </c>
      <c r="R65" s="44">
        <v>6400</v>
      </c>
    </row>
    <row r="66" spans="1:18" x14ac:dyDescent="0.25">
      <c r="B66" s="93" t="s">
        <v>642</v>
      </c>
      <c r="C66" s="556" t="s">
        <v>192</v>
      </c>
      <c r="D66" s="557"/>
      <c r="E66" s="557"/>
      <c r="F66" s="259">
        <f>F67+F68</f>
        <v>144734</v>
      </c>
      <c r="G66" s="95">
        <f t="shared" ref="G66:R66" si="25">G67+G68</f>
        <v>23734</v>
      </c>
      <c r="H66" s="96">
        <f t="shared" si="25"/>
        <v>11000</v>
      </c>
      <c r="I66" s="96">
        <f t="shared" si="25"/>
        <v>11000</v>
      </c>
      <c r="J66" s="96">
        <f t="shared" si="25"/>
        <v>11000</v>
      </c>
      <c r="K66" s="96">
        <f t="shared" si="25"/>
        <v>11000</v>
      </c>
      <c r="L66" s="99">
        <f t="shared" si="25"/>
        <v>11000</v>
      </c>
      <c r="M66" s="96">
        <f t="shared" si="25"/>
        <v>11000</v>
      </c>
      <c r="N66" s="98">
        <f t="shared" si="25"/>
        <v>11000</v>
      </c>
      <c r="O66" s="99">
        <f t="shared" si="25"/>
        <v>11000</v>
      </c>
      <c r="P66" s="96">
        <f t="shared" si="25"/>
        <v>11000</v>
      </c>
      <c r="Q66" s="98">
        <f t="shared" si="25"/>
        <v>11000</v>
      </c>
      <c r="R66" s="100">
        <f t="shared" si="25"/>
        <v>11000</v>
      </c>
    </row>
    <row r="67" spans="1:18" s="41" customFormat="1" x14ac:dyDescent="0.25">
      <c r="A67" s="128" t="s">
        <v>193</v>
      </c>
      <c r="B67" s="53" t="s">
        <v>643</v>
      </c>
      <c r="C67" s="576" t="s">
        <v>194</v>
      </c>
      <c r="D67" s="577"/>
      <c r="E67" s="577"/>
      <c r="F67" s="265">
        <f t="shared" ref="F67:F68" si="26">SUM(G67:R67)</f>
        <v>144734</v>
      </c>
      <c r="G67" s="78">
        <f>12734+11000</f>
        <v>23734</v>
      </c>
      <c r="H67" s="13">
        <v>11000</v>
      </c>
      <c r="I67" s="13">
        <v>11000</v>
      </c>
      <c r="J67" s="13">
        <v>11000</v>
      </c>
      <c r="K67" s="13">
        <v>11000</v>
      </c>
      <c r="L67" s="83">
        <v>11000</v>
      </c>
      <c r="M67" s="13">
        <v>11000</v>
      </c>
      <c r="N67" s="43">
        <v>11000</v>
      </c>
      <c r="O67" s="83">
        <v>11000</v>
      </c>
      <c r="P67" s="13">
        <v>11000</v>
      </c>
      <c r="Q67" s="43">
        <v>11000</v>
      </c>
      <c r="R67" s="45">
        <v>11000</v>
      </c>
    </row>
    <row r="68" spans="1:18" s="41" customFormat="1" hidden="1" x14ac:dyDescent="0.25">
      <c r="A68" s="128" t="s">
        <v>195</v>
      </c>
      <c r="B68" s="53" t="s">
        <v>644</v>
      </c>
      <c r="C68" s="576" t="s">
        <v>196</v>
      </c>
      <c r="D68" s="577"/>
      <c r="E68" s="577"/>
      <c r="F68" s="265">
        <f t="shared" si="26"/>
        <v>0</v>
      </c>
      <c r="G68" s="78"/>
      <c r="H68" s="13"/>
      <c r="I68" s="13"/>
      <c r="J68" s="13"/>
      <c r="K68" s="13"/>
      <c r="L68" s="83"/>
      <c r="M68" s="13"/>
      <c r="N68" s="43"/>
      <c r="O68" s="83"/>
      <c r="P68" s="13"/>
      <c r="Q68" s="43"/>
      <c r="R68" s="45"/>
    </row>
    <row r="69" spans="1:18" x14ac:dyDescent="0.25">
      <c r="B69" s="93" t="s">
        <v>645</v>
      </c>
      <c r="C69" s="556" t="s">
        <v>197</v>
      </c>
      <c r="D69" s="557"/>
      <c r="E69" s="557"/>
      <c r="F69" s="259">
        <f>F70+F71+F72+F73+F74</f>
        <v>609508</v>
      </c>
      <c r="G69" s="95">
        <f t="shared" ref="G69:R69" si="27">G70+G71+G72+G73+G74</f>
        <v>54406</v>
      </c>
      <c r="H69" s="96">
        <f t="shared" si="27"/>
        <v>48898</v>
      </c>
      <c r="I69" s="96">
        <f t="shared" si="27"/>
        <v>48898</v>
      </c>
      <c r="J69" s="96">
        <f t="shared" si="27"/>
        <v>57106.000000000007</v>
      </c>
      <c r="K69" s="96">
        <f t="shared" si="27"/>
        <v>48898</v>
      </c>
      <c r="L69" s="99">
        <f t="shared" si="27"/>
        <v>48898</v>
      </c>
      <c r="M69" s="96">
        <f t="shared" si="27"/>
        <v>54406</v>
      </c>
      <c r="N69" s="98">
        <f t="shared" si="27"/>
        <v>48898</v>
      </c>
      <c r="O69" s="99">
        <f t="shared" si="27"/>
        <v>48898</v>
      </c>
      <c r="P69" s="96">
        <f t="shared" si="27"/>
        <v>54406</v>
      </c>
      <c r="Q69" s="98">
        <f t="shared" si="27"/>
        <v>47898</v>
      </c>
      <c r="R69" s="100">
        <f t="shared" si="27"/>
        <v>47898</v>
      </c>
    </row>
    <row r="70" spans="1:18" s="41" customFormat="1" x14ac:dyDescent="0.25">
      <c r="A70" s="128" t="s">
        <v>198</v>
      </c>
      <c r="B70" s="53" t="s">
        <v>646</v>
      </c>
      <c r="C70" s="576" t="s">
        <v>879</v>
      </c>
      <c r="D70" s="577"/>
      <c r="E70" s="577"/>
      <c r="F70" s="265">
        <f t="shared" ref="F70:F74" si="28">SUM(G70:R70)</f>
        <v>599508</v>
      </c>
      <c r="G70" s="78">
        <f>(G35+G39+G41+G43+G44+G48+G62+G65)*0.27</f>
        <v>53406</v>
      </c>
      <c r="H70" s="13">
        <f>(H35+H39+H41+H43+H44+H48+H62+H65)*0.27</f>
        <v>47898</v>
      </c>
      <c r="I70" s="13">
        <f>(I35+I39+I41+I43+I44+I48+I62+I65)*0.27</f>
        <v>47898</v>
      </c>
      <c r="J70" s="13">
        <f>(J35+J39+J41+J43+J44+J48+J62+J64+J65)*0.27</f>
        <v>56106.000000000007</v>
      </c>
      <c r="K70" s="13">
        <f t="shared" ref="K70:R70" si="29">(K35+K39+K41+K43+K44+K48+K62+K65)*0.27</f>
        <v>47898</v>
      </c>
      <c r="L70" s="83">
        <f t="shared" si="29"/>
        <v>47898</v>
      </c>
      <c r="M70" s="13">
        <f>(M35+M39+M41+M43+M44+M48+M62+M65)*0.27</f>
        <v>53406</v>
      </c>
      <c r="N70" s="43">
        <f>(N35+N39+N41+N43+N44+N48+N62+N65)*0.27</f>
        <v>47898</v>
      </c>
      <c r="O70" s="83">
        <f t="shared" si="29"/>
        <v>47898</v>
      </c>
      <c r="P70" s="13">
        <f t="shared" si="29"/>
        <v>53406</v>
      </c>
      <c r="Q70" s="43">
        <f t="shared" si="29"/>
        <v>47898</v>
      </c>
      <c r="R70" s="45">
        <f t="shared" si="29"/>
        <v>47898</v>
      </c>
    </row>
    <row r="71" spans="1:18" s="41" customFormat="1" hidden="1" x14ac:dyDescent="0.25">
      <c r="A71" s="128" t="s">
        <v>199</v>
      </c>
      <c r="B71" s="53" t="s">
        <v>647</v>
      </c>
      <c r="C71" s="576" t="s">
        <v>200</v>
      </c>
      <c r="D71" s="577"/>
      <c r="E71" s="577"/>
      <c r="F71" s="265">
        <f t="shared" si="28"/>
        <v>0</v>
      </c>
      <c r="G71" s="78"/>
      <c r="H71" s="13"/>
      <c r="I71" s="13"/>
      <c r="J71" s="13"/>
      <c r="K71" s="13"/>
      <c r="L71" s="83"/>
      <c r="M71" s="13"/>
      <c r="N71" s="43"/>
      <c r="O71" s="83"/>
      <c r="P71" s="13"/>
      <c r="Q71" s="43"/>
      <c r="R71" s="45"/>
    </row>
    <row r="72" spans="1:18" s="41" customFormat="1" hidden="1" x14ac:dyDescent="0.25">
      <c r="A72" s="128" t="s">
        <v>201</v>
      </c>
      <c r="B72" s="53" t="s">
        <v>648</v>
      </c>
      <c r="C72" s="576" t="s">
        <v>202</v>
      </c>
      <c r="D72" s="577"/>
      <c r="E72" s="577"/>
      <c r="F72" s="265">
        <f t="shared" si="28"/>
        <v>0</v>
      </c>
      <c r="G72" s="78"/>
      <c r="H72" s="13"/>
      <c r="I72" s="13"/>
      <c r="J72" s="13"/>
      <c r="K72" s="13"/>
      <c r="L72" s="83"/>
      <c r="M72" s="13"/>
      <c r="N72" s="43"/>
      <c r="O72" s="83"/>
      <c r="P72" s="13"/>
      <c r="Q72" s="43"/>
      <c r="R72" s="45"/>
    </row>
    <row r="73" spans="1:18" s="41" customFormat="1" hidden="1" x14ac:dyDescent="0.25">
      <c r="A73" s="128" t="s">
        <v>203</v>
      </c>
      <c r="B73" s="53" t="s">
        <v>649</v>
      </c>
      <c r="C73" s="576" t="s">
        <v>204</v>
      </c>
      <c r="D73" s="577"/>
      <c r="E73" s="577"/>
      <c r="F73" s="265">
        <f t="shared" si="28"/>
        <v>0</v>
      </c>
      <c r="G73" s="78"/>
      <c r="H73" s="13"/>
      <c r="I73" s="13"/>
      <c r="J73" s="13"/>
      <c r="K73" s="13"/>
      <c r="L73" s="83"/>
      <c r="M73" s="13"/>
      <c r="N73" s="43"/>
      <c r="O73" s="83"/>
      <c r="P73" s="13"/>
      <c r="Q73" s="43"/>
      <c r="R73" s="45"/>
    </row>
    <row r="74" spans="1:18" s="41" customFormat="1" ht="15.75" thickBot="1" x14ac:dyDescent="0.3">
      <c r="A74" s="128" t="s">
        <v>205</v>
      </c>
      <c r="B74" s="198" t="s">
        <v>650</v>
      </c>
      <c r="C74" s="586" t="s">
        <v>206</v>
      </c>
      <c r="D74" s="587"/>
      <c r="E74" s="587"/>
      <c r="F74" s="282">
        <f t="shared" si="28"/>
        <v>10000</v>
      </c>
      <c r="G74" s="78">
        <v>1000</v>
      </c>
      <c r="H74" s="13">
        <v>1000</v>
      </c>
      <c r="I74" s="13">
        <v>1000</v>
      </c>
      <c r="J74" s="13">
        <v>1000</v>
      </c>
      <c r="K74" s="13">
        <v>1000</v>
      </c>
      <c r="L74" s="83">
        <v>1000</v>
      </c>
      <c r="M74" s="13">
        <v>1000</v>
      </c>
      <c r="N74" s="43">
        <v>1000</v>
      </c>
      <c r="O74" s="83">
        <v>1000</v>
      </c>
      <c r="P74" s="13">
        <v>1000</v>
      </c>
      <c r="Q74" s="43"/>
      <c r="R74" s="45"/>
    </row>
    <row r="75" spans="1:18" ht="15.75" thickBot="1" x14ac:dyDescent="0.3">
      <c r="B75" s="85" t="s">
        <v>207</v>
      </c>
      <c r="C75" s="560" t="s">
        <v>208</v>
      </c>
      <c r="D75" s="561"/>
      <c r="E75" s="561"/>
      <c r="F75" s="261">
        <f>F76+F77+F78+F79+F80+F81+F82+F86</f>
        <v>0</v>
      </c>
      <c r="G75" s="87">
        <f t="shared" ref="G75:R75" si="30">G76+G77+G78+G79+G80+G81+G82+G86</f>
        <v>0</v>
      </c>
      <c r="H75" s="88">
        <f t="shared" si="30"/>
        <v>0</v>
      </c>
      <c r="I75" s="88">
        <f t="shared" si="30"/>
        <v>0</v>
      </c>
      <c r="J75" s="88">
        <f t="shared" si="30"/>
        <v>0</v>
      </c>
      <c r="K75" s="88">
        <f t="shared" si="30"/>
        <v>0</v>
      </c>
      <c r="L75" s="91">
        <f t="shared" si="30"/>
        <v>0</v>
      </c>
      <c r="M75" s="88">
        <f t="shared" si="30"/>
        <v>0</v>
      </c>
      <c r="N75" s="90">
        <f t="shared" si="30"/>
        <v>0</v>
      </c>
      <c r="O75" s="91">
        <f t="shared" si="30"/>
        <v>0</v>
      </c>
      <c r="P75" s="88">
        <f t="shared" si="30"/>
        <v>0</v>
      </c>
      <c r="Q75" s="90">
        <f t="shared" si="30"/>
        <v>0</v>
      </c>
      <c r="R75" s="92">
        <f t="shared" si="30"/>
        <v>0</v>
      </c>
    </row>
    <row r="76" spans="1:18" s="18" customFormat="1" ht="15.75" hidden="1" thickBot="1" x14ac:dyDescent="0.3">
      <c r="A76" s="128" t="s">
        <v>880</v>
      </c>
      <c r="B76" s="117" t="s">
        <v>881</v>
      </c>
      <c r="C76" s="574" t="s">
        <v>882</v>
      </c>
      <c r="D76" s="575"/>
      <c r="E76" s="575"/>
      <c r="F76" s="257">
        <f t="shared" ref="F76:F81" si="31">SUM(G76:R76)</f>
        <v>0</v>
      </c>
      <c r="G76" s="95"/>
      <c r="H76" s="96"/>
      <c r="I76" s="96"/>
      <c r="J76" s="96"/>
      <c r="K76" s="96"/>
      <c r="L76" s="99"/>
      <c r="M76" s="96"/>
      <c r="N76" s="98"/>
      <c r="O76" s="99"/>
      <c r="P76" s="96"/>
      <c r="Q76" s="98"/>
      <c r="R76" s="100"/>
    </row>
    <row r="77" spans="1:18" s="18" customFormat="1" ht="15.75" hidden="1" thickBot="1" x14ac:dyDescent="0.3">
      <c r="A77" s="128" t="s">
        <v>209</v>
      </c>
      <c r="B77" s="117" t="s">
        <v>651</v>
      </c>
      <c r="C77" s="574" t="s">
        <v>210</v>
      </c>
      <c r="D77" s="575"/>
      <c r="E77" s="575"/>
      <c r="F77" s="257">
        <f t="shared" si="31"/>
        <v>0</v>
      </c>
      <c r="G77" s="95"/>
      <c r="H77" s="96"/>
      <c r="I77" s="96"/>
      <c r="J77" s="96"/>
      <c r="K77" s="96"/>
      <c r="L77" s="99"/>
      <c r="M77" s="96"/>
      <c r="N77" s="98"/>
      <c r="O77" s="99"/>
      <c r="P77" s="96"/>
      <c r="Q77" s="98"/>
      <c r="R77" s="100"/>
    </row>
    <row r="78" spans="1:18" s="18" customFormat="1" ht="15.75" hidden="1" thickBot="1" x14ac:dyDescent="0.3">
      <c r="A78" s="128" t="s">
        <v>211</v>
      </c>
      <c r="B78" s="93" t="s">
        <v>652</v>
      </c>
      <c r="C78" s="556" t="s">
        <v>352</v>
      </c>
      <c r="D78" s="557"/>
      <c r="E78" s="557"/>
      <c r="F78" s="259">
        <f t="shared" si="31"/>
        <v>0</v>
      </c>
      <c r="G78" s="95"/>
      <c r="H78" s="96"/>
      <c r="I78" s="96"/>
      <c r="J78" s="96"/>
      <c r="K78" s="96"/>
      <c r="L78" s="99"/>
      <c r="M78" s="96"/>
      <c r="N78" s="98"/>
      <c r="O78" s="99"/>
      <c r="P78" s="96"/>
      <c r="Q78" s="98"/>
      <c r="R78" s="100"/>
    </row>
    <row r="79" spans="1:18" s="18" customFormat="1" ht="15.75" hidden="1" thickBot="1" x14ac:dyDescent="0.3">
      <c r="A79" s="128" t="s">
        <v>212</v>
      </c>
      <c r="B79" s="117" t="s">
        <v>653</v>
      </c>
      <c r="C79" s="556" t="s">
        <v>883</v>
      </c>
      <c r="D79" s="557"/>
      <c r="E79" s="557"/>
      <c r="F79" s="259">
        <f t="shared" si="31"/>
        <v>0</v>
      </c>
      <c r="G79" s="95"/>
      <c r="H79" s="96"/>
      <c r="I79" s="96"/>
      <c r="J79" s="96"/>
      <c r="K79" s="96"/>
      <c r="L79" s="99"/>
      <c r="M79" s="96"/>
      <c r="N79" s="98"/>
      <c r="O79" s="99"/>
      <c r="P79" s="96"/>
      <c r="Q79" s="98"/>
      <c r="R79" s="100"/>
    </row>
    <row r="80" spans="1:18" s="18" customFormat="1" ht="15.75" hidden="1" thickBot="1" x14ac:dyDescent="0.3">
      <c r="A80" s="128" t="s">
        <v>213</v>
      </c>
      <c r="B80" s="93" t="s">
        <v>654</v>
      </c>
      <c r="C80" s="556" t="s">
        <v>884</v>
      </c>
      <c r="D80" s="557"/>
      <c r="E80" s="557"/>
      <c r="F80" s="259">
        <f t="shared" si="31"/>
        <v>0</v>
      </c>
      <c r="G80" s="95"/>
      <c r="H80" s="96"/>
      <c r="I80" s="96"/>
      <c r="J80" s="96"/>
      <c r="K80" s="96"/>
      <c r="L80" s="99"/>
      <c r="M80" s="96"/>
      <c r="N80" s="98"/>
      <c r="O80" s="99"/>
      <c r="P80" s="96"/>
      <c r="Q80" s="98"/>
      <c r="R80" s="100"/>
    </row>
    <row r="81" spans="1:19" s="18" customFormat="1" ht="15.75" hidden="1" thickBot="1" x14ac:dyDescent="0.3">
      <c r="A81" s="128" t="s">
        <v>214</v>
      </c>
      <c r="B81" s="117" t="s">
        <v>655</v>
      </c>
      <c r="C81" s="556" t="s">
        <v>215</v>
      </c>
      <c r="D81" s="557"/>
      <c r="E81" s="557"/>
      <c r="F81" s="259">
        <f t="shared" si="31"/>
        <v>0</v>
      </c>
      <c r="G81" s="95"/>
      <c r="H81" s="96"/>
      <c r="I81" s="96"/>
      <c r="J81" s="96"/>
      <c r="K81" s="96"/>
      <c r="L81" s="99"/>
      <c r="M81" s="96"/>
      <c r="N81" s="98"/>
      <c r="O81" s="99"/>
      <c r="P81" s="96"/>
      <c r="Q81" s="98"/>
      <c r="R81" s="100"/>
    </row>
    <row r="82" spans="1:19" s="18" customFormat="1" ht="15.75" hidden="1" thickBot="1" x14ac:dyDescent="0.3">
      <c r="A82" s="128" t="s">
        <v>216</v>
      </c>
      <c r="B82" s="93" t="s">
        <v>656</v>
      </c>
      <c r="C82" s="556" t="s">
        <v>217</v>
      </c>
      <c r="D82" s="557"/>
      <c r="E82" s="557"/>
      <c r="F82" s="259">
        <f>F83+F84+F85</f>
        <v>0</v>
      </c>
      <c r="G82" s="95">
        <f t="shared" ref="G82:R82" si="32">G83+G84+G85</f>
        <v>0</v>
      </c>
      <c r="H82" s="96">
        <f t="shared" si="32"/>
        <v>0</v>
      </c>
      <c r="I82" s="96">
        <f t="shared" si="32"/>
        <v>0</v>
      </c>
      <c r="J82" s="96">
        <f t="shared" si="32"/>
        <v>0</v>
      </c>
      <c r="K82" s="96">
        <f t="shared" si="32"/>
        <v>0</v>
      </c>
      <c r="L82" s="99">
        <f t="shared" si="32"/>
        <v>0</v>
      </c>
      <c r="M82" s="96">
        <f t="shared" si="32"/>
        <v>0</v>
      </c>
      <c r="N82" s="98">
        <f t="shared" si="32"/>
        <v>0</v>
      </c>
      <c r="O82" s="99">
        <f t="shared" si="32"/>
        <v>0</v>
      </c>
      <c r="P82" s="96">
        <f t="shared" si="32"/>
        <v>0</v>
      </c>
      <c r="Q82" s="98">
        <f t="shared" si="32"/>
        <v>0</v>
      </c>
      <c r="R82" s="100">
        <f t="shared" si="32"/>
        <v>0</v>
      </c>
    </row>
    <row r="83" spans="1:19" ht="15.75" hidden="1" thickBot="1" x14ac:dyDescent="0.3">
      <c r="B83" s="55"/>
      <c r="C83" s="2"/>
      <c r="D83" s="524" t="s">
        <v>343</v>
      </c>
      <c r="E83" s="524"/>
      <c r="F83" s="258">
        <f t="shared" ref="F83:F85" si="33">SUM(G83:R83)</f>
        <v>0</v>
      </c>
      <c r="G83" s="76"/>
      <c r="H83" s="1"/>
      <c r="I83" s="1"/>
      <c r="J83" s="1"/>
      <c r="K83" s="1"/>
      <c r="L83" s="82"/>
      <c r="M83" s="1"/>
      <c r="N83" s="42"/>
      <c r="O83" s="82"/>
      <c r="P83" s="1"/>
      <c r="Q83" s="42"/>
      <c r="R83" s="44"/>
      <c r="S83" s="21"/>
    </row>
    <row r="84" spans="1:19" ht="15.75" hidden="1" thickBot="1" x14ac:dyDescent="0.3">
      <c r="B84" s="55"/>
      <c r="C84" s="2"/>
      <c r="D84" s="524" t="s">
        <v>344</v>
      </c>
      <c r="E84" s="524"/>
      <c r="F84" s="258">
        <f t="shared" si="33"/>
        <v>0</v>
      </c>
      <c r="G84" s="76"/>
      <c r="H84" s="1"/>
      <c r="I84" s="1"/>
      <c r="J84" s="1"/>
      <c r="K84" s="1"/>
      <c r="L84" s="82"/>
      <c r="M84" s="1"/>
      <c r="N84" s="42"/>
      <c r="O84" s="82"/>
      <c r="P84" s="1"/>
      <c r="Q84" s="42"/>
      <c r="R84" s="44"/>
    </row>
    <row r="85" spans="1:19" ht="15.75" hidden="1" thickBot="1" x14ac:dyDescent="0.3">
      <c r="B85" s="55"/>
      <c r="C85" s="2"/>
      <c r="D85" s="524" t="s">
        <v>345</v>
      </c>
      <c r="E85" s="524"/>
      <c r="F85" s="258">
        <f t="shared" si="33"/>
        <v>0</v>
      </c>
      <c r="G85" s="76"/>
      <c r="H85" s="1"/>
      <c r="I85" s="1"/>
      <c r="J85" s="1"/>
      <c r="K85" s="1"/>
      <c r="L85" s="82"/>
      <c r="M85" s="1"/>
      <c r="N85" s="42"/>
      <c r="O85" s="82"/>
      <c r="P85" s="1"/>
      <c r="Q85" s="42"/>
      <c r="R85" s="44"/>
    </row>
    <row r="86" spans="1:19" s="18" customFormat="1" ht="15.75" hidden="1" thickBot="1" x14ac:dyDescent="0.3">
      <c r="A86" s="128" t="s">
        <v>218</v>
      </c>
      <c r="B86" s="93" t="s">
        <v>657</v>
      </c>
      <c r="C86" s="556" t="s">
        <v>219</v>
      </c>
      <c r="D86" s="557"/>
      <c r="E86" s="557"/>
      <c r="F86" s="259">
        <f>F87+F88+F89+F90</f>
        <v>0</v>
      </c>
      <c r="G86" s="95">
        <f t="shared" ref="G86:R86" si="34">G87+G88+G89+G90</f>
        <v>0</v>
      </c>
      <c r="H86" s="96">
        <f t="shared" si="34"/>
        <v>0</v>
      </c>
      <c r="I86" s="96">
        <f t="shared" si="34"/>
        <v>0</v>
      </c>
      <c r="J86" s="96">
        <f t="shared" si="34"/>
        <v>0</v>
      </c>
      <c r="K86" s="96">
        <f t="shared" si="34"/>
        <v>0</v>
      </c>
      <c r="L86" s="99">
        <f t="shared" si="34"/>
        <v>0</v>
      </c>
      <c r="M86" s="96">
        <f t="shared" si="34"/>
        <v>0</v>
      </c>
      <c r="N86" s="98">
        <f t="shared" si="34"/>
        <v>0</v>
      </c>
      <c r="O86" s="99">
        <f t="shared" si="34"/>
        <v>0</v>
      </c>
      <c r="P86" s="96">
        <f t="shared" si="34"/>
        <v>0</v>
      </c>
      <c r="Q86" s="98">
        <f t="shared" si="34"/>
        <v>0</v>
      </c>
      <c r="R86" s="100">
        <f t="shared" si="34"/>
        <v>0</v>
      </c>
    </row>
    <row r="87" spans="1:19" ht="15.75" hidden="1" thickBot="1" x14ac:dyDescent="0.3">
      <c r="B87" s="55"/>
      <c r="C87" s="2"/>
      <c r="D87" s="524" t="s">
        <v>836</v>
      </c>
      <c r="E87" s="524"/>
      <c r="F87" s="258">
        <f t="shared" ref="F87:F90" si="35">SUM(G87:R87)</f>
        <v>0</v>
      </c>
      <c r="G87" s="76"/>
      <c r="H87" s="1"/>
      <c r="I87" s="1"/>
      <c r="J87" s="1"/>
      <c r="K87" s="1"/>
      <c r="L87" s="82"/>
      <c r="M87" s="1"/>
      <c r="N87" s="42"/>
      <c r="O87" s="82"/>
      <c r="P87" s="1"/>
      <c r="Q87" s="42"/>
      <c r="R87" s="44"/>
    </row>
    <row r="88" spans="1:19" ht="15.75" hidden="1" thickBot="1" x14ac:dyDescent="0.3">
      <c r="B88" s="55"/>
      <c r="C88" s="2"/>
      <c r="D88" s="524" t="s">
        <v>346</v>
      </c>
      <c r="E88" s="524"/>
      <c r="F88" s="258">
        <f t="shared" si="35"/>
        <v>0</v>
      </c>
      <c r="G88" s="76"/>
      <c r="H88" s="1"/>
      <c r="I88" s="1"/>
      <c r="J88" s="1"/>
      <c r="K88" s="1"/>
      <c r="L88" s="82"/>
      <c r="M88" s="1"/>
      <c r="N88" s="42"/>
      <c r="O88" s="82"/>
      <c r="P88" s="1"/>
      <c r="Q88" s="42"/>
      <c r="R88" s="44"/>
    </row>
    <row r="89" spans="1:19" ht="15.75" hidden="1" thickBot="1" x14ac:dyDescent="0.3">
      <c r="B89" s="55"/>
      <c r="C89" s="2"/>
      <c r="D89" s="524" t="s">
        <v>837</v>
      </c>
      <c r="E89" s="524"/>
      <c r="F89" s="258">
        <f t="shared" si="35"/>
        <v>0</v>
      </c>
      <c r="G89" s="76"/>
      <c r="H89" s="1"/>
      <c r="I89" s="1"/>
      <c r="J89" s="1"/>
      <c r="K89" s="1"/>
      <c r="L89" s="82"/>
      <c r="M89" s="1"/>
      <c r="N89" s="42"/>
      <c r="O89" s="82"/>
      <c r="P89" s="1"/>
      <c r="Q89" s="42"/>
      <c r="R89" s="44"/>
    </row>
    <row r="90" spans="1:19" ht="15.75" hidden="1" thickBot="1" x14ac:dyDescent="0.3">
      <c r="B90" s="55"/>
      <c r="C90" s="2"/>
      <c r="D90" s="524" t="s">
        <v>835</v>
      </c>
      <c r="E90" s="524"/>
      <c r="F90" s="258">
        <f t="shared" si="35"/>
        <v>0</v>
      </c>
      <c r="G90" s="76"/>
      <c r="H90" s="1"/>
      <c r="I90" s="1"/>
      <c r="J90" s="1"/>
      <c r="K90" s="1"/>
      <c r="L90" s="82"/>
      <c r="M90" s="1"/>
      <c r="N90" s="42"/>
      <c r="O90" s="82"/>
      <c r="P90" s="1"/>
      <c r="Q90" s="42"/>
      <c r="R90" s="44"/>
    </row>
    <row r="91" spans="1:19" ht="15.75" thickBot="1" x14ac:dyDescent="0.3">
      <c r="B91" s="101" t="s">
        <v>220</v>
      </c>
      <c r="C91" s="560" t="s">
        <v>221</v>
      </c>
      <c r="D91" s="561"/>
      <c r="E91" s="561"/>
      <c r="F91" s="261">
        <f>F92+F95+F99+F100+F111+F122+F133+F136+F148+F149+F150+F151+F162</f>
        <v>0</v>
      </c>
      <c r="G91" s="87">
        <f t="shared" ref="G91:R91" si="36">G92+G95+G99+G100+G111+G122+G133+G136+G148+G149+G150+G151+G162</f>
        <v>0</v>
      </c>
      <c r="H91" s="88">
        <f t="shared" si="36"/>
        <v>0</v>
      </c>
      <c r="I91" s="88">
        <f t="shared" si="36"/>
        <v>0</v>
      </c>
      <c r="J91" s="88">
        <f t="shared" si="36"/>
        <v>0</v>
      </c>
      <c r="K91" s="88">
        <f t="shared" si="36"/>
        <v>0</v>
      </c>
      <c r="L91" s="91">
        <f t="shared" si="36"/>
        <v>0</v>
      </c>
      <c r="M91" s="88">
        <f t="shared" si="36"/>
        <v>0</v>
      </c>
      <c r="N91" s="90">
        <f t="shared" si="36"/>
        <v>0</v>
      </c>
      <c r="O91" s="91">
        <f t="shared" si="36"/>
        <v>0</v>
      </c>
      <c r="P91" s="88">
        <f t="shared" si="36"/>
        <v>0</v>
      </c>
      <c r="Q91" s="90">
        <f t="shared" si="36"/>
        <v>0</v>
      </c>
      <c r="R91" s="92">
        <f t="shared" si="36"/>
        <v>0</v>
      </c>
    </row>
    <row r="92" spans="1:19" s="41" customFormat="1" ht="15.75" hidden="1" thickBot="1" x14ac:dyDescent="0.3">
      <c r="A92" s="128" t="s">
        <v>222</v>
      </c>
      <c r="B92" s="126" t="s">
        <v>658</v>
      </c>
      <c r="C92" s="562" t="s">
        <v>223</v>
      </c>
      <c r="D92" s="563"/>
      <c r="E92" s="563"/>
      <c r="F92" s="266">
        <f>F93+F94</f>
        <v>0</v>
      </c>
      <c r="G92" s="173">
        <f t="shared" ref="G92:R92" si="37">G93+G94</f>
        <v>0</v>
      </c>
      <c r="H92" s="134">
        <f t="shared" si="37"/>
        <v>0</v>
      </c>
      <c r="I92" s="134">
        <f t="shared" si="37"/>
        <v>0</v>
      </c>
      <c r="J92" s="134">
        <f t="shared" si="37"/>
        <v>0</v>
      </c>
      <c r="K92" s="134">
        <f t="shared" si="37"/>
        <v>0</v>
      </c>
      <c r="L92" s="135">
        <f t="shared" si="37"/>
        <v>0</v>
      </c>
      <c r="M92" s="134">
        <f t="shared" si="37"/>
        <v>0</v>
      </c>
      <c r="N92" s="133">
        <f t="shared" si="37"/>
        <v>0</v>
      </c>
      <c r="O92" s="135">
        <f t="shared" si="37"/>
        <v>0</v>
      </c>
      <c r="P92" s="134">
        <f t="shared" si="37"/>
        <v>0</v>
      </c>
      <c r="Q92" s="133">
        <f t="shared" si="37"/>
        <v>0</v>
      </c>
      <c r="R92" s="136">
        <f t="shared" si="37"/>
        <v>0</v>
      </c>
    </row>
    <row r="93" spans="1:19" ht="15.75" hidden="1" thickBot="1" x14ac:dyDescent="0.3">
      <c r="B93" s="55"/>
      <c r="C93" s="2"/>
      <c r="D93" s="524" t="s">
        <v>347</v>
      </c>
      <c r="E93" s="524"/>
      <c r="F93" s="258">
        <f t="shared" ref="F93:F94" si="38">SUM(G93:R93)</f>
        <v>0</v>
      </c>
      <c r="G93" s="76"/>
      <c r="H93" s="1"/>
      <c r="I93" s="1"/>
      <c r="J93" s="1"/>
      <c r="K93" s="1"/>
      <c r="L93" s="82"/>
      <c r="M93" s="1"/>
      <c r="N93" s="42"/>
      <c r="O93" s="82"/>
      <c r="P93" s="1"/>
      <c r="Q93" s="42"/>
      <c r="R93" s="44"/>
    </row>
    <row r="94" spans="1:19" ht="15.75" hidden="1" thickBot="1" x14ac:dyDescent="0.3">
      <c r="B94" s="55"/>
      <c r="C94" s="2"/>
      <c r="D94" s="524" t="s">
        <v>348</v>
      </c>
      <c r="E94" s="524"/>
      <c r="F94" s="258">
        <f t="shared" si="38"/>
        <v>0</v>
      </c>
      <c r="G94" s="76"/>
      <c r="H94" s="1"/>
      <c r="I94" s="1"/>
      <c r="J94" s="1"/>
      <c r="K94" s="1"/>
      <c r="L94" s="82"/>
      <c r="M94" s="1"/>
      <c r="N94" s="42"/>
      <c r="O94" s="82"/>
      <c r="P94" s="1"/>
      <c r="Q94" s="42"/>
      <c r="R94" s="44"/>
    </row>
    <row r="95" spans="1:19" ht="15.75" hidden="1" thickBot="1" x14ac:dyDescent="0.3">
      <c r="B95" s="126" t="s">
        <v>838</v>
      </c>
      <c r="C95" s="562" t="s">
        <v>839</v>
      </c>
      <c r="D95" s="563"/>
      <c r="E95" s="563"/>
      <c r="F95" s="266">
        <f>F96+F97+F98</f>
        <v>0</v>
      </c>
      <c r="G95" s="173">
        <f t="shared" ref="G95:R95" si="39">G96+G97+G98</f>
        <v>0</v>
      </c>
      <c r="H95" s="134">
        <f t="shared" si="39"/>
        <v>0</v>
      </c>
      <c r="I95" s="134">
        <f t="shared" si="39"/>
        <v>0</v>
      </c>
      <c r="J95" s="134">
        <f t="shared" si="39"/>
        <v>0</v>
      </c>
      <c r="K95" s="134">
        <f t="shared" si="39"/>
        <v>0</v>
      </c>
      <c r="L95" s="135">
        <f t="shared" si="39"/>
        <v>0</v>
      </c>
      <c r="M95" s="134">
        <f t="shared" si="39"/>
        <v>0</v>
      </c>
      <c r="N95" s="133">
        <f t="shared" si="39"/>
        <v>0</v>
      </c>
      <c r="O95" s="135">
        <f t="shared" si="39"/>
        <v>0</v>
      </c>
      <c r="P95" s="134">
        <f t="shared" si="39"/>
        <v>0</v>
      </c>
      <c r="Q95" s="133">
        <f t="shared" si="39"/>
        <v>0</v>
      </c>
      <c r="R95" s="136">
        <f t="shared" si="39"/>
        <v>0</v>
      </c>
    </row>
    <row r="96" spans="1:19" s="211" customFormat="1" ht="15.75" hidden="1" thickBot="1" x14ac:dyDescent="0.3">
      <c r="A96" s="128" t="s">
        <v>885</v>
      </c>
      <c r="B96" s="191" t="s">
        <v>886</v>
      </c>
      <c r="C96" s="204"/>
      <c r="D96" s="274" t="s">
        <v>976</v>
      </c>
      <c r="E96" s="300"/>
      <c r="F96" s="281">
        <f t="shared" ref="F96:F99" si="40">SUM(G96:R96)</f>
        <v>0</v>
      </c>
      <c r="G96" s="201"/>
      <c r="H96" s="195"/>
      <c r="I96" s="195"/>
      <c r="J96" s="195"/>
      <c r="K96" s="195"/>
      <c r="L96" s="196"/>
      <c r="M96" s="195"/>
      <c r="N96" s="194"/>
      <c r="O96" s="196"/>
      <c r="P96" s="195"/>
      <c r="Q96" s="194"/>
      <c r="R96" s="197"/>
    </row>
    <row r="97" spans="1:18" s="211" customFormat="1" ht="15.75" hidden="1" thickBot="1" x14ac:dyDescent="0.3">
      <c r="A97" s="128" t="s">
        <v>224</v>
      </c>
      <c r="B97" s="191" t="s">
        <v>659</v>
      </c>
      <c r="C97" s="204"/>
      <c r="D97" s="274" t="s">
        <v>225</v>
      </c>
      <c r="E97" s="300"/>
      <c r="F97" s="281">
        <f t="shared" si="40"/>
        <v>0</v>
      </c>
      <c r="G97" s="201"/>
      <c r="H97" s="195"/>
      <c r="I97" s="195"/>
      <c r="J97" s="195"/>
      <c r="K97" s="195"/>
      <c r="L97" s="196"/>
      <c r="M97" s="195"/>
      <c r="N97" s="194"/>
      <c r="O97" s="196"/>
      <c r="P97" s="195"/>
      <c r="Q97" s="194"/>
      <c r="R97" s="197"/>
    </row>
    <row r="98" spans="1:18" s="211" customFormat="1" ht="15.75" hidden="1" thickBot="1" x14ac:dyDescent="0.3">
      <c r="A98" s="128" t="s">
        <v>226</v>
      </c>
      <c r="B98" s="191" t="s">
        <v>660</v>
      </c>
      <c r="C98" s="204"/>
      <c r="D98" s="274" t="s">
        <v>227</v>
      </c>
      <c r="E98" s="300"/>
      <c r="F98" s="281">
        <f t="shared" si="40"/>
        <v>0</v>
      </c>
      <c r="G98" s="201"/>
      <c r="H98" s="195"/>
      <c r="I98" s="195"/>
      <c r="J98" s="195"/>
      <c r="K98" s="195"/>
      <c r="L98" s="196"/>
      <c r="M98" s="195"/>
      <c r="N98" s="194"/>
      <c r="O98" s="196"/>
      <c r="P98" s="195"/>
      <c r="Q98" s="194"/>
      <c r="R98" s="197"/>
    </row>
    <row r="99" spans="1:18" s="41" customFormat="1" ht="27.75" hidden="1" customHeight="1" x14ac:dyDescent="0.25">
      <c r="A99" s="128" t="s">
        <v>228</v>
      </c>
      <c r="B99" s="109" t="s">
        <v>661</v>
      </c>
      <c r="C99" s="602" t="s">
        <v>353</v>
      </c>
      <c r="D99" s="603"/>
      <c r="E99" s="603"/>
      <c r="F99" s="267">
        <f t="shared" si="40"/>
        <v>0</v>
      </c>
      <c r="G99" s="111"/>
      <c r="H99" s="112"/>
      <c r="I99" s="112"/>
      <c r="J99" s="112"/>
      <c r="K99" s="112"/>
      <c r="L99" s="115"/>
      <c r="M99" s="112"/>
      <c r="N99" s="114"/>
      <c r="O99" s="115"/>
      <c r="P99" s="112"/>
      <c r="Q99" s="114"/>
      <c r="R99" s="116"/>
    </row>
    <row r="100" spans="1:18" s="41" customFormat="1" ht="15.75" hidden="1" thickBot="1" x14ac:dyDescent="0.3">
      <c r="A100" s="128" t="s">
        <v>229</v>
      </c>
      <c r="B100" s="109" t="s">
        <v>662</v>
      </c>
      <c r="C100" s="602" t="s">
        <v>804</v>
      </c>
      <c r="D100" s="603"/>
      <c r="E100" s="603"/>
      <c r="F100" s="267">
        <f>F101+F102+F103+F104+F105+F106+F107+F108+F109+F110</f>
        <v>0</v>
      </c>
      <c r="G100" s="111">
        <f t="shared" ref="G100:R100" si="41">G101+G102+G103+G104+G105+G106+G107+G108+G109+G110</f>
        <v>0</v>
      </c>
      <c r="H100" s="112">
        <f t="shared" si="41"/>
        <v>0</v>
      </c>
      <c r="I100" s="112">
        <f t="shared" si="41"/>
        <v>0</v>
      </c>
      <c r="J100" s="112">
        <f t="shared" si="41"/>
        <v>0</v>
      </c>
      <c r="K100" s="112">
        <f t="shared" si="41"/>
        <v>0</v>
      </c>
      <c r="L100" s="115">
        <f t="shared" si="41"/>
        <v>0</v>
      </c>
      <c r="M100" s="112">
        <f t="shared" si="41"/>
        <v>0</v>
      </c>
      <c r="N100" s="114">
        <f t="shared" si="41"/>
        <v>0</v>
      </c>
      <c r="O100" s="115">
        <f t="shared" si="41"/>
        <v>0</v>
      </c>
      <c r="P100" s="112">
        <f t="shared" si="41"/>
        <v>0</v>
      </c>
      <c r="Q100" s="114">
        <f t="shared" si="41"/>
        <v>0</v>
      </c>
      <c r="R100" s="116">
        <f t="shared" si="41"/>
        <v>0</v>
      </c>
    </row>
    <row r="101" spans="1:18" ht="15.75" hidden="1" thickBot="1" x14ac:dyDescent="0.3">
      <c r="B101" s="55"/>
      <c r="C101" s="2"/>
      <c r="D101" s="524" t="s">
        <v>370</v>
      </c>
      <c r="E101" s="524"/>
      <c r="F101" s="258">
        <f t="shared" ref="F101:F110" si="42">SUM(G101:R101)</f>
        <v>0</v>
      </c>
      <c r="G101" s="76"/>
      <c r="H101" s="1"/>
      <c r="I101" s="1"/>
      <c r="J101" s="1"/>
      <c r="K101" s="1"/>
      <c r="L101" s="82"/>
      <c r="M101" s="1"/>
      <c r="N101" s="42"/>
      <c r="O101" s="82"/>
      <c r="P101" s="1"/>
      <c r="Q101" s="42"/>
      <c r="R101" s="44"/>
    </row>
    <row r="102" spans="1:18" ht="15.75" hidden="1" thickBot="1" x14ac:dyDescent="0.3">
      <c r="B102" s="55"/>
      <c r="C102" s="2"/>
      <c r="D102" s="524" t="s">
        <v>506</v>
      </c>
      <c r="E102" s="524"/>
      <c r="F102" s="258">
        <f t="shared" si="42"/>
        <v>0</v>
      </c>
      <c r="G102" s="76"/>
      <c r="H102" s="1"/>
      <c r="I102" s="1"/>
      <c r="J102" s="1"/>
      <c r="K102" s="1"/>
      <c r="L102" s="82"/>
      <c r="M102" s="1"/>
      <c r="N102" s="42"/>
      <c r="O102" s="82"/>
      <c r="P102" s="1"/>
      <c r="Q102" s="42"/>
      <c r="R102" s="44"/>
    </row>
    <row r="103" spans="1:18" ht="15.75" hidden="1" thickBot="1" x14ac:dyDescent="0.3">
      <c r="B103" s="55"/>
      <c r="C103" s="2"/>
      <c r="D103" s="524" t="s">
        <v>507</v>
      </c>
      <c r="E103" s="524"/>
      <c r="F103" s="258">
        <f t="shared" si="42"/>
        <v>0</v>
      </c>
      <c r="G103" s="76"/>
      <c r="H103" s="1"/>
      <c r="I103" s="1"/>
      <c r="J103" s="1"/>
      <c r="K103" s="1"/>
      <c r="L103" s="82"/>
      <c r="M103" s="1"/>
      <c r="N103" s="42"/>
      <c r="O103" s="82"/>
      <c r="P103" s="1"/>
      <c r="Q103" s="42"/>
      <c r="R103" s="44"/>
    </row>
    <row r="104" spans="1:18" ht="15.75" hidden="1" thickBot="1" x14ac:dyDescent="0.3">
      <c r="B104" s="55"/>
      <c r="C104" s="2"/>
      <c r="D104" s="524" t="s">
        <v>508</v>
      </c>
      <c r="E104" s="524"/>
      <c r="F104" s="258">
        <f t="shared" si="42"/>
        <v>0</v>
      </c>
      <c r="G104" s="76"/>
      <c r="H104" s="1"/>
      <c r="I104" s="1"/>
      <c r="J104" s="1"/>
      <c r="K104" s="1"/>
      <c r="L104" s="82"/>
      <c r="M104" s="1"/>
      <c r="N104" s="42"/>
      <c r="O104" s="82"/>
      <c r="P104" s="1"/>
      <c r="Q104" s="42"/>
      <c r="R104" s="44"/>
    </row>
    <row r="105" spans="1:18" ht="15.75" hidden="1" thickBot="1" x14ac:dyDescent="0.3">
      <c r="B105" s="55"/>
      <c r="C105" s="2"/>
      <c r="D105" s="524" t="s">
        <v>509</v>
      </c>
      <c r="E105" s="524"/>
      <c r="F105" s="258">
        <f t="shared" si="42"/>
        <v>0</v>
      </c>
      <c r="G105" s="76"/>
      <c r="H105" s="1"/>
      <c r="I105" s="1"/>
      <c r="J105" s="1"/>
      <c r="K105" s="1"/>
      <c r="L105" s="82"/>
      <c r="M105" s="1"/>
      <c r="N105" s="42"/>
      <c r="O105" s="82"/>
      <c r="P105" s="1"/>
      <c r="Q105" s="42"/>
      <c r="R105" s="44"/>
    </row>
    <row r="106" spans="1:18" ht="15.75" hidden="1" thickBot="1" x14ac:dyDescent="0.3">
      <c r="B106" s="55"/>
      <c r="C106" s="2"/>
      <c r="D106" s="524" t="s">
        <v>510</v>
      </c>
      <c r="E106" s="524"/>
      <c r="F106" s="258">
        <f t="shared" si="42"/>
        <v>0</v>
      </c>
      <c r="G106" s="76"/>
      <c r="H106" s="1"/>
      <c r="I106" s="1"/>
      <c r="J106" s="1"/>
      <c r="K106" s="1"/>
      <c r="L106" s="82"/>
      <c r="M106" s="1"/>
      <c r="N106" s="42"/>
      <c r="O106" s="82"/>
      <c r="P106" s="1"/>
      <c r="Q106" s="42"/>
      <c r="R106" s="44"/>
    </row>
    <row r="107" spans="1:18" ht="25.5" hidden="1" customHeight="1" x14ac:dyDescent="0.25">
      <c r="B107" s="55"/>
      <c r="C107" s="2"/>
      <c r="D107" s="523" t="s">
        <v>511</v>
      </c>
      <c r="E107" s="523"/>
      <c r="F107" s="268">
        <f t="shared" si="42"/>
        <v>0</v>
      </c>
      <c r="G107" s="76"/>
      <c r="H107" s="1"/>
      <c r="I107" s="1"/>
      <c r="J107" s="1"/>
      <c r="K107" s="1"/>
      <c r="L107" s="82"/>
      <c r="M107" s="1"/>
      <c r="N107" s="42"/>
      <c r="O107" s="82"/>
      <c r="P107" s="1"/>
      <c r="Q107" s="42"/>
      <c r="R107" s="44"/>
    </row>
    <row r="108" spans="1:18" ht="15.75" hidden="1" thickBot="1" x14ac:dyDescent="0.3">
      <c r="B108" s="55"/>
      <c r="C108" s="2"/>
      <c r="D108" s="524" t="s">
        <v>805</v>
      </c>
      <c r="E108" s="524"/>
      <c r="F108" s="258">
        <f t="shared" si="42"/>
        <v>0</v>
      </c>
      <c r="G108" s="76"/>
      <c r="H108" s="1"/>
      <c r="I108" s="1"/>
      <c r="J108" s="1"/>
      <c r="K108" s="1"/>
      <c r="L108" s="82"/>
      <c r="M108" s="1"/>
      <c r="N108" s="42"/>
      <c r="O108" s="82"/>
      <c r="P108" s="1"/>
      <c r="Q108" s="42"/>
      <c r="R108" s="44"/>
    </row>
    <row r="109" spans="1:18" ht="25.5" hidden="1" customHeight="1" x14ac:dyDescent="0.25">
      <c r="B109" s="55"/>
      <c r="C109" s="2"/>
      <c r="D109" s="523" t="s">
        <v>512</v>
      </c>
      <c r="E109" s="523"/>
      <c r="F109" s="268">
        <f t="shared" si="42"/>
        <v>0</v>
      </c>
      <c r="G109" s="76"/>
      <c r="H109" s="1"/>
      <c r="I109" s="1"/>
      <c r="J109" s="1"/>
      <c r="K109" s="1"/>
      <c r="L109" s="82"/>
      <c r="M109" s="1"/>
      <c r="N109" s="42"/>
      <c r="O109" s="82"/>
      <c r="P109" s="1"/>
      <c r="Q109" s="42"/>
      <c r="R109" s="44"/>
    </row>
    <row r="110" spans="1:18" ht="25.5" hidden="1" customHeight="1" x14ac:dyDescent="0.25">
      <c r="B110" s="55"/>
      <c r="C110" s="2"/>
      <c r="D110" s="523" t="s">
        <v>513</v>
      </c>
      <c r="E110" s="523"/>
      <c r="F110" s="268">
        <f t="shared" si="42"/>
        <v>0</v>
      </c>
      <c r="G110" s="76"/>
      <c r="H110" s="1"/>
      <c r="I110" s="1"/>
      <c r="J110" s="1"/>
      <c r="K110" s="1"/>
      <c r="L110" s="82"/>
      <c r="M110" s="1"/>
      <c r="N110" s="42"/>
      <c r="O110" s="82"/>
      <c r="P110" s="1"/>
      <c r="Q110" s="42"/>
      <c r="R110" s="44"/>
    </row>
    <row r="111" spans="1:18" s="41" customFormat="1" ht="15" hidden="1" customHeight="1" x14ac:dyDescent="0.25">
      <c r="A111" s="128" t="s">
        <v>230</v>
      </c>
      <c r="B111" s="109" t="s">
        <v>663</v>
      </c>
      <c r="C111" s="602" t="s">
        <v>806</v>
      </c>
      <c r="D111" s="603"/>
      <c r="E111" s="603"/>
      <c r="F111" s="267">
        <f>F112+F113+F114+F115+F116+F117+F118+F119+F120+F121</f>
        <v>0</v>
      </c>
      <c r="G111" s="111">
        <f t="shared" ref="G111:R111" si="43">G112+G113+G114+G115+G116+G117+G118+G119+G120+G121</f>
        <v>0</v>
      </c>
      <c r="H111" s="112">
        <f t="shared" si="43"/>
        <v>0</v>
      </c>
      <c r="I111" s="112">
        <f t="shared" si="43"/>
        <v>0</v>
      </c>
      <c r="J111" s="112">
        <f t="shared" si="43"/>
        <v>0</v>
      </c>
      <c r="K111" s="112">
        <f t="shared" si="43"/>
        <v>0</v>
      </c>
      <c r="L111" s="115">
        <f t="shared" si="43"/>
        <v>0</v>
      </c>
      <c r="M111" s="112">
        <f t="shared" si="43"/>
        <v>0</v>
      </c>
      <c r="N111" s="114">
        <f t="shared" si="43"/>
        <v>0</v>
      </c>
      <c r="O111" s="115">
        <f t="shared" si="43"/>
        <v>0</v>
      </c>
      <c r="P111" s="112">
        <f t="shared" si="43"/>
        <v>0</v>
      </c>
      <c r="Q111" s="114">
        <f t="shared" si="43"/>
        <v>0</v>
      </c>
      <c r="R111" s="116">
        <f t="shared" si="43"/>
        <v>0</v>
      </c>
    </row>
    <row r="112" spans="1:18" ht="15.75" hidden="1" thickBot="1" x14ac:dyDescent="0.3">
      <c r="B112" s="55"/>
      <c r="C112" s="2"/>
      <c r="D112" s="524" t="s">
        <v>369</v>
      </c>
      <c r="E112" s="524"/>
      <c r="F112" s="258">
        <f t="shared" ref="F112:F121" si="44">SUM(G112:R112)</f>
        <v>0</v>
      </c>
      <c r="G112" s="76"/>
      <c r="H112" s="1"/>
      <c r="I112" s="1"/>
      <c r="J112" s="1"/>
      <c r="K112" s="1"/>
      <c r="L112" s="82"/>
      <c r="M112" s="1"/>
      <c r="N112" s="42"/>
      <c r="O112" s="82"/>
      <c r="P112" s="1"/>
      <c r="Q112" s="42"/>
      <c r="R112" s="44"/>
    </row>
    <row r="113" spans="1:18" ht="15.75" hidden="1" thickBot="1" x14ac:dyDescent="0.3">
      <c r="B113" s="55"/>
      <c r="C113" s="2"/>
      <c r="D113" s="524" t="s">
        <v>514</v>
      </c>
      <c r="E113" s="524"/>
      <c r="F113" s="258">
        <f t="shared" si="44"/>
        <v>0</v>
      </c>
      <c r="G113" s="76"/>
      <c r="H113" s="1"/>
      <c r="I113" s="1"/>
      <c r="J113" s="1"/>
      <c r="K113" s="1"/>
      <c r="L113" s="82"/>
      <c r="M113" s="1"/>
      <c r="N113" s="42"/>
      <c r="O113" s="82"/>
      <c r="P113" s="1"/>
      <c r="Q113" s="42"/>
      <c r="R113" s="44"/>
    </row>
    <row r="114" spans="1:18" ht="15.75" hidden="1" thickBot="1" x14ac:dyDescent="0.3">
      <c r="B114" s="55"/>
      <c r="C114" s="2"/>
      <c r="D114" s="524" t="s">
        <v>516</v>
      </c>
      <c r="E114" s="524"/>
      <c r="F114" s="258">
        <f t="shared" si="44"/>
        <v>0</v>
      </c>
      <c r="G114" s="76"/>
      <c r="H114" s="1"/>
      <c r="I114" s="1"/>
      <c r="J114" s="1"/>
      <c r="K114" s="1"/>
      <c r="L114" s="82"/>
      <c r="M114" s="1"/>
      <c r="N114" s="42"/>
      <c r="O114" s="82"/>
      <c r="P114" s="1"/>
      <c r="Q114" s="42"/>
      <c r="R114" s="44"/>
    </row>
    <row r="115" spans="1:18" ht="15.75" hidden="1" thickBot="1" x14ac:dyDescent="0.3">
      <c r="B115" s="55"/>
      <c r="C115" s="2"/>
      <c r="D115" s="524" t="s">
        <v>808</v>
      </c>
      <c r="E115" s="524"/>
      <c r="F115" s="258">
        <f t="shared" si="44"/>
        <v>0</v>
      </c>
      <c r="G115" s="76"/>
      <c r="H115" s="1"/>
      <c r="I115" s="1"/>
      <c r="J115" s="1"/>
      <c r="K115" s="1"/>
      <c r="L115" s="82"/>
      <c r="M115" s="1"/>
      <c r="N115" s="42"/>
      <c r="O115" s="82"/>
      <c r="P115" s="1"/>
      <c r="Q115" s="42"/>
      <c r="R115" s="44"/>
    </row>
    <row r="116" spans="1:18" ht="15.75" hidden="1" thickBot="1" x14ac:dyDescent="0.3">
      <c r="B116" s="55"/>
      <c r="C116" s="2"/>
      <c r="D116" s="524" t="s">
        <v>521</v>
      </c>
      <c r="E116" s="524"/>
      <c r="F116" s="258">
        <f t="shared" si="44"/>
        <v>0</v>
      </c>
      <c r="G116" s="76"/>
      <c r="H116" s="1"/>
      <c r="I116" s="1"/>
      <c r="J116" s="1"/>
      <c r="K116" s="1"/>
      <c r="L116" s="82"/>
      <c r="M116" s="1"/>
      <c r="N116" s="42"/>
      <c r="O116" s="82"/>
      <c r="P116" s="1"/>
      <c r="Q116" s="42"/>
      <c r="R116" s="44"/>
    </row>
    <row r="117" spans="1:18" ht="15.75" hidden="1" thickBot="1" x14ac:dyDescent="0.3">
      <c r="B117" s="55"/>
      <c r="C117" s="2"/>
      <c r="D117" s="524" t="s">
        <v>519</v>
      </c>
      <c r="E117" s="524"/>
      <c r="F117" s="258">
        <f t="shared" si="44"/>
        <v>0</v>
      </c>
      <c r="G117" s="76"/>
      <c r="H117" s="1"/>
      <c r="I117" s="1"/>
      <c r="J117" s="1"/>
      <c r="K117" s="1"/>
      <c r="L117" s="82"/>
      <c r="M117" s="1"/>
      <c r="N117" s="42"/>
      <c r="O117" s="82"/>
      <c r="P117" s="1"/>
      <c r="Q117" s="42"/>
      <c r="R117" s="44"/>
    </row>
    <row r="118" spans="1:18" ht="25.5" hidden="1" customHeight="1" x14ac:dyDescent="0.25">
      <c r="B118" s="55"/>
      <c r="C118" s="2"/>
      <c r="D118" s="523" t="s">
        <v>523</v>
      </c>
      <c r="E118" s="523"/>
      <c r="F118" s="268">
        <f t="shared" si="44"/>
        <v>0</v>
      </c>
      <c r="G118" s="76"/>
      <c r="H118" s="1"/>
      <c r="I118" s="1"/>
      <c r="J118" s="1"/>
      <c r="K118" s="1"/>
      <c r="L118" s="82"/>
      <c r="M118" s="1"/>
      <c r="N118" s="42"/>
      <c r="O118" s="82"/>
      <c r="P118" s="1"/>
      <c r="Q118" s="42"/>
      <c r="R118" s="44"/>
    </row>
    <row r="119" spans="1:18" ht="15.75" hidden="1" thickBot="1" x14ac:dyDescent="0.3">
      <c r="B119" s="55"/>
      <c r="C119" s="2"/>
      <c r="D119" s="524" t="s">
        <v>807</v>
      </c>
      <c r="E119" s="524"/>
      <c r="F119" s="258">
        <f t="shared" si="44"/>
        <v>0</v>
      </c>
      <c r="G119" s="76"/>
      <c r="H119" s="1"/>
      <c r="I119" s="1"/>
      <c r="J119" s="1"/>
      <c r="K119" s="1"/>
      <c r="L119" s="82"/>
      <c r="M119" s="1"/>
      <c r="N119" s="42"/>
      <c r="O119" s="82"/>
      <c r="P119" s="1"/>
      <c r="Q119" s="42"/>
      <c r="R119" s="44"/>
    </row>
    <row r="120" spans="1:18" ht="25.5" hidden="1" customHeight="1" x14ac:dyDescent="0.25">
      <c r="B120" s="55"/>
      <c r="C120" s="2"/>
      <c r="D120" s="523" t="s">
        <v>526</v>
      </c>
      <c r="E120" s="523"/>
      <c r="F120" s="268">
        <f t="shared" si="44"/>
        <v>0</v>
      </c>
      <c r="G120" s="76"/>
      <c r="H120" s="1"/>
      <c r="I120" s="1"/>
      <c r="J120" s="1"/>
      <c r="K120" s="1"/>
      <c r="L120" s="82"/>
      <c r="M120" s="1"/>
      <c r="N120" s="42"/>
      <c r="O120" s="82"/>
      <c r="P120" s="1"/>
      <c r="Q120" s="42"/>
      <c r="R120" s="44"/>
    </row>
    <row r="121" spans="1:18" ht="25.5" hidden="1" customHeight="1" x14ac:dyDescent="0.25">
      <c r="B121" s="55"/>
      <c r="C121" s="2"/>
      <c r="D121" s="523" t="s">
        <v>528</v>
      </c>
      <c r="E121" s="523"/>
      <c r="F121" s="268">
        <f t="shared" si="44"/>
        <v>0</v>
      </c>
      <c r="G121" s="76"/>
      <c r="H121" s="1"/>
      <c r="I121" s="1"/>
      <c r="J121" s="1"/>
      <c r="K121" s="1"/>
      <c r="L121" s="82"/>
      <c r="M121" s="1"/>
      <c r="N121" s="42"/>
      <c r="O121" s="82"/>
      <c r="P121" s="1"/>
      <c r="Q121" s="42"/>
      <c r="R121" s="44"/>
    </row>
    <row r="122" spans="1:18" s="41" customFormat="1" ht="15.75" hidden="1" thickBot="1" x14ac:dyDescent="0.3">
      <c r="A122" s="128" t="s">
        <v>231</v>
      </c>
      <c r="B122" s="109" t="s">
        <v>664</v>
      </c>
      <c r="C122" s="564" t="s">
        <v>232</v>
      </c>
      <c r="D122" s="565"/>
      <c r="E122" s="565"/>
      <c r="F122" s="269">
        <f>F123+F124+F125+F126+F127+F128+F129+F130+F131+F132</f>
        <v>0</v>
      </c>
      <c r="G122" s="111">
        <f t="shared" ref="G122:R122" si="45">G123+G124+G125+G126+G127+G128+G129+G130+G131+G132</f>
        <v>0</v>
      </c>
      <c r="H122" s="112">
        <f t="shared" si="45"/>
        <v>0</v>
      </c>
      <c r="I122" s="112">
        <f t="shared" si="45"/>
        <v>0</v>
      </c>
      <c r="J122" s="112">
        <f t="shared" si="45"/>
        <v>0</v>
      </c>
      <c r="K122" s="112">
        <f t="shared" si="45"/>
        <v>0</v>
      </c>
      <c r="L122" s="115">
        <f t="shared" si="45"/>
        <v>0</v>
      </c>
      <c r="M122" s="112">
        <f t="shared" si="45"/>
        <v>0</v>
      </c>
      <c r="N122" s="114">
        <f t="shared" si="45"/>
        <v>0</v>
      </c>
      <c r="O122" s="115">
        <f t="shared" si="45"/>
        <v>0</v>
      </c>
      <c r="P122" s="112">
        <f t="shared" si="45"/>
        <v>0</v>
      </c>
      <c r="Q122" s="114">
        <f t="shared" si="45"/>
        <v>0</v>
      </c>
      <c r="R122" s="116">
        <f t="shared" si="45"/>
        <v>0</v>
      </c>
    </row>
    <row r="123" spans="1:18" ht="15.75" hidden="1" thickBot="1" x14ac:dyDescent="0.3">
      <c r="B123" s="55"/>
      <c r="C123" s="2"/>
      <c r="D123" s="524" t="s">
        <v>368</v>
      </c>
      <c r="E123" s="524"/>
      <c r="F123" s="258">
        <f t="shared" ref="F123:F132" si="46">SUM(G123:R123)</f>
        <v>0</v>
      </c>
      <c r="G123" s="76"/>
      <c r="H123" s="1"/>
      <c r="I123" s="1"/>
      <c r="J123" s="1"/>
      <c r="K123" s="1"/>
      <c r="L123" s="82"/>
      <c r="M123" s="1"/>
      <c r="N123" s="42"/>
      <c r="O123" s="82"/>
      <c r="P123" s="1"/>
      <c r="Q123" s="42"/>
      <c r="R123" s="44"/>
    </row>
    <row r="124" spans="1:18" ht="15.75" hidden="1" thickBot="1" x14ac:dyDescent="0.3">
      <c r="B124" s="55"/>
      <c r="C124" s="2"/>
      <c r="D124" s="524" t="s">
        <v>515</v>
      </c>
      <c r="E124" s="524"/>
      <c r="F124" s="258">
        <f t="shared" si="46"/>
        <v>0</v>
      </c>
      <c r="G124" s="76"/>
      <c r="H124" s="1"/>
      <c r="I124" s="1"/>
      <c r="J124" s="1"/>
      <c r="K124" s="1"/>
      <c r="L124" s="82"/>
      <c r="M124" s="1"/>
      <c r="N124" s="42"/>
      <c r="O124" s="82"/>
      <c r="P124" s="1"/>
      <c r="Q124" s="42"/>
      <c r="R124" s="44"/>
    </row>
    <row r="125" spans="1:18" ht="15.75" hidden="1" thickBot="1" x14ac:dyDescent="0.3">
      <c r="B125" s="55"/>
      <c r="C125" s="2"/>
      <c r="D125" s="524" t="s">
        <v>517</v>
      </c>
      <c r="E125" s="524"/>
      <c r="F125" s="258">
        <f t="shared" si="46"/>
        <v>0</v>
      </c>
      <c r="G125" s="76"/>
      <c r="H125" s="1"/>
      <c r="I125" s="1"/>
      <c r="J125" s="1"/>
      <c r="K125" s="1"/>
      <c r="L125" s="82"/>
      <c r="M125" s="1"/>
      <c r="N125" s="42"/>
      <c r="O125" s="82"/>
      <c r="P125" s="1"/>
      <c r="Q125" s="42"/>
      <c r="R125" s="44"/>
    </row>
    <row r="126" spans="1:18" ht="15.75" hidden="1" thickBot="1" x14ac:dyDescent="0.3">
      <c r="B126" s="55"/>
      <c r="C126" s="2"/>
      <c r="D126" s="524" t="s">
        <v>518</v>
      </c>
      <c r="E126" s="524"/>
      <c r="F126" s="258">
        <f t="shared" si="46"/>
        <v>0</v>
      </c>
      <c r="G126" s="76"/>
      <c r="H126" s="1"/>
      <c r="I126" s="1"/>
      <c r="J126" s="1"/>
      <c r="K126" s="1"/>
      <c r="L126" s="82"/>
      <c r="M126" s="1"/>
      <c r="N126" s="42"/>
      <c r="O126" s="82"/>
      <c r="P126" s="1"/>
      <c r="Q126" s="42"/>
      <c r="R126" s="44"/>
    </row>
    <row r="127" spans="1:18" ht="15.75" hidden="1" thickBot="1" x14ac:dyDescent="0.3">
      <c r="B127" s="55"/>
      <c r="C127" s="2"/>
      <c r="D127" s="524" t="s">
        <v>522</v>
      </c>
      <c r="E127" s="524"/>
      <c r="F127" s="258">
        <f t="shared" si="46"/>
        <v>0</v>
      </c>
      <c r="G127" s="76"/>
      <c r="H127" s="1"/>
      <c r="I127" s="1"/>
      <c r="J127" s="1"/>
      <c r="K127" s="1"/>
      <c r="L127" s="82"/>
      <c r="M127" s="1"/>
      <c r="N127" s="42"/>
      <c r="O127" s="82"/>
      <c r="P127" s="1"/>
      <c r="Q127" s="42"/>
      <c r="R127" s="44"/>
    </row>
    <row r="128" spans="1:18" ht="15.75" hidden="1" thickBot="1" x14ac:dyDescent="0.3">
      <c r="B128" s="55"/>
      <c r="C128" s="2"/>
      <c r="D128" s="524" t="s">
        <v>520</v>
      </c>
      <c r="E128" s="524"/>
      <c r="F128" s="258">
        <f t="shared" si="46"/>
        <v>0</v>
      </c>
      <c r="G128" s="76"/>
      <c r="H128" s="1"/>
      <c r="I128" s="1"/>
      <c r="J128" s="1"/>
      <c r="K128" s="1"/>
      <c r="L128" s="82"/>
      <c r="M128" s="1"/>
      <c r="N128" s="42"/>
      <c r="O128" s="82"/>
      <c r="P128" s="1"/>
      <c r="Q128" s="42"/>
      <c r="R128" s="44"/>
    </row>
    <row r="129" spans="1:18" ht="25.5" hidden="1" customHeight="1" x14ac:dyDescent="0.25">
      <c r="B129" s="55"/>
      <c r="C129" s="2"/>
      <c r="D129" s="523" t="s">
        <v>524</v>
      </c>
      <c r="E129" s="523"/>
      <c r="F129" s="268">
        <f t="shared" si="46"/>
        <v>0</v>
      </c>
      <c r="G129" s="76"/>
      <c r="H129" s="1"/>
      <c r="I129" s="1"/>
      <c r="J129" s="1"/>
      <c r="K129" s="1"/>
      <c r="L129" s="82"/>
      <c r="M129" s="1"/>
      <c r="N129" s="42"/>
      <c r="O129" s="82"/>
      <c r="P129" s="1"/>
      <c r="Q129" s="42"/>
      <c r="R129" s="44"/>
    </row>
    <row r="130" spans="1:18" ht="15.75" hidden="1" thickBot="1" x14ac:dyDescent="0.3">
      <c r="B130" s="55"/>
      <c r="C130" s="2"/>
      <c r="D130" s="524" t="s">
        <v>525</v>
      </c>
      <c r="E130" s="524"/>
      <c r="F130" s="258">
        <f t="shared" si="46"/>
        <v>0</v>
      </c>
      <c r="G130" s="76"/>
      <c r="H130" s="1"/>
      <c r="I130" s="1"/>
      <c r="J130" s="1"/>
      <c r="K130" s="1"/>
      <c r="L130" s="82"/>
      <c r="M130" s="1"/>
      <c r="N130" s="42"/>
      <c r="O130" s="82"/>
      <c r="P130" s="1"/>
      <c r="Q130" s="42"/>
      <c r="R130" s="44"/>
    </row>
    <row r="131" spans="1:18" ht="25.5" hidden="1" customHeight="1" x14ac:dyDescent="0.25">
      <c r="B131" s="55"/>
      <c r="C131" s="2"/>
      <c r="D131" s="523" t="s">
        <v>527</v>
      </c>
      <c r="E131" s="523"/>
      <c r="F131" s="268">
        <f t="shared" si="46"/>
        <v>0</v>
      </c>
      <c r="G131" s="76"/>
      <c r="H131" s="1"/>
      <c r="I131" s="1"/>
      <c r="J131" s="1"/>
      <c r="K131" s="1"/>
      <c r="L131" s="82"/>
      <c r="M131" s="1"/>
      <c r="N131" s="42"/>
      <c r="O131" s="82"/>
      <c r="P131" s="1"/>
      <c r="Q131" s="42"/>
      <c r="R131" s="44"/>
    </row>
    <row r="132" spans="1:18" ht="25.5" hidden="1" customHeight="1" x14ac:dyDescent="0.25">
      <c r="B132" s="55"/>
      <c r="C132" s="2"/>
      <c r="D132" s="523" t="s">
        <v>529</v>
      </c>
      <c r="E132" s="523"/>
      <c r="F132" s="268">
        <f t="shared" si="46"/>
        <v>0</v>
      </c>
      <c r="G132" s="76"/>
      <c r="H132" s="1"/>
      <c r="I132" s="1"/>
      <c r="J132" s="1"/>
      <c r="K132" s="1"/>
      <c r="L132" s="82"/>
      <c r="M132" s="1"/>
      <c r="N132" s="42"/>
      <c r="O132" s="82"/>
      <c r="P132" s="1"/>
      <c r="Q132" s="42"/>
      <c r="R132" s="44"/>
    </row>
    <row r="133" spans="1:18" s="41" customFormat="1" ht="27.75" hidden="1" customHeight="1" x14ac:dyDescent="0.25">
      <c r="A133" s="128" t="s">
        <v>233</v>
      </c>
      <c r="B133" s="109" t="s">
        <v>665</v>
      </c>
      <c r="C133" s="602" t="s">
        <v>809</v>
      </c>
      <c r="D133" s="603"/>
      <c r="E133" s="603"/>
      <c r="F133" s="267">
        <f>F134+F135</f>
        <v>0</v>
      </c>
      <c r="G133" s="111">
        <f t="shared" ref="G133:R133" si="47">G134+G135</f>
        <v>0</v>
      </c>
      <c r="H133" s="112">
        <f t="shared" si="47"/>
        <v>0</v>
      </c>
      <c r="I133" s="112">
        <f t="shared" si="47"/>
        <v>0</v>
      </c>
      <c r="J133" s="112">
        <f t="shared" si="47"/>
        <v>0</v>
      </c>
      <c r="K133" s="112">
        <f t="shared" si="47"/>
        <v>0</v>
      </c>
      <c r="L133" s="115">
        <f t="shared" si="47"/>
        <v>0</v>
      </c>
      <c r="M133" s="112">
        <f t="shared" si="47"/>
        <v>0</v>
      </c>
      <c r="N133" s="114">
        <f t="shared" si="47"/>
        <v>0</v>
      </c>
      <c r="O133" s="115">
        <f t="shared" si="47"/>
        <v>0</v>
      </c>
      <c r="P133" s="112">
        <f t="shared" si="47"/>
        <v>0</v>
      </c>
      <c r="Q133" s="114">
        <f t="shared" si="47"/>
        <v>0</v>
      </c>
      <c r="R133" s="116">
        <f t="shared" si="47"/>
        <v>0</v>
      </c>
    </row>
    <row r="134" spans="1:18" ht="15.75" hidden="1" thickBot="1" x14ac:dyDescent="0.3">
      <c r="B134" s="55"/>
      <c r="C134" s="2"/>
      <c r="D134" s="524" t="s">
        <v>531</v>
      </c>
      <c r="E134" s="524"/>
      <c r="F134" s="258">
        <f t="shared" ref="F134:F135" si="48">SUM(G134:R134)</f>
        <v>0</v>
      </c>
      <c r="G134" s="76"/>
      <c r="H134" s="1"/>
      <c r="I134" s="1"/>
      <c r="J134" s="1"/>
      <c r="K134" s="1"/>
      <c r="L134" s="82"/>
      <c r="M134" s="1"/>
      <c r="N134" s="42"/>
      <c r="O134" s="82"/>
      <c r="P134" s="1"/>
      <c r="Q134" s="42"/>
      <c r="R134" s="44"/>
    </row>
    <row r="135" spans="1:18" ht="25.5" hidden="1" customHeight="1" x14ac:dyDescent="0.25">
      <c r="B135" s="55"/>
      <c r="C135" s="2"/>
      <c r="D135" s="523" t="s">
        <v>530</v>
      </c>
      <c r="E135" s="523"/>
      <c r="F135" s="268">
        <f t="shared" si="48"/>
        <v>0</v>
      </c>
      <c r="G135" s="76"/>
      <c r="H135" s="1"/>
      <c r="I135" s="1"/>
      <c r="J135" s="1"/>
      <c r="K135" s="1"/>
      <c r="L135" s="82"/>
      <c r="M135" s="1"/>
      <c r="N135" s="42"/>
      <c r="O135" s="82"/>
      <c r="P135" s="1"/>
      <c r="Q135" s="42"/>
      <c r="R135" s="44"/>
    </row>
    <row r="136" spans="1:18" s="41" customFormat="1" ht="15.75" hidden="1" thickBot="1" x14ac:dyDescent="0.3">
      <c r="A136" s="128" t="s">
        <v>234</v>
      </c>
      <c r="B136" s="109" t="s">
        <v>667</v>
      </c>
      <c r="C136" s="602" t="s">
        <v>810</v>
      </c>
      <c r="D136" s="603"/>
      <c r="E136" s="603"/>
      <c r="F136" s="267">
        <f>F137+F138+F139+F140+F141+F142+F143+F144+F145+F146+F147</f>
        <v>0</v>
      </c>
      <c r="G136" s="111">
        <f t="shared" ref="G136:R136" si="49">G137+G138+G139+G140+G141+G142+G143+G144+G145+G146+G147</f>
        <v>0</v>
      </c>
      <c r="H136" s="112">
        <f t="shared" si="49"/>
        <v>0</v>
      </c>
      <c r="I136" s="112">
        <f t="shared" si="49"/>
        <v>0</v>
      </c>
      <c r="J136" s="112">
        <f t="shared" si="49"/>
        <v>0</v>
      </c>
      <c r="K136" s="112">
        <f t="shared" si="49"/>
        <v>0</v>
      </c>
      <c r="L136" s="115">
        <f t="shared" si="49"/>
        <v>0</v>
      </c>
      <c r="M136" s="112">
        <f t="shared" si="49"/>
        <v>0</v>
      </c>
      <c r="N136" s="114">
        <f t="shared" si="49"/>
        <v>0</v>
      </c>
      <c r="O136" s="115">
        <f t="shared" si="49"/>
        <v>0</v>
      </c>
      <c r="P136" s="112">
        <f t="shared" si="49"/>
        <v>0</v>
      </c>
      <c r="Q136" s="114">
        <f t="shared" si="49"/>
        <v>0</v>
      </c>
      <c r="R136" s="116">
        <f t="shared" si="49"/>
        <v>0</v>
      </c>
    </row>
    <row r="137" spans="1:18" ht="15.75" hidden="1" thickBot="1" x14ac:dyDescent="0.3">
      <c r="B137" s="55"/>
      <c r="C137" s="2"/>
      <c r="D137" s="524" t="s">
        <v>354</v>
      </c>
      <c r="E137" s="524"/>
      <c r="F137" s="258">
        <f t="shared" ref="F137:F150" si="50">SUM(G137:R137)</f>
        <v>0</v>
      </c>
      <c r="G137" s="76"/>
      <c r="H137" s="1"/>
      <c r="I137" s="1"/>
      <c r="J137" s="1"/>
      <c r="K137" s="1"/>
      <c r="L137" s="82"/>
      <c r="M137" s="1"/>
      <c r="N137" s="42"/>
      <c r="O137" s="82"/>
      <c r="P137" s="1"/>
      <c r="Q137" s="42"/>
      <c r="R137" s="44"/>
    </row>
    <row r="138" spans="1:18" ht="15.75" hidden="1" thickBot="1" x14ac:dyDescent="0.3">
      <c r="B138" s="55"/>
      <c r="C138" s="2"/>
      <c r="D138" s="524" t="s">
        <v>357</v>
      </c>
      <c r="E138" s="524"/>
      <c r="F138" s="258">
        <f t="shared" si="50"/>
        <v>0</v>
      </c>
      <c r="G138" s="76"/>
      <c r="H138" s="1"/>
      <c r="I138" s="1"/>
      <c r="J138" s="1"/>
      <c r="K138" s="1"/>
      <c r="L138" s="82"/>
      <c r="M138" s="1"/>
      <c r="N138" s="42"/>
      <c r="O138" s="82"/>
      <c r="P138" s="1"/>
      <c r="Q138" s="42"/>
      <c r="R138" s="44"/>
    </row>
    <row r="139" spans="1:18" ht="15.75" hidden="1" thickBot="1" x14ac:dyDescent="0.3">
      <c r="B139" s="55"/>
      <c r="C139" s="2"/>
      <c r="D139" s="524" t="s">
        <v>358</v>
      </c>
      <c r="E139" s="524"/>
      <c r="F139" s="258">
        <f t="shared" si="50"/>
        <v>0</v>
      </c>
      <c r="G139" s="76"/>
      <c r="H139" s="1"/>
      <c r="I139" s="1"/>
      <c r="J139" s="1"/>
      <c r="K139" s="1"/>
      <c r="L139" s="82"/>
      <c r="M139" s="1"/>
      <c r="N139" s="42"/>
      <c r="O139" s="82"/>
      <c r="P139" s="1"/>
      <c r="Q139" s="42"/>
      <c r="R139" s="44"/>
    </row>
    <row r="140" spans="1:18" ht="15.75" hidden="1" thickBot="1" x14ac:dyDescent="0.3">
      <c r="B140" s="55"/>
      <c r="C140" s="2"/>
      <c r="D140" s="524" t="s">
        <v>355</v>
      </c>
      <c r="E140" s="524"/>
      <c r="F140" s="258">
        <f t="shared" si="50"/>
        <v>0</v>
      </c>
      <c r="G140" s="76"/>
      <c r="H140" s="1"/>
      <c r="I140" s="1"/>
      <c r="J140" s="1"/>
      <c r="K140" s="1"/>
      <c r="L140" s="82"/>
      <c r="M140" s="1"/>
      <c r="N140" s="42"/>
      <c r="O140" s="82"/>
      <c r="P140" s="1"/>
      <c r="Q140" s="42"/>
      <c r="R140" s="44"/>
    </row>
    <row r="141" spans="1:18" ht="15.75" hidden="1" thickBot="1" x14ac:dyDescent="0.3">
      <c r="B141" s="55"/>
      <c r="C141" s="2"/>
      <c r="D141" s="524" t="s">
        <v>811</v>
      </c>
      <c r="E141" s="524"/>
      <c r="F141" s="258">
        <f t="shared" si="50"/>
        <v>0</v>
      </c>
      <c r="G141" s="76"/>
      <c r="H141" s="1"/>
      <c r="I141" s="1"/>
      <c r="J141" s="1"/>
      <c r="K141" s="1"/>
      <c r="L141" s="82"/>
      <c r="M141" s="1"/>
      <c r="N141" s="42"/>
      <c r="O141" s="82"/>
      <c r="P141" s="1"/>
      <c r="Q141" s="42"/>
      <c r="R141" s="44"/>
    </row>
    <row r="142" spans="1:18" ht="25.5" hidden="1" customHeight="1" x14ac:dyDescent="0.25">
      <c r="B142" s="55"/>
      <c r="C142" s="2"/>
      <c r="D142" s="523" t="s">
        <v>532</v>
      </c>
      <c r="E142" s="523"/>
      <c r="F142" s="268">
        <f t="shared" si="50"/>
        <v>0</v>
      </c>
      <c r="G142" s="76"/>
      <c r="H142" s="1"/>
      <c r="I142" s="1"/>
      <c r="J142" s="1"/>
      <c r="K142" s="1"/>
      <c r="L142" s="82"/>
      <c r="M142" s="1"/>
      <c r="N142" s="42"/>
      <c r="O142" s="82"/>
      <c r="P142" s="1"/>
      <c r="Q142" s="42"/>
      <c r="R142" s="44"/>
    </row>
    <row r="143" spans="1:18" ht="25.5" hidden="1" customHeight="1" x14ac:dyDescent="0.25">
      <c r="B143" s="55"/>
      <c r="C143" s="2"/>
      <c r="D143" s="523" t="s">
        <v>533</v>
      </c>
      <c r="E143" s="523"/>
      <c r="F143" s="268">
        <f t="shared" si="50"/>
        <v>0</v>
      </c>
      <c r="G143" s="76"/>
      <c r="H143" s="1"/>
      <c r="I143" s="1"/>
      <c r="J143" s="1"/>
      <c r="K143" s="1"/>
      <c r="L143" s="82"/>
      <c r="M143" s="1"/>
      <c r="N143" s="42"/>
      <c r="O143" s="82"/>
      <c r="P143" s="1"/>
      <c r="Q143" s="42"/>
      <c r="R143" s="44"/>
    </row>
    <row r="144" spans="1:18" ht="15.75" hidden="1" thickBot="1" x14ac:dyDescent="0.3">
      <c r="B144" s="55"/>
      <c r="C144" s="2"/>
      <c r="D144" s="524" t="s">
        <v>364</v>
      </c>
      <c r="E144" s="524"/>
      <c r="F144" s="258">
        <f t="shared" si="50"/>
        <v>0</v>
      </c>
      <c r="G144" s="76"/>
      <c r="H144" s="1"/>
      <c r="I144" s="1"/>
      <c r="J144" s="1"/>
      <c r="K144" s="1"/>
      <c r="L144" s="82"/>
      <c r="M144" s="1"/>
      <c r="N144" s="42"/>
      <c r="O144" s="82"/>
      <c r="P144" s="1"/>
      <c r="Q144" s="42"/>
      <c r="R144" s="44"/>
    </row>
    <row r="145" spans="1:18" ht="15.75" hidden="1" thickBot="1" x14ac:dyDescent="0.3">
      <c r="B145" s="55"/>
      <c r="C145" s="2"/>
      <c r="D145" s="524" t="s">
        <v>356</v>
      </c>
      <c r="E145" s="524"/>
      <c r="F145" s="258">
        <f t="shared" si="50"/>
        <v>0</v>
      </c>
      <c r="G145" s="76"/>
      <c r="H145" s="1"/>
      <c r="I145" s="1"/>
      <c r="J145" s="1"/>
      <c r="K145" s="1"/>
      <c r="L145" s="82"/>
      <c r="M145" s="1"/>
      <c r="N145" s="42"/>
      <c r="O145" s="82"/>
      <c r="P145" s="1"/>
      <c r="Q145" s="42"/>
      <c r="R145" s="44"/>
    </row>
    <row r="146" spans="1:18" ht="25.5" hidden="1" customHeight="1" x14ac:dyDescent="0.25">
      <c r="B146" s="55"/>
      <c r="C146" s="2"/>
      <c r="D146" s="523" t="s">
        <v>534</v>
      </c>
      <c r="E146" s="523"/>
      <c r="F146" s="268">
        <f t="shared" si="50"/>
        <v>0</v>
      </c>
      <c r="G146" s="76"/>
      <c r="H146" s="1"/>
      <c r="I146" s="1"/>
      <c r="J146" s="1"/>
      <c r="K146" s="1"/>
      <c r="L146" s="82"/>
      <c r="M146" s="1"/>
      <c r="N146" s="42"/>
      <c r="O146" s="82"/>
      <c r="P146" s="1"/>
      <c r="Q146" s="42"/>
      <c r="R146" s="44"/>
    </row>
    <row r="147" spans="1:18" ht="15.75" hidden="1" thickBot="1" x14ac:dyDescent="0.3">
      <c r="B147" s="55"/>
      <c r="C147" s="2"/>
      <c r="D147" s="524" t="s">
        <v>535</v>
      </c>
      <c r="E147" s="524"/>
      <c r="F147" s="258">
        <f t="shared" si="50"/>
        <v>0</v>
      </c>
      <c r="G147" s="76"/>
      <c r="H147" s="1"/>
      <c r="I147" s="1"/>
      <c r="J147" s="1"/>
      <c r="K147" s="1"/>
      <c r="L147" s="82"/>
      <c r="M147" s="1"/>
      <c r="N147" s="42"/>
      <c r="O147" s="82"/>
      <c r="P147" s="1"/>
      <c r="Q147" s="42"/>
      <c r="R147" s="44"/>
    </row>
    <row r="148" spans="1:18" s="41" customFormat="1" ht="15.75" hidden="1" thickBot="1" x14ac:dyDescent="0.3">
      <c r="A148" s="128" t="s">
        <v>235</v>
      </c>
      <c r="B148" s="109" t="s">
        <v>666</v>
      </c>
      <c r="C148" s="564" t="s">
        <v>236</v>
      </c>
      <c r="D148" s="565"/>
      <c r="E148" s="565"/>
      <c r="F148" s="269">
        <f t="shared" si="50"/>
        <v>0</v>
      </c>
      <c r="G148" s="111"/>
      <c r="H148" s="112"/>
      <c r="I148" s="112"/>
      <c r="J148" s="112"/>
      <c r="K148" s="112"/>
      <c r="L148" s="115"/>
      <c r="M148" s="112"/>
      <c r="N148" s="114"/>
      <c r="O148" s="115"/>
      <c r="P148" s="112"/>
      <c r="Q148" s="114"/>
      <c r="R148" s="116"/>
    </row>
    <row r="149" spans="1:18" s="41" customFormat="1" ht="15.75" hidden="1" thickBot="1" x14ac:dyDescent="0.3">
      <c r="A149" s="128" t="s">
        <v>237</v>
      </c>
      <c r="B149" s="109" t="s">
        <v>668</v>
      </c>
      <c r="C149" s="564" t="s">
        <v>238</v>
      </c>
      <c r="D149" s="565"/>
      <c r="E149" s="565"/>
      <c r="F149" s="269">
        <f t="shared" si="50"/>
        <v>0</v>
      </c>
      <c r="G149" s="111"/>
      <c r="H149" s="112"/>
      <c r="I149" s="112"/>
      <c r="J149" s="112"/>
      <c r="K149" s="112"/>
      <c r="L149" s="115"/>
      <c r="M149" s="112"/>
      <c r="N149" s="114"/>
      <c r="O149" s="115"/>
      <c r="P149" s="112"/>
      <c r="Q149" s="114"/>
      <c r="R149" s="116"/>
    </row>
    <row r="150" spans="1:18" s="41" customFormat="1" ht="15.75" hidden="1" thickBot="1" x14ac:dyDescent="0.3">
      <c r="A150" s="128" t="s">
        <v>239</v>
      </c>
      <c r="B150" s="109" t="s">
        <v>669</v>
      </c>
      <c r="C150" s="564" t="s">
        <v>240</v>
      </c>
      <c r="D150" s="565"/>
      <c r="E150" s="565"/>
      <c r="F150" s="269">
        <f t="shared" si="50"/>
        <v>0</v>
      </c>
      <c r="G150" s="111"/>
      <c r="H150" s="112"/>
      <c r="I150" s="112"/>
      <c r="J150" s="112"/>
      <c r="K150" s="112"/>
      <c r="L150" s="115"/>
      <c r="M150" s="112"/>
      <c r="N150" s="114"/>
      <c r="O150" s="115"/>
      <c r="P150" s="112"/>
      <c r="Q150" s="114"/>
      <c r="R150" s="116"/>
    </row>
    <row r="151" spans="1:18" s="41" customFormat="1" ht="15.75" hidden="1" thickBot="1" x14ac:dyDescent="0.3">
      <c r="A151" s="128" t="s">
        <v>241</v>
      </c>
      <c r="B151" s="109" t="s">
        <v>670</v>
      </c>
      <c r="C151" s="564" t="s">
        <v>242</v>
      </c>
      <c r="D151" s="565"/>
      <c r="E151" s="565"/>
      <c r="F151" s="269">
        <f>F152+F153+F154+F155+F156+F157+F158+F159+F160+F161</f>
        <v>0</v>
      </c>
      <c r="G151" s="111">
        <f t="shared" ref="G151:R151" si="51">G152+G153+G154+G155+G156+G157+G158+G159+G160+G161</f>
        <v>0</v>
      </c>
      <c r="H151" s="112">
        <f t="shared" si="51"/>
        <v>0</v>
      </c>
      <c r="I151" s="112">
        <f t="shared" si="51"/>
        <v>0</v>
      </c>
      <c r="J151" s="112">
        <f t="shared" si="51"/>
        <v>0</v>
      </c>
      <c r="K151" s="112">
        <f t="shared" si="51"/>
        <v>0</v>
      </c>
      <c r="L151" s="115">
        <f t="shared" si="51"/>
        <v>0</v>
      </c>
      <c r="M151" s="112">
        <f t="shared" si="51"/>
        <v>0</v>
      </c>
      <c r="N151" s="114">
        <f t="shared" si="51"/>
        <v>0</v>
      </c>
      <c r="O151" s="115">
        <f t="shared" si="51"/>
        <v>0</v>
      </c>
      <c r="P151" s="112">
        <f t="shared" si="51"/>
        <v>0</v>
      </c>
      <c r="Q151" s="114">
        <f t="shared" si="51"/>
        <v>0</v>
      </c>
      <c r="R151" s="116">
        <f t="shared" si="51"/>
        <v>0</v>
      </c>
    </row>
    <row r="152" spans="1:18" ht="15.75" hidden="1" thickBot="1" x14ac:dyDescent="0.3">
      <c r="B152" s="55"/>
      <c r="C152" s="2"/>
      <c r="D152" s="524" t="s">
        <v>359</v>
      </c>
      <c r="E152" s="524"/>
      <c r="F152" s="258">
        <f t="shared" ref="F152:F162" si="52">SUM(G152:R152)</f>
        <v>0</v>
      </c>
      <c r="G152" s="76"/>
      <c r="H152" s="1"/>
      <c r="I152" s="1"/>
      <c r="J152" s="1"/>
      <c r="K152" s="1"/>
      <c r="L152" s="82"/>
      <c r="M152" s="1"/>
      <c r="N152" s="42"/>
      <c r="O152" s="82"/>
      <c r="P152" s="1"/>
      <c r="Q152" s="42"/>
      <c r="R152" s="44"/>
    </row>
    <row r="153" spans="1:18" ht="15.75" hidden="1" thickBot="1" x14ac:dyDescent="0.3">
      <c r="B153" s="55"/>
      <c r="C153" s="2"/>
      <c r="D153" s="524" t="s">
        <v>360</v>
      </c>
      <c r="E153" s="524"/>
      <c r="F153" s="258">
        <f t="shared" si="52"/>
        <v>0</v>
      </c>
      <c r="G153" s="76"/>
      <c r="H153" s="1"/>
      <c r="I153" s="1"/>
      <c r="J153" s="1"/>
      <c r="K153" s="1"/>
      <c r="L153" s="82"/>
      <c r="M153" s="1"/>
      <c r="N153" s="42"/>
      <c r="O153" s="82"/>
      <c r="P153" s="1"/>
      <c r="Q153" s="42"/>
      <c r="R153" s="44"/>
    </row>
    <row r="154" spans="1:18" ht="15.75" hidden="1" thickBot="1" x14ac:dyDescent="0.3">
      <c r="B154" s="55"/>
      <c r="C154" s="2"/>
      <c r="D154" s="524" t="s">
        <v>361</v>
      </c>
      <c r="E154" s="524"/>
      <c r="F154" s="258">
        <f t="shared" si="52"/>
        <v>0</v>
      </c>
      <c r="G154" s="76"/>
      <c r="H154" s="1"/>
      <c r="I154" s="1"/>
      <c r="J154" s="1"/>
      <c r="K154" s="1"/>
      <c r="L154" s="82"/>
      <c r="M154" s="1"/>
      <c r="N154" s="42"/>
      <c r="O154" s="82"/>
      <c r="P154" s="1"/>
      <c r="Q154" s="42"/>
      <c r="R154" s="44"/>
    </row>
    <row r="155" spans="1:18" ht="15.75" hidden="1" thickBot="1" x14ac:dyDescent="0.3">
      <c r="B155" s="55"/>
      <c r="C155" s="2"/>
      <c r="D155" s="524" t="s">
        <v>362</v>
      </c>
      <c r="E155" s="524"/>
      <c r="F155" s="258">
        <f t="shared" si="52"/>
        <v>0</v>
      </c>
      <c r="G155" s="76"/>
      <c r="H155" s="1"/>
      <c r="I155" s="1"/>
      <c r="J155" s="1"/>
      <c r="K155" s="1"/>
      <c r="L155" s="82"/>
      <c r="M155" s="1"/>
      <c r="N155" s="42"/>
      <c r="O155" s="82"/>
      <c r="P155" s="1"/>
      <c r="Q155" s="42"/>
      <c r="R155" s="44"/>
    </row>
    <row r="156" spans="1:18" ht="15.75" hidden="1" thickBot="1" x14ac:dyDescent="0.3">
      <c r="B156" s="55"/>
      <c r="C156" s="2"/>
      <c r="D156" s="524" t="s">
        <v>363</v>
      </c>
      <c r="E156" s="524"/>
      <c r="F156" s="258">
        <f t="shared" si="52"/>
        <v>0</v>
      </c>
      <c r="G156" s="76"/>
      <c r="H156" s="1"/>
      <c r="I156" s="1"/>
      <c r="J156" s="1"/>
      <c r="K156" s="1"/>
      <c r="L156" s="82"/>
      <c r="M156" s="1"/>
      <c r="N156" s="42"/>
      <c r="O156" s="82"/>
      <c r="P156" s="1"/>
      <c r="Q156" s="42"/>
      <c r="R156" s="44"/>
    </row>
    <row r="157" spans="1:18" ht="25.5" hidden="1" customHeight="1" x14ac:dyDescent="0.25">
      <c r="B157" s="55"/>
      <c r="C157" s="2"/>
      <c r="D157" s="523" t="s">
        <v>536</v>
      </c>
      <c r="E157" s="523"/>
      <c r="F157" s="268">
        <f t="shared" si="52"/>
        <v>0</v>
      </c>
      <c r="G157" s="76"/>
      <c r="H157" s="1"/>
      <c r="I157" s="1"/>
      <c r="J157" s="1"/>
      <c r="K157" s="1"/>
      <c r="L157" s="82"/>
      <c r="M157" s="1"/>
      <c r="N157" s="42"/>
      <c r="O157" s="82"/>
      <c r="P157" s="1"/>
      <c r="Q157" s="42"/>
      <c r="R157" s="44"/>
    </row>
    <row r="158" spans="1:18" ht="25.5" hidden="1" customHeight="1" x14ac:dyDescent="0.25">
      <c r="B158" s="55"/>
      <c r="C158" s="2"/>
      <c r="D158" s="523" t="s">
        <v>539</v>
      </c>
      <c r="E158" s="523"/>
      <c r="F158" s="268">
        <f t="shared" si="52"/>
        <v>0</v>
      </c>
      <c r="G158" s="76"/>
      <c r="H158" s="1"/>
      <c r="I158" s="1"/>
      <c r="J158" s="1"/>
      <c r="K158" s="1"/>
      <c r="L158" s="82"/>
      <c r="M158" s="1"/>
      <c r="N158" s="42"/>
      <c r="O158" s="82"/>
      <c r="P158" s="1"/>
      <c r="Q158" s="42"/>
      <c r="R158" s="44"/>
    </row>
    <row r="159" spans="1:18" ht="15.75" hidden="1" thickBot="1" x14ac:dyDescent="0.3">
      <c r="B159" s="55"/>
      <c r="C159" s="2"/>
      <c r="D159" s="524" t="s">
        <v>365</v>
      </c>
      <c r="E159" s="524"/>
      <c r="F159" s="258">
        <f t="shared" si="52"/>
        <v>0</v>
      </c>
      <c r="G159" s="76"/>
      <c r="H159" s="1"/>
      <c r="I159" s="1"/>
      <c r="J159" s="1"/>
      <c r="K159" s="1"/>
      <c r="L159" s="82"/>
      <c r="M159" s="1"/>
      <c r="N159" s="42"/>
      <c r="O159" s="82"/>
      <c r="P159" s="1"/>
      <c r="Q159" s="42"/>
      <c r="R159" s="44"/>
    </row>
    <row r="160" spans="1:18" ht="25.5" hidden="1" customHeight="1" x14ac:dyDescent="0.25">
      <c r="B160" s="55"/>
      <c r="C160" s="2"/>
      <c r="D160" s="523" t="s">
        <v>542</v>
      </c>
      <c r="E160" s="523"/>
      <c r="F160" s="268">
        <f t="shared" si="52"/>
        <v>0</v>
      </c>
      <c r="G160" s="76"/>
      <c r="H160" s="1"/>
      <c r="I160" s="1"/>
      <c r="J160" s="1"/>
      <c r="K160" s="1"/>
      <c r="L160" s="82"/>
      <c r="M160" s="1"/>
      <c r="N160" s="42"/>
      <c r="O160" s="82"/>
      <c r="P160" s="1"/>
      <c r="Q160" s="42"/>
      <c r="R160" s="44"/>
    </row>
    <row r="161" spans="1:18" ht="15.75" hidden="1" thickBot="1" x14ac:dyDescent="0.3">
      <c r="B161" s="55"/>
      <c r="C161" s="2"/>
      <c r="D161" s="524" t="s">
        <v>543</v>
      </c>
      <c r="E161" s="524"/>
      <c r="F161" s="258">
        <f t="shared" si="52"/>
        <v>0</v>
      </c>
      <c r="G161" s="76"/>
      <c r="H161" s="1"/>
      <c r="I161" s="1"/>
      <c r="J161" s="1"/>
      <c r="K161" s="1"/>
      <c r="L161" s="82"/>
      <c r="M161" s="1"/>
      <c r="N161" s="42"/>
      <c r="O161" s="82"/>
      <c r="P161" s="1"/>
      <c r="Q161" s="42"/>
      <c r="R161" s="44"/>
    </row>
    <row r="162" spans="1:18" s="41" customFormat="1" ht="15.75" hidden="1" thickBot="1" x14ac:dyDescent="0.3">
      <c r="A162" s="128" t="s">
        <v>243</v>
      </c>
      <c r="B162" s="137" t="s">
        <v>671</v>
      </c>
      <c r="C162" s="600" t="s">
        <v>244</v>
      </c>
      <c r="D162" s="601"/>
      <c r="E162" s="601"/>
      <c r="F162" s="270">
        <f t="shared" si="52"/>
        <v>0</v>
      </c>
      <c r="G162" s="111"/>
      <c r="H162" s="112"/>
      <c r="I162" s="112"/>
      <c r="J162" s="112"/>
      <c r="K162" s="112"/>
      <c r="L162" s="115"/>
      <c r="M162" s="112"/>
      <c r="N162" s="114"/>
      <c r="O162" s="115"/>
      <c r="P162" s="112"/>
      <c r="Q162" s="114"/>
      <c r="R162" s="116"/>
    </row>
    <row r="163" spans="1:18" ht="15.75" thickBot="1" x14ac:dyDescent="0.3">
      <c r="B163" s="101" t="s">
        <v>245</v>
      </c>
      <c r="C163" s="560" t="s">
        <v>246</v>
      </c>
      <c r="D163" s="561"/>
      <c r="E163" s="561"/>
      <c r="F163" s="261">
        <f>F164+F165+F168+F169+F170+F171+F172</f>
        <v>0</v>
      </c>
      <c r="G163" s="87">
        <f t="shared" ref="G163:R163" si="53">G164+G165+G168+G169+G170+G171+G172</f>
        <v>0</v>
      </c>
      <c r="H163" s="88">
        <f t="shared" si="53"/>
        <v>0</v>
      </c>
      <c r="I163" s="88">
        <f t="shared" si="53"/>
        <v>0</v>
      </c>
      <c r="J163" s="88">
        <f t="shared" si="53"/>
        <v>0</v>
      </c>
      <c r="K163" s="88">
        <f t="shared" si="53"/>
        <v>0</v>
      </c>
      <c r="L163" s="91">
        <f t="shared" si="53"/>
        <v>0</v>
      </c>
      <c r="M163" s="88">
        <f t="shared" si="53"/>
        <v>0</v>
      </c>
      <c r="N163" s="90">
        <f t="shared" si="53"/>
        <v>0</v>
      </c>
      <c r="O163" s="91">
        <f t="shared" si="53"/>
        <v>0</v>
      </c>
      <c r="P163" s="88">
        <f t="shared" si="53"/>
        <v>0</v>
      </c>
      <c r="Q163" s="90">
        <f t="shared" si="53"/>
        <v>0</v>
      </c>
      <c r="R163" s="92">
        <f t="shared" si="53"/>
        <v>0</v>
      </c>
    </row>
    <row r="164" spans="1:18" s="18" customFormat="1" ht="15.75" hidden="1" thickBot="1" x14ac:dyDescent="0.3">
      <c r="A164" s="128" t="s">
        <v>247</v>
      </c>
      <c r="B164" s="117" t="s">
        <v>672</v>
      </c>
      <c r="C164" s="574" t="s">
        <v>248</v>
      </c>
      <c r="D164" s="575"/>
      <c r="E164" s="575"/>
      <c r="F164" s="257">
        <f t="shared" ref="F164" si="54">SUM(G164:R164)</f>
        <v>0</v>
      </c>
      <c r="G164" s="95"/>
      <c r="H164" s="96"/>
      <c r="I164" s="96"/>
      <c r="J164" s="96"/>
      <c r="K164" s="96"/>
      <c r="L164" s="99"/>
      <c r="M164" s="96"/>
      <c r="N164" s="98"/>
      <c r="O164" s="99"/>
      <c r="P164" s="96"/>
      <c r="Q164" s="98"/>
      <c r="R164" s="100"/>
    </row>
    <row r="165" spans="1:18" s="18" customFormat="1" ht="15.75" hidden="1" thickBot="1" x14ac:dyDescent="0.3">
      <c r="A165" s="128" t="s">
        <v>249</v>
      </c>
      <c r="B165" s="93" t="s">
        <v>673</v>
      </c>
      <c r="C165" s="556" t="s">
        <v>250</v>
      </c>
      <c r="D165" s="557"/>
      <c r="E165" s="557"/>
      <c r="F165" s="259">
        <f>F166+F167</f>
        <v>0</v>
      </c>
      <c r="G165" s="95">
        <f t="shared" ref="G165:R165" si="55">G166+G167</f>
        <v>0</v>
      </c>
      <c r="H165" s="96">
        <f t="shared" si="55"/>
        <v>0</v>
      </c>
      <c r="I165" s="96">
        <f t="shared" si="55"/>
        <v>0</v>
      </c>
      <c r="J165" s="96">
        <f t="shared" si="55"/>
        <v>0</v>
      </c>
      <c r="K165" s="96">
        <f t="shared" si="55"/>
        <v>0</v>
      </c>
      <c r="L165" s="99">
        <f t="shared" si="55"/>
        <v>0</v>
      </c>
      <c r="M165" s="96">
        <f t="shared" si="55"/>
        <v>0</v>
      </c>
      <c r="N165" s="98">
        <f t="shared" si="55"/>
        <v>0</v>
      </c>
      <c r="O165" s="99">
        <f t="shared" si="55"/>
        <v>0</v>
      </c>
      <c r="P165" s="96">
        <f t="shared" si="55"/>
        <v>0</v>
      </c>
      <c r="Q165" s="98">
        <f t="shared" si="55"/>
        <v>0</v>
      </c>
      <c r="R165" s="100">
        <f t="shared" si="55"/>
        <v>0</v>
      </c>
    </row>
    <row r="166" spans="1:18" ht="15.75" hidden="1" thickBot="1" x14ac:dyDescent="0.3">
      <c r="B166" s="55"/>
      <c r="C166" s="2"/>
      <c r="D166" s="524" t="s">
        <v>250</v>
      </c>
      <c r="E166" s="524"/>
      <c r="F166" s="258">
        <f t="shared" ref="F166:F172" si="56">SUM(G166:R166)</f>
        <v>0</v>
      </c>
      <c r="G166" s="76"/>
      <c r="H166" s="1"/>
      <c r="I166" s="1"/>
      <c r="J166" s="1"/>
      <c r="K166" s="1"/>
      <c r="L166" s="82"/>
      <c r="M166" s="1"/>
      <c r="N166" s="42"/>
      <c r="O166" s="82"/>
      <c r="P166" s="1"/>
      <c r="Q166" s="42"/>
      <c r="R166" s="44"/>
    </row>
    <row r="167" spans="1:18" ht="15.75" hidden="1" thickBot="1" x14ac:dyDescent="0.3">
      <c r="B167" s="55"/>
      <c r="C167" s="2"/>
      <c r="D167" s="524" t="s">
        <v>349</v>
      </c>
      <c r="E167" s="524"/>
      <c r="F167" s="258">
        <f t="shared" si="56"/>
        <v>0</v>
      </c>
      <c r="G167" s="76"/>
      <c r="H167" s="1"/>
      <c r="I167" s="1"/>
      <c r="J167" s="1"/>
      <c r="K167" s="1"/>
      <c r="L167" s="82"/>
      <c r="M167" s="1"/>
      <c r="N167" s="42"/>
      <c r="O167" s="82"/>
      <c r="P167" s="1"/>
      <c r="Q167" s="42"/>
      <c r="R167" s="44"/>
    </row>
    <row r="168" spans="1:18" s="18" customFormat="1" ht="15.75" hidden="1" thickBot="1" x14ac:dyDescent="0.3">
      <c r="A168" s="128" t="s">
        <v>251</v>
      </c>
      <c r="B168" s="93" t="s">
        <v>674</v>
      </c>
      <c r="C168" s="556" t="s">
        <v>252</v>
      </c>
      <c r="D168" s="557"/>
      <c r="E168" s="557"/>
      <c r="F168" s="259">
        <f t="shared" si="56"/>
        <v>0</v>
      </c>
      <c r="G168" s="95"/>
      <c r="H168" s="96"/>
      <c r="I168" s="96"/>
      <c r="J168" s="96"/>
      <c r="K168" s="96"/>
      <c r="L168" s="99"/>
      <c r="M168" s="96"/>
      <c r="N168" s="98"/>
      <c r="O168" s="99"/>
      <c r="P168" s="96"/>
      <c r="Q168" s="98"/>
      <c r="R168" s="100"/>
    </row>
    <row r="169" spans="1:18" s="18" customFormat="1" ht="15.75" hidden="1" thickBot="1" x14ac:dyDescent="0.3">
      <c r="A169" s="128" t="s">
        <v>253</v>
      </c>
      <c r="B169" s="93" t="s">
        <v>675</v>
      </c>
      <c r="C169" s="556" t="s">
        <v>254</v>
      </c>
      <c r="D169" s="557"/>
      <c r="E169" s="557"/>
      <c r="F169" s="259">
        <f t="shared" si="56"/>
        <v>0</v>
      </c>
      <c r="G169" s="95"/>
      <c r="H169" s="96"/>
      <c r="I169" s="96"/>
      <c r="J169" s="96"/>
      <c r="K169" s="96"/>
      <c r="L169" s="99"/>
      <c r="M169" s="96"/>
      <c r="N169" s="98"/>
      <c r="O169" s="99"/>
      <c r="P169" s="96"/>
      <c r="Q169" s="98"/>
      <c r="R169" s="100"/>
    </row>
    <row r="170" spans="1:18" s="18" customFormat="1" ht="15.75" hidden="1" thickBot="1" x14ac:dyDescent="0.3">
      <c r="A170" s="128" t="s">
        <v>255</v>
      </c>
      <c r="B170" s="93" t="s">
        <v>676</v>
      </c>
      <c r="C170" s="556" t="s">
        <v>256</v>
      </c>
      <c r="D170" s="557"/>
      <c r="E170" s="557"/>
      <c r="F170" s="259">
        <f t="shared" si="56"/>
        <v>0</v>
      </c>
      <c r="G170" s="95"/>
      <c r="H170" s="96"/>
      <c r="I170" s="96"/>
      <c r="J170" s="96"/>
      <c r="K170" s="96"/>
      <c r="L170" s="99"/>
      <c r="M170" s="96"/>
      <c r="N170" s="98"/>
      <c r="O170" s="99"/>
      <c r="P170" s="96"/>
      <c r="Q170" s="98"/>
      <c r="R170" s="100"/>
    </row>
    <row r="171" spans="1:18" s="18" customFormat="1" ht="15.75" hidden="1" thickBot="1" x14ac:dyDescent="0.3">
      <c r="A171" s="128" t="s">
        <v>257</v>
      </c>
      <c r="B171" s="93" t="s">
        <v>677</v>
      </c>
      <c r="C171" s="556" t="s">
        <v>258</v>
      </c>
      <c r="D171" s="557"/>
      <c r="E171" s="557"/>
      <c r="F171" s="259">
        <f t="shared" si="56"/>
        <v>0</v>
      </c>
      <c r="G171" s="95"/>
      <c r="H171" s="96"/>
      <c r="I171" s="96"/>
      <c r="J171" s="96"/>
      <c r="K171" s="96"/>
      <c r="L171" s="99"/>
      <c r="M171" s="96"/>
      <c r="N171" s="98"/>
      <c r="O171" s="99"/>
      <c r="P171" s="96"/>
      <c r="Q171" s="98"/>
      <c r="R171" s="100"/>
    </row>
    <row r="172" spans="1:18" s="18" customFormat="1" ht="15.75" hidden="1" thickBot="1" x14ac:dyDescent="0.3">
      <c r="A172" s="128" t="s">
        <v>259</v>
      </c>
      <c r="B172" s="127" t="s">
        <v>678</v>
      </c>
      <c r="C172" s="596" t="s">
        <v>260</v>
      </c>
      <c r="D172" s="597"/>
      <c r="E172" s="597"/>
      <c r="F172" s="271">
        <f t="shared" si="56"/>
        <v>0</v>
      </c>
      <c r="G172" s="95"/>
      <c r="H172" s="96"/>
      <c r="I172" s="96"/>
      <c r="J172" s="96"/>
      <c r="K172" s="96"/>
      <c r="L172" s="99"/>
      <c r="M172" s="96"/>
      <c r="N172" s="98"/>
      <c r="O172" s="99"/>
      <c r="P172" s="96"/>
      <c r="Q172" s="98"/>
      <c r="R172" s="100"/>
    </row>
    <row r="173" spans="1:18" ht="15.75" thickBot="1" x14ac:dyDescent="0.3">
      <c r="B173" s="101" t="s">
        <v>261</v>
      </c>
      <c r="C173" s="560" t="s">
        <v>262</v>
      </c>
      <c r="D173" s="561"/>
      <c r="E173" s="561"/>
      <c r="F173" s="261">
        <f>F174+F175+F176+F177</f>
        <v>0</v>
      </c>
      <c r="G173" s="87">
        <f t="shared" ref="G173:R173" si="57">G174+G175+G176+G177</f>
        <v>0</v>
      </c>
      <c r="H173" s="88">
        <f t="shared" si="57"/>
        <v>0</v>
      </c>
      <c r="I173" s="88">
        <f t="shared" si="57"/>
        <v>0</v>
      </c>
      <c r="J173" s="88">
        <f t="shared" si="57"/>
        <v>0</v>
      </c>
      <c r="K173" s="88">
        <f t="shared" si="57"/>
        <v>0</v>
      </c>
      <c r="L173" s="91">
        <f t="shared" si="57"/>
        <v>0</v>
      </c>
      <c r="M173" s="88">
        <f t="shared" si="57"/>
        <v>0</v>
      </c>
      <c r="N173" s="90">
        <f t="shared" si="57"/>
        <v>0</v>
      </c>
      <c r="O173" s="91">
        <f t="shared" si="57"/>
        <v>0</v>
      </c>
      <c r="P173" s="88">
        <f t="shared" si="57"/>
        <v>0</v>
      </c>
      <c r="Q173" s="90">
        <f t="shared" si="57"/>
        <v>0</v>
      </c>
      <c r="R173" s="92">
        <f t="shared" si="57"/>
        <v>0</v>
      </c>
    </row>
    <row r="174" spans="1:18" s="18" customFormat="1" ht="15.75" hidden="1" thickBot="1" x14ac:dyDescent="0.3">
      <c r="A174" s="128" t="s">
        <v>263</v>
      </c>
      <c r="B174" s="283" t="s">
        <v>679</v>
      </c>
      <c r="C174" s="598" t="s">
        <v>264</v>
      </c>
      <c r="D174" s="599"/>
      <c r="E174" s="599"/>
      <c r="F174" s="284">
        <f t="shared" ref="F174:F177" si="58">SUM(G174:R174)</f>
        <v>0</v>
      </c>
      <c r="G174" s="287"/>
      <c r="H174" s="288"/>
      <c r="I174" s="288"/>
      <c r="J174" s="288"/>
      <c r="K174" s="288"/>
      <c r="L174" s="289"/>
      <c r="M174" s="288"/>
      <c r="N174" s="290"/>
      <c r="O174" s="289"/>
      <c r="P174" s="288"/>
      <c r="Q174" s="290"/>
      <c r="R174" s="291"/>
    </row>
    <row r="175" spans="1:18" s="18" customFormat="1" ht="15.75" hidden="1" thickBot="1" x14ac:dyDescent="0.3">
      <c r="A175" s="128" t="s">
        <v>265</v>
      </c>
      <c r="B175" s="292" t="s">
        <v>680</v>
      </c>
      <c r="C175" s="592" t="s">
        <v>887</v>
      </c>
      <c r="D175" s="593"/>
      <c r="E175" s="593"/>
      <c r="F175" s="293">
        <f t="shared" si="58"/>
        <v>0</v>
      </c>
      <c r="G175" s="287"/>
      <c r="H175" s="288"/>
      <c r="I175" s="288"/>
      <c r="J175" s="288"/>
      <c r="K175" s="288"/>
      <c r="L175" s="289"/>
      <c r="M175" s="288"/>
      <c r="N175" s="290"/>
      <c r="O175" s="289"/>
      <c r="P175" s="288"/>
      <c r="Q175" s="290"/>
      <c r="R175" s="291"/>
    </row>
    <row r="176" spans="1:18" s="18" customFormat="1" ht="15.75" hidden="1" thickBot="1" x14ac:dyDescent="0.3">
      <c r="A176" s="128" t="s">
        <v>266</v>
      </c>
      <c r="B176" s="292" t="s">
        <v>681</v>
      </c>
      <c r="C176" s="592" t="s">
        <v>267</v>
      </c>
      <c r="D176" s="593"/>
      <c r="E176" s="593"/>
      <c r="F176" s="293">
        <f t="shared" si="58"/>
        <v>0</v>
      </c>
      <c r="G176" s="287"/>
      <c r="H176" s="288"/>
      <c r="I176" s="288"/>
      <c r="J176" s="288"/>
      <c r="K176" s="288"/>
      <c r="L176" s="289"/>
      <c r="M176" s="288"/>
      <c r="N176" s="290"/>
      <c r="O176" s="289"/>
      <c r="P176" s="288"/>
      <c r="Q176" s="290"/>
      <c r="R176" s="291"/>
    </row>
    <row r="177" spans="1:18" s="18" customFormat="1" ht="15.75" hidden="1" thickBot="1" x14ac:dyDescent="0.3">
      <c r="A177" s="128" t="s">
        <v>268</v>
      </c>
      <c r="B177" s="295" t="s">
        <v>682</v>
      </c>
      <c r="C177" s="594" t="s">
        <v>366</v>
      </c>
      <c r="D177" s="595"/>
      <c r="E177" s="595"/>
      <c r="F177" s="296">
        <f t="shared" si="58"/>
        <v>0</v>
      </c>
      <c r="G177" s="287"/>
      <c r="H177" s="288"/>
      <c r="I177" s="288"/>
      <c r="J177" s="288"/>
      <c r="K177" s="288"/>
      <c r="L177" s="289"/>
      <c r="M177" s="288"/>
      <c r="N177" s="290"/>
      <c r="O177" s="289"/>
      <c r="P177" s="288"/>
      <c r="Q177" s="290"/>
      <c r="R177" s="291"/>
    </row>
    <row r="178" spans="1:18" ht="15.75" thickBot="1" x14ac:dyDescent="0.3">
      <c r="B178" s="101" t="s">
        <v>269</v>
      </c>
      <c r="C178" s="560" t="s">
        <v>270</v>
      </c>
      <c r="D178" s="561"/>
      <c r="E178" s="561"/>
      <c r="F178" s="261">
        <f>F179+F180+F191+F202+F213+F216+F228+F229+F230</f>
        <v>0</v>
      </c>
      <c r="G178" s="87">
        <f t="shared" ref="G178:R178" si="59">G179+G180+G191+G202+G213+G216+G228+G229+G230</f>
        <v>0</v>
      </c>
      <c r="H178" s="88">
        <f t="shared" si="59"/>
        <v>0</v>
      </c>
      <c r="I178" s="88">
        <f t="shared" si="59"/>
        <v>0</v>
      </c>
      <c r="J178" s="88">
        <f t="shared" si="59"/>
        <v>0</v>
      </c>
      <c r="K178" s="88">
        <f t="shared" si="59"/>
        <v>0</v>
      </c>
      <c r="L178" s="91">
        <f t="shared" si="59"/>
        <v>0</v>
      </c>
      <c r="M178" s="88">
        <f t="shared" si="59"/>
        <v>0</v>
      </c>
      <c r="N178" s="90">
        <f t="shared" si="59"/>
        <v>0</v>
      </c>
      <c r="O178" s="91">
        <f t="shared" si="59"/>
        <v>0</v>
      </c>
      <c r="P178" s="88">
        <f t="shared" si="59"/>
        <v>0</v>
      </c>
      <c r="Q178" s="90">
        <f t="shared" si="59"/>
        <v>0</v>
      </c>
      <c r="R178" s="92">
        <f t="shared" si="59"/>
        <v>0</v>
      </c>
    </row>
    <row r="179" spans="1:18" s="18" customFormat="1" ht="25.5" hidden="1" customHeight="1" x14ac:dyDescent="0.25">
      <c r="A179" s="128" t="s">
        <v>271</v>
      </c>
      <c r="B179" s="93" t="s">
        <v>683</v>
      </c>
      <c r="C179" s="532" t="s">
        <v>367</v>
      </c>
      <c r="D179" s="533"/>
      <c r="E179" s="533"/>
      <c r="F179" s="272">
        <f t="shared" ref="F179" si="60">SUM(G179:R179)</f>
        <v>0</v>
      </c>
      <c r="G179" s="95"/>
      <c r="H179" s="96"/>
      <c r="I179" s="96"/>
      <c r="J179" s="96"/>
      <c r="K179" s="96"/>
      <c r="L179" s="99"/>
      <c r="M179" s="96"/>
      <c r="N179" s="98"/>
      <c r="O179" s="99"/>
      <c r="P179" s="96"/>
      <c r="Q179" s="98"/>
      <c r="R179" s="100"/>
    </row>
    <row r="180" spans="1:18" s="18" customFormat="1" ht="16.350000000000001" hidden="1" customHeight="1" x14ac:dyDescent="0.25">
      <c r="A180" s="128" t="s">
        <v>272</v>
      </c>
      <c r="B180" s="93" t="s">
        <v>684</v>
      </c>
      <c r="C180" s="590" t="s">
        <v>812</v>
      </c>
      <c r="D180" s="591"/>
      <c r="E180" s="591"/>
      <c r="F180" s="272">
        <f>F181+F182+F183+F184+F185+F186+F187+F188+F189+F190</f>
        <v>0</v>
      </c>
      <c r="G180" s="95">
        <f t="shared" ref="G180:R180" si="61">G181+G182+G183+G184+G185+G186+G187+G188+G189+G190</f>
        <v>0</v>
      </c>
      <c r="H180" s="96">
        <f t="shared" si="61"/>
        <v>0</v>
      </c>
      <c r="I180" s="96">
        <f t="shared" si="61"/>
        <v>0</v>
      </c>
      <c r="J180" s="96">
        <f t="shared" si="61"/>
        <v>0</v>
      </c>
      <c r="K180" s="96">
        <f t="shared" si="61"/>
        <v>0</v>
      </c>
      <c r="L180" s="99">
        <f t="shared" si="61"/>
        <v>0</v>
      </c>
      <c r="M180" s="96">
        <f t="shared" si="61"/>
        <v>0</v>
      </c>
      <c r="N180" s="98">
        <f t="shared" si="61"/>
        <v>0</v>
      </c>
      <c r="O180" s="99">
        <f t="shared" si="61"/>
        <v>0</v>
      </c>
      <c r="P180" s="96">
        <f t="shared" si="61"/>
        <v>0</v>
      </c>
      <c r="Q180" s="98">
        <f t="shared" si="61"/>
        <v>0</v>
      </c>
      <c r="R180" s="100">
        <f t="shared" si="61"/>
        <v>0</v>
      </c>
    </row>
    <row r="181" spans="1:18" ht="15.75" hidden="1" thickBot="1" x14ac:dyDescent="0.3">
      <c r="B181" s="55"/>
      <c r="C181" s="2"/>
      <c r="D181" s="524" t="s">
        <v>813</v>
      </c>
      <c r="E181" s="524"/>
      <c r="F181" s="258">
        <f t="shared" ref="F181:F190" si="62">SUM(G181:R181)</f>
        <v>0</v>
      </c>
      <c r="G181" s="76"/>
      <c r="H181" s="1"/>
      <c r="I181" s="1"/>
      <c r="J181" s="1"/>
      <c r="K181" s="1"/>
      <c r="L181" s="82"/>
      <c r="M181" s="1"/>
      <c r="N181" s="42"/>
      <c r="O181" s="82"/>
      <c r="P181" s="1"/>
      <c r="Q181" s="42"/>
      <c r="R181" s="44"/>
    </row>
    <row r="182" spans="1:18" ht="15.75" hidden="1" thickBot="1" x14ac:dyDescent="0.3">
      <c r="B182" s="55"/>
      <c r="C182" s="2"/>
      <c r="D182" s="524" t="s">
        <v>814</v>
      </c>
      <c r="E182" s="524"/>
      <c r="F182" s="258">
        <f t="shared" si="62"/>
        <v>0</v>
      </c>
      <c r="G182" s="76"/>
      <c r="H182" s="1"/>
      <c r="I182" s="1"/>
      <c r="J182" s="1"/>
      <c r="K182" s="1"/>
      <c r="L182" s="82"/>
      <c r="M182" s="1"/>
      <c r="N182" s="42"/>
      <c r="O182" s="82"/>
      <c r="P182" s="1"/>
      <c r="Q182" s="42"/>
      <c r="R182" s="44"/>
    </row>
    <row r="183" spans="1:18" ht="15.75" hidden="1" thickBot="1" x14ac:dyDescent="0.3">
      <c r="B183" s="55"/>
      <c r="C183" s="2"/>
      <c r="D183" s="524" t="s">
        <v>545</v>
      </c>
      <c r="E183" s="524"/>
      <c r="F183" s="258">
        <f t="shared" si="62"/>
        <v>0</v>
      </c>
      <c r="G183" s="76"/>
      <c r="H183" s="1"/>
      <c r="I183" s="1"/>
      <c r="J183" s="1"/>
      <c r="K183" s="1"/>
      <c r="L183" s="82"/>
      <c r="M183" s="1"/>
      <c r="N183" s="42"/>
      <c r="O183" s="82"/>
      <c r="P183" s="1"/>
      <c r="Q183" s="42"/>
      <c r="R183" s="44"/>
    </row>
    <row r="184" spans="1:18" ht="25.5" hidden="1" customHeight="1" x14ac:dyDescent="0.25">
      <c r="B184" s="55"/>
      <c r="C184" s="2"/>
      <c r="D184" s="523" t="s">
        <v>548</v>
      </c>
      <c r="E184" s="523"/>
      <c r="F184" s="268">
        <f t="shared" si="62"/>
        <v>0</v>
      </c>
      <c r="G184" s="76"/>
      <c r="H184" s="1"/>
      <c r="I184" s="1"/>
      <c r="J184" s="1"/>
      <c r="K184" s="1"/>
      <c r="L184" s="82"/>
      <c r="M184" s="1"/>
      <c r="N184" s="42"/>
      <c r="O184" s="82"/>
      <c r="P184" s="1"/>
      <c r="Q184" s="42"/>
      <c r="R184" s="44"/>
    </row>
    <row r="185" spans="1:18" ht="15.75" hidden="1" thickBot="1" x14ac:dyDescent="0.3">
      <c r="B185" s="55"/>
      <c r="C185" s="2"/>
      <c r="D185" s="524" t="s">
        <v>550</v>
      </c>
      <c r="E185" s="524"/>
      <c r="F185" s="258">
        <f t="shared" si="62"/>
        <v>0</v>
      </c>
      <c r="G185" s="76"/>
      <c r="H185" s="1"/>
      <c r="I185" s="1"/>
      <c r="J185" s="1"/>
      <c r="K185" s="1"/>
      <c r="L185" s="82"/>
      <c r="M185" s="1"/>
      <c r="N185" s="42"/>
      <c r="O185" s="82"/>
      <c r="P185" s="1"/>
      <c r="Q185" s="42"/>
      <c r="R185" s="44"/>
    </row>
    <row r="186" spans="1:18" ht="15.75" hidden="1" thickBot="1" x14ac:dyDescent="0.3">
      <c r="B186" s="55"/>
      <c r="C186" s="2"/>
      <c r="D186" s="524" t="s">
        <v>551</v>
      </c>
      <c r="E186" s="524"/>
      <c r="F186" s="258">
        <f t="shared" si="62"/>
        <v>0</v>
      </c>
      <c r="G186" s="76"/>
      <c r="H186" s="1"/>
      <c r="I186" s="1"/>
      <c r="J186" s="1"/>
      <c r="K186" s="1"/>
      <c r="L186" s="82"/>
      <c r="M186" s="1"/>
      <c r="N186" s="42"/>
      <c r="O186" s="82"/>
      <c r="P186" s="1"/>
      <c r="Q186" s="42"/>
      <c r="R186" s="44"/>
    </row>
    <row r="187" spans="1:18" ht="25.5" hidden="1" customHeight="1" x14ac:dyDescent="0.25">
      <c r="B187" s="55"/>
      <c r="C187" s="2"/>
      <c r="D187" s="523" t="s">
        <v>555</v>
      </c>
      <c r="E187" s="523"/>
      <c r="F187" s="268">
        <f t="shared" si="62"/>
        <v>0</v>
      </c>
      <c r="G187" s="76"/>
      <c r="H187" s="1"/>
      <c r="I187" s="1"/>
      <c r="J187" s="1"/>
      <c r="K187" s="1"/>
      <c r="L187" s="82"/>
      <c r="M187" s="1"/>
      <c r="N187" s="42"/>
      <c r="O187" s="82"/>
      <c r="P187" s="1"/>
      <c r="Q187" s="42"/>
      <c r="R187" s="44"/>
    </row>
    <row r="188" spans="1:18" ht="25.5" hidden="1" customHeight="1" x14ac:dyDescent="0.25">
      <c r="B188" s="55"/>
      <c r="C188" s="2"/>
      <c r="D188" s="523" t="s">
        <v>558</v>
      </c>
      <c r="E188" s="523"/>
      <c r="F188" s="268">
        <f t="shared" si="62"/>
        <v>0</v>
      </c>
      <c r="G188" s="76"/>
      <c r="H188" s="1"/>
      <c r="I188" s="1"/>
      <c r="J188" s="1"/>
      <c r="K188" s="1"/>
      <c r="L188" s="82"/>
      <c r="M188" s="1"/>
      <c r="N188" s="42"/>
      <c r="O188" s="82"/>
      <c r="P188" s="1"/>
      <c r="Q188" s="42"/>
      <c r="R188" s="44"/>
    </row>
    <row r="189" spans="1:18" ht="25.5" hidden="1" customHeight="1" x14ac:dyDescent="0.25">
      <c r="B189" s="55"/>
      <c r="C189" s="2"/>
      <c r="D189" s="523" t="s">
        <v>560</v>
      </c>
      <c r="E189" s="523"/>
      <c r="F189" s="268">
        <f t="shared" si="62"/>
        <v>0</v>
      </c>
      <c r="G189" s="76"/>
      <c r="H189" s="1"/>
      <c r="I189" s="1"/>
      <c r="J189" s="1"/>
      <c r="K189" s="1"/>
      <c r="L189" s="82"/>
      <c r="M189" s="1"/>
      <c r="N189" s="42"/>
      <c r="O189" s="82"/>
      <c r="P189" s="1"/>
      <c r="Q189" s="42"/>
      <c r="R189" s="44"/>
    </row>
    <row r="190" spans="1:18" ht="25.5" hidden="1" customHeight="1" x14ac:dyDescent="0.25">
      <c r="B190" s="55"/>
      <c r="C190" s="2"/>
      <c r="D190" s="523" t="s">
        <v>563</v>
      </c>
      <c r="E190" s="523"/>
      <c r="F190" s="268">
        <f t="shared" si="62"/>
        <v>0</v>
      </c>
      <c r="G190" s="76"/>
      <c r="H190" s="1"/>
      <c r="I190" s="1"/>
      <c r="J190" s="1"/>
      <c r="K190" s="1"/>
      <c r="L190" s="82"/>
      <c r="M190" s="1"/>
      <c r="N190" s="42"/>
      <c r="O190" s="82"/>
      <c r="P190" s="1"/>
      <c r="Q190" s="42"/>
      <c r="R190" s="44"/>
    </row>
    <row r="191" spans="1:18" s="18" customFormat="1" ht="25.5" hidden="1" customHeight="1" x14ac:dyDescent="0.25">
      <c r="A191" s="131" t="s">
        <v>273</v>
      </c>
      <c r="B191" s="93" t="s">
        <v>685</v>
      </c>
      <c r="C191" s="590" t="s">
        <v>606</v>
      </c>
      <c r="D191" s="591"/>
      <c r="E191" s="591"/>
      <c r="F191" s="272">
        <f>F192+F193+F194+F195+F196+F197+F198+F199+F200+F201</f>
        <v>0</v>
      </c>
      <c r="G191" s="95">
        <f t="shared" ref="G191:R191" si="63">G192+G193+G194+G195+G196+G197+G198+G199+G200+G201</f>
        <v>0</v>
      </c>
      <c r="H191" s="96">
        <f t="shared" si="63"/>
        <v>0</v>
      </c>
      <c r="I191" s="96">
        <f t="shared" si="63"/>
        <v>0</v>
      </c>
      <c r="J191" s="96">
        <f t="shared" si="63"/>
        <v>0</v>
      </c>
      <c r="K191" s="96">
        <f t="shared" si="63"/>
        <v>0</v>
      </c>
      <c r="L191" s="99">
        <f t="shared" si="63"/>
        <v>0</v>
      </c>
      <c r="M191" s="96">
        <f t="shared" si="63"/>
        <v>0</v>
      </c>
      <c r="N191" s="98">
        <f t="shared" si="63"/>
        <v>0</v>
      </c>
      <c r="O191" s="99">
        <f t="shared" si="63"/>
        <v>0</v>
      </c>
      <c r="P191" s="96">
        <f t="shared" si="63"/>
        <v>0</v>
      </c>
      <c r="Q191" s="98">
        <f t="shared" si="63"/>
        <v>0</v>
      </c>
      <c r="R191" s="100">
        <f t="shared" si="63"/>
        <v>0</v>
      </c>
    </row>
    <row r="192" spans="1:18" ht="15.75" hidden="1" thickBot="1" x14ac:dyDescent="0.3">
      <c r="B192" s="55"/>
      <c r="C192" s="2"/>
      <c r="D192" s="524" t="s">
        <v>815</v>
      </c>
      <c r="E192" s="524"/>
      <c r="F192" s="258">
        <f t="shared" ref="F192:F201" si="64">SUM(G192:R192)</f>
        <v>0</v>
      </c>
      <c r="G192" s="76"/>
      <c r="H192" s="1"/>
      <c r="I192" s="1"/>
      <c r="J192" s="1"/>
      <c r="K192" s="1"/>
      <c r="L192" s="82"/>
      <c r="M192" s="1"/>
      <c r="N192" s="42"/>
      <c r="O192" s="82"/>
      <c r="P192" s="1"/>
      <c r="Q192" s="42"/>
      <c r="R192" s="44"/>
    </row>
    <row r="193" spans="1:18" ht="15.75" hidden="1" thickBot="1" x14ac:dyDescent="0.3">
      <c r="B193" s="55"/>
      <c r="C193" s="2"/>
      <c r="D193" s="524" t="s">
        <v>816</v>
      </c>
      <c r="E193" s="524"/>
      <c r="F193" s="258">
        <f t="shared" si="64"/>
        <v>0</v>
      </c>
      <c r="G193" s="76"/>
      <c r="H193" s="1"/>
      <c r="I193" s="1"/>
      <c r="J193" s="1"/>
      <c r="K193" s="1"/>
      <c r="L193" s="82"/>
      <c r="M193" s="1"/>
      <c r="N193" s="42"/>
      <c r="O193" s="82"/>
      <c r="P193" s="1"/>
      <c r="Q193" s="42"/>
      <c r="R193" s="44"/>
    </row>
    <row r="194" spans="1:18" ht="15.75" hidden="1" thickBot="1" x14ac:dyDescent="0.3">
      <c r="B194" s="55"/>
      <c r="C194" s="2"/>
      <c r="D194" s="524" t="s">
        <v>546</v>
      </c>
      <c r="E194" s="524"/>
      <c r="F194" s="258">
        <f t="shared" si="64"/>
        <v>0</v>
      </c>
      <c r="G194" s="76"/>
      <c r="H194" s="1"/>
      <c r="I194" s="1"/>
      <c r="J194" s="1"/>
      <c r="K194" s="1"/>
      <c r="L194" s="82"/>
      <c r="M194" s="1"/>
      <c r="N194" s="42"/>
      <c r="O194" s="82"/>
      <c r="P194" s="1"/>
      <c r="Q194" s="42"/>
      <c r="R194" s="44"/>
    </row>
    <row r="195" spans="1:18" ht="25.5" hidden="1" customHeight="1" x14ac:dyDescent="0.25">
      <c r="B195" s="55"/>
      <c r="C195" s="2"/>
      <c r="D195" s="523" t="s">
        <v>549</v>
      </c>
      <c r="E195" s="523"/>
      <c r="F195" s="268">
        <f t="shared" si="64"/>
        <v>0</v>
      </c>
      <c r="G195" s="76"/>
      <c r="H195" s="1"/>
      <c r="I195" s="1"/>
      <c r="J195" s="1"/>
      <c r="K195" s="1"/>
      <c r="L195" s="82"/>
      <c r="M195" s="1"/>
      <c r="N195" s="42"/>
      <c r="O195" s="82"/>
      <c r="P195" s="1"/>
      <c r="Q195" s="42"/>
      <c r="R195" s="44"/>
    </row>
    <row r="196" spans="1:18" ht="15.75" hidden="1" thickBot="1" x14ac:dyDescent="0.3">
      <c r="B196" s="55"/>
      <c r="C196" s="2"/>
      <c r="D196" s="524" t="s">
        <v>552</v>
      </c>
      <c r="E196" s="524"/>
      <c r="F196" s="258">
        <f t="shared" si="64"/>
        <v>0</v>
      </c>
      <c r="G196" s="76"/>
      <c r="H196" s="1"/>
      <c r="I196" s="1"/>
      <c r="J196" s="1"/>
      <c r="K196" s="1"/>
      <c r="L196" s="82"/>
      <c r="M196" s="1"/>
      <c r="N196" s="42"/>
      <c r="O196" s="82"/>
      <c r="P196" s="1"/>
      <c r="Q196" s="42"/>
      <c r="R196" s="44"/>
    </row>
    <row r="197" spans="1:18" ht="15.75" hidden="1" thickBot="1" x14ac:dyDescent="0.3">
      <c r="B197" s="55"/>
      <c r="C197" s="2"/>
      <c r="D197" s="524" t="s">
        <v>817</v>
      </c>
      <c r="E197" s="524"/>
      <c r="F197" s="258">
        <f t="shared" si="64"/>
        <v>0</v>
      </c>
      <c r="G197" s="76"/>
      <c r="H197" s="1"/>
      <c r="I197" s="1"/>
      <c r="J197" s="1"/>
      <c r="K197" s="1"/>
      <c r="L197" s="82"/>
      <c r="M197" s="1"/>
      <c r="N197" s="42"/>
      <c r="O197" s="82"/>
      <c r="P197" s="1"/>
      <c r="Q197" s="42"/>
      <c r="R197" s="44"/>
    </row>
    <row r="198" spans="1:18" ht="25.5" hidden="1" customHeight="1" x14ac:dyDescent="0.25">
      <c r="B198" s="55"/>
      <c r="C198" s="2"/>
      <c r="D198" s="523" t="s">
        <v>556</v>
      </c>
      <c r="E198" s="523"/>
      <c r="F198" s="268">
        <f t="shared" si="64"/>
        <v>0</v>
      </c>
      <c r="G198" s="76"/>
      <c r="H198" s="1"/>
      <c r="I198" s="1"/>
      <c r="J198" s="1"/>
      <c r="K198" s="1"/>
      <c r="L198" s="82"/>
      <c r="M198" s="1"/>
      <c r="N198" s="42"/>
      <c r="O198" s="82"/>
      <c r="P198" s="1"/>
      <c r="Q198" s="42"/>
      <c r="R198" s="44"/>
    </row>
    <row r="199" spans="1:18" ht="25.5" hidden="1" customHeight="1" x14ac:dyDescent="0.25">
      <c r="B199" s="55"/>
      <c r="C199" s="2"/>
      <c r="D199" s="523" t="s">
        <v>559</v>
      </c>
      <c r="E199" s="523"/>
      <c r="F199" s="268">
        <f t="shared" si="64"/>
        <v>0</v>
      </c>
      <c r="G199" s="76"/>
      <c r="H199" s="1"/>
      <c r="I199" s="1"/>
      <c r="J199" s="1"/>
      <c r="K199" s="1"/>
      <c r="L199" s="82"/>
      <c r="M199" s="1"/>
      <c r="N199" s="42"/>
      <c r="O199" s="82"/>
      <c r="P199" s="1"/>
      <c r="Q199" s="42"/>
      <c r="R199" s="44"/>
    </row>
    <row r="200" spans="1:18" ht="25.5" hidden="1" customHeight="1" x14ac:dyDescent="0.25">
      <c r="B200" s="55"/>
      <c r="C200" s="2"/>
      <c r="D200" s="523" t="s">
        <v>561</v>
      </c>
      <c r="E200" s="523"/>
      <c r="F200" s="268">
        <f t="shared" si="64"/>
        <v>0</v>
      </c>
      <c r="G200" s="76"/>
      <c r="H200" s="1"/>
      <c r="I200" s="1"/>
      <c r="J200" s="1"/>
      <c r="K200" s="1"/>
      <c r="L200" s="82"/>
      <c r="M200" s="1"/>
      <c r="N200" s="42"/>
      <c r="O200" s="82"/>
      <c r="P200" s="1"/>
      <c r="Q200" s="42"/>
      <c r="R200" s="44"/>
    </row>
    <row r="201" spans="1:18" ht="25.5" hidden="1" customHeight="1" x14ac:dyDescent="0.25">
      <c r="B201" s="55"/>
      <c r="C201" s="2"/>
      <c r="D201" s="523" t="s">
        <v>564</v>
      </c>
      <c r="E201" s="523"/>
      <c r="F201" s="268">
        <f t="shared" si="64"/>
        <v>0</v>
      </c>
      <c r="G201" s="76"/>
      <c r="H201" s="1"/>
      <c r="I201" s="1"/>
      <c r="J201" s="1"/>
      <c r="K201" s="1"/>
      <c r="L201" s="82"/>
      <c r="M201" s="1"/>
      <c r="N201" s="42"/>
      <c r="O201" s="82"/>
      <c r="P201" s="1"/>
      <c r="Q201" s="42"/>
      <c r="R201" s="44"/>
    </row>
    <row r="202" spans="1:18" s="18" customFormat="1" ht="15.75" hidden="1" thickBot="1" x14ac:dyDescent="0.3">
      <c r="A202" s="128" t="s">
        <v>274</v>
      </c>
      <c r="B202" s="93" t="s">
        <v>686</v>
      </c>
      <c r="C202" s="556" t="s">
        <v>275</v>
      </c>
      <c r="D202" s="557"/>
      <c r="E202" s="557"/>
      <c r="F202" s="259">
        <f>F203+F204+F205+F206+F207+F208+F209+F210+F211+F212</f>
        <v>0</v>
      </c>
      <c r="G202" s="95">
        <f t="shared" ref="G202:R202" si="65">G203+G204+G205+G206+G207+G208+G209+G210+G211+G212</f>
        <v>0</v>
      </c>
      <c r="H202" s="96">
        <f t="shared" si="65"/>
        <v>0</v>
      </c>
      <c r="I202" s="96">
        <f t="shared" si="65"/>
        <v>0</v>
      </c>
      <c r="J202" s="96">
        <f t="shared" si="65"/>
        <v>0</v>
      </c>
      <c r="K202" s="96">
        <f t="shared" si="65"/>
        <v>0</v>
      </c>
      <c r="L202" s="99">
        <f t="shared" si="65"/>
        <v>0</v>
      </c>
      <c r="M202" s="96">
        <f t="shared" si="65"/>
        <v>0</v>
      </c>
      <c r="N202" s="98">
        <f t="shared" si="65"/>
        <v>0</v>
      </c>
      <c r="O202" s="99">
        <f t="shared" si="65"/>
        <v>0</v>
      </c>
      <c r="P202" s="96">
        <f t="shared" si="65"/>
        <v>0</v>
      </c>
      <c r="Q202" s="98">
        <f t="shared" si="65"/>
        <v>0</v>
      </c>
      <c r="R202" s="100">
        <f t="shared" si="65"/>
        <v>0</v>
      </c>
    </row>
    <row r="203" spans="1:18" ht="15.75" hidden="1" thickBot="1" x14ac:dyDescent="0.3">
      <c r="B203" s="55"/>
      <c r="C203" s="2"/>
      <c r="D203" s="524" t="s">
        <v>371</v>
      </c>
      <c r="E203" s="524"/>
      <c r="F203" s="258">
        <f t="shared" ref="F203:F212" si="66">SUM(G203:R203)</f>
        <v>0</v>
      </c>
      <c r="G203" s="76"/>
      <c r="H203" s="1"/>
      <c r="I203" s="1"/>
      <c r="J203" s="1"/>
      <c r="K203" s="1"/>
      <c r="L203" s="82"/>
      <c r="M203" s="1"/>
      <c r="N203" s="42"/>
      <c r="O203" s="82"/>
      <c r="P203" s="1"/>
      <c r="Q203" s="42"/>
      <c r="R203" s="44"/>
    </row>
    <row r="204" spans="1:18" ht="15.75" hidden="1" thickBot="1" x14ac:dyDescent="0.3">
      <c r="B204" s="55"/>
      <c r="C204" s="2"/>
      <c r="D204" s="524" t="s">
        <v>544</v>
      </c>
      <c r="E204" s="524"/>
      <c r="F204" s="258">
        <f t="shared" si="66"/>
        <v>0</v>
      </c>
      <c r="G204" s="76"/>
      <c r="H204" s="1"/>
      <c r="I204" s="1"/>
      <c r="J204" s="1"/>
      <c r="K204" s="1"/>
      <c r="L204" s="82"/>
      <c r="M204" s="1"/>
      <c r="N204" s="42"/>
      <c r="O204" s="82"/>
      <c r="P204" s="1"/>
      <c r="Q204" s="42"/>
      <c r="R204" s="44"/>
    </row>
    <row r="205" spans="1:18" ht="15.75" hidden="1" thickBot="1" x14ac:dyDescent="0.3">
      <c r="B205" s="55"/>
      <c r="C205" s="2"/>
      <c r="D205" s="524" t="s">
        <v>547</v>
      </c>
      <c r="E205" s="524"/>
      <c r="F205" s="258">
        <f t="shared" si="66"/>
        <v>0</v>
      </c>
      <c r="G205" s="76"/>
      <c r="H205" s="1"/>
      <c r="I205" s="1"/>
      <c r="J205" s="1"/>
      <c r="K205" s="1"/>
      <c r="L205" s="82"/>
      <c r="M205" s="1"/>
      <c r="N205" s="42"/>
      <c r="O205" s="82"/>
      <c r="P205" s="1"/>
      <c r="Q205" s="42"/>
      <c r="R205" s="44"/>
    </row>
    <row r="206" spans="1:18" ht="15.75" hidden="1" thickBot="1" x14ac:dyDescent="0.3">
      <c r="B206" s="55"/>
      <c r="C206" s="2"/>
      <c r="D206" s="523" t="s">
        <v>818</v>
      </c>
      <c r="E206" s="523"/>
      <c r="F206" s="268">
        <f t="shared" si="66"/>
        <v>0</v>
      </c>
      <c r="G206" s="76"/>
      <c r="H206" s="1"/>
      <c r="I206" s="1"/>
      <c r="J206" s="1"/>
      <c r="K206" s="1"/>
      <c r="L206" s="82"/>
      <c r="M206" s="1"/>
      <c r="N206" s="42"/>
      <c r="O206" s="82"/>
      <c r="P206" s="1"/>
      <c r="Q206" s="42"/>
      <c r="R206" s="44"/>
    </row>
    <row r="207" spans="1:18" ht="15.75" hidden="1" thickBot="1" x14ac:dyDescent="0.3">
      <c r="B207" s="55"/>
      <c r="C207" s="2"/>
      <c r="D207" s="524" t="s">
        <v>554</v>
      </c>
      <c r="E207" s="524"/>
      <c r="F207" s="258">
        <f t="shared" si="66"/>
        <v>0</v>
      </c>
      <c r="G207" s="76"/>
      <c r="H207" s="1"/>
      <c r="I207" s="1"/>
      <c r="J207" s="1"/>
      <c r="K207" s="1"/>
      <c r="L207" s="82"/>
      <c r="M207" s="1"/>
      <c r="N207" s="42"/>
      <c r="O207" s="82"/>
      <c r="P207" s="1"/>
      <c r="Q207" s="42"/>
      <c r="R207" s="44"/>
    </row>
    <row r="208" spans="1:18" ht="15.75" hidden="1" thickBot="1" x14ac:dyDescent="0.3">
      <c r="B208" s="55"/>
      <c r="C208" s="2"/>
      <c r="D208" s="524" t="s">
        <v>553</v>
      </c>
      <c r="E208" s="524"/>
      <c r="F208" s="258">
        <f t="shared" si="66"/>
        <v>0</v>
      </c>
      <c r="G208" s="76"/>
      <c r="H208" s="1"/>
      <c r="I208" s="1"/>
      <c r="J208" s="1"/>
      <c r="K208" s="1"/>
      <c r="L208" s="82"/>
      <c r="M208" s="1"/>
      <c r="N208" s="42"/>
      <c r="O208" s="82"/>
      <c r="P208" s="1"/>
      <c r="Q208" s="42"/>
      <c r="R208" s="44"/>
    </row>
    <row r="209" spans="1:18" ht="25.5" hidden="1" customHeight="1" x14ac:dyDescent="0.25">
      <c r="B209" s="55"/>
      <c r="C209" s="2"/>
      <c r="D209" s="523" t="s">
        <v>557</v>
      </c>
      <c r="E209" s="523"/>
      <c r="F209" s="268">
        <f t="shared" si="66"/>
        <v>0</v>
      </c>
      <c r="G209" s="76"/>
      <c r="H209" s="1"/>
      <c r="I209" s="1"/>
      <c r="J209" s="1"/>
      <c r="K209" s="1"/>
      <c r="L209" s="82"/>
      <c r="M209" s="1"/>
      <c r="N209" s="42"/>
      <c r="O209" s="82"/>
      <c r="P209" s="1"/>
      <c r="Q209" s="42"/>
      <c r="R209" s="44"/>
    </row>
    <row r="210" spans="1:18" ht="15.75" hidden="1" thickBot="1" x14ac:dyDescent="0.3">
      <c r="B210" s="55"/>
      <c r="C210" s="2"/>
      <c r="D210" s="524" t="s">
        <v>819</v>
      </c>
      <c r="E210" s="524"/>
      <c r="F210" s="258">
        <f t="shared" si="66"/>
        <v>0</v>
      </c>
      <c r="G210" s="76"/>
      <c r="H210" s="1"/>
      <c r="I210" s="1"/>
      <c r="J210" s="1"/>
      <c r="K210" s="1"/>
      <c r="L210" s="82"/>
      <c r="M210" s="1"/>
      <c r="N210" s="42"/>
      <c r="O210" s="82"/>
      <c r="P210" s="1"/>
      <c r="Q210" s="42"/>
      <c r="R210" s="44"/>
    </row>
    <row r="211" spans="1:18" ht="25.5" hidden="1" customHeight="1" x14ac:dyDescent="0.25">
      <c r="B211" s="55"/>
      <c r="C211" s="2"/>
      <c r="D211" s="523" t="s">
        <v>562</v>
      </c>
      <c r="E211" s="523"/>
      <c r="F211" s="268">
        <f t="shared" si="66"/>
        <v>0</v>
      </c>
      <c r="G211" s="76"/>
      <c r="H211" s="1"/>
      <c r="I211" s="1"/>
      <c r="J211" s="1"/>
      <c r="K211" s="1"/>
      <c r="L211" s="82"/>
      <c r="M211" s="1"/>
      <c r="N211" s="42"/>
      <c r="O211" s="82"/>
      <c r="P211" s="1"/>
      <c r="Q211" s="42"/>
      <c r="R211" s="44"/>
    </row>
    <row r="212" spans="1:18" ht="25.5" hidden="1" customHeight="1" x14ac:dyDescent="0.25">
      <c r="B212" s="55"/>
      <c r="C212" s="2"/>
      <c r="D212" s="523" t="s">
        <v>565</v>
      </c>
      <c r="E212" s="523"/>
      <c r="F212" s="268">
        <f t="shared" si="66"/>
        <v>0</v>
      </c>
      <c r="G212" s="76"/>
      <c r="H212" s="1"/>
      <c r="I212" s="1"/>
      <c r="J212" s="1"/>
      <c r="K212" s="1"/>
      <c r="L212" s="82"/>
      <c r="M212" s="1"/>
      <c r="N212" s="42"/>
      <c r="O212" s="82"/>
      <c r="P212" s="1"/>
      <c r="Q212" s="42"/>
      <c r="R212" s="44"/>
    </row>
    <row r="213" spans="1:18" s="18" customFormat="1" ht="25.5" hidden="1" customHeight="1" x14ac:dyDescent="0.25">
      <c r="A213" s="128" t="s">
        <v>276</v>
      </c>
      <c r="B213" s="93" t="s">
        <v>687</v>
      </c>
      <c r="C213" s="590" t="s">
        <v>607</v>
      </c>
      <c r="D213" s="591"/>
      <c r="E213" s="591"/>
      <c r="F213" s="272">
        <f>F214+F215</f>
        <v>0</v>
      </c>
      <c r="G213" s="95">
        <f t="shared" ref="G213:R213" si="67">G214+G215</f>
        <v>0</v>
      </c>
      <c r="H213" s="96">
        <f t="shared" si="67"/>
        <v>0</v>
      </c>
      <c r="I213" s="96">
        <f t="shared" si="67"/>
        <v>0</v>
      </c>
      <c r="J213" s="96">
        <f t="shared" si="67"/>
        <v>0</v>
      </c>
      <c r="K213" s="96">
        <f t="shared" si="67"/>
        <v>0</v>
      </c>
      <c r="L213" s="99">
        <f t="shared" si="67"/>
        <v>0</v>
      </c>
      <c r="M213" s="96">
        <f t="shared" si="67"/>
        <v>0</v>
      </c>
      <c r="N213" s="98">
        <f t="shared" si="67"/>
        <v>0</v>
      </c>
      <c r="O213" s="99">
        <f t="shared" si="67"/>
        <v>0</v>
      </c>
      <c r="P213" s="96">
        <f t="shared" si="67"/>
        <v>0</v>
      </c>
      <c r="Q213" s="98">
        <f t="shared" si="67"/>
        <v>0</v>
      </c>
      <c r="R213" s="100">
        <f t="shared" si="67"/>
        <v>0</v>
      </c>
    </row>
    <row r="214" spans="1:18" ht="25.5" hidden="1" customHeight="1" x14ac:dyDescent="0.25">
      <c r="B214" s="55"/>
      <c r="C214" s="2"/>
      <c r="D214" s="523" t="s">
        <v>568</v>
      </c>
      <c r="E214" s="523"/>
      <c r="F214" s="268">
        <f t="shared" ref="F214:F215" si="68">SUM(G214:R214)</f>
        <v>0</v>
      </c>
      <c r="G214" s="76"/>
      <c r="H214" s="1"/>
      <c r="I214" s="1"/>
      <c r="J214" s="1"/>
      <c r="K214" s="1"/>
      <c r="L214" s="82"/>
      <c r="M214" s="1"/>
      <c r="N214" s="42"/>
      <c r="O214" s="82"/>
      <c r="P214" s="1"/>
      <c r="Q214" s="42"/>
      <c r="R214" s="44"/>
    </row>
    <row r="215" spans="1:18" ht="25.5" hidden="1" customHeight="1" x14ac:dyDescent="0.25">
      <c r="B215" s="55"/>
      <c r="C215" s="2"/>
      <c r="D215" s="523" t="s">
        <v>569</v>
      </c>
      <c r="E215" s="523"/>
      <c r="F215" s="268">
        <f t="shared" si="68"/>
        <v>0</v>
      </c>
      <c r="G215" s="76"/>
      <c r="H215" s="1"/>
      <c r="I215" s="1"/>
      <c r="J215" s="1"/>
      <c r="K215" s="1"/>
      <c r="L215" s="82"/>
      <c r="M215" s="1"/>
      <c r="N215" s="42"/>
      <c r="O215" s="82"/>
      <c r="P215" s="1"/>
      <c r="Q215" s="42"/>
      <c r="R215" s="44"/>
    </row>
    <row r="216" spans="1:18" s="18" customFormat="1" ht="15" hidden="1" customHeight="1" x14ac:dyDescent="0.25">
      <c r="A216" s="128" t="s">
        <v>277</v>
      </c>
      <c r="B216" s="93" t="s">
        <v>688</v>
      </c>
      <c r="C216" s="590" t="s">
        <v>820</v>
      </c>
      <c r="D216" s="591"/>
      <c r="E216" s="591"/>
      <c r="F216" s="272">
        <f>F217+F218+F219+F220+F221+F222+F223+F224+F225+F226+F227</f>
        <v>0</v>
      </c>
      <c r="G216" s="95">
        <f t="shared" ref="G216:R216" si="69">G217+G218+G219+G220+G221+G222+G223+G224+G225+G226+G227</f>
        <v>0</v>
      </c>
      <c r="H216" s="96">
        <f t="shared" si="69"/>
        <v>0</v>
      </c>
      <c r="I216" s="96">
        <f t="shared" si="69"/>
        <v>0</v>
      </c>
      <c r="J216" s="96">
        <f t="shared" si="69"/>
        <v>0</v>
      </c>
      <c r="K216" s="96">
        <f t="shared" si="69"/>
        <v>0</v>
      </c>
      <c r="L216" s="99">
        <f t="shared" si="69"/>
        <v>0</v>
      </c>
      <c r="M216" s="96">
        <f t="shared" si="69"/>
        <v>0</v>
      </c>
      <c r="N216" s="98">
        <f t="shared" si="69"/>
        <v>0</v>
      </c>
      <c r="O216" s="99">
        <f t="shared" si="69"/>
        <v>0</v>
      </c>
      <c r="P216" s="96">
        <f t="shared" si="69"/>
        <v>0</v>
      </c>
      <c r="Q216" s="98">
        <f t="shared" si="69"/>
        <v>0</v>
      </c>
      <c r="R216" s="100">
        <f t="shared" si="69"/>
        <v>0</v>
      </c>
    </row>
    <row r="217" spans="1:18" ht="15.75" hidden="1" thickBot="1" x14ac:dyDescent="0.3">
      <c r="B217" s="55"/>
      <c r="C217" s="2"/>
      <c r="D217" s="524" t="s">
        <v>372</v>
      </c>
      <c r="E217" s="524"/>
      <c r="F217" s="258">
        <f t="shared" ref="F217:F229" si="70">SUM(G217:R217)</f>
        <v>0</v>
      </c>
      <c r="G217" s="76"/>
      <c r="H217" s="1"/>
      <c r="I217" s="1"/>
      <c r="J217" s="1"/>
      <c r="K217" s="1"/>
      <c r="L217" s="82"/>
      <c r="M217" s="1"/>
      <c r="N217" s="42"/>
      <c r="O217" s="82"/>
      <c r="P217" s="1"/>
      <c r="Q217" s="42"/>
      <c r="R217" s="44"/>
    </row>
    <row r="218" spans="1:18" ht="15.75" hidden="1" thickBot="1" x14ac:dyDescent="0.3">
      <c r="B218" s="55"/>
      <c r="C218" s="2"/>
      <c r="D218" s="524" t="s">
        <v>821</v>
      </c>
      <c r="E218" s="524"/>
      <c r="F218" s="258">
        <f t="shared" si="70"/>
        <v>0</v>
      </c>
      <c r="G218" s="76"/>
      <c r="H218" s="1"/>
      <c r="I218" s="1"/>
      <c r="J218" s="1"/>
      <c r="K218" s="1"/>
      <c r="L218" s="82"/>
      <c r="M218" s="1"/>
      <c r="N218" s="42"/>
      <c r="O218" s="82"/>
      <c r="P218" s="1"/>
      <c r="Q218" s="42"/>
      <c r="R218" s="44"/>
    </row>
    <row r="219" spans="1:18" ht="15.75" hidden="1" thickBot="1" x14ac:dyDescent="0.3">
      <c r="B219" s="55"/>
      <c r="C219" s="2"/>
      <c r="D219" s="524" t="s">
        <v>375</v>
      </c>
      <c r="E219" s="524"/>
      <c r="F219" s="258">
        <f t="shared" si="70"/>
        <v>0</v>
      </c>
      <c r="G219" s="76"/>
      <c r="H219" s="1"/>
      <c r="I219" s="1"/>
      <c r="J219" s="1"/>
      <c r="K219" s="1"/>
      <c r="L219" s="82"/>
      <c r="M219" s="1"/>
      <c r="N219" s="42"/>
      <c r="O219" s="82"/>
      <c r="P219" s="1"/>
      <c r="Q219" s="42"/>
      <c r="R219" s="44"/>
    </row>
    <row r="220" spans="1:18" ht="15.75" hidden="1" thickBot="1" x14ac:dyDescent="0.3">
      <c r="B220" s="55"/>
      <c r="C220" s="2"/>
      <c r="D220" s="524" t="s">
        <v>373</v>
      </c>
      <c r="E220" s="524"/>
      <c r="F220" s="258">
        <f t="shared" si="70"/>
        <v>0</v>
      </c>
      <c r="G220" s="76"/>
      <c r="H220" s="1"/>
      <c r="I220" s="1"/>
      <c r="J220" s="1"/>
      <c r="K220" s="1"/>
      <c r="L220" s="82"/>
      <c r="M220" s="1"/>
      <c r="N220" s="42"/>
      <c r="O220" s="82"/>
      <c r="P220" s="1"/>
      <c r="Q220" s="42"/>
      <c r="R220" s="44"/>
    </row>
    <row r="221" spans="1:18" ht="15.75" hidden="1" thickBot="1" x14ac:dyDescent="0.3">
      <c r="B221" s="55"/>
      <c r="C221" s="2"/>
      <c r="D221" s="524" t="s">
        <v>822</v>
      </c>
      <c r="E221" s="524"/>
      <c r="F221" s="258">
        <f t="shared" si="70"/>
        <v>0</v>
      </c>
      <c r="G221" s="76"/>
      <c r="H221" s="1"/>
      <c r="I221" s="1"/>
      <c r="J221" s="1"/>
      <c r="K221" s="1"/>
      <c r="L221" s="82"/>
      <c r="M221" s="1"/>
      <c r="N221" s="42"/>
      <c r="O221" s="82"/>
      <c r="P221" s="1"/>
      <c r="Q221" s="42"/>
      <c r="R221" s="44"/>
    </row>
    <row r="222" spans="1:18" ht="25.5" hidden="1" customHeight="1" x14ac:dyDescent="0.25">
      <c r="B222" s="55"/>
      <c r="C222" s="2"/>
      <c r="D222" s="523" t="s">
        <v>537</v>
      </c>
      <c r="E222" s="523"/>
      <c r="F222" s="268">
        <f t="shared" si="70"/>
        <v>0</v>
      </c>
      <c r="G222" s="76"/>
      <c r="H222" s="1"/>
      <c r="I222" s="1"/>
      <c r="J222" s="1"/>
      <c r="K222" s="1"/>
      <c r="L222" s="82"/>
      <c r="M222" s="1"/>
      <c r="N222" s="42"/>
      <c r="O222" s="82"/>
      <c r="P222" s="1"/>
      <c r="Q222" s="42"/>
      <c r="R222" s="44"/>
    </row>
    <row r="223" spans="1:18" ht="25.5" hidden="1" customHeight="1" x14ac:dyDescent="0.25">
      <c r="B223" s="55"/>
      <c r="C223" s="2"/>
      <c r="D223" s="523" t="s">
        <v>540</v>
      </c>
      <c r="E223" s="523"/>
      <c r="F223" s="268">
        <f t="shared" si="70"/>
        <v>0</v>
      </c>
      <c r="G223" s="76"/>
      <c r="H223" s="1"/>
      <c r="I223" s="1"/>
      <c r="J223" s="1"/>
      <c r="K223" s="1"/>
      <c r="L223" s="82"/>
      <c r="M223" s="1"/>
      <c r="N223" s="42"/>
      <c r="O223" s="82"/>
      <c r="P223" s="1"/>
      <c r="Q223" s="42"/>
      <c r="R223" s="44"/>
    </row>
    <row r="224" spans="1:18" ht="15.75" hidden="1" thickBot="1" x14ac:dyDescent="0.3">
      <c r="B224" s="55"/>
      <c r="C224" s="2"/>
      <c r="D224" s="524" t="s">
        <v>823</v>
      </c>
      <c r="E224" s="524"/>
      <c r="F224" s="258">
        <f t="shared" si="70"/>
        <v>0</v>
      </c>
      <c r="G224" s="76"/>
      <c r="H224" s="1"/>
      <c r="I224" s="1"/>
      <c r="J224" s="1"/>
      <c r="K224" s="1"/>
      <c r="L224" s="82"/>
      <c r="M224" s="1"/>
      <c r="N224" s="42"/>
      <c r="O224" s="82"/>
      <c r="P224" s="1"/>
      <c r="Q224" s="42"/>
      <c r="R224" s="44"/>
    </row>
    <row r="225" spans="1:18" ht="15.75" hidden="1" thickBot="1" x14ac:dyDescent="0.3">
      <c r="B225" s="55"/>
      <c r="C225" s="2"/>
      <c r="D225" s="524" t="s">
        <v>374</v>
      </c>
      <c r="E225" s="524"/>
      <c r="F225" s="258">
        <f t="shared" si="70"/>
        <v>0</v>
      </c>
      <c r="G225" s="76"/>
      <c r="H225" s="1"/>
      <c r="I225" s="1"/>
      <c r="J225" s="1"/>
      <c r="K225" s="1"/>
      <c r="L225" s="82"/>
      <c r="M225" s="1"/>
      <c r="N225" s="42"/>
      <c r="O225" s="82"/>
      <c r="P225" s="1"/>
      <c r="Q225" s="42"/>
      <c r="R225" s="44"/>
    </row>
    <row r="226" spans="1:18" ht="15.75" hidden="1" thickBot="1" x14ac:dyDescent="0.3">
      <c r="B226" s="55"/>
      <c r="C226" s="2"/>
      <c r="D226" s="524" t="s">
        <v>824</v>
      </c>
      <c r="E226" s="524"/>
      <c r="F226" s="258">
        <f t="shared" si="70"/>
        <v>0</v>
      </c>
      <c r="G226" s="76"/>
      <c r="H226" s="1"/>
      <c r="I226" s="1"/>
      <c r="J226" s="1"/>
      <c r="K226" s="1"/>
      <c r="L226" s="82"/>
      <c r="M226" s="1"/>
      <c r="N226" s="42"/>
      <c r="O226" s="82"/>
      <c r="P226" s="1"/>
      <c r="Q226" s="42"/>
      <c r="R226" s="44"/>
    </row>
    <row r="227" spans="1:18" ht="15.75" hidden="1" thickBot="1" x14ac:dyDescent="0.3">
      <c r="B227" s="55"/>
      <c r="C227" s="2"/>
      <c r="D227" s="524" t="s">
        <v>566</v>
      </c>
      <c r="E227" s="524"/>
      <c r="F227" s="258">
        <f t="shared" si="70"/>
        <v>0</v>
      </c>
      <c r="G227" s="76"/>
      <c r="H227" s="1"/>
      <c r="I227" s="1"/>
      <c r="J227" s="1"/>
      <c r="K227" s="1"/>
      <c r="L227" s="82"/>
      <c r="M227" s="1"/>
      <c r="N227" s="42"/>
      <c r="O227" s="82"/>
      <c r="P227" s="1"/>
      <c r="Q227" s="42"/>
      <c r="R227" s="44"/>
    </row>
    <row r="228" spans="1:18" s="18" customFormat="1" ht="15.75" hidden="1" thickBot="1" x14ac:dyDescent="0.3">
      <c r="A228" s="128" t="s">
        <v>278</v>
      </c>
      <c r="B228" s="93" t="s">
        <v>689</v>
      </c>
      <c r="C228" s="556" t="s">
        <v>279</v>
      </c>
      <c r="D228" s="557"/>
      <c r="E228" s="557"/>
      <c r="F228" s="259">
        <f t="shared" si="70"/>
        <v>0</v>
      </c>
      <c r="G228" s="95"/>
      <c r="H228" s="96"/>
      <c r="I228" s="96"/>
      <c r="J228" s="96"/>
      <c r="K228" s="96"/>
      <c r="L228" s="99"/>
      <c r="M228" s="96"/>
      <c r="N228" s="98"/>
      <c r="O228" s="99"/>
      <c r="P228" s="96"/>
      <c r="Q228" s="98"/>
      <c r="R228" s="100"/>
    </row>
    <row r="229" spans="1:18" s="18" customFormat="1" ht="15.75" hidden="1" thickBot="1" x14ac:dyDescent="0.3">
      <c r="A229" s="128" t="s">
        <v>280</v>
      </c>
      <c r="B229" s="93" t="s">
        <v>690</v>
      </c>
      <c r="C229" s="556" t="s">
        <v>281</v>
      </c>
      <c r="D229" s="557"/>
      <c r="E229" s="557"/>
      <c r="F229" s="259">
        <f t="shared" si="70"/>
        <v>0</v>
      </c>
      <c r="G229" s="95"/>
      <c r="H229" s="96"/>
      <c r="I229" s="96"/>
      <c r="J229" s="96"/>
      <c r="K229" s="96"/>
      <c r="L229" s="99"/>
      <c r="M229" s="96"/>
      <c r="N229" s="98"/>
      <c r="O229" s="99"/>
      <c r="P229" s="96"/>
      <c r="Q229" s="98"/>
      <c r="R229" s="100"/>
    </row>
    <row r="230" spans="1:18" s="18" customFormat="1" ht="15.75" hidden="1" thickBot="1" x14ac:dyDescent="0.3">
      <c r="A230" s="128" t="s">
        <v>282</v>
      </c>
      <c r="B230" s="93" t="s">
        <v>691</v>
      </c>
      <c r="C230" s="556" t="s">
        <v>283</v>
      </c>
      <c r="D230" s="557"/>
      <c r="E230" s="557"/>
      <c r="F230" s="259">
        <f>F231+F232+F233+F234+F235+F236+F237+F238+F239+F240</f>
        <v>0</v>
      </c>
      <c r="G230" s="95">
        <f t="shared" ref="G230:R230" si="71">G231+G232+G233+G234+G235+G236+G237+G238+G239+G240</f>
        <v>0</v>
      </c>
      <c r="H230" s="96">
        <f t="shared" si="71"/>
        <v>0</v>
      </c>
      <c r="I230" s="96">
        <f t="shared" si="71"/>
        <v>0</v>
      </c>
      <c r="J230" s="96">
        <f t="shared" si="71"/>
        <v>0</v>
      </c>
      <c r="K230" s="96">
        <f t="shared" si="71"/>
        <v>0</v>
      </c>
      <c r="L230" s="99">
        <f t="shared" si="71"/>
        <v>0</v>
      </c>
      <c r="M230" s="96">
        <f t="shared" si="71"/>
        <v>0</v>
      </c>
      <c r="N230" s="98">
        <f t="shared" si="71"/>
        <v>0</v>
      </c>
      <c r="O230" s="99">
        <f t="shared" si="71"/>
        <v>0</v>
      </c>
      <c r="P230" s="96">
        <f t="shared" si="71"/>
        <v>0</v>
      </c>
      <c r="Q230" s="98">
        <f t="shared" si="71"/>
        <v>0</v>
      </c>
      <c r="R230" s="100">
        <f t="shared" si="71"/>
        <v>0</v>
      </c>
    </row>
    <row r="231" spans="1:18" ht="15.75" hidden="1" thickBot="1" x14ac:dyDescent="0.3">
      <c r="B231" s="55"/>
      <c r="C231" s="2"/>
      <c r="D231" s="524" t="s">
        <v>376</v>
      </c>
      <c r="E231" s="524"/>
      <c r="F231" s="258">
        <f t="shared" ref="F231:F240" si="72">SUM(G231:R231)</f>
        <v>0</v>
      </c>
      <c r="G231" s="76"/>
      <c r="H231" s="1"/>
      <c r="I231" s="1"/>
      <c r="J231" s="1"/>
      <c r="K231" s="1"/>
      <c r="L231" s="82"/>
      <c r="M231" s="1"/>
      <c r="N231" s="42"/>
      <c r="O231" s="82"/>
      <c r="P231" s="1"/>
      <c r="Q231" s="42"/>
      <c r="R231" s="44"/>
    </row>
    <row r="232" spans="1:18" ht="15.75" hidden="1" thickBot="1" x14ac:dyDescent="0.3">
      <c r="B232" s="55"/>
      <c r="C232" s="2"/>
      <c r="D232" s="524" t="s">
        <v>377</v>
      </c>
      <c r="E232" s="524"/>
      <c r="F232" s="258">
        <f t="shared" si="72"/>
        <v>0</v>
      </c>
      <c r="G232" s="76"/>
      <c r="H232" s="1"/>
      <c r="I232" s="1"/>
      <c r="J232" s="1"/>
      <c r="K232" s="1"/>
      <c r="L232" s="82"/>
      <c r="M232" s="1"/>
      <c r="N232" s="42"/>
      <c r="O232" s="82"/>
      <c r="P232" s="1"/>
      <c r="Q232" s="42"/>
      <c r="R232" s="44"/>
    </row>
    <row r="233" spans="1:18" ht="15.75" hidden="1" thickBot="1" x14ac:dyDescent="0.3">
      <c r="B233" s="55"/>
      <c r="C233" s="2"/>
      <c r="D233" s="524" t="s">
        <v>378</v>
      </c>
      <c r="E233" s="524"/>
      <c r="F233" s="258">
        <f t="shared" si="72"/>
        <v>0</v>
      </c>
      <c r="G233" s="76"/>
      <c r="H233" s="1"/>
      <c r="I233" s="1"/>
      <c r="J233" s="1"/>
      <c r="K233" s="1"/>
      <c r="L233" s="82"/>
      <c r="M233" s="1"/>
      <c r="N233" s="42"/>
      <c r="O233" s="82"/>
      <c r="P233" s="1"/>
      <c r="Q233" s="42"/>
      <c r="R233" s="44"/>
    </row>
    <row r="234" spans="1:18" ht="15.75" hidden="1" thickBot="1" x14ac:dyDescent="0.3">
      <c r="B234" s="55"/>
      <c r="C234" s="2"/>
      <c r="D234" s="524" t="s">
        <v>379</v>
      </c>
      <c r="E234" s="524"/>
      <c r="F234" s="258">
        <f t="shared" si="72"/>
        <v>0</v>
      </c>
      <c r="G234" s="76"/>
      <c r="H234" s="1"/>
      <c r="I234" s="1"/>
      <c r="J234" s="1"/>
      <c r="K234" s="1"/>
      <c r="L234" s="82"/>
      <c r="M234" s="1"/>
      <c r="N234" s="42"/>
      <c r="O234" s="82"/>
      <c r="P234" s="1"/>
      <c r="Q234" s="42"/>
      <c r="R234" s="44"/>
    </row>
    <row r="235" spans="1:18" ht="15.75" hidden="1" thickBot="1" x14ac:dyDescent="0.3">
      <c r="B235" s="55"/>
      <c r="C235" s="2"/>
      <c r="D235" s="524" t="s">
        <v>380</v>
      </c>
      <c r="E235" s="524"/>
      <c r="F235" s="258">
        <f t="shared" si="72"/>
        <v>0</v>
      </c>
      <c r="G235" s="76"/>
      <c r="H235" s="1"/>
      <c r="I235" s="1"/>
      <c r="J235" s="1"/>
      <c r="K235" s="1"/>
      <c r="L235" s="82"/>
      <c r="M235" s="1"/>
      <c r="N235" s="42"/>
      <c r="O235" s="82"/>
      <c r="P235" s="1"/>
      <c r="Q235" s="42"/>
      <c r="R235" s="44"/>
    </row>
    <row r="236" spans="1:18" ht="25.5" hidden="1" customHeight="1" x14ac:dyDescent="0.25">
      <c r="B236" s="55"/>
      <c r="C236" s="2"/>
      <c r="D236" s="523" t="s">
        <v>538</v>
      </c>
      <c r="E236" s="523"/>
      <c r="F236" s="268">
        <f t="shared" si="72"/>
        <v>0</v>
      </c>
      <c r="G236" s="76"/>
      <c r="H236" s="1"/>
      <c r="I236" s="1"/>
      <c r="J236" s="1"/>
      <c r="K236" s="1"/>
      <c r="L236" s="82"/>
      <c r="M236" s="1"/>
      <c r="N236" s="42"/>
      <c r="O236" s="82"/>
      <c r="P236" s="1"/>
      <c r="Q236" s="42"/>
      <c r="R236" s="44"/>
    </row>
    <row r="237" spans="1:18" ht="25.5" hidden="1" customHeight="1" x14ac:dyDescent="0.25">
      <c r="B237" s="55"/>
      <c r="C237" s="2"/>
      <c r="D237" s="523" t="s">
        <v>541</v>
      </c>
      <c r="E237" s="523"/>
      <c r="F237" s="268">
        <f t="shared" si="72"/>
        <v>0</v>
      </c>
      <c r="G237" s="76"/>
      <c r="H237" s="1"/>
      <c r="I237" s="1"/>
      <c r="J237" s="1"/>
      <c r="K237" s="1"/>
      <c r="L237" s="82"/>
      <c r="M237" s="1"/>
      <c r="N237" s="42"/>
      <c r="O237" s="82"/>
      <c r="P237" s="1"/>
      <c r="Q237" s="42"/>
      <c r="R237" s="44"/>
    </row>
    <row r="238" spans="1:18" ht="15.75" hidden="1" thickBot="1" x14ac:dyDescent="0.3">
      <c r="B238" s="55"/>
      <c r="C238" s="2"/>
      <c r="D238" s="524" t="s">
        <v>381</v>
      </c>
      <c r="E238" s="524"/>
      <c r="F238" s="258">
        <f t="shared" si="72"/>
        <v>0</v>
      </c>
      <c r="G238" s="76"/>
      <c r="H238" s="1"/>
      <c r="I238" s="1"/>
      <c r="J238" s="1"/>
      <c r="K238" s="1"/>
      <c r="L238" s="82"/>
      <c r="M238" s="1"/>
      <c r="N238" s="42"/>
      <c r="O238" s="82"/>
      <c r="P238" s="1"/>
      <c r="Q238" s="42"/>
      <c r="R238" s="44"/>
    </row>
    <row r="239" spans="1:18" ht="15.75" hidden="1" thickBot="1" x14ac:dyDescent="0.3">
      <c r="B239" s="55"/>
      <c r="C239" s="2"/>
      <c r="D239" s="524" t="s">
        <v>382</v>
      </c>
      <c r="E239" s="524"/>
      <c r="F239" s="258">
        <f t="shared" si="72"/>
        <v>0</v>
      </c>
      <c r="G239" s="76"/>
      <c r="H239" s="1"/>
      <c r="I239" s="1"/>
      <c r="J239" s="1"/>
      <c r="K239" s="1"/>
      <c r="L239" s="82"/>
      <c r="M239" s="1"/>
      <c r="N239" s="42"/>
      <c r="O239" s="82"/>
      <c r="P239" s="1"/>
      <c r="Q239" s="42"/>
      <c r="R239" s="44"/>
    </row>
    <row r="240" spans="1:18" ht="15.75" hidden="1" thickBot="1" x14ac:dyDescent="0.3">
      <c r="B240" s="57"/>
      <c r="C240" s="20"/>
      <c r="D240" s="559" t="s">
        <v>567</v>
      </c>
      <c r="E240" s="559"/>
      <c r="F240" s="260">
        <f t="shared" si="72"/>
        <v>0</v>
      </c>
      <c r="G240" s="76"/>
      <c r="H240" s="1"/>
      <c r="I240" s="1"/>
      <c r="J240" s="1"/>
      <c r="K240" s="1"/>
      <c r="L240" s="82"/>
      <c r="M240" s="1"/>
      <c r="N240" s="42"/>
      <c r="O240" s="82"/>
      <c r="P240" s="1"/>
      <c r="Q240" s="42"/>
      <c r="R240" s="44"/>
    </row>
    <row r="241" spans="1:18" ht="15.75" thickBot="1" x14ac:dyDescent="0.3">
      <c r="B241" s="101" t="s">
        <v>284</v>
      </c>
      <c r="C241" s="560" t="s">
        <v>285</v>
      </c>
      <c r="D241" s="561"/>
      <c r="E241" s="561"/>
      <c r="F241" s="261">
        <f>F242+F263+F269+F270</f>
        <v>0</v>
      </c>
      <c r="G241" s="87">
        <f t="shared" ref="G241:R241" si="73">G242+G263+G269+G270</f>
        <v>0</v>
      </c>
      <c r="H241" s="88">
        <f t="shared" si="73"/>
        <v>0</v>
      </c>
      <c r="I241" s="88">
        <f t="shared" si="73"/>
        <v>0</v>
      </c>
      <c r="J241" s="88">
        <f t="shared" si="73"/>
        <v>0</v>
      </c>
      <c r="K241" s="88">
        <f t="shared" si="73"/>
        <v>0</v>
      </c>
      <c r="L241" s="91">
        <f t="shared" si="73"/>
        <v>0</v>
      </c>
      <c r="M241" s="88">
        <f t="shared" si="73"/>
        <v>0</v>
      </c>
      <c r="N241" s="90">
        <f t="shared" si="73"/>
        <v>0</v>
      </c>
      <c r="O241" s="91">
        <f t="shared" si="73"/>
        <v>0</v>
      </c>
      <c r="P241" s="88">
        <f t="shared" si="73"/>
        <v>0</v>
      </c>
      <c r="Q241" s="90">
        <f t="shared" si="73"/>
        <v>0</v>
      </c>
      <c r="R241" s="92">
        <f t="shared" si="73"/>
        <v>0</v>
      </c>
    </row>
    <row r="242" spans="1:18" ht="15.75" hidden="1" thickBot="1" x14ac:dyDescent="0.3">
      <c r="B242" s="117" t="s">
        <v>692</v>
      </c>
      <c r="C242" s="574" t="s">
        <v>286</v>
      </c>
      <c r="D242" s="575"/>
      <c r="E242" s="575"/>
      <c r="F242" s="257">
        <f>F243+F247+F254+F255+F256+F257+F258+F259+F260</f>
        <v>0</v>
      </c>
      <c r="G242" s="119">
        <f t="shared" ref="G242:R242" si="74">G243+G247+G254+G255+G256+G257+G258+G259+G260</f>
        <v>0</v>
      </c>
      <c r="H242" s="120">
        <f t="shared" si="74"/>
        <v>0</v>
      </c>
      <c r="I242" s="120">
        <f t="shared" si="74"/>
        <v>0</v>
      </c>
      <c r="J242" s="120">
        <f t="shared" si="74"/>
        <v>0</v>
      </c>
      <c r="K242" s="120">
        <f t="shared" si="74"/>
        <v>0</v>
      </c>
      <c r="L242" s="123">
        <f t="shared" si="74"/>
        <v>0</v>
      </c>
      <c r="M242" s="120">
        <f t="shared" si="74"/>
        <v>0</v>
      </c>
      <c r="N242" s="122">
        <f t="shared" si="74"/>
        <v>0</v>
      </c>
      <c r="O242" s="123">
        <f t="shared" si="74"/>
        <v>0</v>
      </c>
      <c r="P242" s="120">
        <f t="shared" si="74"/>
        <v>0</v>
      </c>
      <c r="Q242" s="122">
        <f t="shared" si="74"/>
        <v>0</v>
      </c>
      <c r="R242" s="124">
        <f t="shared" si="74"/>
        <v>0</v>
      </c>
    </row>
    <row r="243" spans="1:18" s="18" customFormat="1" ht="15.75" hidden="1" thickBot="1" x14ac:dyDescent="0.3">
      <c r="A243" s="128"/>
      <c r="B243" s="53" t="s">
        <v>693</v>
      </c>
      <c r="C243" s="576" t="s">
        <v>287</v>
      </c>
      <c r="D243" s="577"/>
      <c r="E243" s="577"/>
      <c r="F243" s="265">
        <f>F244+F245+F246</f>
        <v>0</v>
      </c>
      <c r="G243" s="78">
        <f t="shared" ref="G243:R243" si="75">G244+G245+G246</f>
        <v>0</v>
      </c>
      <c r="H243" s="13">
        <f t="shared" si="75"/>
        <v>0</v>
      </c>
      <c r="I243" s="13">
        <f t="shared" si="75"/>
        <v>0</v>
      </c>
      <c r="J243" s="13">
        <f t="shared" si="75"/>
        <v>0</v>
      </c>
      <c r="K243" s="13">
        <f t="shared" si="75"/>
        <v>0</v>
      </c>
      <c r="L243" s="83">
        <f t="shared" si="75"/>
        <v>0</v>
      </c>
      <c r="M243" s="13">
        <f t="shared" si="75"/>
        <v>0</v>
      </c>
      <c r="N243" s="43">
        <f t="shared" si="75"/>
        <v>0</v>
      </c>
      <c r="O243" s="83">
        <f t="shared" si="75"/>
        <v>0</v>
      </c>
      <c r="P243" s="13">
        <f t="shared" si="75"/>
        <v>0</v>
      </c>
      <c r="Q243" s="43">
        <f t="shared" si="75"/>
        <v>0</v>
      </c>
      <c r="R243" s="45">
        <f t="shared" si="75"/>
        <v>0</v>
      </c>
    </row>
    <row r="244" spans="1:18" s="211" customFormat="1" ht="15.75" hidden="1" thickBot="1" x14ac:dyDescent="0.3">
      <c r="A244" s="128" t="s">
        <v>288</v>
      </c>
      <c r="B244" s="191" t="s">
        <v>694</v>
      </c>
      <c r="C244" s="252"/>
      <c r="D244" s="585" t="s">
        <v>706</v>
      </c>
      <c r="E244" s="585"/>
      <c r="F244" s="298">
        <f t="shared" ref="F244:F246" si="76">SUM(G244:R244)</f>
        <v>0</v>
      </c>
      <c r="G244" s="201"/>
      <c r="H244" s="195"/>
      <c r="I244" s="195"/>
      <c r="J244" s="195"/>
      <c r="K244" s="195"/>
      <c r="L244" s="196"/>
      <c r="M244" s="195"/>
      <c r="N244" s="194"/>
      <c r="O244" s="196"/>
      <c r="P244" s="195"/>
      <c r="Q244" s="194"/>
      <c r="R244" s="197"/>
    </row>
    <row r="245" spans="1:18" s="211" customFormat="1" ht="15.75" hidden="1" thickBot="1" x14ac:dyDescent="0.3">
      <c r="A245" s="128" t="s">
        <v>289</v>
      </c>
      <c r="B245" s="191" t="s">
        <v>695</v>
      </c>
      <c r="C245" s="200"/>
      <c r="D245" s="567" t="s">
        <v>707</v>
      </c>
      <c r="E245" s="567"/>
      <c r="F245" s="281">
        <f t="shared" si="76"/>
        <v>0</v>
      </c>
      <c r="G245" s="201"/>
      <c r="H245" s="195"/>
      <c r="I245" s="195"/>
      <c r="J245" s="195"/>
      <c r="K245" s="195"/>
      <c r="L245" s="196"/>
      <c r="M245" s="195"/>
      <c r="N245" s="194"/>
      <c r="O245" s="196"/>
      <c r="P245" s="195"/>
      <c r="Q245" s="194"/>
      <c r="R245" s="197"/>
    </row>
    <row r="246" spans="1:18" s="211" customFormat="1" ht="15.75" hidden="1" thickBot="1" x14ac:dyDescent="0.3">
      <c r="A246" s="128" t="s">
        <v>290</v>
      </c>
      <c r="B246" s="191" t="s">
        <v>696</v>
      </c>
      <c r="C246" s="200"/>
      <c r="D246" s="567" t="s">
        <v>708</v>
      </c>
      <c r="E246" s="567"/>
      <c r="F246" s="281">
        <f t="shared" si="76"/>
        <v>0</v>
      </c>
      <c r="G246" s="201"/>
      <c r="H246" s="195"/>
      <c r="I246" s="195"/>
      <c r="J246" s="195"/>
      <c r="K246" s="195"/>
      <c r="L246" s="196"/>
      <c r="M246" s="195"/>
      <c r="N246" s="194"/>
      <c r="O246" s="196"/>
      <c r="P246" s="195"/>
      <c r="Q246" s="194"/>
      <c r="R246" s="197"/>
    </row>
    <row r="247" spans="1:18" s="18" customFormat="1" ht="15.75" hidden="1" thickBot="1" x14ac:dyDescent="0.3">
      <c r="A247" s="128"/>
      <c r="B247" s="53" t="s">
        <v>697</v>
      </c>
      <c r="C247" s="576" t="s">
        <v>291</v>
      </c>
      <c r="D247" s="577"/>
      <c r="E247" s="577"/>
      <c r="F247" s="265">
        <f>F248+F249+F250+F251+F252+F253</f>
        <v>0</v>
      </c>
      <c r="G247" s="78">
        <f t="shared" ref="G247:R247" si="77">G248+G249+G250+G251+G252+G253</f>
        <v>0</v>
      </c>
      <c r="H247" s="13">
        <f t="shared" si="77"/>
        <v>0</v>
      </c>
      <c r="I247" s="13">
        <f t="shared" si="77"/>
        <v>0</v>
      </c>
      <c r="J247" s="13">
        <f t="shared" si="77"/>
        <v>0</v>
      </c>
      <c r="K247" s="13">
        <f t="shared" si="77"/>
        <v>0</v>
      </c>
      <c r="L247" s="83">
        <f t="shared" si="77"/>
        <v>0</v>
      </c>
      <c r="M247" s="13">
        <f t="shared" si="77"/>
        <v>0</v>
      </c>
      <c r="N247" s="43">
        <f t="shared" si="77"/>
        <v>0</v>
      </c>
      <c r="O247" s="83">
        <f t="shared" si="77"/>
        <v>0</v>
      </c>
      <c r="P247" s="13">
        <f t="shared" si="77"/>
        <v>0</v>
      </c>
      <c r="Q247" s="43">
        <f t="shared" si="77"/>
        <v>0</v>
      </c>
      <c r="R247" s="45">
        <f t="shared" si="77"/>
        <v>0</v>
      </c>
    </row>
    <row r="248" spans="1:18" s="211" customFormat="1" ht="15.75" hidden="1" thickBot="1" x14ac:dyDescent="0.3">
      <c r="A248" s="128" t="s">
        <v>292</v>
      </c>
      <c r="B248" s="191" t="s">
        <v>698</v>
      </c>
      <c r="C248" s="200"/>
      <c r="D248" s="567" t="s">
        <v>383</v>
      </c>
      <c r="E248" s="567"/>
      <c r="F248" s="281">
        <f t="shared" ref="F248:F259" si="78">SUM(G248:R248)</f>
        <v>0</v>
      </c>
      <c r="G248" s="201"/>
      <c r="H248" s="195"/>
      <c r="I248" s="195"/>
      <c r="J248" s="195"/>
      <c r="K248" s="195"/>
      <c r="L248" s="196"/>
      <c r="M248" s="195"/>
      <c r="N248" s="194"/>
      <c r="O248" s="196"/>
      <c r="P248" s="195"/>
      <c r="Q248" s="194"/>
      <c r="R248" s="197"/>
    </row>
    <row r="249" spans="1:18" s="211" customFormat="1" ht="15.75" hidden="1" thickBot="1" x14ac:dyDescent="0.3">
      <c r="A249" s="128" t="s">
        <v>293</v>
      </c>
      <c r="B249" s="191" t="s">
        <v>699</v>
      </c>
      <c r="C249" s="200"/>
      <c r="D249" s="567" t="s">
        <v>384</v>
      </c>
      <c r="E249" s="567"/>
      <c r="F249" s="281">
        <f t="shared" si="78"/>
        <v>0</v>
      </c>
      <c r="G249" s="201"/>
      <c r="H249" s="195"/>
      <c r="I249" s="195"/>
      <c r="J249" s="195"/>
      <c r="K249" s="195"/>
      <c r="L249" s="196"/>
      <c r="M249" s="195"/>
      <c r="N249" s="194"/>
      <c r="O249" s="196"/>
      <c r="P249" s="195"/>
      <c r="Q249" s="194"/>
      <c r="R249" s="197"/>
    </row>
    <row r="250" spans="1:18" s="211" customFormat="1" ht="15.75" hidden="1" thickBot="1" x14ac:dyDescent="0.3">
      <c r="A250" s="128" t="s">
        <v>888</v>
      </c>
      <c r="B250" s="191" t="s">
        <v>889</v>
      </c>
      <c r="C250" s="200"/>
      <c r="D250" s="567" t="s">
        <v>890</v>
      </c>
      <c r="E250" s="567"/>
      <c r="F250" s="281">
        <f t="shared" si="78"/>
        <v>0</v>
      </c>
      <c r="G250" s="201"/>
      <c r="H250" s="195"/>
      <c r="I250" s="195"/>
      <c r="J250" s="195"/>
      <c r="K250" s="195"/>
      <c r="L250" s="196"/>
      <c r="M250" s="195"/>
      <c r="N250" s="194"/>
      <c r="O250" s="196"/>
      <c r="P250" s="195"/>
      <c r="Q250" s="194"/>
      <c r="R250" s="197"/>
    </row>
    <row r="251" spans="1:18" s="211" customFormat="1" ht="15.75" hidden="1" thickBot="1" x14ac:dyDescent="0.3">
      <c r="A251" s="128" t="s">
        <v>294</v>
      </c>
      <c r="B251" s="191" t="s">
        <v>700</v>
      </c>
      <c r="C251" s="200"/>
      <c r="D251" s="567" t="s">
        <v>295</v>
      </c>
      <c r="E251" s="567"/>
      <c r="F251" s="281">
        <f t="shared" si="78"/>
        <v>0</v>
      </c>
      <c r="G251" s="201"/>
      <c r="H251" s="195"/>
      <c r="I251" s="195"/>
      <c r="J251" s="195"/>
      <c r="K251" s="195"/>
      <c r="L251" s="196"/>
      <c r="M251" s="195"/>
      <c r="N251" s="194"/>
      <c r="O251" s="196"/>
      <c r="P251" s="195"/>
      <c r="Q251" s="194"/>
      <c r="R251" s="197"/>
    </row>
    <row r="252" spans="1:18" s="211" customFormat="1" ht="15.75" hidden="1" thickBot="1" x14ac:dyDescent="0.3">
      <c r="A252" s="128" t="s">
        <v>296</v>
      </c>
      <c r="B252" s="191" t="s">
        <v>701</v>
      </c>
      <c r="C252" s="200"/>
      <c r="D252" s="567" t="s">
        <v>297</v>
      </c>
      <c r="E252" s="567"/>
      <c r="F252" s="281">
        <f t="shared" si="78"/>
        <v>0</v>
      </c>
      <c r="G252" s="201"/>
      <c r="H252" s="195"/>
      <c r="I252" s="195"/>
      <c r="J252" s="195"/>
      <c r="K252" s="195"/>
      <c r="L252" s="196"/>
      <c r="M252" s="195"/>
      <c r="N252" s="194"/>
      <c r="O252" s="196"/>
      <c r="P252" s="195"/>
      <c r="Q252" s="194"/>
      <c r="R252" s="197"/>
    </row>
    <row r="253" spans="1:18" s="211" customFormat="1" ht="15.75" hidden="1" thickBot="1" x14ac:dyDescent="0.3">
      <c r="A253" s="128" t="s">
        <v>891</v>
      </c>
      <c r="B253" s="191" t="s">
        <v>892</v>
      </c>
      <c r="C253" s="200"/>
      <c r="D253" s="567" t="s">
        <v>893</v>
      </c>
      <c r="E253" s="567"/>
      <c r="F253" s="281">
        <f t="shared" si="78"/>
        <v>0</v>
      </c>
      <c r="G253" s="201"/>
      <c r="H253" s="195"/>
      <c r="I253" s="195"/>
      <c r="J253" s="195"/>
      <c r="K253" s="195"/>
      <c r="L253" s="196"/>
      <c r="M253" s="195"/>
      <c r="N253" s="194"/>
      <c r="O253" s="196"/>
      <c r="P253" s="195"/>
      <c r="Q253" s="194"/>
      <c r="R253" s="197"/>
    </row>
    <row r="254" spans="1:18" s="41" customFormat="1" ht="15.75" hidden="1" thickBot="1" x14ac:dyDescent="0.3">
      <c r="A254" s="128" t="s">
        <v>894</v>
      </c>
      <c r="B254" s="53" t="s">
        <v>895</v>
      </c>
      <c r="C254" s="576" t="s">
        <v>896</v>
      </c>
      <c r="D254" s="577"/>
      <c r="E254" s="577"/>
      <c r="F254" s="265">
        <f t="shared" si="78"/>
        <v>0</v>
      </c>
      <c r="G254" s="78"/>
      <c r="H254" s="13"/>
      <c r="I254" s="13"/>
      <c r="J254" s="13"/>
      <c r="K254" s="13"/>
      <c r="L254" s="83"/>
      <c r="M254" s="13"/>
      <c r="N254" s="43"/>
      <c r="O254" s="83"/>
      <c r="P254" s="13"/>
      <c r="Q254" s="43"/>
      <c r="R254" s="45"/>
    </row>
    <row r="255" spans="1:18" s="41" customFormat="1" ht="15.75" hidden="1" thickBot="1" x14ac:dyDescent="0.3">
      <c r="A255" s="128" t="s">
        <v>298</v>
      </c>
      <c r="B255" s="53" t="s">
        <v>702</v>
      </c>
      <c r="C255" s="576" t="s">
        <v>299</v>
      </c>
      <c r="D255" s="577"/>
      <c r="E255" s="577"/>
      <c r="F255" s="265">
        <f t="shared" si="78"/>
        <v>0</v>
      </c>
      <c r="G255" s="78"/>
      <c r="H255" s="13"/>
      <c r="I255" s="13"/>
      <c r="J255" s="13"/>
      <c r="K255" s="13"/>
      <c r="L255" s="83"/>
      <c r="M255" s="13"/>
      <c r="N255" s="43"/>
      <c r="O255" s="83"/>
      <c r="P255" s="13"/>
      <c r="Q255" s="43"/>
      <c r="R255" s="45"/>
    </row>
    <row r="256" spans="1:18" s="41" customFormat="1" ht="15.75" hidden="1" thickBot="1" x14ac:dyDescent="0.3">
      <c r="A256" s="128" t="s">
        <v>300</v>
      </c>
      <c r="B256" s="53" t="s">
        <v>703</v>
      </c>
      <c r="C256" s="576" t="s">
        <v>897</v>
      </c>
      <c r="D256" s="577"/>
      <c r="E256" s="577"/>
      <c r="F256" s="265">
        <f t="shared" si="78"/>
        <v>0</v>
      </c>
      <c r="G256" s="78"/>
      <c r="H256" s="13"/>
      <c r="I256" s="13"/>
      <c r="J256" s="13"/>
      <c r="K256" s="13"/>
      <c r="L256" s="83"/>
      <c r="M256" s="13"/>
      <c r="N256" s="43"/>
      <c r="O256" s="83"/>
      <c r="P256" s="13"/>
      <c r="Q256" s="43"/>
      <c r="R256" s="45"/>
    </row>
    <row r="257" spans="1:18" s="41" customFormat="1" ht="15.75" hidden="1" thickBot="1" x14ac:dyDescent="0.3">
      <c r="A257" s="128" t="s">
        <v>301</v>
      </c>
      <c r="B257" s="53" t="s">
        <v>704</v>
      </c>
      <c r="C257" s="576" t="s">
        <v>898</v>
      </c>
      <c r="D257" s="577"/>
      <c r="E257" s="577"/>
      <c r="F257" s="265">
        <f t="shared" si="78"/>
        <v>0</v>
      </c>
      <c r="G257" s="78"/>
      <c r="H257" s="13"/>
      <c r="I257" s="13"/>
      <c r="J257" s="13"/>
      <c r="K257" s="13"/>
      <c r="L257" s="83"/>
      <c r="M257" s="13"/>
      <c r="N257" s="43"/>
      <c r="O257" s="83"/>
      <c r="P257" s="13"/>
      <c r="Q257" s="43"/>
      <c r="R257" s="45"/>
    </row>
    <row r="258" spans="1:18" s="41" customFormat="1" ht="15.75" hidden="1" thickBot="1" x14ac:dyDescent="0.3">
      <c r="A258" s="128" t="s">
        <v>302</v>
      </c>
      <c r="B258" s="53" t="s">
        <v>705</v>
      </c>
      <c r="C258" s="576" t="s">
        <v>303</v>
      </c>
      <c r="D258" s="577"/>
      <c r="E258" s="577"/>
      <c r="F258" s="265">
        <f t="shared" si="78"/>
        <v>0</v>
      </c>
      <c r="G258" s="78"/>
      <c r="H258" s="13"/>
      <c r="I258" s="13"/>
      <c r="J258" s="13"/>
      <c r="K258" s="13"/>
      <c r="L258" s="83"/>
      <c r="M258" s="13"/>
      <c r="N258" s="43"/>
      <c r="O258" s="83"/>
      <c r="P258" s="13"/>
      <c r="Q258" s="43"/>
      <c r="R258" s="45"/>
    </row>
    <row r="259" spans="1:18" s="41" customFormat="1" ht="15.75" hidden="1" thickBot="1" x14ac:dyDescent="0.3">
      <c r="A259" s="128" t="s">
        <v>899</v>
      </c>
      <c r="B259" s="53" t="s">
        <v>900</v>
      </c>
      <c r="C259" s="576" t="s">
        <v>902</v>
      </c>
      <c r="D259" s="577"/>
      <c r="E259" s="577"/>
      <c r="F259" s="265">
        <f t="shared" si="78"/>
        <v>0</v>
      </c>
      <c r="G259" s="78"/>
      <c r="H259" s="13"/>
      <c r="I259" s="13"/>
      <c r="J259" s="13"/>
      <c r="K259" s="13"/>
      <c r="L259" s="83"/>
      <c r="M259" s="13"/>
      <c r="N259" s="43"/>
      <c r="O259" s="83"/>
      <c r="P259" s="13"/>
      <c r="Q259" s="43"/>
      <c r="R259" s="45"/>
    </row>
    <row r="260" spans="1:18" s="41" customFormat="1" ht="15.75" hidden="1" thickBot="1" x14ac:dyDescent="0.3">
      <c r="A260" s="128"/>
      <c r="B260" s="53" t="s">
        <v>901</v>
      </c>
      <c r="C260" s="576" t="s">
        <v>903</v>
      </c>
      <c r="D260" s="577"/>
      <c r="E260" s="577"/>
      <c r="F260" s="265">
        <f>F261+F262</f>
        <v>0</v>
      </c>
      <c r="G260" s="78">
        <f t="shared" ref="G260:R260" si="79">G261+G262</f>
        <v>0</v>
      </c>
      <c r="H260" s="13">
        <f t="shared" si="79"/>
        <v>0</v>
      </c>
      <c r="I260" s="13">
        <f t="shared" si="79"/>
        <v>0</v>
      </c>
      <c r="J260" s="13">
        <f t="shared" si="79"/>
        <v>0</v>
      </c>
      <c r="K260" s="13">
        <f t="shared" si="79"/>
        <v>0</v>
      </c>
      <c r="L260" s="83">
        <f t="shared" si="79"/>
        <v>0</v>
      </c>
      <c r="M260" s="13">
        <f t="shared" si="79"/>
        <v>0</v>
      </c>
      <c r="N260" s="43">
        <f t="shared" si="79"/>
        <v>0</v>
      </c>
      <c r="O260" s="83">
        <f t="shared" si="79"/>
        <v>0</v>
      </c>
      <c r="P260" s="13">
        <f t="shared" si="79"/>
        <v>0</v>
      </c>
      <c r="Q260" s="43">
        <f t="shared" si="79"/>
        <v>0</v>
      </c>
      <c r="R260" s="45">
        <f t="shared" si="79"/>
        <v>0</v>
      </c>
    </row>
    <row r="261" spans="1:18" s="211" customFormat="1" ht="15.75" hidden="1" thickBot="1" x14ac:dyDescent="0.3">
      <c r="A261" s="128" t="s">
        <v>905</v>
      </c>
      <c r="B261" s="191" t="s">
        <v>904</v>
      </c>
      <c r="C261" s="200"/>
      <c r="D261" s="567" t="s">
        <v>908</v>
      </c>
      <c r="E261" s="567"/>
      <c r="F261" s="281">
        <f t="shared" ref="F261:F262" si="80">SUM(G261:R261)</f>
        <v>0</v>
      </c>
      <c r="G261" s="201"/>
      <c r="H261" s="195"/>
      <c r="I261" s="195"/>
      <c r="J261" s="195"/>
      <c r="K261" s="195"/>
      <c r="L261" s="196"/>
      <c r="M261" s="195"/>
      <c r="N261" s="194"/>
      <c r="O261" s="196"/>
      <c r="P261" s="195"/>
      <c r="Q261" s="194"/>
      <c r="R261" s="197"/>
    </row>
    <row r="262" spans="1:18" s="211" customFormat="1" ht="15.75" hidden="1" thickBot="1" x14ac:dyDescent="0.3">
      <c r="A262" s="128" t="s">
        <v>906</v>
      </c>
      <c r="B262" s="191" t="s">
        <v>907</v>
      </c>
      <c r="C262" s="200"/>
      <c r="D262" s="567" t="s">
        <v>909</v>
      </c>
      <c r="E262" s="567"/>
      <c r="F262" s="281">
        <f t="shared" si="80"/>
        <v>0</v>
      </c>
      <c r="G262" s="201"/>
      <c r="H262" s="195"/>
      <c r="I262" s="195"/>
      <c r="J262" s="195"/>
      <c r="K262" s="195"/>
      <c r="L262" s="196"/>
      <c r="M262" s="195"/>
      <c r="N262" s="194"/>
      <c r="O262" s="196"/>
      <c r="P262" s="195"/>
      <c r="Q262" s="194"/>
      <c r="R262" s="197"/>
    </row>
    <row r="263" spans="1:18" ht="15.75" hidden="1" thickBot="1" x14ac:dyDescent="0.3">
      <c r="B263" s="93" t="s">
        <v>709</v>
      </c>
      <c r="C263" s="556" t="s">
        <v>304</v>
      </c>
      <c r="D263" s="557"/>
      <c r="E263" s="557"/>
      <c r="F263" s="259">
        <f>F264+F265+F266+F267+F268</f>
        <v>0</v>
      </c>
      <c r="G263" s="95">
        <f t="shared" ref="G263:R263" si="81">G264+G265+G266+G267+G268</f>
        <v>0</v>
      </c>
      <c r="H263" s="96">
        <f t="shared" si="81"/>
        <v>0</v>
      </c>
      <c r="I263" s="96">
        <f t="shared" si="81"/>
        <v>0</v>
      </c>
      <c r="J263" s="96">
        <f t="shared" si="81"/>
        <v>0</v>
      </c>
      <c r="K263" s="96">
        <f t="shared" si="81"/>
        <v>0</v>
      </c>
      <c r="L263" s="99">
        <f t="shared" si="81"/>
        <v>0</v>
      </c>
      <c r="M263" s="96">
        <f t="shared" si="81"/>
        <v>0</v>
      </c>
      <c r="N263" s="98">
        <f t="shared" si="81"/>
        <v>0</v>
      </c>
      <c r="O263" s="99">
        <f t="shared" si="81"/>
        <v>0</v>
      </c>
      <c r="P263" s="96">
        <f t="shared" si="81"/>
        <v>0</v>
      </c>
      <c r="Q263" s="98">
        <f t="shared" si="81"/>
        <v>0</v>
      </c>
      <c r="R263" s="100">
        <f t="shared" si="81"/>
        <v>0</v>
      </c>
    </row>
    <row r="264" spans="1:18" s="41" customFormat="1" ht="15.75" hidden="1" thickBot="1" x14ac:dyDescent="0.3">
      <c r="A264" s="128" t="s">
        <v>305</v>
      </c>
      <c r="B264" s="198" t="s">
        <v>710</v>
      </c>
      <c r="C264" s="586" t="s">
        <v>385</v>
      </c>
      <c r="D264" s="587"/>
      <c r="E264" s="587"/>
      <c r="F264" s="282">
        <f t="shared" ref="F264:F270" si="82">SUM(G264:R264)</f>
        <v>0</v>
      </c>
      <c r="G264" s="214"/>
      <c r="H264" s="215"/>
      <c r="I264" s="215"/>
      <c r="J264" s="215"/>
      <c r="K264" s="215"/>
      <c r="L264" s="219"/>
      <c r="M264" s="215"/>
      <c r="N264" s="217"/>
      <c r="O264" s="219"/>
      <c r="P264" s="215"/>
      <c r="Q264" s="217"/>
      <c r="R264" s="216"/>
    </row>
    <row r="265" spans="1:18" s="41" customFormat="1" ht="15.75" hidden="1" thickBot="1" x14ac:dyDescent="0.3">
      <c r="A265" s="128" t="s">
        <v>306</v>
      </c>
      <c r="B265" s="198" t="s">
        <v>711</v>
      </c>
      <c r="C265" s="586" t="s">
        <v>386</v>
      </c>
      <c r="D265" s="587"/>
      <c r="E265" s="587"/>
      <c r="F265" s="282">
        <f t="shared" si="82"/>
        <v>0</v>
      </c>
      <c r="G265" s="214"/>
      <c r="H265" s="215"/>
      <c r="I265" s="215"/>
      <c r="J265" s="215"/>
      <c r="K265" s="215"/>
      <c r="L265" s="219"/>
      <c r="M265" s="215"/>
      <c r="N265" s="217"/>
      <c r="O265" s="219"/>
      <c r="P265" s="215"/>
      <c r="Q265" s="217"/>
      <c r="R265" s="216"/>
    </row>
    <row r="266" spans="1:18" s="41" customFormat="1" ht="15.75" hidden="1" thickBot="1" x14ac:dyDescent="0.3">
      <c r="A266" s="128" t="s">
        <v>307</v>
      </c>
      <c r="B266" s="198" t="s">
        <v>712</v>
      </c>
      <c r="C266" s="586" t="s">
        <v>308</v>
      </c>
      <c r="D266" s="587"/>
      <c r="E266" s="587"/>
      <c r="F266" s="282">
        <f t="shared" si="82"/>
        <v>0</v>
      </c>
      <c r="G266" s="214"/>
      <c r="H266" s="215"/>
      <c r="I266" s="215"/>
      <c r="J266" s="215"/>
      <c r="K266" s="215"/>
      <c r="L266" s="219"/>
      <c r="M266" s="215"/>
      <c r="N266" s="217"/>
      <c r="O266" s="219"/>
      <c r="P266" s="215"/>
      <c r="Q266" s="217"/>
      <c r="R266" s="216"/>
    </row>
    <row r="267" spans="1:18" s="41" customFormat="1" ht="15.75" hidden="1" thickBot="1" x14ac:dyDescent="0.3">
      <c r="A267" s="128" t="s">
        <v>309</v>
      </c>
      <c r="B267" s="198" t="s">
        <v>713</v>
      </c>
      <c r="C267" s="586" t="s">
        <v>310</v>
      </c>
      <c r="D267" s="587"/>
      <c r="E267" s="587"/>
      <c r="F267" s="282">
        <f t="shared" si="82"/>
        <v>0</v>
      </c>
      <c r="G267" s="214"/>
      <c r="H267" s="215"/>
      <c r="I267" s="215"/>
      <c r="J267" s="215"/>
      <c r="K267" s="215"/>
      <c r="L267" s="219"/>
      <c r="M267" s="215"/>
      <c r="N267" s="217"/>
      <c r="O267" s="219"/>
      <c r="P267" s="215"/>
      <c r="Q267" s="217"/>
      <c r="R267" s="216"/>
    </row>
    <row r="268" spans="1:18" s="41" customFormat="1" ht="15.75" hidden="1" thickBot="1" x14ac:dyDescent="0.3">
      <c r="A268" s="128" t="s">
        <v>311</v>
      </c>
      <c r="B268" s="198" t="s">
        <v>714</v>
      </c>
      <c r="C268" s="586" t="s">
        <v>387</v>
      </c>
      <c r="D268" s="587"/>
      <c r="E268" s="587"/>
      <c r="F268" s="282">
        <f t="shared" si="82"/>
        <v>0</v>
      </c>
      <c r="G268" s="214"/>
      <c r="H268" s="215"/>
      <c r="I268" s="215"/>
      <c r="J268" s="215"/>
      <c r="K268" s="215"/>
      <c r="L268" s="219"/>
      <c r="M268" s="215"/>
      <c r="N268" s="217"/>
      <c r="O268" s="219"/>
      <c r="P268" s="215"/>
      <c r="Q268" s="217"/>
      <c r="R268" s="216"/>
    </row>
    <row r="269" spans="1:18" ht="15.75" hidden="1" thickBot="1" x14ac:dyDescent="0.3">
      <c r="A269" s="128" t="s">
        <v>313</v>
      </c>
      <c r="B269" s="93" t="s">
        <v>715</v>
      </c>
      <c r="C269" s="556" t="s">
        <v>312</v>
      </c>
      <c r="D269" s="557"/>
      <c r="E269" s="557"/>
      <c r="F269" s="259">
        <f t="shared" si="82"/>
        <v>0</v>
      </c>
      <c r="G269" s="95"/>
      <c r="H269" s="96"/>
      <c r="I269" s="96"/>
      <c r="J269" s="96"/>
      <c r="K269" s="96"/>
      <c r="L269" s="99"/>
      <c r="M269" s="96"/>
      <c r="N269" s="98"/>
      <c r="O269" s="99"/>
      <c r="P269" s="96"/>
      <c r="Q269" s="98"/>
      <c r="R269" s="100"/>
    </row>
    <row r="270" spans="1:18" ht="15.75" hidden="1" thickBot="1" x14ac:dyDescent="0.3">
      <c r="A270" s="128" t="s">
        <v>910</v>
      </c>
      <c r="B270" s="93" t="s">
        <v>911</v>
      </c>
      <c r="C270" s="556" t="s">
        <v>912</v>
      </c>
      <c r="D270" s="557"/>
      <c r="E270" s="557"/>
      <c r="F270" s="259">
        <f t="shared" si="82"/>
        <v>0</v>
      </c>
      <c r="G270" s="95"/>
      <c r="H270" s="96"/>
      <c r="I270" s="96"/>
      <c r="J270" s="96"/>
      <c r="K270" s="96"/>
      <c r="L270" s="99"/>
      <c r="M270" s="96"/>
      <c r="N270" s="98"/>
      <c r="O270" s="99"/>
      <c r="P270" s="96"/>
      <c r="Q270" s="98"/>
      <c r="R270" s="100"/>
    </row>
    <row r="271" spans="1:18" ht="15.75" thickBot="1" x14ac:dyDescent="0.3">
      <c r="B271" s="588" t="s">
        <v>314</v>
      </c>
      <c r="C271" s="589"/>
      <c r="D271" s="589"/>
      <c r="E271" s="589"/>
      <c r="F271" s="256">
        <f>F5+F24+F32+F75+F91+F163+F173+F178+F241</f>
        <v>37561871.896799996</v>
      </c>
      <c r="G271" s="87">
        <f t="shared" ref="G271:R271" si="83">G5+G24+G32+G75+G91+G163+G173+G178+G241</f>
        <v>3361765</v>
      </c>
      <c r="H271" s="88">
        <f t="shared" si="83"/>
        <v>2862946.6817999999</v>
      </c>
      <c r="I271" s="88">
        <f t="shared" si="83"/>
        <v>4119975.3218</v>
      </c>
      <c r="J271" s="88">
        <f t="shared" si="83"/>
        <v>2920424.1817999999</v>
      </c>
      <c r="K271" s="88">
        <f t="shared" si="83"/>
        <v>2894016.1817999999</v>
      </c>
      <c r="L271" s="91">
        <f t="shared" si="83"/>
        <v>3134658.1817999999</v>
      </c>
      <c r="M271" s="88">
        <f t="shared" si="83"/>
        <v>2946380.0218000002</v>
      </c>
      <c r="N271" s="90">
        <f t="shared" si="83"/>
        <v>2919450.1817999999</v>
      </c>
      <c r="O271" s="91">
        <f t="shared" si="83"/>
        <v>3252704.4418000001</v>
      </c>
      <c r="P271" s="88">
        <f t="shared" si="83"/>
        <v>2939200.1817999999</v>
      </c>
      <c r="Q271" s="90">
        <f t="shared" si="83"/>
        <v>2924492.1817999999</v>
      </c>
      <c r="R271" s="92">
        <f t="shared" si="83"/>
        <v>3285859.3388</v>
      </c>
    </row>
    <row r="272" spans="1:18" x14ac:dyDescent="0.25">
      <c r="B272" s="22"/>
      <c r="C272" s="23"/>
      <c r="D272" s="23"/>
      <c r="E272" s="24"/>
      <c r="F272" s="2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</row>
    <row r="273" spans="1:18" x14ac:dyDescent="0.25">
      <c r="B273" s="25"/>
      <c r="C273" s="26"/>
      <c r="D273" s="26"/>
      <c r="E273" s="24"/>
      <c r="F273" s="2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</row>
    <row r="274" spans="1:18" x14ac:dyDescent="0.25">
      <c r="B274" s="27"/>
      <c r="C274" s="24"/>
      <c r="D274" s="24"/>
      <c r="E274" s="28"/>
      <c r="F274" s="28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</row>
    <row r="275" spans="1:18" x14ac:dyDescent="0.25">
      <c r="B275" s="27"/>
      <c r="C275" s="24"/>
      <c r="D275" s="24"/>
      <c r="E275" s="28"/>
      <c r="F275" s="28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</row>
    <row r="276" spans="1:18" x14ac:dyDescent="0.25">
      <c r="B276" s="27"/>
      <c r="C276" s="24"/>
      <c r="D276" s="24"/>
      <c r="E276" s="28"/>
      <c r="F276" s="28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</row>
    <row r="277" spans="1:18" x14ac:dyDescent="0.25">
      <c r="B277" s="27"/>
      <c r="C277" s="24"/>
      <c r="D277" s="24"/>
      <c r="E277" s="28"/>
      <c r="F277" s="28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</row>
    <row r="278" spans="1:18" x14ac:dyDescent="0.25">
      <c r="B278" s="27"/>
      <c r="C278" s="24"/>
      <c r="D278" s="24"/>
      <c r="E278" s="28"/>
      <c r="F278" s="28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</row>
    <row r="279" spans="1:18" x14ac:dyDescent="0.25">
      <c r="B279" s="27"/>
      <c r="C279" s="24"/>
      <c r="D279" s="24"/>
      <c r="E279" s="28"/>
      <c r="F279" s="28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</row>
    <row r="280" spans="1:18" x14ac:dyDescent="0.25">
      <c r="B280" s="27"/>
      <c r="C280" s="28"/>
      <c r="D280" s="28"/>
      <c r="E280" s="24"/>
      <c r="F280" s="2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</row>
    <row r="281" spans="1:18" x14ac:dyDescent="0.25">
      <c r="B281" s="27"/>
      <c r="C281" s="28"/>
      <c r="D281" s="28"/>
      <c r="E281" s="24"/>
      <c r="F281" s="2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</row>
    <row r="282" spans="1:18" x14ac:dyDescent="0.25">
      <c r="B282" s="27"/>
      <c r="C282" s="28"/>
      <c r="D282" s="28"/>
      <c r="E282" s="24"/>
      <c r="F282" s="2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</row>
    <row r="283" spans="1:18" x14ac:dyDescent="0.25">
      <c r="B283" s="27"/>
      <c r="C283" s="24"/>
      <c r="D283" s="24"/>
      <c r="E283" s="28"/>
      <c r="F283" s="28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</row>
    <row r="284" spans="1:18" x14ac:dyDescent="0.25">
      <c r="B284" s="27"/>
      <c r="C284" s="24"/>
      <c r="D284" s="24"/>
      <c r="E284" s="28"/>
      <c r="F284" s="28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</row>
    <row r="285" spans="1:18" x14ac:dyDescent="0.25">
      <c r="B285" s="27"/>
      <c r="C285" s="24"/>
      <c r="D285" s="24"/>
      <c r="E285" s="28"/>
      <c r="F285" s="28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</row>
    <row r="286" spans="1:18" x14ac:dyDescent="0.25">
      <c r="A286" s="130"/>
      <c r="B286" s="27"/>
      <c r="C286" s="24"/>
      <c r="D286" s="24"/>
      <c r="E286" s="28"/>
      <c r="F286" s="28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</row>
    <row r="287" spans="1:18" x14ac:dyDescent="0.25">
      <c r="A287" s="130"/>
      <c r="B287" s="27"/>
      <c r="C287" s="24"/>
      <c r="D287" s="24"/>
      <c r="E287" s="28"/>
      <c r="F287" s="28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</row>
    <row r="288" spans="1:18" x14ac:dyDescent="0.25">
      <c r="A288" s="130"/>
      <c r="B288" s="27"/>
      <c r="C288" s="24"/>
      <c r="D288" s="24"/>
      <c r="E288" s="28"/>
      <c r="F288" s="28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</row>
    <row r="289" spans="1:18" x14ac:dyDescent="0.25">
      <c r="A289" s="130"/>
      <c r="B289" s="27"/>
      <c r="C289" s="24"/>
      <c r="D289" s="24"/>
      <c r="E289" s="28"/>
      <c r="F289" s="28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</row>
    <row r="290" spans="1:18" x14ac:dyDescent="0.25">
      <c r="A290" s="130"/>
      <c r="B290" s="27"/>
      <c r="C290" s="24"/>
      <c r="D290" s="24"/>
      <c r="E290" s="28"/>
      <c r="F290" s="28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</row>
    <row r="291" spans="1:18" x14ac:dyDescent="0.25">
      <c r="A291" s="130"/>
      <c r="B291" s="27"/>
      <c r="C291" s="24"/>
      <c r="D291" s="24"/>
      <c r="E291" s="28"/>
      <c r="F291" s="28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</row>
    <row r="292" spans="1:18" x14ac:dyDescent="0.25">
      <c r="A292" s="130"/>
      <c r="B292" s="27"/>
      <c r="C292" s="24"/>
      <c r="D292" s="24"/>
      <c r="E292" s="28"/>
      <c r="F292" s="28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</row>
    <row r="293" spans="1:18" x14ac:dyDescent="0.25">
      <c r="A293" s="130"/>
      <c r="B293" s="27"/>
      <c r="C293" s="28"/>
      <c r="D293" s="28"/>
      <c r="E293" s="24"/>
      <c r="F293" s="2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</row>
    <row r="294" spans="1:18" x14ac:dyDescent="0.25">
      <c r="A294" s="130"/>
      <c r="B294" s="27"/>
      <c r="C294" s="24"/>
      <c r="D294" s="24"/>
      <c r="E294" s="28"/>
      <c r="F294" s="28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</row>
    <row r="295" spans="1:18" x14ac:dyDescent="0.25">
      <c r="A295" s="130"/>
      <c r="B295" s="27"/>
      <c r="C295" s="24"/>
      <c r="D295" s="24"/>
      <c r="E295" s="28"/>
      <c r="F295" s="28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</row>
    <row r="296" spans="1:18" x14ac:dyDescent="0.25">
      <c r="A296" s="130"/>
      <c r="B296" s="27"/>
      <c r="C296" s="24"/>
      <c r="D296" s="24"/>
      <c r="E296" s="28"/>
      <c r="F296" s="28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</row>
    <row r="297" spans="1:18" x14ac:dyDescent="0.25">
      <c r="A297" s="130"/>
      <c r="B297" s="27"/>
      <c r="C297" s="24"/>
      <c r="D297" s="24"/>
      <c r="E297" s="28"/>
      <c r="F297" s="28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</row>
    <row r="298" spans="1:18" x14ac:dyDescent="0.25">
      <c r="A298" s="130"/>
      <c r="B298" s="27"/>
      <c r="C298" s="24"/>
      <c r="D298" s="24"/>
      <c r="E298" s="28"/>
      <c r="F298" s="28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</row>
    <row r="299" spans="1:18" x14ac:dyDescent="0.25">
      <c r="A299" s="130"/>
      <c r="B299" s="27"/>
      <c r="C299" s="24"/>
      <c r="D299" s="24"/>
      <c r="E299" s="28"/>
      <c r="F299" s="28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</row>
    <row r="300" spans="1:18" x14ac:dyDescent="0.25">
      <c r="A300" s="130"/>
      <c r="B300" s="27"/>
      <c r="C300" s="24"/>
      <c r="D300" s="24"/>
      <c r="E300" s="28"/>
      <c r="F300" s="28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</row>
    <row r="301" spans="1:18" x14ac:dyDescent="0.25">
      <c r="A301" s="130"/>
      <c r="B301" s="27"/>
      <c r="C301" s="24"/>
      <c r="D301" s="24"/>
      <c r="E301" s="28"/>
      <c r="F301" s="28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</row>
    <row r="302" spans="1:18" x14ac:dyDescent="0.25">
      <c r="A302" s="130"/>
      <c r="B302" s="27"/>
      <c r="C302" s="24"/>
      <c r="D302" s="24"/>
      <c r="E302" s="28"/>
      <c r="F302" s="28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</row>
    <row r="303" spans="1:18" x14ac:dyDescent="0.25">
      <c r="A303" s="130"/>
      <c r="B303" s="27"/>
      <c r="C303" s="24"/>
      <c r="D303" s="24"/>
      <c r="E303" s="28"/>
      <c r="F303" s="28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</row>
    <row r="304" spans="1:18" x14ac:dyDescent="0.25">
      <c r="A304" s="130"/>
      <c r="B304" s="27"/>
      <c r="C304" s="28"/>
      <c r="D304" s="28"/>
      <c r="E304" s="24"/>
      <c r="F304" s="2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</row>
    <row r="305" spans="1:18" x14ac:dyDescent="0.25">
      <c r="A305" s="130"/>
      <c r="B305" s="27"/>
      <c r="C305" s="24"/>
      <c r="D305" s="24"/>
      <c r="E305" s="28"/>
      <c r="F305" s="28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</row>
    <row r="306" spans="1:18" x14ac:dyDescent="0.25">
      <c r="A306" s="130"/>
      <c r="B306" s="27"/>
      <c r="C306" s="24"/>
      <c r="D306" s="24"/>
      <c r="E306" s="28"/>
      <c r="F306" s="28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</row>
    <row r="307" spans="1:18" x14ac:dyDescent="0.25">
      <c r="A307" s="130"/>
      <c r="B307" s="27"/>
      <c r="C307" s="24"/>
      <c r="D307" s="24"/>
      <c r="E307" s="28"/>
      <c r="F307" s="28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</row>
    <row r="308" spans="1:18" x14ac:dyDescent="0.25">
      <c r="A308" s="130"/>
      <c r="B308" s="27"/>
      <c r="C308" s="24"/>
      <c r="D308" s="24"/>
      <c r="E308" s="28"/>
      <c r="F308" s="28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</row>
    <row r="309" spans="1:18" x14ac:dyDescent="0.25">
      <c r="A309" s="130"/>
      <c r="B309" s="27"/>
      <c r="C309" s="24"/>
      <c r="D309" s="24"/>
      <c r="E309" s="28"/>
      <c r="F309" s="28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</row>
    <row r="310" spans="1:18" x14ac:dyDescent="0.25">
      <c r="A310" s="130"/>
      <c r="B310" s="27"/>
      <c r="C310" s="24"/>
      <c r="D310" s="24"/>
      <c r="E310" s="28"/>
      <c r="F310" s="28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</row>
    <row r="311" spans="1:18" x14ac:dyDescent="0.25">
      <c r="A311" s="130"/>
      <c r="B311" s="27"/>
      <c r="C311" s="24"/>
      <c r="D311" s="24"/>
      <c r="E311" s="28"/>
      <c r="F311" s="28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</row>
    <row r="312" spans="1:18" x14ac:dyDescent="0.25">
      <c r="A312" s="130"/>
      <c r="B312" s="27"/>
      <c r="C312" s="24"/>
      <c r="D312" s="24"/>
      <c r="E312" s="28"/>
      <c r="F312" s="28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</row>
    <row r="313" spans="1:18" x14ac:dyDescent="0.25">
      <c r="A313" s="130"/>
      <c r="B313" s="27"/>
      <c r="C313" s="24"/>
      <c r="D313" s="24"/>
      <c r="E313" s="28"/>
      <c r="F313" s="28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</row>
    <row r="314" spans="1:18" x14ac:dyDescent="0.25">
      <c r="A314" s="130"/>
      <c r="B314" s="27"/>
      <c r="C314" s="24"/>
      <c r="D314" s="24"/>
      <c r="E314" s="28"/>
      <c r="F314" s="28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</row>
    <row r="315" spans="1:18" x14ac:dyDescent="0.25">
      <c r="A315" s="130"/>
      <c r="B315" s="29"/>
      <c r="C315" s="23"/>
      <c r="D315" s="23"/>
      <c r="E315" s="24"/>
      <c r="F315" s="2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</row>
    <row r="316" spans="1:18" x14ac:dyDescent="0.25">
      <c r="A316" s="130"/>
      <c r="B316" s="27"/>
      <c r="C316" s="28"/>
      <c r="D316" s="28"/>
      <c r="E316" s="24"/>
      <c r="F316" s="2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</row>
    <row r="317" spans="1:18" x14ac:dyDescent="0.25">
      <c r="A317" s="130"/>
      <c r="B317" s="27"/>
      <c r="C317" s="28"/>
      <c r="D317" s="28"/>
      <c r="E317" s="24"/>
      <c r="F317" s="2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</row>
    <row r="318" spans="1:18" x14ac:dyDescent="0.25">
      <c r="A318" s="130"/>
      <c r="B318" s="27"/>
      <c r="C318" s="28"/>
      <c r="D318" s="28"/>
      <c r="E318" s="24"/>
      <c r="F318" s="2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</row>
    <row r="319" spans="1:18" x14ac:dyDescent="0.25">
      <c r="A319" s="130"/>
      <c r="B319" s="27"/>
      <c r="C319" s="24"/>
      <c r="D319" s="24"/>
      <c r="E319" s="28"/>
      <c r="F319" s="28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</row>
    <row r="320" spans="1:18" x14ac:dyDescent="0.25">
      <c r="A320" s="130"/>
      <c r="B320" s="27"/>
      <c r="C320" s="24"/>
      <c r="D320" s="24"/>
      <c r="E320" s="28"/>
      <c r="F320" s="28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</row>
    <row r="321" spans="1:18" x14ac:dyDescent="0.25">
      <c r="A321" s="130"/>
      <c r="B321" s="27"/>
      <c r="C321" s="24"/>
      <c r="D321" s="24"/>
      <c r="E321" s="28"/>
      <c r="F321" s="28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</row>
    <row r="322" spans="1:18" x14ac:dyDescent="0.25">
      <c r="A322" s="130"/>
      <c r="B322" s="27"/>
      <c r="C322" s="24"/>
      <c r="D322" s="24"/>
      <c r="E322" s="28"/>
      <c r="F322" s="28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</row>
    <row r="323" spans="1:18" x14ac:dyDescent="0.25">
      <c r="A323" s="130"/>
      <c r="B323" s="27"/>
      <c r="C323" s="24"/>
      <c r="D323" s="24"/>
      <c r="E323" s="28"/>
      <c r="F323" s="28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</row>
    <row r="324" spans="1:18" x14ac:dyDescent="0.25">
      <c r="A324" s="130"/>
      <c r="B324" s="27"/>
      <c r="C324" s="24"/>
      <c r="D324" s="24"/>
      <c r="E324" s="28"/>
      <c r="F324" s="28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</row>
    <row r="325" spans="1:18" x14ac:dyDescent="0.25">
      <c r="A325" s="130"/>
      <c r="B325" s="27"/>
      <c r="C325" s="24"/>
      <c r="D325" s="24"/>
      <c r="E325" s="28"/>
      <c r="F325" s="28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</row>
    <row r="326" spans="1:18" x14ac:dyDescent="0.25">
      <c r="A326" s="130"/>
      <c r="B326" s="27"/>
      <c r="C326" s="24"/>
      <c r="D326" s="24"/>
      <c r="E326" s="28"/>
      <c r="F326" s="28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</row>
    <row r="327" spans="1:18" x14ac:dyDescent="0.25">
      <c r="A327" s="130"/>
      <c r="B327" s="27"/>
      <c r="C327" s="24"/>
      <c r="D327" s="24"/>
      <c r="E327" s="28"/>
      <c r="F327" s="28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</row>
    <row r="328" spans="1:18" x14ac:dyDescent="0.25">
      <c r="A328" s="130"/>
      <c r="B328" s="27"/>
      <c r="C328" s="24"/>
      <c r="D328" s="24"/>
      <c r="E328" s="28"/>
      <c r="F328" s="28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</row>
    <row r="329" spans="1:18" x14ac:dyDescent="0.25">
      <c r="A329" s="130"/>
      <c r="B329" s="27"/>
      <c r="C329" s="28"/>
      <c r="D329" s="28"/>
      <c r="E329" s="24"/>
      <c r="F329" s="2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</row>
    <row r="330" spans="1:18" x14ac:dyDescent="0.25">
      <c r="A330" s="130"/>
      <c r="B330" s="27"/>
      <c r="C330" s="24"/>
      <c r="D330" s="24"/>
      <c r="E330" s="28"/>
      <c r="F330" s="28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</row>
    <row r="331" spans="1:18" x14ac:dyDescent="0.25">
      <c r="A331" s="130"/>
      <c r="B331" s="27"/>
      <c r="C331" s="24"/>
      <c r="D331" s="24"/>
      <c r="E331" s="28"/>
      <c r="F331" s="28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</row>
    <row r="332" spans="1:18" x14ac:dyDescent="0.25">
      <c r="A332" s="130"/>
      <c r="B332" s="27"/>
      <c r="C332" s="24"/>
      <c r="D332" s="24"/>
      <c r="E332" s="28"/>
      <c r="F332" s="28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</row>
    <row r="333" spans="1:18" x14ac:dyDescent="0.25">
      <c r="A333" s="130"/>
      <c r="B333" s="27"/>
      <c r="C333" s="24"/>
      <c r="D333" s="24"/>
      <c r="E333" s="28"/>
      <c r="F333" s="28"/>
    </row>
    <row r="334" spans="1:18" x14ac:dyDescent="0.25">
      <c r="B334" s="27"/>
      <c r="C334" s="24"/>
      <c r="D334" s="24"/>
      <c r="E334" s="28"/>
      <c r="F334" s="28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</row>
    <row r="335" spans="1:18" s="12" customFormat="1" x14ac:dyDescent="0.25">
      <c r="A335" s="131"/>
      <c r="B335" s="27"/>
      <c r="C335" s="24"/>
      <c r="D335" s="24"/>
      <c r="E335" s="28"/>
      <c r="F335" s="28"/>
    </row>
    <row r="336" spans="1:18" s="12" customFormat="1" x14ac:dyDescent="0.25">
      <c r="A336" s="131"/>
      <c r="B336" s="27"/>
      <c r="C336" s="24"/>
      <c r="D336" s="24"/>
      <c r="E336" s="28"/>
      <c r="F336" s="28"/>
    </row>
    <row r="337" spans="1:18" s="12" customFormat="1" x14ac:dyDescent="0.25">
      <c r="A337" s="131"/>
      <c r="B337" s="27"/>
      <c r="C337" s="24"/>
      <c r="D337" s="24"/>
      <c r="E337" s="28"/>
      <c r="F337" s="28"/>
    </row>
    <row r="338" spans="1:18" s="12" customFormat="1" x14ac:dyDescent="0.25">
      <c r="A338" s="131"/>
      <c r="B338" s="27"/>
      <c r="C338" s="24"/>
      <c r="D338" s="24"/>
      <c r="E338" s="28"/>
      <c r="F338" s="28"/>
    </row>
    <row r="339" spans="1:18" s="12" customFormat="1" x14ac:dyDescent="0.25">
      <c r="A339" s="131"/>
      <c r="B339" s="27"/>
      <c r="C339" s="24"/>
      <c r="D339" s="24"/>
      <c r="E339" s="28"/>
      <c r="F339" s="28"/>
    </row>
    <row r="340" spans="1:18" s="12" customFormat="1" x14ac:dyDescent="0.25">
      <c r="A340" s="131"/>
      <c r="B340" s="27"/>
      <c r="C340" s="28"/>
      <c r="D340" s="28"/>
      <c r="E340" s="24"/>
      <c r="F340" s="24"/>
    </row>
    <row r="341" spans="1:18" s="12" customFormat="1" x14ac:dyDescent="0.25">
      <c r="A341" s="131"/>
      <c r="B341" s="27"/>
      <c r="C341" s="24"/>
      <c r="D341" s="24"/>
      <c r="E341" s="28"/>
      <c r="F341" s="28"/>
    </row>
    <row r="342" spans="1:18" s="12" customFormat="1" x14ac:dyDescent="0.25">
      <c r="A342" s="131"/>
      <c r="B342" s="27"/>
      <c r="C342" s="24"/>
      <c r="D342" s="24"/>
      <c r="E342" s="28"/>
      <c r="F342" s="28"/>
    </row>
    <row r="343" spans="1:18" s="12" customFormat="1" x14ac:dyDescent="0.25">
      <c r="A343" s="131"/>
      <c r="B343" s="27"/>
      <c r="C343" s="24"/>
      <c r="D343" s="24"/>
      <c r="E343" s="28"/>
      <c r="F343" s="28"/>
    </row>
    <row r="344" spans="1:18" s="12" customFormat="1" x14ac:dyDescent="0.25">
      <c r="A344" s="131"/>
      <c r="B344" s="27"/>
      <c r="C344" s="24"/>
      <c r="D344" s="24"/>
      <c r="E344" s="28"/>
      <c r="F344" s="28"/>
    </row>
    <row r="345" spans="1:18" s="12" customFormat="1" x14ac:dyDescent="0.25">
      <c r="A345" s="131"/>
      <c r="B345" s="27"/>
      <c r="C345" s="24"/>
      <c r="D345" s="24"/>
      <c r="E345" s="28"/>
      <c r="F345" s="28"/>
    </row>
    <row r="346" spans="1:18" s="12" customFormat="1" x14ac:dyDescent="0.25">
      <c r="A346" s="131"/>
      <c r="B346" s="27"/>
      <c r="C346" s="24"/>
      <c r="D346" s="24"/>
      <c r="E346" s="28"/>
      <c r="F346" s="28"/>
    </row>
    <row r="347" spans="1:18" s="12" customFormat="1" x14ac:dyDescent="0.25">
      <c r="A347" s="131"/>
      <c r="B347" s="27"/>
      <c r="C347" s="24"/>
      <c r="D347" s="24"/>
      <c r="E347" s="28"/>
      <c r="F347" s="28"/>
    </row>
    <row r="348" spans="1:18" s="12" customFormat="1" x14ac:dyDescent="0.25">
      <c r="A348" s="131"/>
      <c r="B348" s="27"/>
      <c r="C348" s="24"/>
      <c r="D348" s="24"/>
      <c r="E348" s="28"/>
      <c r="F348" s="28"/>
    </row>
    <row r="349" spans="1:18" s="12" customFormat="1" x14ac:dyDescent="0.25">
      <c r="A349" s="131"/>
      <c r="B349" s="27"/>
      <c r="C349" s="24"/>
      <c r="D349" s="24"/>
      <c r="E349" s="28"/>
      <c r="F349" s="28"/>
    </row>
    <row r="350" spans="1:18" s="12" customFormat="1" x14ac:dyDescent="0.25">
      <c r="A350" s="131"/>
      <c r="B350" s="27"/>
      <c r="C350" s="24"/>
      <c r="D350" s="24"/>
      <c r="E350" s="28"/>
      <c r="F350" s="28"/>
    </row>
    <row r="351" spans="1:18" x14ac:dyDescent="0.25">
      <c r="B351" s="29"/>
      <c r="C351" s="23"/>
      <c r="D351" s="23"/>
      <c r="E351" s="28"/>
      <c r="F351" s="28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</row>
    <row r="352" spans="1:18" x14ac:dyDescent="0.25">
      <c r="B352" s="30"/>
      <c r="C352" s="26"/>
      <c r="D352" s="26"/>
      <c r="E352" s="24"/>
      <c r="F352" s="24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</row>
    <row r="353" spans="1:18" x14ac:dyDescent="0.25">
      <c r="B353" s="27"/>
      <c r="C353" s="24"/>
      <c r="D353" s="24"/>
      <c r="E353" s="28"/>
      <c r="F353" s="28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</row>
    <row r="354" spans="1:18" x14ac:dyDescent="0.25">
      <c r="B354" s="27"/>
      <c r="C354" s="28"/>
      <c r="D354" s="28"/>
      <c r="E354" s="24"/>
      <c r="F354" s="24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</row>
    <row r="355" spans="1:18" x14ac:dyDescent="0.25">
      <c r="B355" s="27"/>
      <c r="C355" s="24"/>
      <c r="D355" s="24"/>
      <c r="E355" s="28"/>
      <c r="F355" s="28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</row>
    <row r="356" spans="1:18" x14ac:dyDescent="0.25">
      <c r="B356" s="27"/>
      <c r="C356" s="24"/>
      <c r="D356" s="24"/>
      <c r="E356" s="28"/>
      <c r="F356" s="28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</row>
    <row r="357" spans="1:18" x14ac:dyDescent="0.25">
      <c r="B357" s="27"/>
      <c r="C357" s="24"/>
      <c r="D357" s="24"/>
      <c r="E357" s="28"/>
      <c r="F357" s="28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</row>
    <row r="358" spans="1:18" x14ac:dyDescent="0.25">
      <c r="B358" s="27"/>
      <c r="C358" s="24"/>
      <c r="D358" s="24"/>
      <c r="E358" s="28"/>
      <c r="F358" s="28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</row>
    <row r="359" spans="1:18" x14ac:dyDescent="0.25">
      <c r="B359" s="27"/>
      <c r="C359" s="28"/>
      <c r="D359" s="28"/>
      <c r="E359" s="24"/>
      <c r="F359" s="2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</row>
    <row r="360" spans="1:18" x14ac:dyDescent="0.25">
      <c r="B360" s="27"/>
      <c r="C360" s="24"/>
      <c r="D360" s="24"/>
      <c r="E360" s="28"/>
      <c r="F360" s="28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</row>
    <row r="361" spans="1:18" x14ac:dyDescent="0.25">
      <c r="B361" s="27"/>
      <c r="C361" s="24"/>
      <c r="D361" s="24"/>
      <c r="E361" s="28"/>
      <c r="F361" s="28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</row>
    <row r="362" spans="1:18" x14ac:dyDescent="0.25">
      <c r="B362" s="27"/>
      <c r="C362" s="28"/>
      <c r="D362" s="28"/>
      <c r="E362" s="24"/>
      <c r="F362" s="2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</row>
    <row r="363" spans="1:18" x14ac:dyDescent="0.25">
      <c r="B363" s="27"/>
      <c r="C363" s="28"/>
      <c r="D363" s="28"/>
      <c r="E363" s="24"/>
      <c r="F363" s="2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</row>
    <row r="364" spans="1:18" x14ac:dyDescent="0.25">
      <c r="B364" s="27"/>
      <c r="C364" s="24"/>
      <c r="D364" s="24"/>
      <c r="E364" s="28"/>
      <c r="F364" s="28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</row>
    <row r="365" spans="1:18" x14ac:dyDescent="0.25">
      <c r="B365" s="27"/>
      <c r="C365" s="24"/>
      <c r="D365" s="24"/>
      <c r="E365" s="28"/>
      <c r="F365" s="28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</row>
    <row r="366" spans="1:18" x14ac:dyDescent="0.25">
      <c r="A366" s="130"/>
      <c r="B366" s="27"/>
      <c r="C366" s="24"/>
      <c r="D366" s="24"/>
      <c r="E366" s="28"/>
      <c r="F366" s="28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</row>
    <row r="367" spans="1:18" x14ac:dyDescent="0.25">
      <c r="A367" s="130"/>
      <c r="B367" s="27"/>
      <c r="C367" s="28"/>
      <c r="D367" s="28"/>
      <c r="E367" s="24"/>
      <c r="F367" s="2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</row>
    <row r="368" spans="1:18" x14ac:dyDescent="0.25">
      <c r="A368" s="130"/>
      <c r="B368" s="27"/>
      <c r="C368" s="24"/>
      <c r="D368" s="24"/>
      <c r="E368" s="28"/>
      <c r="F368" s="28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</row>
    <row r="369" spans="1:18" x14ac:dyDescent="0.25">
      <c r="A369" s="130"/>
      <c r="B369" s="27"/>
      <c r="C369" s="24"/>
      <c r="D369" s="24"/>
      <c r="E369" s="28"/>
      <c r="F369" s="28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</row>
    <row r="370" spans="1:18" x14ac:dyDescent="0.25">
      <c r="A370" s="130"/>
      <c r="B370" s="27"/>
      <c r="C370" s="24"/>
      <c r="D370" s="24"/>
      <c r="E370" s="28"/>
      <c r="F370" s="28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</row>
    <row r="371" spans="1:18" x14ac:dyDescent="0.25">
      <c r="A371" s="130"/>
      <c r="B371" s="27"/>
      <c r="C371" s="24"/>
      <c r="D371" s="24"/>
      <c r="E371" s="28"/>
      <c r="F371" s="28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</row>
    <row r="372" spans="1:18" x14ac:dyDescent="0.25">
      <c r="A372" s="130"/>
      <c r="B372" s="27"/>
      <c r="C372" s="24"/>
      <c r="D372" s="24"/>
      <c r="E372" s="28"/>
      <c r="F372" s="28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</row>
    <row r="373" spans="1:18" x14ac:dyDescent="0.25">
      <c r="A373" s="130"/>
      <c r="B373" s="27"/>
      <c r="C373" s="24"/>
      <c r="D373" s="24"/>
      <c r="E373" s="28"/>
      <c r="F373" s="28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</row>
    <row r="374" spans="1:18" x14ac:dyDescent="0.25">
      <c r="A374" s="130"/>
      <c r="B374" s="27"/>
      <c r="C374" s="24"/>
      <c r="D374" s="24"/>
      <c r="E374" s="28"/>
      <c r="F374" s="28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</row>
    <row r="375" spans="1:18" x14ac:dyDescent="0.25">
      <c r="A375" s="130"/>
      <c r="B375" s="27"/>
      <c r="C375" s="24"/>
      <c r="D375" s="24"/>
      <c r="E375" s="28"/>
      <c r="F375" s="28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</row>
    <row r="376" spans="1:18" x14ac:dyDescent="0.25">
      <c r="A376" s="130"/>
      <c r="B376" s="27"/>
      <c r="C376" s="24"/>
      <c r="D376" s="24"/>
      <c r="E376" s="28"/>
      <c r="F376" s="28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</row>
    <row r="377" spans="1:18" x14ac:dyDescent="0.25">
      <c r="A377" s="130"/>
      <c r="B377" s="27"/>
      <c r="C377" s="24"/>
      <c r="D377" s="24"/>
      <c r="E377" s="28"/>
      <c r="F377" s="28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</row>
    <row r="378" spans="1:18" x14ac:dyDescent="0.25">
      <c r="A378" s="130"/>
      <c r="B378" s="29"/>
      <c r="C378" s="23"/>
      <c r="D378" s="23"/>
      <c r="E378" s="24"/>
      <c r="F378" s="2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</row>
    <row r="379" spans="1:18" x14ac:dyDescent="0.25">
      <c r="A379" s="130"/>
      <c r="B379" s="27"/>
      <c r="C379" s="28"/>
      <c r="D379" s="28"/>
      <c r="E379" s="24"/>
      <c r="F379" s="2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</row>
    <row r="380" spans="1:18" x14ac:dyDescent="0.25">
      <c r="A380" s="130"/>
      <c r="B380" s="27"/>
      <c r="C380" s="28"/>
      <c r="D380" s="28"/>
      <c r="E380" s="24"/>
      <c r="F380" s="2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</row>
    <row r="381" spans="1:18" x14ac:dyDescent="0.25">
      <c r="A381" s="130"/>
      <c r="B381" s="27"/>
      <c r="C381" s="24"/>
      <c r="D381" s="24"/>
      <c r="E381" s="28"/>
      <c r="F381" s="28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</row>
    <row r="382" spans="1:18" x14ac:dyDescent="0.25">
      <c r="A382" s="130"/>
      <c r="B382" s="27"/>
      <c r="C382" s="24"/>
      <c r="D382" s="24"/>
      <c r="E382" s="28"/>
      <c r="F382" s="28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</row>
    <row r="383" spans="1:18" x14ac:dyDescent="0.25">
      <c r="A383" s="130"/>
      <c r="B383" s="27"/>
      <c r="C383" s="24"/>
      <c r="D383" s="24"/>
      <c r="E383" s="28"/>
      <c r="F383" s="28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</row>
    <row r="384" spans="1:18" x14ac:dyDescent="0.25">
      <c r="A384" s="130"/>
      <c r="B384" s="27"/>
      <c r="C384" s="28"/>
      <c r="D384" s="28"/>
      <c r="E384" s="24"/>
      <c r="F384" s="2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</row>
    <row r="385" spans="1:18" x14ac:dyDescent="0.25">
      <c r="A385" s="130"/>
      <c r="B385" s="27"/>
      <c r="C385" s="24"/>
      <c r="D385" s="24"/>
      <c r="E385" s="28"/>
      <c r="F385" s="28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</row>
    <row r="386" spans="1:18" x14ac:dyDescent="0.25">
      <c r="A386" s="130"/>
      <c r="B386" s="27"/>
      <c r="C386" s="24"/>
      <c r="D386" s="24"/>
      <c r="E386" s="28"/>
      <c r="F386" s="28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</row>
    <row r="387" spans="1:18" x14ac:dyDescent="0.25">
      <c r="A387" s="130"/>
      <c r="B387" s="27"/>
      <c r="C387" s="28"/>
      <c r="D387" s="28"/>
      <c r="E387" s="24"/>
      <c r="F387" s="2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</row>
    <row r="388" spans="1:18" x14ac:dyDescent="0.25">
      <c r="A388" s="130"/>
      <c r="B388" s="27"/>
      <c r="C388" s="24"/>
      <c r="D388" s="24"/>
      <c r="E388" s="28"/>
      <c r="F388" s="28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</row>
    <row r="389" spans="1:18" x14ac:dyDescent="0.25">
      <c r="A389" s="130"/>
      <c r="B389" s="27"/>
      <c r="C389" s="24"/>
      <c r="D389" s="24"/>
      <c r="E389" s="28"/>
      <c r="F389" s="28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</row>
    <row r="390" spans="1:18" x14ac:dyDescent="0.25">
      <c r="A390" s="130"/>
      <c r="B390" s="27"/>
      <c r="C390" s="24"/>
      <c r="D390" s="24"/>
      <c r="E390" s="28"/>
      <c r="F390" s="28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</row>
    <row r="391" spans="1:18" x14ac:dyDescent="0.25">
      <c r="A391" s="130"/>
      <c r="B391" s="27"/>
      <c r="C391" s="24"/>
      <c r="D391" s="24"/>
      <c r="E391" s="28"/>
      <c r="F391" s="28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</row>
    <row r="392" spans="1:18" x14ac:dyDescent="0.25">
      <c r="A392" s="130"/>
      <c r="B392" s="27"/>
      <c r="C392" s="24"/>
      <c r="D392" s="24"/>
      <c r="E392" s="28"/>
      <c r="F392" s="28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</row>
    <row r="393" spans="1:18" x14ac:dyDescent="0.25">
      <c r="A393" s="130"/>
      <c r="B393" s="27"/>
      <c r="C393" s="24"/>
      <c r="D393" s="24"/>
      <c r="E393" s="28"/>
      <c r="F393" s="28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</row>
    <row r="394" spans="1:18" x14ac:dyDescent="0.25">
      <c r="A394" s="130"/>
      <c r="B394" s="27"/>
      <c r="C394" s="24"/>
      <c r="D394" s="24"/>
      <c r="E394" s="28"/>
      <c r="F394" s="28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</row>
    <row r="395" spans="1:18" x14ac:dyDescent="0.25">
      <c r="A395" s="130"/>
      <c r="B395" s="27"/>
      <c r="C395" s="28"/>
      <c r="D395" s="28"/>
      <c r="E395" s="24"/>
      <c r="F395" s="2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</row>
    <row r="396" spans="1:18" x14ac:dyDescent="0.25">
      <c r="A396" s="130"/>
      <c r="B396" s="27"/>
      <c r="C396" s="28"/>
      <c r="D396" s="28"/>
      <c r="E396" s="24"/>
      <c r="F396" s="2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</row>
    <row r="397" spans="1:18" x14ac:dyDescent="0.25">
      <c r="A397" s="130"/>
      <c r="B397" s="27"/>
      <c r="C397" s="28"/>
      <c r="D397" s="28"/>
      <c r="E397" s="24"/>
      <c r="F397" s="2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</row>
    <row r="398" spans="1:18" x14ac:dyDescent="0.25">
      <c r="A398" s="130"/>
      <c r="B398" s="27"/>
      <c r="C398" s="28"/>
      <c r="D398" s="28"/>
      <c r="E398" s="24"/>
      <c r="F398" s="2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</row>
    <row r="399" spans="1:18" x14ac:dyDescent="0.25">
      <c r="A399" s="130"/>
      <c r="B399" s="27"/>
      <c r="C399" s="24"/>
      <c r="D399" s="24"/>
      <c r="E399" s="28"/>
      <c r="F399" s="28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</row>
    <row r="400" spans="1:18" x14ac:dyDescent="0.25">
      <c r="A400" s="130"/>
      <c r="B400" s="27"/>
      <c r="C400" s="24"/>
      <c r="D400" s="24"/>
      <c r="E400" s="28"/>
      <c r="F400" s="28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</row>
    <row r="401" spans="1:18" x14ac:dyDescent="0.25">
      <c r="A401" s="130"/>
      <c r="B401" s="27"/>
      <c r="C401" s="24"/>
      <c r="D401" s="24"/>
      <c r="E401" s="28"/>
      <c r="F401" s="28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</row>
    <row r="402" spans="1:18" x14ac:dyDescent="0.25">
      <c r="A402" s="130"/>
      <c r="B402" s="27"/>
      <c r="C402" s="24"/>
      <c r="D402" s="24"/>
      <c r="E402" s="28"/>
      <c r="F402" s="28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</row>
    <row r="403" spans="1:18" x14ac:dyDescent="0.25">
      <c r="A403" s="130"/>
      <c r="B403" s="27"/>
      <c r="C403" s="28"/>
      <c r="D403" s="28"/>
      <c r="E403" s="24"/>
      <c r="F403" s="2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</row>
    <row r="404" spans="1:18" x14ac:dyDescent="0.25">
      <c r="A404" s="130"/>
      <c r="B404" s="27"/>
      <c r="C404" s="24"/>
      <c r="D404" s="24"/>
      <c r="E404" s="28"/>
      <c r="F404" s="28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</row>
    <row r="405" spans="1:18" x14ac:dyDescent="0.25">
      <c r="A405" s="130"/>
      <c r="B405" s="27"/>
      <c r="C405" s="24"/>
      <c r="D405" s="24"/>
      <c r="E405" s="28"/>
      <c r="F405" s="28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</row>
    <row r="406" spans="1:18" x14ac:dyDescent="0.25">
      <c r="A406" s="130"/>
      <c r="B406" s="27"/>
      <c r="C406" s="24"/>
      <c r="D406" s="24"/>
      <c r="E406" s="28"/>
      <c r="F406" s="28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</row>
    <row r="407" spans="1:18" x14ac:dyDescent="0.25">
      <c r="A407" s="130"/>
      <c r="B407" s="27"/>
      <c r="C407" s="24"/>
      <c r="D407" s="24"/>
      <c r="E407" s="28"/>
      <c r="F407" s="28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</row>
    <row r="408" spans="1:18" x14ac:dyDescent="0.25">
      <c r="A408" s="130"/>
      <c r="B408" s="27"/>
      <c r="C408" s="24"/>
      <c r="D408" s="24"/>
      <c r="E408" s="28"/>
      <c r="F408" s="28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</row>
    <row r="409" spans="1:18" x14ac:dyDescent="0.25">
      <c r="A409" s="130"/>
      <c r="B409" s="27"/>
      <c r="C409" s="28"/>
      <c r="D409" s="28"/>
      <c r="E409" s="24"/>
      <c r="F409" s="2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</row>
    <row r="410" spans="1:18" x14ac:dyDescent="0.25">
      <c r="A410" s="130"/>
      <c r="B410" s="27"/>
      <c r="C410" s="28"/>
      <c r="D410" s="28"/>
      <c r="E410" s="24"/>
      <c r="F410" s="2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</row>
    <row r="411" spans="1:18" x14ac:dyDescent="0.25">
      <c r="A411" s="130"/>
      <c r="B411" s="27"/>
      <c r="C411" s="24"/>
      <c r="D411" s="24"/>
      <c r="E411" s="28"/>
      <c r="F411" s="28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</row>
    <row r="412" spans="1:18" x14ac:dyDescent="0.25">
      <c r="A412" s="130"/>
      <c r="B412" s="27"/>
      <c r="C412" s="24"/>
      <c r="D412" s="24"/>
      <c r="E412" s="28"/>
      <c r="F412" s="28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</row>
    <row r="413" spans="1:18" x14ac:dyDescent="0.25">
      <c r="A413" s="130"/>
      <c r="B413" s="27"/>
      <c r="C413" s="24"/>
      <c r="D413" s="24"/>
      <c r="E413" s="28"/>
      <c r="F413" s="28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</row>
    <row r="414" spans="1:18" x14ac:dyDescent="0.25">
      <c r="A414" s="130"/>
      <c r="B414" s="29"/>
      <c r="C414" s="23"/>
      <c r="D414" s="23"/>
      <c r="E414" s="24"/>
      <c r="F414" s="2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</row>
    <row r="415" spans="1:18" x14ac:dyDescent="0.25">
      <c r="A415" s="130"/>
      <c r="B415" s="27"/>
      <c r="C415" s="28"/>
      <c r="D415" s="28"/>
      <c r="E415" s="24"/>
      <c r="F415" s="2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</row>
    <row r="416" spans="1:18" x14ac:dyDescent="0.25">
      <c r="A416" s="130"/>
      <c r="B416" s="27"/>
      <c r="C416" s="28"/>
      <c r="D416" s="28"/>
      <c r="E416" s="24"/>
      <c r="F416" s="2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</row>
    <row r="417" spans="1:18" x14ac:dyDescent="0.25">
      <c r="A417" s="130"/>
      <c r="B417" s="27"/>
      <c r="C417" s="24"/>
      <c r="D417" s="24"/>
      <c r="E417" s="28"/>
      <c r="F417" s="28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</row>
    <row r="418" spans="1:18" x14ac:dyDescent="0.25">
      <c r="A418" s="130"/>
      <c r="B418" s="27"/>
      <c r="C418" s="24"/>
      <c r="D418" s="24"/>
      <c r="E418" s="28"/>
      <c r="F418" s="28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</row>
    <row r="419" spans="1:18" x14ac:dyDescent="0.25">
      <c r="A419" s="130"/>
      <c r="B419" s="27"/>
      <c r="C419" s="28"/>
      <c r="D419" s="28"/>
      <c r="E419" s="24"/>
      <c r="F419" s="2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</row>
    <row r="420" spans="1:18" x14ac:dyDescent="0.25">
      <c r="A420" s="130"/>
      <c r="B420" s="27"/>
      <c r="C420" s="28"/>
      <c r="D420" s="28"/>
      <c r="E420" s="24"/>
      <c r="F420" s="2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</row>
    <row r="421" spans="1:18" x14ac:dyDescent="0.25">
      <c r="A421" s="130"/>
      <c r="B421" s="27"/>
      <c r="C421" s="24"/>
      <c r="D421" s="24"/>
      <c r="E421" s="28"/>
      <c r="F421" s="28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</row>
    <row r="422" spans="1:18" x14ac:dyDescent="0.25">
      <c r="A422" s="130"/>
      <c r="B422" s="27"/>
      <c r="C422" s="24"/>
      <c r="D422" s="24"/>
      <c r="E422" s="28"/>
      <c r="F422" s="28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</row>
    <row r="423" spans="1:18" x14ac:dyDescent="0.25">
      <c r="A423" s="130"/>
      <c r="B423" s="27"/>
      <c r="C423" s="28"/>
      <c r="D423" s="28"/>
      <c r="E423" s="24"/>
      <c r="F423" s="2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</row>
    <row r="424" spans="1:18" x14ac:dyDescent="0.25">
      <c r="A424" s="130"/>
      <c r="B424" s="29"/>
      <c r="C424" s="23"/>
      <c r="D424" s="23"/>
      <c r="E424" s="24"/>
      <c r="F424" s="2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</row>
    <row r="425" spans="1:18" x14ac:dyDescent="0.25">
      <c r="A425" s="130"/>
      <c r="B425" s="27"/>
      <c r="C425" s="28"/>
      <c r="D425" s="28"/>
      <c r="E425" s="24"/>
      <c r="F425" s="2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</row>
    <row r="426" spans="1:18" x14ac:dyDescent="0.25">
      <c r="A426" s="130"/>
      <c r="B426" s="27"/>
      <c r="C426" s="28"/>
      <c r="D426" s="28"/>
      <c r="E426" s="24"/>
      <c r="F426" s="2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</row>
    <row r="427" spans="1:18" x14ac:dyDescent="0.25">
      <c r="A427" s="130"/>
      <c r="B427" s="27"/>
      <c r="C427" s="28"/>
      <c r="D427" s="28"/>
      <c r="E427" s="24"/>
      <c r="F427" s="2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</row>
    <row r="428" spans="1:18" x14ac:dyDescent="0.25">
      <c r="A428" s="130"/>
      <c r="B428" s="27"/>
      <c r="C428" s="28"/>
      <c r="D428" s="28"/>
      <c r="E428" s="24"/>
      <c r="F428" s="2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</row>
    <row r="429" spans="1:18" x14ac:dyDescent="0.25">
      <c r="A429" s="130"/>
      <c r="B429" s="27"/>
      <c r="C429" s="24"/>
      <c r="D429" s="24"/>
      <c r="E429" s="28"/>
      <c r="F429" s="28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</row>
    <row r="430" spans="1:18" x14ac:dyDescent="0.25">
      <c r="A430" s="130"/>
      <c r="B430" s="27"/>
      <c r="C430" s="24"/>
      <c r="D430" s="24"/>
      <c r="E430" s="28"/>
      <c r="F430" s="28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</row>
    <row r="431" spans="1:18" x14ac:dyDescent="0.25">
      <c r="A431" s="130"/>
      <c r="B431" s="27"/>
      <c r="C431" s="24"/>
      <c r="D431" s="24"/>
      <c r="E431" s="28"/>
      <c r="F431" s="28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</row>
    <row r="432" spans="1:18" x14ac:dyDescent="0.25">
      <c r="A432" s="130"/>
      <c r="B432" s="27"/>
      <c r="C432" s="24"/>
      <c r="D432" s="24"/>
      <c r="E432" s="28"/>
      <c r="F432" s="28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</row>
    <row r="433" spans="1:18" x14ac:dyDescent="0.25">
      <c r="A433" s="130"/>
      <c r="B433" s="27"/>
      <c r="C433" s="24"/>
      <c r="D433" s="24"/>
      <c r="E433" s="28"/>
      <c r="F433" s="28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</row>
    <row r="434" spans="1:18" x14ac:dyDescent="0.25">
      <c r="A434" s="130"/>
      <c r="B434" s="27"/>
      <c r="C434" s="24"/>
      <c r="D434" s="24"/>
      <c r="E434" s="28"/>
      <c r="F434" s="28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</row>
    <row r="435" spans="1:18" x14ac:dyDescent="0.25">
      <c r="A435" s="130"/>
      <c r="B435" s="27"/>
      <c r="C435" s="24"/>
      <c r="D435" s="24"/>
      <c r="E435" s="28"/>
      <c r="F435" s="28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</row>
    <row r="436" spans="1:18" x14ac:dyDescent="0.25">
      <c r="A436" s="130"/>
      <c r="B436" s="27"/>
      <c r="C436" s="24"/>
      <c r="D436" s="24"/>
      <c r="E436" s="28"/>
      <c r="F436" s="28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</row>
    <row r="437" spans="1:18" x14ac:dyDescent="0.25">
      <c r="A437" s="130"/>
      <c r="B437" s="27"/>
      <c r="C437" s="24"/>
      <c r="D437" s="24"/>
      <c r="E437" s="28"/>
      <c r="F437" s="28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</row>
    <row r="438" spans="1:18" x14ac:dyDescent="0.25">
      <c r="A438" s="130"/>
      <c r="B438" s="27"/>
      <c r="C438" s="28"/>
      <c r="D438" s="28"/>
      <c r="E438" s="24"/>
      <c r="F438" s="2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</row>
    <row r="439" spans="1:18" x14ac:dyDescent="0.25">
      <c r="A439" s="130"/>
      <c r="B439" s="27"/>
      <c r="C439" s="24"/>
      <c r="D439" s="24"/>
      <c r="E439" s="28"/>
      <c r="F439" s="28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</row>
    <row r="440" spans="1:18" x14ac:dyDescent="0.25">
      <c r="A440" s="130"/>
      <c r="B440" s="27"/>
      <c r="C440" s="24"/>
      <c r="D440" s="24"/>
      <c r="E440" s="28"/>
      <c r="F440" s="28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</row>
    <row r="441" spans="1:18" x14ac:dyDescent="0.25">
      <c r="A441" s="130"/>
      <c r="B441" s="27"/>
      <c r="C441" s="24"/>
      <c r="D441" s="24"/>
      <c r="E441" s="28"/>
      <c r="F441" s="28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</row>
    <row r="442" spans="1:18" x14ac:dyDescent="0.25">
      <c r="A442" s="130"/>
      <c r="B442" s="27"/>
      <c r="C442" s="24"/>
      <c r="D442" s="24"/>
      <c r="E442" s="28"/>
      <c r="F442" s="28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</row>
    <row r="443" spans="1:18" x14ac:dyDescent="0.25">
      <c r="A443" s="130"/>
      <c r="B443" s="27"/>
      <c r="C443" s="24"/>
      <c r="D443" s="24"/>
      <c r="E443" s="28"/>
      <c r="F443" s="28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</row>
    <row r="444" spans="1:18" x14ac:dyDescent="0.25">
      <c r="A444" s="130"/>
      <c r="B444" s="27"/>
      <c r="C444" s="24"/>
      <c r="D444" s="24"/>
      <c r="E444" s="28"/>
      <c r="F444" s="28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</row>
    <row r="445" spans="1:18" x14ac:dyDescent="0.25">
      <c r="A445" s="130"/>
      <c r="B445" s="27"/>
      <c r="C445" s="24"/>
      <c r="D445" s="24"/>
      <c r="E445" s="28"/>
      <c r="F445" s="28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</row>
    <row r="446" spans="1:18" x14ac:dyDescent="0.25">
      <c r="A446" s="130"/>
      <c r="B446" s="27"/>
      <c r="C446" s="24"/>
      <c r="D446" s="24"/>
      <c r="E446" s="28"/>
      <c r="F446" s="28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</row>
    <row r="447" spans="1:18" x14ac:dyDescent="0.25">
      <c r="A447" s="130"/>
      <c r="B447" s="27"/>
      <c r="C447" s="24"/>
      <c r="D447" s="24"/>
      <c r="E447" s="28"/>
      <c r="F447" s="28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</row>
    <row r="448" spans="1:18" x14ac:dyDescent="0.25">
      <c r="A448" s="130"/>
      <c r="B448" s="27"/>
      <c r="C448" s="24"/>
      <c r="D448" s="24"/>
      <c r="E448" s="28"/>
      <c r="F448" s="28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</row>
    <row r="449" spans="1:18" x14ac:dyDescent="0.25">
      <c r="A449" s="130"/>
      <c r="B449" s="27"/>
      <c r="C449" s="24"/>
      <c r="D449" s="24"/>
      <c r="E449" s="28"/>
      <c r="F449" s="28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</row>
    <row r="450" spans="1:18" x14ac:dyDescent="0.25">
      <c r="A450" s="130"/>
      <c r="B450" s="29"/>
      <c r="C450" s="23"/>
      <c r="D450" s="23"/>
      <c r="E450" s="24"/>
      <c r="F450" s="2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</row>
    <row r="451" spans="1:18" x14ac:dyDescent="0.25">
      <c r="A451" s="130"/>
      <c r="B451" s="27"/>
      <c r="C451" s="28"/>
      <c r="D451" s="28"/>
      <c r="E451" s="24"/>
      <c r="F451" s="2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</row>
    <row r="452" spans="1:18" x14ac:dyDescent="0.25">
      <c r="A452" s="130"/>
      <c r="B452" s="27"/>
      <c r="C452" s="28"/>
      <c r="D452" s="28"/>
      <c r="E452" s="24"/>
      <c r="F452" s="2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</row>
    <row r="453" spans="1:18" x14ac:dyDescent="0.25">
      <c r="A453" s="130"/>
      <c r="B453" s="27"/>
      <c r="C453" s="28"/>
      <c r="D453" s="28"/>
      <c r="E453" s="24"/>
      <c r="F453" s="2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</row>
    <row r="454" spans="1:18" x14ac:dyDescent="0.25">
      <c r="A454" s="130"/>
      <c r="B454" s="27"/>
      <c r="C454" s="28"/>
      <c r="D454" s="28"/>
      <c r="E454" s="24"/>
      <c r="F454" s="2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</row>
    <row r="455" spans="1:18" x14ac:dyDescent="0.25">
      <c r="A455" s="130"/>
      <c r="B455" s="27"/>
      <c r="C455" s="24"/>
      <c r="D455" s="24"/>
      <c r="E455" s="28"/>
      <c r="F455" s="28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</row>
    <row r="456" spans="1:18" x14ac:dyDescent="0.25">
      <c r="A456" s="130"/>
      <c r="B456" s="27"/>
      <c r="C456" s="24"/>
      <c r="D456" s="24"/>
      <c r="E456" s="28"/>
      <c r="F456" s="28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</row>
    <row r="457" spans="1:18" x14ac:dyDescent="0.25">
      <c r="A457" s="130"/>
      <c r="B457" s="27"/>
      <c r="C457" s="24"/>
      <c r="D457" s="24"/>
      <c r="E457" s="28"/>
      <c r="F457" s="28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</row>
    <row r="458" spans="1:18" x14ac:dyDescent="0.25">
      <c r="A458" s="130"/>
      <c r="B458" s="27"/>
      <c r="C458" s="24"/>
      <c r="D458" s="24"/>
      <c r="E458" s="28"/>
      <c r="F458" s="28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</row>
    <row r="459" spans="1:18" x14ac:dyDescent="0.25">
      <c r="A459" s="130"/>
      <c r="B459" s="27"/>
      <c r="C459" s="24"/>
      <c r="D459" s="24"/>
      <c r="E459" s="28"/>
      <c r="F459" s="28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</row>
    <row r="460" spans="1:18" x14ac:dyDescent="0.25">
      <c r="A460" s="130"/>
      <c r="B460" s="27"/>
      <c r="C460" s="24"/>
      <c r="D460" s="24"/>
      <c r="E460" s="28"/>
      <c r="F460" s="28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</row>
    <row r="461" spans="1:18" x14ac:dyDescent="0.25">
      <c r="A461" s="130"/>
      <c r="B461" s="27"/>
      <c r="C461" s="24"/>
      <c r="D461" s="24"/>
      <c r="E461" s="28"/>
      <c r="F461" s="28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</row>
    <row r="462" spans="1:18" x14ac:dyDescent="0.25">
      <c r="A462" s="130"/>
      <c r="B462" s="27"/>
      <c r="C462" s="24"/>
      <c r="D462" s="24"/>
      <c r="E462" s="28"/>
      <c r="F462" s="28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</row>
    <row r="463" spans="1:18" x14ac:dyDescent="0.25">
      <c r="A463" s="130"/>
      <c r="B463" s="27"/>
      <c r="C463" s="24"/>
      <c r="D463" s="24"/>
      <c r="E463" s="28"/>
      <c r="F463" s="28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</row>
    <row r="464" spans="1:18" x14ac:dyDescent="0.25">
      <c r="A464" s="130"/>
      <c r="B464" s="27"/>
      <c r="C464" s="28"/>
      <c r="D464" s="28"/>
      <c r="E464" s="24"/>
      <c r="F464" s="2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</row>
    <row r="465" spans="1:18" x14ac:dyDescent="0.25">
      <c r="A465" s="130"/>
      <c r="B465" s="27"/>
      <c r="C465" s="24"/>
      <c r="D465" s="24"/>
      <c r="E465" s="28"/>
      <c r="F465" s="28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</row>
    <row r="466" spans="1:18" x14ac:dyDescent="0.25">
      <c r="A466" s="130"/>
      <c r="B466" s="27"/>
      <c r="C466" s="24"/>
      <c r="D466" s="24"/>
      <c r="E466" s="28"/>
      <c r="F466" s="28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</row>
    <row r="467" spans="1:18" x14ac:dyDescent="0.25">
      <c r="A467" s="130"/>
      <c r="B467" s="27"/>
      <c r="C467" s="24"/>
      <c r="D467" s="24"/>
      <c r="E467" s="28"/>
      <c r="F467" s="28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</row>
    <row r="468" spans="1:18" x14ac:dyDescent="0.25">
      <c r="A468" s="130"/>
      <c r="B468" s="27"/>
      <c r="C468" s="24"/>
      <c r="D468" s="24"/>
      <c r="E468" s="28"/>
      <c r="F468" s="28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</row>
    <row r="469" spans="1:18" x14ac:dyDescent="0.25">
      <c r="A469" s="130"/>
      <c r="B469" s="27"/>
      <c r="C469" s="24"/>
      <c r="D469" s="24"/>
      <c r="E469" s="28"/>
      <c r="F469" s="28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</row>
    <row r="470" spans="1:18" x14ac:dyDescent="0.25">
      <c r="A470" s="130"/>
      <c r="B470" s="27"/>
      <c r="C470" s="24"/>
      <c r="D470" s="24"/>
      <c r="E470" s="28"/>
      <c r="F470" s="28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</row>
    <row r="471" spans="1:18" x14ac:dyDescent="0.25">
      <c r="A471" s="130"/>
      <c r="B471" s="27"/>
      <c r="C471" s="24"/>
      <c r="D471" s="24"/>
      <c r="E471" s="28"/>
      <c r="F471" s="28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</row>
    <row r="472" spans="1:18" x14ac:dyDescent="0.25">
      <c r="A472" s="130"/>
      <c r="B472" s="27"/>
      <c r="C472" s="24"/>
      <c r="D472" s="24"/>
      <c r="E472" s="28"/>
      <c r="F472" s="28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</row>
    <row r="473" spans="1:18" x14ac:dyDescent="0.25">
      <c r="A473" s="130"/>
      <c r="B473" s="27"/>
      <c r="C473" s="24"/>
      <c r="D473" s="24"/>
      <c r="E473" s="28"/>
      <c r="F473" s="28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</row>
    <row r="474" spans="1:18" x14ac:dyDescent="0.25">
      <c r="A474" s="130"/>
      <c r="B474" s="27"/>
      <c r="C474" s="24"/>
      <c r="D474" s="24"/>
      <c r="E474" s="28"/>
      <c r="F474" s="28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</row>
    <row r="475" spans="1:18" x14ac:dyDescent="0.25">
      <c r="A475" s="130"/>
      <c r="B475" s="27"/>
      <c r="C475" s="24"/>
      <c r="D475" s="24"/>
      <c r="E475" s="28"/>
      <c r="F475" s="28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</row>
    <row r="476" spans="1:18" x14ac:dyDescent="0.25">
      <c r="A476" s="130"/>
      <c r="B476" s="29"/>
      <c r="C476" s="23"/>
      <c r="D476" s="23"/>
      <c r="E476" s="24"/>
      <c r="F476" s="2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</row>
    <row r="477" spans="1:18" x14ac:dyDescent="0.25">
      <c r="A477" s="130"/>
      <c r="B477" s="32"/>
      <c r="C477" s="33"/>
      <c r="D477" s="33"/>
      <c r="E477" s="24"/>
      <c r="F477" s="2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</row>
    <row r="478" spans="1:18" x14ac:dyDescent="0.25">
      <c r="A478" s="130"/>
      <c r="B478" s="34"/>
      <c r="C478" s="35"/>
      <c r="D478" s="35"/>
      <c r="E478" s="36"/>
      <c r="F478" s="36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</row>
    <row r="479" spans="1:18" x14ac:dyDescent="0.25">
      <c r="A479" s="130"/>
      <c r="B479" s="19"/>
      <c r="C479" s="37"/>
      <c r="D479" s="37"/>
      <c r="E479" s="24"/>
      <c r="F479" s="2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</row>
    <row r="480" spans="1:18" x14ac:dyDescent="0.25">
      <c r="A480" s="130"/>
      <c r="B480" s="19"/>
      <c r="C480" s="37"/>
      <c r="D480" s="37"/>
      <c r="E480" s="24"/>
      <c r="F480" s="2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</row>
    <row r="481" spans="1:18" x14ac:dyDescent="0.25">
      <c r="A481" s="130"/>
      <c r="B481" s="19"/>
      <c r="C481" s="37"/>
      <c r="D481" s="37"/>
      <c r="E481" s="24"/>
      <c r="F481" s="2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</row>
    <row r="482" spans="1:18" x14ac:dyDescent="0.25">
      <c r="A482" s="130"/>
      <c r="B482" s="34"/>
      <c r="C482" s="35"/>
      <c r="D482" s="35"/>
      <c r="E482" s="36"/>
      <c r="F482" s="36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</row>
    <row r="483" spans="1:18" x14ac:dyDescent="0.25">
      <c r="A483" s="130"/>
      <c r="B483" s="19"/>
      <c r="C483" s="37"/>
      <c r="D483" s="37"/>
      <c r="E483" s="24"/>
      <c r="F483" s="2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</row>
    <row r="484" spans="1:18" x14ac:dyDescent="0.25">
      <c r="A484" s="130"/>
      <c r="B484" s="19"/>
      <c r="C484" s="24"/>
      <c r="D484" s="24"/>
      <c r="E484" s="37"/>
      <c r="F484" s="37"/>
    </row>
    <row r="485" spans="1:18" x14ac:dyDescent="0.25">
      <c r="A485" s="130"/>
      <c r="B485" s="19"/>
      <c r="C485" s="24"/>
      <c r="D485" s="24"/>
      <c r="E485" s="37"/>
      <c r="F485" s="37"/>
    </row>
    <row r="486" spans="1:18" x14ac:dyDescent="0.25">
      <c r="A486" s="130"/>
      <c r="B486" s="19"/>
      <c r="C486" s="24"/>
      <c r="D486" s="24"/>
      <c r="E486" s="37"/>
      <c r="F486" s="37"/>
    </row>
    <row r="487" spans="1:18" x14ac:dyDescent="0.25">
      <c r="A487" s="130"/>
      <c r="B487" s="19"/>
      <c r="C487" s="24"/>
      <c r="D487" s="24"/>
      <c r="E487" s="37"/>
      <c r="F487" s="37"/>
    </row>
    <row r="488" spans="1:18" x14ac:dyDescent="0.25">
      <c r="A488" s="130"/>
      <c r="B488" s="19"/>
      <c r="C488" s="24"/>
      <c r="D488" s="24"/>
      <c r="E488" s="37"/>
      <c r="F488" s="37"/>
    </row>
    <row r="489" spans="1:18" x14ac:dyDescent="0.25">
      <c r="A489" s="130"/>
      <c r="B489" s="19"/>
      <c r="C489" s="24"/>
      <c r="D489" s="24"/>
      <c r="E489" s="37"/>
      <c r="F489" s="37"/>
    </row>
    <row r="490" spans="1:18" x14ac:dyDescent="0.25">
      <c r="A490" s="130"/>
      <c r="B490" s="34"/>
      <c r="C490" s="35"/>
      <c r="D490" s="35"/>
      <c r="E490" s="36"/>
      <c r="F490" s="36"/>
    </row>
    <row r="491" spans="1:18" x14ac:dyDescent="0.25">
      <c r="A491" s="130"/>
      <c r="B491" s="19"/>
      <c r="C491" s="37"/>
      <c r="D491" s="37"/>
      <c r="E491" s="24"/>
      <c r="F491" s="24"/>
    </row>
    <row r="492" spans="1:18" x14ac:dyDescent="0.25">
      <c r="A492" s="130"/>
      <c r="B492" s="19"/>
      <c r="C492" s="37"/>
      <c r="D492" s="37"/>
      <c r="E492" s="24"/>
      <c r="F492" s="24"/>
    </row>
    <row r="493" spans="1:18" x14ac:dyDescent="0.25">
      <c r="A493" s="130"/>
      <c r="B493" s="19"/>
      <c r="C493" s="37"/>
      <c r="D493" s="37"/>
      <c r="E493" s="24"/>
      <c r="F493" s="24"/>
    </row>
    <row r="494" spans="1:18" x14ac:dyDescent="0.25">
      <c r="B494" s="19"/>
      <c r="C494" s="37"/>
      <c r="D494" s="37"/>
      <c r="E494" s="24"/>
      <c r="F494" s="24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</row>
    <row r="495" spans="1:18" s="12" customFormat="1" x14ac:dyDescent="0.25">
      <c r="A495" s="131"/>
      <c r="B495" s="19"/>
      <c r="C495" s="37"/>
      <c r="D495" s="37"/>
      <c r="E495" s="24"/>
      <c r="F495" s="24"/>
    </row>
    <row r="496" spans="1:18" s="12" customFormat="1" x14ac:dyDescent="0.25">
      <c r="A496" s="131"/>
      <c r="B496" s="32"/>
      <c r="C496" s="33"/>
      <c r="D496" s="33"/>
      <c r="E496" s="24"/>
      <c r="F496" s="24"/>
    </row>
    <row r="497" spans="1:18" s="12" customFormat="1" x14ac:dyDescent="0.25">
      <c r="A497" s="131"/>
      <c r="B497" s="19"/>
      <c r="C497" s="37"/>
      <c r="D497" s="37"/>
      <c r="E497" s="24"/>
      <c r="F497" s="24"/>
    </row>
    <row r="498" spans="1:18" s="12" customFormat="1" x14ac:dyDescent="0.25">
      <c r="A498" s="131"/>
      <c r="B498" s="19"/>
      <c r="C498" s="37"/>
      <c r="D498" s="37"/>
      <c r="E498" s="24"/>
      <c r="F498" s="24"/>
    </row>
    <row r="499" spans="1:18" s="12" customFormat="1" x14ac:dyDescent="0.25">
      <c r="A499" s="131"/>
      <c r="B499" s="19"/>
      <c r="C499" s="37"/>
      <c r="D499" s="37"/>
      <c r="E499" s="24"/>
      <c r="F499" s="24"/>
    </row>
    <row r="500" spans="1:18" s="12" customFormat="1" x14ac:dyDescent="0.25">
      <c r="A500" s="131"/>
      <c r="B500" s="19"/>
      <c r="C500" s="37"/>
      <c r="D500" s="37"/>
      <c r="E500" s="24"/>
      <c r="F500" s="24"/>
    </row>
    <row r="501" spans="1:18" s="12" customFormat="1" x14ac:dyDescent="0.25">
      <c r="A501" s="131"/>
      <c r="B501" s="19"/>
      <c r="C501" s="37"/>
      <c r="D501" s="37"/>
      <c r="E501" s="24"/>
      <c r="F501" s="24"/>
    </row>
    <row r="502" spans="1:18" s="12" customFormat="1" x14ac:dyDescent="0.25">
      <c r="A502" s="131"/>
      <c r="B502" s="19"/>
      <c r="C502" s="37"/>
      <c r="D502" s="37"/>
      <c r="E502" s="24"/>
      <c r="F502" s="24"/>
    </row>
    <row r="503" spans="1:18" x14ac:dyDescent="0.25">
      <c r="A503" s="130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</row>
    <row r="504" spans="1:18" x14ac:dyDescent="0.25">
      <c r="A504" s="130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</row>
    <row r="505" spans="1:18" x14ac:dyDescent="0.25">
      <c r="A505" s="130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</row>
    <row r="506" spans="1:18" x14ac:dyDescent="0.25">
      <c r="A506" s="130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</row>
    <row r="507" spans="1:18" x14ac:dyDescent="0.25">
      <c r="A507" s="130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</row>
    <row r="508" spans="1:18" x14ac:dyDescent="0.25">
      <c r="A508" s="130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</row>
    <row r="509" spans="1:18" x14ac:dyDescent="0.25">
      <c r="A509" s="130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</row>
    <row r="510" spans="1:18" x14ac:dyDescent="0.25">
      <c r="A510" s="130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</row>
    <row r="511" spans="1:18" x14ac:dyDescent="0.25">
      <c r="A511" s="130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</row>
    <row r="512" spans="1:18" x14ac:dyDescent="0.25">
      <c r="A512" s="130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</row>
    <row r="513" spans="1:18" x14ac:dyDescent="0.25">
      <c r="A513" s="130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</row>
    <row r="514" spans="1:18" x14ac:dyDescent="0.25">
      <c r="A514" s="130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</row>
    <row r="515" spans="1:18" x14ac:dyDescent="0.25">
      <c r="A515" s="130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</row>
    <row r="516" spans="1:18" x14ac:dyDescent="0.25">
      <c r="A516" s="130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</row>
    <row r="517" spans="1:18" x14ac:dyDescent="0.25">
      <c r="A517" s="130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</row>
    <row r="518" spans="1:18" x14ac:dyDescent="0.25">
      <c r="A518" s="130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</row>
    <row r="519" spans="1:18" x14ac:dyDescent="0.25">
      <c r="A519" s="130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</row>
    <row r="520" spans="1:18" x14ac:dyDescent="0.25">
      <c r="A520" s="130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</row>
    <row r="521" spans="1:18" x14ac:dyDescent="0.25">
      <c r="A521" s="130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</row>
    <row r="522" spans="1:18" x14ac:dyDescent="0.25">
      <c r="A522" s="130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</row>
    <row r="523" spans="1:18" x14ac:dyDescent="0.25">
      <c r="A523" s="130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</row>
    <row r="524" spans="1:18" x14ac:dyDescent="0.25">
      <c r="A524" s="130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</row>
    <row r="525" spans="1:18" x14ac:dyDescent="0.25">
      <c r="A525" s="130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</row>
    <row r="526" spans="1:18" x14ac:dyDescent="0.25">
      <c r="A526" s="130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</row>
    <row r="527" spans="1:18" x14ac:dyDescent="0.25">
      <c r="A527" s="130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</row>
    <row r="528" spans="1:18" x14ac:dyDescent="0.25">
      <c r="A528" s="130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</row>
    <row r="529" spans="1:18" x14ac:dyDescent="0.25">
      <c r="A529" s="130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</row>
    <row r="530" spans="1:18" x14ac:dyDescent="0.25">
      <c r="A530" s="130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</row>
    <row r="531" spans="1:18" x14ac:dyDescent="0.25">
      <c r="A531" s="130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</row>
    <row r="532" spans="1:18" x14ac:dyDescent="0.25">
      <c r="A532" s="130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</row>
    <row r="533" spans="1:18" x14ac:dyDescent="0.25">
      <c r="A533" s="130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</row>
    <row r="534" spans="1:18" x14ac:dyDescent="0.25">
      <c r="A534" s="130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</row>
    <row r="535" spans="1:18" x14ac:dyDescent="0.25">
      <c r="A535" s="130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</row>
    <row r="536" spans="1:18" x14ac:dyDescent="0.25">
      <c r="A536" s="130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</row>
    <row r="537" spans="1:18" x14ac:dyDescent="0.25">
      <c r="A537" s="130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</row>
    <row r="538" spans="1:18" x14ac:dyDescent="0.25">
      <c r="A538" s="130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</row>
    <row r="539" spans="1:18" x14ac:dyDescent="0.25">
      <c r="A539" s="130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</row>
    <row r="540" spans="1:18" x14ac:dyDescent="0.25">
      <c r="A540" s="130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</row>
    <row r="541" spans="1:18" x14ac:dyDescent="0.25">
      <c r="A541" s="130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</row>
    <row r="542" spans="1:18" x14ac:dyDescent="0.25">
      <c r="A542" s="130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</row>
    <row r="543" spans="1:18" x14ac:dyDescent="0.25">
      <c r="A543" s="130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</row>
    <row r="544" spans="1:18" x14ac:dyDescent="0.25">
      <c r="A544" s="130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</row>
    <row r="545" spans="1:18" x14ac:dyDescent="0.25">
      <c r="A545" s="130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</row>
    <row r="546" spans="1:18" x14ac:dyDescent="0.25">
      <c r="A546" s="130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</row>
    <row r="547" spans="1:18" x14ac:dyDescent="0.25">
      <c r="A547" s="130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</row>
    <row r="548" spans="1:18" x14ac:dyDescent="0.25">
      <c r="A548" s="130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</row>
    <row r="549" spans="1:18" x14ac:dyDescent="0.25">
      <c r="A549" s="130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</row>
    <row r="550" spans="1:18" x14ac:dyDescent="0.25">
      <c r="A550" s="130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</row>
    <row r="551" spans="1:18" x14ac:dyDescent="0.25">
      <c r="A551" s="130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</row>
    <row r="552" spans="1:18" x14ac:dyDescent="0.25">
      <c r="A552" s="130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</row>
    <row r="553" spans="1:18" x14ac:dyDescent="0.25">
      <c r="A553" s="130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</row>
    <row r="554" spans="1:18" x14ac:dyDescent="0.25">
      <c r="A554" s="130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</row>
    <row r="555" spans="1:18" x14ac:dyDescent="0.25">
      <c r="A555" s="130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</row>
    <row r="556" spans="1:18" x14ac:dyDescent="0.25">
      <c r="A556" s="130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</row>
    <row r="557" spans="1:18" x14ac:dyDescent="0.25">
      <c r="A557" s="130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</row>
    <row r="558" spans="1:18" x14ac:dyDescent="0.25">
      <c r="A558" s="130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</row>
    <row r="559" spans="1:18" x14ac:dyDescent="0.25">
      <c r="A559" s="130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</row>
    <row r="560" spans="1:18" x14ac:dyDescent="0.25">
      <c r="A560" s="130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</row>
    <row r="561" spans="1:18" x14ac:dyDescent="0.25">
      <c r="A561" s="130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</row>
    <row r="562" spans="1:18" x14ac:dyDescent="0.25">
      <c r="A562" s="130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</row>
    <row r="563" spans="1:18" x14ac:dyDescent="0.25">
      <c r="A563" s="130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</row>
    <row r="564" spans="1:18" x14ac:dyDescent="0.25">
      <c r="A564" s="130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</row>
    <row r="565" spans="1:18" x14ac:dyDescent="0.25">
      <c r="A565" s="130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</row>
    <row r="566" spans="1:18" x14ac:dyDescent="0.25">
      <c r="A566" s="130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</row>
    <row r="567" spans="1:18" x14ac:dyDescent="0.25">
      <c r="A567" s="130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</row>
    <row r="568" spans="1:18" x14ac:dyDescent="0.25">
      <c r="A568" s="130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</row>
    <row r="569" spans="1:18" x14ac:dyDescent="0.25">
      <c r="A569" s="130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</row>
    <row r="570" spans="1:18" x14ac:dyDescent="0.25">
      <c r="A570" s="130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</row>
    <row r="571" spans="1:18" x14ac:dyDescent="0.25">
      <c r="A571" s="130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</row>
    <row r="572" spans="1:18" x14ac:dyDescent="0.25">
      <c r="A572" s="130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</row>
    <row r="573" spans="1:18" x14ac:dyDescent="0.25">
      <c r="A573" s="130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</row>
    <row r="574" spans="1:18" x14ac:dyDescent="0.25">
      <c r="A574" s="130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</row>
    <row r="575" spans="1:18" x14ac:dyDescent="0.25">
      <c r="A575" s="130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</row>
    <row r="576" spans="1:18" x14ac:dyDescent="0.25">
      <c r="A576" s="130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</row>
    <row r="577" spans="1:18" x14ac:dyDescent="0.25">
      <c r="A577" s="130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</row>
    <row r="578" spans="1:18" x14ac:dyDescent="0.25">
      <c r="A578" s="130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</row>
    <row r="579" spans="1:18" x14ac:dyDescent="0.25">
      <c r="A579" s="130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</row>
    <row r="580" spans="1:18" x14ac:dyDescent="0.25">
      <c r="A580" s="130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</row>
    <row r="581" spans="1:18" x14ac:dyDescent="0.25">
      <c r="A581" s="130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</row>
    <row r="582" spans="1:18" x14ac:dyDescent="0.25">
      <c r="A582" s="130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</row>
    <row r="583" spans="1:18" x14ac:dyDescent="0.25">
      <c r="A583" s="130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</row>
    <row r="584" spans="1:18" x14ac:dyDescent="0.25">
      <c r="A584" s="130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</row>
    <row r="585" spans="1:18" x14ac:dyDescent="0.25">
      <c r="A585" s="130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</row>
    <row r="586" spans="1:18" x14ac:dyDescent="0.25">
      <c r="A586" s="130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</row>
    <row r="587" spans="1:18" x14ac:dyDescent="0.25">
      <c r="A587" s="130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</row>
    <row r="588" spans="1:18" x14ac:dyDescent="0.25">
      <c r="A588" s="130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</row>
    <row r="589" spans="1:18" x14ac:dyDescent="0.25">
      <c r="A589" s="130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</row>
    <row r="590" spans="1:18" x14ac:dyDescent="0.25">
      <c r="A590" s="130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</row>
    <row r="591" spans="1:18" x14ac:dyDescent="0.25">
      <c r="A591" s="130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</row>
    <row r="592" spans="1:18" x14ac:dyDescent="0.25">
      <c r="A592" s="130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</row>
    <row r="593" spans="1:18" x14ac:dyDescent="0.25">
      <c r="A593" s="130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</row>
    <row r="594" spans="1:18" x14ac:dyDescent="0.25">
      <c r="A594" s="130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</row>
    <row r="595" spans="1:18" x14ac:dyDescent="0.25">
      <c r="A595" s="130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</row>
    <row r="596" spans="1:18" x14ac:dyDescent="0.25">
      <c r="A596" s="130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</row>
    <row r="597" spans="1:18" x14ac:dyDescent="0.25">
      <c r="A597" s="130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</row>
    <row r="598" spans="1:18" x14ac:dyDescent="0.25">
      <c r="A598" s="130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</row>
    <row r="599" spans="1:18" x14ac:dyDescent="0.25">
      <c r="A599" s="130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</row>
    <row r="600" spans="1:18" x14ac:dyDescent="0.25">
      <c r="A600" s="130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</row>
    <row r="601" spans="1:18" x14ac:dyDescent="0.25">
      <c r="A601" s="130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</row>
    <row r="602" spans="1:18" x14ac:dyDescent="0.25">
      <c r="A602" s="130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</row>
    <row r="603" spans="1:18" x14ac:dyDescent="0.25">
      <c r="A603" s="130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</row>
    <row r="604" spans="1:18" x14ac:dyDescent="0.25">
      <c r="A604" s="130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</row>
    <row r="605" spans="1:18" x14ac:dyDescent="0.25">
      <c r="A605" s="130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</row>
    <row r="606" spans="1:18" x14ac:dyDescent="0.25">
      <c r="A606" s="130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</row>
    <row r="607" spans="1:18" x14ac:dyDescent="0.25">
      <c r="A607" s="130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</row>
    <row r="608" spans="1:18" x14ac:dyDescent="0.25">
      <c r="A608" s="130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</row>
    <row r="609" spans="1:18" x14ac:dyDescent="0.25">
      <c r="A609" s="130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</row>
    <row r="610" spans="1:18" x14ac:dyDescent="0.25">
      <c r="A610" s="130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</row>
    <row r="611" spans="1:18" x14ac:dyDescent="0.25">
      <c r="A611" s="130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</row>
    <row r="612" spans="1:18" x14ac:dyDescent="0.25">
      <c r="A612" s="130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</row>
    <row r="613" spans="1:18" x14ac:dyDescent="0.25">
      <c r="A613" s="130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</row>
    <row r="614" spans="1:18" x14ac:dyDescent="0.25">
      <c r="A614" s="130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</row>
    <row r="615" spans="1:18" x14ac:dyDescent="0.25">
      <c r="A615" s="130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</row>
    <row r="616" spans="1:18" x14ac:dyDescent="0.25">
      <c r="A616" s="130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</row>
    <row r="617" spans="1:18" x14ac:dyDescent="0.25">
      <c r="A617" s="130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</row>
    <row r="618" spans="1:18" x14ac:dyDescent="0.25">
      <c r="A618" s="130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</row>
    <row r="619" spans="1:18" x14ac:dyDescent="0.25">
      <c r="A619" s="130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</row>
    <row r="620" spans="1:18" x14ac:dyDescent="0.25">
      <c r="A620" s="130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</row>
    <row r="621" spans="1:18" x14ac:dyDescent="0.25">
      <c r="A621" s="130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</row>
    <row r="622" spans="1:18" x14ac:dyDescent="0.25">
      <c r="A622" s="130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</row>
    <row r="623" spans="1:18" x14ac:dyDescent="0.25">
      <c r="A623" s="130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</row>
    <row r="624" spans="1:18" x14ac:dyDescent="0.25">
      <c r="A624" s="130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</row>
    <row r="625" spans="1:18" x14ac:dyDescent="0.25">
      <c r="A625" s="130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</row>
    <row r="626" spans="1:18" x14ac:dyDescent="0.25">
      <c r="A626" s="130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</row>
    <row r="627" spans="1:18" x14ac:dyDescent="0.25">
      <c r="A627" s="130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</row>
    <row r="628" spans="1:18" x14ac:dyDescent="0.25">
      <c r="A628" s="130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</row>
    <row r="629" spans="1:18" x14ac:dyDescent="0.25">
      <c r="A629" s="130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</row>
    <row r="630" spans="1:18" x14ac:dyDescent="0.25">
      <c r="A630" s="130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</row>
    <row r="631" spans="1:18" x14ac:dyDescent="0.25">
      <c r="A631" s="130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</row>
    <row r="632" spans="1:18" x14ac:dyDescent="0.25">
      <c r="A632" s="130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</row>
    <row r="633" spans="1:18" x14ac:dyDescent="0.25">
      <c r="A633" s="130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</row>
    <row r="634" spans="1:18" x14ac:dyDescent="0.25">
      <c r="A634" s="130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</row>
    <row r="635" spans="1:18" x14ac:dyDescent="0.25">
      <c r="A635" s="130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</row>
    <row r="636" spans="1:18" x14ac:dyDescent="0.25">
      <c r="A636" s="130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</row>
    <row r="637" spans="1:18" x14ac:dyDescent="0.25">
      <c r="A637" s="130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</row>
    <row r="638" spans="1:18" x14ac:dyDescent="0.25">
      <c r="A638" s="130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</row>
    <row r="639" spans="1:18" x14ac:dyDescent="0.25">
      <c r="A639" s="130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</row>
    <row r="640" spans="1:18" x14ac:dyDescent="0.25">
      <c r="A640" s="130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</row>
    <row r="641" spans="1:18" x14ac:dyDescent="0.25">
      <c r="A641" s="130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</row>
    <row r="642" spans="1:18" x14ac:dyDescent="0.25">
      <c r="A642" s="130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</row>
    <row r="643" spans="1:18" x14ac:dyDescent="0.25">
      <c r="A643" s="130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</row>
    <row r="644" spans="1:18" x14ac:dyDescent="0.25">
      <c r="A644" s="130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</row>
    <row r="645" spans="1:18" x14ac:dyDescent="0.25">
      <c r="A645" s="130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</row>
    <row r="646" spans="1:18" x14ac:dyDescent="0.25">
      <c r="A646" s="130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</row>
    <row r="647" spans="1:18" x14ac:dyDescent="0.25">
      <c r="A647" s="130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</row>
    <row r="648" spans="1:18" x14ac:dyDescent="0.25">
      <c r="A648" s="130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</row>
    <row r="649" spans="1:18" x14ac:dyDescent="0.25">
      <c r="A649" s="130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</row>
    <row r="650" spans="1:18" x14ac:dyDescent="0.25">
      <c r="A650" s="130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</row>
    <row r="651" spans="1:18" x14ac:dyDescent="0.25">
      <c r="A651" s="130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</row>
    <row r="652" spans="1:18" x14ac:dyDescent="0.25">
      <c r="A652" s="130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</row>
    <row r="653" spans="1:18" x14ac:dyDescent="0.25">
      <c r="A653" s="130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</row>
    <row r="654" spans="1:18" x14ac:dyDescent="0.25">
      <c r="A654" s="130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</row>
    <row r="655" spans="1:18" x14ac:dyDescent="0.25">
      <c r="A655" s="130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</row>
    <row r="656" spans="1:18" x14ac:dyDescent="0.25">
      <c r="A656" s="130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</row>
    <row r="657" spans="1:18" x14ac:dyDescent="0.25">
      <c r="A657" s="130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</row>
    <row r="658" spans="1:18" x14ac:dyDescent="0.25">
      <c r="A658" s="130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</row>
    <row r="659" spans="1:18" x14ac:dyDescent="0.25">
      <c r="A659" s="130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</row>
    <row r="660" spans="1:18" x14ac:dyDescent="0.25">
      <c r="A660" s="130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</row>
    <row r="661" spans="1:18" x14ac:dyDescent="0.25">
      <c r="A661" s="130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</row>
    <row r="662" spans="1:18" x14ac:dyDescent="0.25">
      <c r="A662" s="130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</row>
    <row r="663" spans="1:18" x14ac:dyDescent="0.25">
      <c r="A663" s="130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</row>
    <row r="664" spans="1:18" x14ac:dyDescent="0.25">
      <c r="A664" s="130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</row>
    <row r="665" spans="1:18" x14ac:dyDescent="0.25">
      <c r="A665" s="130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</row>
    <row r="666" spans="1:18" x14ac:dyDescent="0.25">
      <c r="A666" s="130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</row>
    <row r="667" spans="1:18" x14ac:dyDescent="0.25">
      <c r="A667" s="130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</row>
    <row r="668" spans="1:18" x14ac:dyDescent="0.25">
      <c r="A668" s="130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</row>
    <row r="669" spans="1:18" x14ac:dyDescent="0.25">
      <c r="A669" s="130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</row>
    <row r="670" spans="1:18" x14ac:dyDescent="0.25">
      <c r="A670" s="130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</row>
    <row r="671" spans="1:18" x14ac:dyDescent="0.25">
      <c r="A671" s="130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</row>
    <row r="672" spans="1:18" x14ac:dyDescent="0.25">
      <c r="A672" s="130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</row>
    <row r="673" spans="1:18" x14ac:dyDescent="0.25">
      <c r="A673" s="130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</row>
    <row r="674" spans="1:18" x14ac:dyDescent="0.25">
      <c r="A674" s="130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</row>
    <row r="675" spans="1:18" x14ac:dyDescent="0.25">
      <c r="A675" s="130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</row>
    <row r="676" spans="1:18" x14ac:dyDescent="0.25">
      <c r="A676" s="130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</row>
    <row r="677" spans="1:18" x14ac:dyDescent="0.25">
      <c r="A677" s="130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</row>
    <row r="678" spans="1:18" x14ac:dyDescent="0.25">
      <c r="A678" s="130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</row>
    <row r="679" spans="1:18" x14ac:dyDescent="0.25">
      <c r="A679" s="130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</row>
    <row r="680" spans="1:18" x14ac:dyDescent="0.25">
      <c r="A680" s="130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</row>
    <row r="681" spans="1:18" x14ac:dyDescent="0.25">
      <c r="A681" s="130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</row>
    <row r="682" spans="1:18" x14ac:dyDescent="0.25">
      <c r="A682" s="130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</row>
    <row r="683" spans="1:18" x14ac:dyDescent="0.25">
      <c r="A683" s="130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</row>
    <row r="684" spans="1:18" x14ac:dyDescent="0.25">
      <c r="A684" s="130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</row>
    <row r="685" spans="1:18" x14ac:dyDescent="0.25">
      <c r="A685" s="130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</row>
    <row r="686" spans="1:18" x14ac:dyDescent="0.25">
      <c r="A686" s="130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</row>
    <row r="687" spans="1:18" x14ac:dyDescent="0.25">
      <c r="A687" s="130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</row>
    <row r="688" spans="1:18" x14ac:dyDescent="0.25">
      <c r="A688" s="130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</row>
    <row r="689" spans="1:18" x14ac:dyDescent="0.25">
      <c r="A689" s="130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</row>
    <row r="690" spans="1:18" x14ac:dyDescent="0.25">
      <c r="A690" s="130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</row>
    <row r="691" spans="1:18" x14ac:dyDescent="0.25">
      <c r="A691" s="130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</row>
    <row r="692" spans="1:18" x14ac:dyDescent="0.25">
      <c r="A692" s="130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</row>
    <row r="693" spans="1:18" x14ac:dyDescent="0.25">
      <c r="A693" s="130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</row>
    <row r="694" spans="1:18" x14ac:dyDescent="0.25">
      <c r="A694" s="130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</row>
    <row r="695" spans="1:18" x14ac:dyDescent="0.25">
      <c r="A695" s="130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</row>
    <row r="696" spans="1:18" x14ac:dyDescent="0.25">
      <c r="A696" s="130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</row>
    <row r="697" spans="1:18" x14ac:dyDescent="0.25">
      <c r="A697" s="130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</row>
    <row r="698" spans="1:18" x14ac:dyDescent="0.25">
      <c r="A698" s="130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</row>
    <row r="699" spans="1:18" x14ac:dyDescent="0.25">
      <c r="A699" s="130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</row>
    <row r="700" spans="1:18" x14ac:dyDescent="0.25">
      <c r="A700" s="130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</row>
    <row r="701" spans="1:18" x14ac:dyDescent="0.25">
      <c r="A701" s="130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</row>
    <row r="702" spans="1:18" x14ac:dyDescent="0.25">
      <c r="A702" s="130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</row>
    <row r="703" spans="1:18" x14ac:dyDescent="0.25">
      <c r="A703" s="130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</row>
    <row r="704" spans="1:18" x14ac:dyDescent="0.25">
      <c r="A704" s="130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</row>
    <row r="705" spans="1:18" x14ac:dyDescent="0.25">
      <c r="A705" s="130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</row>
    <row r="706" spans="1:18" x14ac:dyDescent="0.25">
      <c r="A706" s="130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</row>
    <row r="707" spans="1:18" x14ac:dyDescent="0.25">
      <c r="A707" s="130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</row>
    <row r="708" spans="1:18" x14ac:dyDescent="0.25">
      <c r="A708" s="130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</row>
    <row r="709" spans="1:18" x14ac:dyDescent="0.25">
      <c r="A709" s="130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</row>
    <row r="710" spans="1:18" x14ac:dyDescent="0.25">
      <c r="A710" s="130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</row>
    <row r="711" spans="1:18" x14ac:dyDescent="0.25">
      <c r="A711" s="130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</row>
    <row r="712" spans="1:18" x14ac:dyDescent="0.25">
      <c r="A712" s="130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</row>
    <row r="713" spans="1:18" x14ac:dyDescent="0.25">
      <c r="A713" s="130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</row>
    <row r="714" spans="1:18" x14ac:dyDescent="0.25">
      <c r="A714" s="130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</row>
    <row r="715" spans="1:18" x14ac:dyDescent="0.25">
      <c r="A715" s="130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</row>
    <row r="716" spans="1:18" x14ac:dyDescent="0.25">
      <c r="A716" s="130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</row>
    <row r="717" spans="1:18" x14ac:dyDescent="0.25">
      <c r="A717" s="130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</row>
    <row r="718" spans="1:18" x14ac:dyDescent="0.25">
      <c r="A718" s="130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</row>
    <row r="719" spans="1:18" x14ac:dyDescent="0.25">
      <c r="A719" s="130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</row>
    <row r="720" spans="1:18" x14ac:dyDescent="0.25">
      <c r="A720" s="130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</row>
    <row r="721" spans="1:18" x14ac:dyDescent="0.25">
      <c r="A721" s="130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</row>
    <row r="722" spans="1:18" x14ac:dyDescent="0.25">
      <c r="A722" s="130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</row>
    <row r="723" spans="1:18" x14ac:dyDescent="0.25">
      <c r="A723" s="130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</row>
    <row r="724" spans="1:18" x14ac:dyDescent="0.25">
      <c r="A724" s="130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</row>
    <row r="725" spans="1:18" x14ac:dyDescent="0.25">
      <c r="A725" s="130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</row>
    <row r="726" spans="1:18" x14ac:dyDescent="0.25">
      <c r="A726" s="130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</row>
    <row r="727" spans="1:18" x14ac:dyDescent="0.25">
      <c r="A727" s="130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</row>
    <row r="728" spans="1:18" x14ac:dyDescent="0.25">
      <c r="A728" s="130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</row>
    <row r="729" spans="1:18" x14ac:dyDescent="0.25">
      <c r="A729" s="130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</row>
    <row r="730" spans="1:18" x14ac:dyDescent="0.25">
      <c r="A730" s="130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</row>
    <row r="731" spans="1:18" x14ac:dyDescent="0.25">
      <c r="A731" s="130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</row>
    <row r="732" spans="1:18" x14ac:dyDescent="0.25">
      <c r="A732" s="130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</row>
    <row r="733" spans="1:18" x14ac:dyDescent="0.25">
      <c r="A733" s="130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</row>
    <row r="734" spans="1:18" x14ac:dyDescent="0.25">
      <c r="A734" s="130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</row>
    <row r="735" spans="1:18" x14ac:dyDescent="0.25">
      <c r="A735" s="130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</row>
  </sheetData>
  <mergeCells count="238">
    <mergeCell ref="C5:E5"/>
    <mergeCell ref="C6:E6"/>
    <mergeCell ref="C20:E20"/>
    <mergeCell ref="C21:E21"/>
    <mergeCell ref="C22:E22"/>
    <mergeCell ref="C23:E23"/>
    <mergeCell ref="B2:E4"/>
    <mergeCell ref="G2:R3"/>
    <mergeCell ref="F2:F4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7:E47"/>
    <mergeCell ref="C48:E48"/>
    <mergeCell ref="C49:E49"/>
    <mergeCell ref="C50:E50"/>
    <mergeCell ref="D51:E51"/>
    <mergeCell ref="D55:E55"/>
    <mergeCell ref="C36:E36"/>
    <mergeCell ref="C37:E37"/>
    <mergeCell ref="C38:E38"/>
    <mergeCell ref="C42:E42"/>
    <mergeCell ref="C45:E45"/>
    <mergeCell ref="C46:E46"/>
    <mergeCell ref="C70:E70"/>
    <mergeCell ref="C71:E71"/>
    <mergeCell ref="C72:E72"/>
    <mergeCell ref="C73:E73"/>
    <mergeCell ref="C74:E74"/>
    <mergeCell ref="C75:E75"/>
    <mergeCell ref="C56:E56"/>
    <mergeCell ref="C59:E59"/>
    <mergeCell ref="C66:E66"/>
    <mergeCell ref="C67:E67"/>
    <mergeCell ref="C68:E68"/>
    <mergeCell ref="C69:E69"/>
    <mergeCell ref="C82:E82"/>
    <mergeCell ref="D83:E83"/>
    <mergeCell ref="D84:E84"/>
    <mergeCell ref="D85:E85"/>
    <mergeCell ref="C86:E86"/>
    <mergeCell ref="D87:E87"/>
    <mergeCell ref="C76:E76"/>
    <mergeCell ref="C77:E77"/>
    <mergeCell ref="C78:E78"/>
    <mergeCell ref="C79:E79"/>
    <mergeCell ref="C80:E80"/>
    <mergeCell ref="C81:E81"/>
    <mergeCell ref="D94:E94"/>
    <mergeCell ref="C95:E95"/>
    <mergeCell ref="C99:E99"/>
    <mergeCell ref="C100:E100"/>
    <mergeCell ref="D101:E101"/>
    <mergeCell ref="D102:E102"/>
    <mergeCell ref="D88:E88"/>
    <mergeCell ref="D89:E89"/>
    <mergeCell ref="D90:E90"/>
    <mergeCell ref="C91:E91"/>
    <mergeCell ref="C92:E92"/>
    <mergeCell ref="D93:E93"/>
    <mergeCell ref="D109:E109"/>
    <mergeCell ref="D110:E110"/>
    <mergeCell ref="C111:E111"/>
    <mergeCell ref="D112:E112"/>
    <mergeCell ref="D113:E113"/>
    <mergeCell ref="D114:E114"/>
    <mergeCell ref="D103:E103"/>
    <mergeCell ref="D104:E104"/>
    <mergeCell ref="D105:E105"/>
    <mergeCell ref="D106:E106"/>
    <mergeCell ref="D107:E107"/>
    <mergeCell ref="D108:E108"/>
    <mergeCell ref="D121:E121"/>
    <mergeCell ref="C122:E122"/>
    <mergeCell ref="D123:E123"/>
    <mergeCell ref="D124:E124"/>
    <mergeCell ref="D125:E125"/>
    <mergeCell ref="D126:E126"/>
    <mergeCell ref="D115:E115"/>
    <mergeCell ref="D116:E116"/>
    <mergeCell ref="D117:E117"/>
    <mergeCell ref="D118:E118"/>
    <mergeCell ref="D119:E119"/>
    <mergeCell ref="D120:E120"/>
    <mergeCell ref="C133:E133"/>
    <mergeCell ref="D134:E134"/>
    <mergeCell ref="D135:E135"/>
    <mergeCell ref="C136:E136"/>
    <mergeCell ref="D137:E137"/>
    <mergeCell ref="D138:E138"/>
    <mergeCell ref="D127:E127"/>
    <mergeCell ref="D128:E128"/>
    <mergeCell ref="D129:E129"/>
    <mergeCell ref="D130:E130"/>
    <mergeCell ref="D131:E131"/>
    <mergeCell ref="D132:E132"/>
    <mergeCell ref="D145:E145"/>
    <mergeCell ref="D146:E146"/>
    <mergeCell ref="D147:E147"/>
    <mergeCell ref="C148:E148"/>
    <mergeCell ref="C149:E149"/>
    <mergeCell ref="C150:E150"/>
    <mergeCell ref="D139:E139"/>
    <mergeCell ref="D140:E140"/>
    <mergeCell ref="D141:E141"/>
    <mergeCell ref="D142:E142"/>
    <mergeCell ref="D143:E143"/>
    <mergeCell ref="D144:E144"/>
    <mergeCell ref="D157:E157"/>
    <mergeCell ref="D158:E158"/>
    <mergeCell ref="D159:E159"/>
    <mergeCell ref="D160:E160"/>
    <mergeCell ref="D161:E161"/>
    <mergeCell ref="C162:E162"/>
    <mergeCell ref="C151:E151"/>
    <mergeCell ref="D152:E152"/>
    <mergeCell ref="D153:E153"/>
    <mergeCell ref="D154:E154"/>
    <mergeCell ref="D155:E155"/>
    <mergeCell ref="D156:E156"/>
    <mergeCell ref="C169:E169"/>
    <mergeCell ref="C170:E170"/>
    <mergeCell ref="C171:E171"/>
    <mergeCell ref="C172:E172"/>
    <mergeCell ref="C173:E173"/>
    <mergeCell ref="C174:E174"/>
    <mergeCell ref="C163:E163"/>
    <mergeCell ref="C164:E164"/>
    <mergeCell ref="C165:E165"/>
    <mergeCell ref="D166:E166"/>
    <mergeCell ref="D167:E167"/>
    <mergeCell ref="C168:E168"/>
    <mergeCell ref="D181:E181"/>
    <mergeCell ref="D182:E182"/>
    <mergeCell ref="D183:E183"/>
    <mergeCell ref="D184:E184"/>
    <mergeCell ref="D185:E185"/>
    <mergeCell ref="D186:E186"/>
    <mergeCell ref="C175:E175"/>
    <mergeCell ref="C176:E176"/>
    <mergeCell ref="C177:E177"/>
    <mergeCell ref="C178:E178"/>
    <mergeCell ref="C179:E179"/>
    <mergeCell ref="C180:E180"/>
    <mergeCell ref="D193:E193"/>
    <mergeCell ref="D194:E194"/>
    <mergeCell ref="D195:E195"/>
    <mergeCell ref="D196:E196"/>
    <mergeCell ref="D197:E197"/>
    <mergeCell ref="D198:E198"/>
    <mergeCell ref="D187:E187"/>
    <mergeCell ref="D188:E188"/>
    <mergeCell ref="D189:E189"/>
    <mergeCell ref="D190:E190"/>
    <mergeCell ref="C191:E191"/>
    <mergeCell ref="D192:E192"/>
    <mergeCell ref="D205:E205"/>
    <mergeCell ref="D206:E206"/>
    <mergeCell ref="D207:E207"/>
    <mergeCell ref="D208:E208"/>
    <mergeCell ref="D209:E209"/>
    <mergeCell ref="D210:E210"/>
    <mergeCell ref="D199:E199"/>
    <mergeCell ref="D200:E200"/>
    <mergeCell ref="D201:E201"/>
    <mergeCell ref="C202:E202"/>
    <mergeCell ref="D203:E203"/>
    <mergeCell ref="D204:E204"/>
    <mergeCell ref="D217:E217"/>
    <mergeCell ref="D218:E218"/>
    <mergeCell ref="D219:E219"/>
    <mergeCell ref="D220:E220"/>
    <mergeCell ref="D221:E221"/>
    <mergeCell ref="D222:E222"/>
    <mergeCell ref="D211:E211"/>
    <mergeCell ref="D212:E212"/>
    <mergeCell ref="C213:E213"/>
    <mergeCell ref="D214:E214"/>
    <mergeCell ref="D215:E215"/>
    <mergeCell ref="C216:E216"/>
    <mergeCell ref="C229:E229"/>
    <mergeCell ref="C230:E230"/>
    <mergeCell ref="D231:E231"/>
    <mergeCell ref="D232:E232"/>
    <mergeCell ref="D233:E233"/>
    <mergeCell ref="D234:E234"/>
    <mergeCell ref="D223:E223"/>
    <mergeCell ref="D224:E224"/>
    <mergeCell ref="D225:E225"/>
    <mergeCell ref="D226:E226"/>
    <mergeCell ref="D227:E227"/>
    <mergeCell ref="C228:E228"/>
    <mergeCell ref="C241:E241"/>
    <mergeCell ref="C242:E242"/>
    <mergeCell ref="C243:E243"/>
    <mergeCell ref="D244:E244"/>
    <mergeCell ref="D245:E245"/>
    <mergeCell ref="D246:E246"/>
    <mergeCell ref="D235:E235"/>
    <mergeCell ref="D236:E236"/>
    <mergeCell ref="D237:E237"/>
    <mergeCell ref="D238:E238"/>
    <mergeCell ref="D239:E239"/>
    <mergeCell ref="D240:E240"/>
    <mergeCell ref="D253:E253"/>
    <mergeCell ref="C254:E254"/>
    <mergeCell ref="C255:E255"/>
    <mergeCell ref="C256:E256"/>
    <mergeCell ref="C257:E257"/>
    <mergeCell ref="C258:E258"/>
    <mergeCell ref="C247:E247"/>
    <mergeCell ref="D248:E248"/>
    <mergeCell ref="D249:E249"/>
    <mergeCell ref="D250:E250"/>
    <mergeCell ref="D251:E251"/>
    <mergeCell ref="D252:E252"/>
    <mergeCell ref="B271:E271"/>
    <mergeCell ref="C265:E265"/>
    <mergeCell ref="C266:E266"/>
    <mergeCell ref="C267:E267"/>
    <mergeCell ref="C268:E268"/>
    <mergeCell ref="C269:E269"/>
    <mergeCell ref="C270:E270"/>
    <mergeCell ref="C259:E259"/>
    <mergeCell ref="C260:E260"/>
    <mergeCell ref="D261:E261"/>
    <mergeCell ref="D262:E262"/>
    <mergeCell ref="C263:E263"/>
    <mergeCell ref="C264:E264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Roman,Félkövér"&amp;12Szári Közös Önkormányzati Hivatal kiadásai - 2017. év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L25"/>
  <sheetViews>
    <sheetView view="pageLayout" topLeftCell="A4" workbookViewId="0">
      <selection activeCell="H26" sqref="H26"/>
    </sheetView>
  </sheetViews>
  <sheetFormatPr defaultColWidth="9.140625" defaultRowHeight="15" x14ac:dyDescent="0.25"/>
  <cols>
    <col min="1" max="1" width="5.7109375" customWidth="1"/>
    <col min="2" max="2" width="31.28515625" customWidth="1"/>
    <col min="3" max="3" width="12.85546875" bestFit="1" customWidth="1"/>
    <col min="4" max="5" width="12.140625" hidden="1" customWidth="1"/>
    <col min="6" max="6" width="5.7109375" customWidth="1"/>
    <col min="7" max="7" width="31.28515625" customWidth="1"/>
    <col min="8" max="8" width="12.42578125" bestFit="1" customWidth="1"/>
    <col min="9" max="10" width="12.140625" hidden="1" customWidth="1"/>
    <col min="11" max="11" width="19.85546875" customWidth="1"/>
  </cols>
  <sheetData>
    <row r="1" spans="1:11" ht="15.75" x14ac:dyDescent="0.25">
      <c r="A1" s="444" t="s">
        <v>985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</row>
    <row r="2" spans="1:11" ht="15.75" thickBot="1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4" t="s">
        <v>828</v>
      </c>
    </row>
    <row r="3" spans="1:11" ht="51.75" customHeight="1" x14ac:dyDescent="0.25">
      <c r="A3" s="466" t="s">
        <v>574</v>
      </c>
      <c r="B3" s="467"/>
      <c r="C3" s="467"/>
      <c r="D3" s="467"/>
      <c r="E3" s="468"/>
      <c r="F3" s="466" t="s">
        <v>575</v>
      </c>
      <c r="G3" s="467"/>
      <c r="H3" s="467"/>
      <c r="I3" s="467"/>
      <c r="J3" s="469"/>
      <c r="K3" s="470" t="s">
        <v>825</v>
      </c>
    </row>
    <row r="4" spans="1:11" ht="42.75" customHeight="1" x14ac:dyDescent="0.25">
      <c r="A4" s="472" t="s">
        <v>576</v>
      </c>
      <c r="B4" s="473"/>
      <c r="C4" s="433" t="s">
        <v>1124</v>
      </c>
      <c r="D4" s="237" t="s">
        <v>877</v>
      </c>
      <c r="E4" s="138" t="s">
        <v>826</v>
      </c>
      <c r="F4" s="472" t="s">
        <v>577</v>
      </c>
      <c r="G4" s="473"/>
      <c r="H4" s="433" t="s">
        <v>1124</v>
      </c>
      <c r="I4" s="237" t="s">
        <v>877</v>
      </c>
      <c r="J4" s="138" t="s">
        <v>826</v>
      </c>
      <c r="K4" s="471"/>
    </row>
    <row r="5" spans="1:11" ht="30" x14ac:dyDescent="0.25">
      <c r="A5" s="457" t="s">
        <v>44</v>
      </c>
      <c r="B5" s="68" t="s">
        <v>2</v>
      </c>
      <c r="C5" s="69">
        <f>Bevételek!F5</f>
        <v>144252392.09999996</v>
      </c>
      <c r="D5" s="69" t="e">
        <f>Bevételek!#REF!</f>
        <v>#REF!</v>
      </c>
      <c r="E5" s="70" t="e">
        <f>Bevételek!#REF!</f>
        <v>#REF!</v>
      </c>
      <c r="F5" s="457" t="s">
        <v>572</v>
      </c>
      <c r="G5" s="68" t="s">
        <v>119</v>
      </c>
      <c r="H5" s="69">
        <f>Kiadások!H5</f>
        <v>22785713</v>
      </c>
      <c r="I5" s="69" t="e">
        <f>Kiadások!#REF!</f>
        <v>#REF!</v>
      </c>
      <c r="J5" s="70">
        <f>Kiadások!H5</f>
        <v>22785713</v>
      </c>
      <c r="K5" s="71"/>
    </row>
    <row r="6" spans="1:11" ht="30" x14ac:dyDescent="0.25">
      <c r="A6" s="458"/>
      <c r="B6" s="68" t="s">
        <v>31</v>
      </c>
      <c r="C6" s="69">
        <f>Bevételek!F98</f>
        <v>46292757</v>
      </c>
      <c r="D6" s="69" t="e">
        <f>Bevételek!#REF!</f>
        <v>#REF!</v>
      </c>
      <c r="E6" s="70" t="e">
        <f>Bevételek!#REF!</f>
        <v>#REF!</v>
      </c>
      <c r="F6" s="458"/>
      <c r="G6" s="68" t="s">
        <v>153</v>
      </c>
      <c r="H6" s="69">
        <f>Kiadások!H24</f>
        <v>5073418.0913999993</v>
      </c>
      <c r="I6" s="69" t="e">
        <f>Kiadások!#REF!</f>
        <v>#REF!</v>
      </c>
      <c r="J6" s="70">
        <f>Kiadások!H24</f>
        <v>5073418.0913999993</v>
      </c>
      <c r="K6" s="71"/>
    </row>
    <row r="7" spans="1:11" x14ac:dyDescent="0.25">
      <c r="A7" s="458"/>
      <c r="B7" s="460" t="s">
        <v>44</v>
      </c>
      <c r="C7" s="462">
        <f>Bevételek!F133</f>
        <v>15526805.5</v>
      </c>
      <c r="D7" s="462" t="e">
        <f>Bevételek!#REF!</f>
        <v>#REF!</v>
      </c>
      <c r="E7" s="464" t="e">
        <f>Bevételek!#REF!</f>
        <v>#REF!</v>
      </c>
      <c r="F7" s="458"/>
      <c r="G7" s="68" t="s">
        <v>162</v>
      </c>
      <c r="H7" s="69">
        <f>Kiadások!H32</f>
        <v>32942808.23</v>
      </c>
      <c r="I7" s="69" t="e">
        <f>Kiadások!#REF!</f>
        <v>#REF!</v>
      </c>
      <c r="J7" s="70">
        <f>Kiadások!H32</f>
        <v>32942808.23</v>
      </c>
      <c r="K7" s="71"/>
    </row>
    <row r="8" spans="1:11" x14ac:dyDescent="0.25">
      <c r="A8" s="458"/>
      <c r="B8" s="461"/>
      <c r="C8" s="463"/>
      <c r="D8" s="463"/>
      <c r="E8" s="465"/>
      <c r="F8" s="458"/>
      <c r="G8" s="68" t="s">
        <v>578</v>
      </c>
      <c r="H8" s="69">
        <f>Kiadások!H59</f>
        <v>3671000</v>
      </c>
      <c r="I8" s="69" t="e">
        <f>Kiadások!#REF!</f>
        <v>#REF!</v>
      </c>
      <c r="J8" s="70">
        <f>Kiadások!H59</f>
        <v>3671000</v>
      </c>
      <c r="K8" s="71"/>
    </row>
    <row r="9" spans="1:11" x14ac:dyDescent="0.25">
      <c r="A9" s="458"/>
      <c r="B9" s="68" t="s">
        <v>68</v>
      </c>
      <c r="C9" s="69">
        <f>Bevételek!F193</f>
        <v>0</v>
      </c>
      <c r="D9" s="69" t="e">
        <f>Bevételek!#REF!</f>
        <v>#REF!</v>
      </c>
      <c r="E9" s="70" t="e">
        <f>Bevételek!#REF!</f>
        <v>#REF!</v>
      </c>
      <c r="F9" s="458"/>
      <c r="G9" s="68" t="s">
        <v>221</v>
      </c>
      <c r="H9" s="69">
        <f>Kiadások!H75</f>
        <v>79504326.286473975</v>
      </c>
      <c r="I9" s="69" t="e">
        <f>Kiadások!#REF!</f>
        <v>#REF!</v>
      </c>
      <c r="J9" s="70">
        <f>Kiadások!H75</f>
        <v>79504326.286473975</v>
      </c>
      <c r="K9" s="71"/>
    </row>
    <row r="10" spans="1:11" x14ac:dyDescent="0.25">
      <c r="A10" s="459"/>
      <c r="B10" s="72" t="s">
        <v>579</v>
      </c>
      <c r="C10" s="73">
        <f>SUM(C5:C9)</f>
        <v>206071954.59999996</v>
      </c>
      <c r="D10" s="73" t="e">
        <f>SUM(D5:D9)</f>
        <v>#REF!</v>
      </c>
      <c r="E10" s="74" t="e">
        <f>SUM(E5:E9)</f>
        <v>#REF!</v>
      </c>
      <c r="F10" s="459"/>
      <c r="G10" s="72" t="s">
        <v>580</v>
      </c>
      <c r="H10" s="73">
        <f t="shared" ref="H10:J10" si="0">SUM(H5:H9)</f>
        <v>143977265.60787398</v>
      </c>
      <c r="I10" s="73" t="e">
        <f t="shared" ref="I10" si="1">SUM(I5:I9)</f>
        <v>#REF!</v>
      </c>
      <c r="J10" s="74">
        <f t="shared" si="0"/>
        <v>143977265.60787398</v>
      </c>
      <c r="K10" s="75">
        <f>C10-H10</f>
        <v>62094688.992125988</v>
      </c>
    </row>
    <row r="11" spans="1:11" ht="30" x14ac:dyDescent="0.25">
      <c r="A11" s="454" t="s">
        <v>59</v>
      </c>
      <c r="B11" s="68" t="s">
        <v>21</v>
      </c>
      <c r="C11" s="69">
        <f>Bevételek!F62</f>
        <v>0</v>
      </c>
      <c r="D11" s="69" t="e">
        <f>Bevételek!#REF!</f>
        <v>#REF!</v>
      </c>
      <c r="E11" s="70" t="e">
        <f>Bevételek!#REF!</f>
        <v>#REF!</v>
      </c>
      <c r="F11" s="454" t="s">
        <v>573</v>
      </c>
      <c r="G11" s="68" t="s">
        <v>246</v>
      </c>
      <c r="H11" s="69">
        <f>Kiadások!H147</f>
        <v>10067499.992125984</v>
      </c>
      <c r="I11" s="69" t="e">
        <f>Kiadások!#REF!</f>
        <v>#REF!</v>
      </c>
      <c r="J11" s="70">
        <f>Kiadások!H147</f>
        <v>10067499.992125984</v>
      </c>
      <c r="K11" s="71"/>
    </row>
    <row r="12" spans="1:11" x14ac:dyDescent="0.25">
      <c r="A12" s="454"/>
      <c r="B12" s="68" t="s">
        <v>59</v>
      </c>
      <c r="C12" s="69">
        <f>Bevételek!F183</f>
        <v>18000000</v>
      </c>
      <c r="D12" s="69" t="e">
        <f>Bevételek!#REF!</f>
        <v>#REF!</v>
      </c>
      <c r="E12" s="70" t="e">
        <f>Bevételek!#REF!</f>
        <v>#REF!</v>
      </c>
      <c r="F12" s="454"/>
      <c r="G12" s="68" t="s">
        <v>262</v>
      </c>
      <c r="H12" s="69">
        <f>Kiadások!H157</f>
        <v>0</v>
      </c>
      <c r="I12" s="69" t="e">
        <f>Kiadások!#REF!</f>
        <v>#REF!</v>
      </c>
      <c r="J12" s="70">
        <f>Kiadások!H157</f>
        <v>0</v>
      </c>
      <c r="K12" s="71"/>
    </row>
    <row r="13" spans="1:11" ht="30" x14ac:dyDescent="0.25">
      <c r="A13" s="454"/>
      <c r="B13" s="68" t="s">
        <v>78</v>
      </c>
      <c r="C13" s="69">
        <f>Bevételek!F219</f>
        <v>0</v>
      </c>
      <c r="D13" s="69" t="e">
        <f>Bevételek!#REF!</f>
        <v>#REF!</v>
      </c>
      <c r="E13" s="70" t="e">
        <f>Bevételek!#REF!</f>
        <v>#REF!</v>
      </c>
      <c r="F13" s="454"/>
      <c r="G13" s="68" t="s">
        <v>581</v>
      </c>
      <c r="H13" s="69">
        <f>Kiadások!H162</f>
        <v>0</v>
      </c>
      <c r="I13" s="69" t="e">
        <f>Kiadások!#REF!</f>
        <v>#REF!</v>
      </c>
      <c r="J13" s="70">
        <f>Kiadások!H162</f>
        <v>0</v>
      </c>
      <c r="K13" s="71"/>
    </row>
    <row r="14" spans="1:11" x14ac:dyDescent="0.25">
      <c r="A14" s="454"/>
      <c r="B14" s="72" t="s">
        <v>582</v>
      </c>
      <c r="C14" s="73">
        <f>SUM(C11:C13)</f>
        <v>18000000</v>
      </c>
      <c r="D14" s="73" t="e">
        <f>SUM(D11:D13)</f>
        <v>#REF!</v>
      </c>
      <c r="E14" s="74" t="e">
        <f>SUM(E11:E13)</f>
        <v>#REF!</v>
      </c>
      <c r="F14" s="454"/>
      <c r="G14" s="72" t="s">
        <v>583</v>
      </c>
      <c r="H14" s="73">
        <f>SUM(H11:H13)</f>
        <v>10067499.992125984</v>
      </c>
      <c r="I14" s="73" t="e">
        <f>SUM(I11:I13)</f>
        <v>#REF!</v>
      </c>
      <c r="J14" s="74">
        <f t="shared" ref="J14" si="2">SUM(J11:J13)</f>
        <v>10067499.992125984</v>
      </c>
      <c r="K14" s="75">
        <f>C14-H14</f>
        <v>7932500.0078740157</v>
      </c>
    </row>
    <row r="15" spans="1:11" ht="15.75" thickBot="1" x14ac:dyDescent="0.3">
      <c r="A15" s="455" t="s">
        <v>584</v>
      </c>
      <c r="B15" s="456"/>
      <c r="C15" s="64">
        <f>C10+C14</f>
        <v>224071954.59999996</v>
      </c>
      <c r="D15" s="64" t="e">
        <f>D10+D14</f>
        <v>#REF!</v>
      </c>
      <c r="E15" s="5" t="e">
        <f>E10+E14</f>
        <v>#REF!</v>
      </c>
      <c r="F15" s="474" t="s">
        <v>585</v>
      </c>
      <c r="G15" s="475"/>
      <c r="H15" s="64">
        <f t="shared" ref="H15:J15" si="3">H10+H14</f>
        <v>154044765.59999996</v>
      </c>
      <c r="I15" s="64" t="e">
        <f t="shared" ref="I15" si="4">I10+I14</f>
        <v>#REF!</v>
      </c>
      <c r="J15" s="5">
        <f t="shared" si="3"/>
        <v>154044765.59999996</v>
      </c>
      <c r="K15" s="6">
        <f>K10+K14</f>
        <v>70027189</v>
      </c>
    </row>
    <row r="16" spans="1:11" x14ac:dyDescent="0.25">
      <c r="A16" s="476" t="s">
        <v>586</v>
      </c>
      <c r="B16" s="477"/>
      <c r="C16" s="477"/>
      <c r="D16" s="477"/>
      <c r="E16" s="477"/>
      <c r="F16" s="478"/>
      <c r="G16" s="479"/>
      <c r="H16" s="479"/>
      <c r="I16" s="479"/>
      <c r="J16" s="479"/>
      <c r="K16" s="7"/>
    </row>
    <row r="17" spans="1:12" x14ac:dyDescent="0.25">
      <c r="A17" s="482" t="s">
        <v>570</v>
      </c>
      <c r="B17" s="483"/>
      <c r="C17" s="139">
        <f>Bevételek!F259</f>
        <v>53070454</v>
      </c>
      <c r="D17" s="238" t="e">
        <f>Bevételek!#REF!</f>
        <v>#REF!</v>
      </c>
      <c r="E17" s="8" t="e">
        <f>Bevételek!#REF!</f>
        <v>#REF!</v>
      </c>
      <c r="F17" s="480"/>
      <c r="G17" s="481"/>
      <c r="H17" s="481"/>
      <c r="I17" s="481"/>
      <c r="J17" s="481"/>
      <c r="K17" s="9">
        <f>C17</f>
        <v>53070454</v>
      </c>
    </row>
    <row r="18" spans="1:12" x14ac:dyDescent="0.25">
      <c r="A18" s="482" t="s">
        <v>587</v>
      </c>
      <c r="B18" s="483"/>
      <c r="C18" s="486">
        <f>C15+C17</f>
        <v>277142408.59999996</v>
      </c>
      <c r="D18" s="486" t="e">
        <f>D15+D17</f>
        <v>#REF!</v>
      </c>
      <c r="E18" s="491" t="e">
        <f>E15+E17</f>
        <v>#REF!</v>
      </c>
      <c r="F18" s="482" t="s">
        <v>588</v>
      </c>
      <c r="G18" s="483"/>
      <c r="H18" s="486">
        <f>H15</f>
        <v>154044765.59999996</v>
      </c>
      <c r="I18" s="486" t="e">
        <f>I15</f>
        <v>#REF!</v>
      </c>
      <c r="J18" s="486">
        <f>J15</f>
        <v>154044765.59999996</v>
      </c>
      <c r="K18" s="488">
        <f>C18-H18</f>
        <v>123097643</v>
      </c>
    </row>
    <row r="19" spans="1:12" x14ac:dyDescent="0.25">
      <c r="A19" s="482"/>
      <c r="B19" s="483"/>
      <c r="C19" s="490"/>
      <c r="D19" s="490"/>
      <c r="E19" s="492"/>
      <c r="F19" s="482"/>
      <c r="G19" s="483"/>
      <c r="H19" s="487"/>
      <c r="I19" s="487"/>
      <c r="J19" s="490"/>
      <c r="K19" s="489">
        <f>E19-J19</f>
        <v>0</v>
      </c>
    </row>
    <row r="20" spans="1:12" x14ac:dyDescent="0.25">
      <c r="A20" s="484" t="s">
        <v>589</v>
      </c>
      <c r="B20" s="485"/>
      <c r="C20" s="485"/>
      <c r="D20" s="485"/>
      <c r="E20" s="485"/>
      <c r="F20" s="484" t="s">
        <v>590</v>
      </c>
      <c r="G20" s="485"/>
      <c r="H20" s="485"/>
      <c r="I20" s="485"/>
      <c r="J20" s="485"/>
      <c r="K20" s="10"/>
    </row>
    <row r="21" spans="1:12" x14ac:dyDescent="0.25">
      <c r="A21" s="482" t="s">
        <v>88</v>
      </c>
      <c r="B21" s="483"/>
      <c r="C21" s="139">
        <f>Bevételek!F245-Bevételek!F259</f>
        <v>0</v>
      </c>
      <c r="D21" s="238" t="e">
        <f>Bevételek!#REF!-Bevételek!#REF!</f>
        <v>#REF!</v>
      </c>
      <c r="E21" s="8" t="e">
        <f>Bevételek!#REF!-Bevételek!#REF!</f>
        <v>#REF!</v>
      </c>
      <c r="F21" s="482" t="s">
        <v>285</v>
      </c>
      <c r="G21" s="483"/>
      <c r="H21" s="139">
        <f>Kiadások!H225</f>
        <v>123097643</v>
      </c>
      <c r="I21" s="238" t="e">
        <f>Kiadások!#REF!</f>
        <v>#REF!</v>
      </c>
      <c r="J21" s="8">
        <f>Kiadások!H225</f>
        <v>123097643</v>
      </c>
      <c r="K21" s="9">
        <f>C21-H21</f>
        <v>-123097643</v>
      </c>
    </row>
    <row r="22" spans="1:12" x14ac:dyDescent="0.25">
      <c r="A22" s="484" t="s">
        <v>591</v>
      </c>
      <c r="B22" s="485"/>
      <c r="C22" s="485"/>
      <c r="D22" s="485"/>
      <c r="E22" s="485"/>
      <c r="F22" s="484" t="s">
        <v>592</v>
      </c>
      <c r="G22" s="485"/>
      <c r="H22" s="485"/>
      <c r="I22" s="485"/>
      <c r="J22" s="485"/>
      <c r="K22" s="10"/>
    </row>
    <row r="23" spans="1:12" ht="15.75" thickBot="1" x14ac:dyDescent="0.3">
      <c r="A23" s="474" t="s">
        <v>571</v>
      </c>
      <c r="B23" s="475"/>
      <c r="C23" s="64">
        <f>C18+C21</f>
        <v>277142408.59999996</v>
      </c>
      <c r="D23" s="64" t="e">
        <f>D18+D21</f>
        <v>#REF!</v>
      </c>
      <c r="E23" s="5" t="e">
        <f>E18+E21</f>
        <v>#REF!</v>
      </c>
      <c r="F23" s="474" t="s">
        <v>571</v>
      </c>
      <c r="G23" s="475"/>
      <c r="H23" s="64">
        <f>H18+H21</f>
        <v>277142408.59999996</v>
      </c>
      <c r="I23" s="64" t="e">
        <f>I18+I21</f>
        <v>#REF!</v>
      </c>
      <c r="J23" s="5">
        <f>J18+J21</f>
        <v>277142408.59999996</v>
      </c>
      <c r="K23" s="6">
        <f>K18+K21</f>
        <v>0</v>
      </c>
    </row>
    <row r="25" spans="1:12" x14ac:dyDescent="0.25">
      <c r="H25" s="241"/>
      <c r="I25" s="241" t="e">
        <f>D23-I23</f>
        <v>#REF!</v>
      </c>
      <c r="K25" s="241"/>
      <c r="L25" s="241"/>
    </row>
  </sheetData>
  <mergeCells count="36">
    <mergeCell ref="K18:K19"/>
    <mergeCell ref="A20:E20"/>
    <mergeCell ref="F20:J20"/>
    <mergeCell ref="A21:B21"/>
    <mergeCell ref="F21:G21"/>
    <mergeCell ref="A18:B19"/>
    <mergeCell ref="C18:C19"/>
    <mergeCell ref="E18:E19"/>
    <mergeCell ref="F18:G19"/>
    <mergeCell ref="H18:H19"/>
    <mergeCell ref="J18:J19"/>
    <mergeCell ref="D18:D19"/>
    <mergeCell ref="A16:E16"/>
    <mergeCell ref="F16:J17"/>
    <mergeCell ref="A17:B17"/>
    <mergeCell ref="A23:B23"/>
    <mergeCell ref="F23:G23"/>
    <mergeCell ref="A22:E22"/>
    <mergeCell ref="F22:J22"/>
    <mergeCell ref="I18:I19"/>
    <mergeCell ref="A11:A14"/>
    <mergeCell ref="F11:F14"/>
    <mergeCell ref="A15:B15"/>
    <mergeCell ref="A1:K1"/>
    <mergeCell ref="A5:A10"/>
    <mergeCell ref="F5:F10"/>
    <mergeCell ref="B7:B8"/>
    <mergeCell ref="C7:C8"/>
    <mergeCell ref="E7:E8"/>
    <mergeCell ref="A3:E3"/>
    <mergeCell ref="F3:J3"/>
    <mergeCell ref="K3:K4"/>
    <mergeCell ref="A4:B4"/>
    <mergeCell ref="F4:G4"/>
    <mergeCell ref="D7:D8"/>
    <mergeCell ref="F15:G15"/>
  </mergeCells>
  <printOptions horizontalCentered="1"/>
  <pageMargins left="0.23622047244094491" right="0.23622047244094491" top="0.74803149606299213" bottom="0.74803149606299213" header="0.31496062992125984" footer="0.31496062992125984"/>
  <pageSetup paperSize="8" orientation="landscape" horizontalDpi="4294967293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K39"/>
  <sheetViews>
    <sheetView view="pageLayout" workbookViewId="0">
      <selection activeCell="G25" sqref="G25"/>
    </sheetView>
  </sheetViews>
  <sheetFormatPr defaultColWidth="9.140625" defaultRowHeight="15" x14ac:dyDescent="0.25"/>
  <cols>
    <col min="1" max="1" width="5.7109375" customWidth="1"/>
    <col min="2" max="2" width="31.28515625" customWidth="1"/>
    <col min="3" max="3" width="12.140625" customWidth="1"/>
    <col min="4" max="5" width="12.140625" hidden="1" customWidth="1"/>
    <col min="6" max="6" width="5.7109375" customWidth="1"/>
    <col min="7" max="7" width="31.28515625" customWidth="1"/>
    <col min="8" max="8" width="12.140625" customWidth="1"/>
    <col min="9" max="10" width="12.140625" hidden="1" customWidth="1"/>
    <col min="11" max="11" width="19.85546875" customWidth="1"/>
  </cols>
  <sheetData>
    <row r="1" spans="1:11" ht="15.75" x14ac:dyDescent="0.25">
      <c r="A1" s="444" t="s">
        <v>994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</row>
    <row r="2" spans="1:11" ht="15.75" thickBot="1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4" t="s">
        <v>828</v>
      </c>
    </row>
    <row r="3" spans="1:11" ht="51.75" customHeight="1" x14ac:dyDescent="0.25">
      <c r="A3" s="466" t="s">
        <v>574</v>
      </c>
      <c r="B3" s="467"/>
      <c r="C3" s="467"/>
      <c r="D3" s="467"/>
      <c r="E3" s="468"/>
      <c r="F3" s="466" t="s">
        <v>575</v>
      </c>
      <c r="G3" s="467"/>
      <c r="H3" s="467"/>
      <c r="I3" s="467"/>
      <c r="J3" s="469"/>
      <c r="K3" s="470" t="s">
        <v>825</v>
      </c>
    </row>
    <row r="4" spans="1:11" ht="42.75" customHeight="1" x14ac:dyDescent="0.25">
      <c r="A4" s="472" t="s">
        <v>576</v>
      </c>
      <c r="B4" s="473"/>
      <c r="C4" s="306" t="s">
        <v>972</v>
      </c>
      <c r="D4" s="306" t="s">
        <v>877</v>
      </c>
      <c r="E4" s="306" t="s">
        <v>826</v>
      </c>
      <c r="F4" s="472" t="s">
        <v>577</v>
      </c>
      <c r="G4" s="473"/>
      <c r="H4" s="306" t="s">
        <v>972</v>
      </c>
      <c r="I4" s="306" t="s">
        <v>877</v>
      </c>
      <c r="J4" s="306" t="s">
        <v>826</v>
      </c>
      <c r="K4" s="471"/>
    </row>
    <row r="5" spans="1:11" ht="30" x14ac:dyDescent="0.25">
      <c r="A5" s="457" t="s">
        <v>44</v>
      </c>
      <c r="B5" s="68" t="s">
        <v>2</v>
      </c>
      <c r="C5" s="69">
        <f>'Óvoda be'!F5</f>
        <v>0</v>
      </c>
      <c r="D5" s="69"/>
      <c r="E5" s="70"/>
      <c r="F5" s="457" t="s">
        <v>572</v>
      </c>
      <c r="G5" s="68" t="s">
        <v>119</v>
      </c>
      <c r="H5" s="69">
        <f>'Óvoda ki'!F5</f>
        <v>58111115</v>
      </c>
      <c r="I5" s="69"/>
      <c r="J5" s="70"/>
      <c r="K5" s="71"/>
    </row>
    <row r="6" spans="1:11" ht="30" x14ac:dyDescent="0.25">
      <c r="A6" s="458"/>
      <c r="B6" s="68" t="s">
        <v>31</v>
      </c>
      <c r="C6" s="69">
        <f>'Óvoda be'!F84</f>
        <v>0</v>
      </c>
      <c r="D6" s="69"/>
      <c r="E6" s="70"/>
      <c r="F6" s="458"/>
      <c r="G6" s="68" t="s">
        <v>153</v>
      </c>
      <c r="H6" s="69">
        <f>'Óvoda ki'!F24</f>
        <v>13007628.27</v>
      </c>
      <c r="I6" s="69"/>
      <c r="J6" s="70"/>
      <c r="K6" s="71"/>
    </row>
    <row r="7" spans="1:11" x14ac:dyDescent="0.25">
      <c r="A7" s="458"/>
      <c r="B7" s="460" t="s">
        <v>44</v>
      </c>
      <c r="C7" s="462">
        <f>'Óvoda be'!F119</f>
        <v>7598280</v>
      </c>
      <c r="D7" s="462"/>
      <c r="E7" s="464"/>
      <c r="F7" s="458"/>
      <c r="G7" s="68" t="s">
        <v>162</v>
      </c>
      <c r="H7" s="69">
        <f>'Óvoda ki'!F32</f>
        <v>17876684</v>
      </c>
      <c r="I7" s="69"/>
      <c r="J7" s="70"/>
      <c r="K7" s="71"/>
    </row>
    <row r="8" spans="1:11" x14ac:dyDescent="0.25">
      <c r="A8" s="458"/>
      <c r="B8" s="461"/>
      <c r="C8" s="463"/>
      <c r="D8" s="463"/>
      <c r="E8" s="465"/>
      <c r="F8" s="458"/>
      <c r="G8" s="68" t="s">
        <v>578</v>
      </c>
      <c r="H8" s="69">
        <f>'Óvoda ki'!F59</f>
        <v>0</v>
      </c>
      <c r="I8" s="69"/>
      <c r="J8" s="70"/>
      <c r="K8" s="71"/>
    </row>
    <row r="9" spans="1:11" x14ac:dyDescent="0.25">
      <c r="A9" s="458"/>
      <c r="B9" s="68" t="s">
        <v>68</v>
      </c>
      <c r="C9" s="69">
        <f>'Óvoda be'!F167</f>
        <v>0</v>
      </c>
      <c r="D9" s="69"/>
      <c r="E9" s="70"/>
      <c r="F9" s="458"/>
      <c r="G9" s="68" t="s">
        <v>221</v>
      </c>
      <c r="H9" s="69">
        <f>'Óvoda ki'!F75</f>
        <v>16000</v>
      </c>
      <c r="I9" s="69"/>
      <c r="J9" s="70"/>
      <c r="K9" s="71"/>
    </row>
    <row r="10" spans="1:11" x14ac:dyDescent="0.25">
      <c r="A10" s="459"/>
      <c r="B10" s="72" t="s">
        <v>579</v>
      </c>
      <c r="C10" s="73">
        <f>SUM(C5:C9)</f>
        <v>7598280</v>
      </c>
      <c r="D10" s="73">
        <f>SUM(D5:D9)</f>
        <v>0</v>
      </c>
      <c r="E10" s="74">
        <f>SUM(E5:E9)</f>
        <v>0</v>
      </c>
      <c r="F10" s="459"/>
      <c r="G10" s="72" t="s">
        <v>580</v>
      </c>
      <c r="H10" s="73">
        <f t="shared" ref="H10:J10" si="0">SUM(H5:H9)</f>
        <v>89011427.269999996</v>
      </c>
      <c r="I10" s="73">
        <f t="shared" si="0"/>
        <v>0</v>
      </c>
      <c r="J10" s="74">
        <f t="shared" si="0"/>
        <v>0</v>
      </c>
      <c r="K10" s="75">
        <f>C10-H10</f>
        <v>-81413147.269999996</v>
      </c>
    </row>
    <row r="11" spans="1:11" ht="30" x14ac:dyDescent="0.25">
      <c r="A11" s="454" t="s">
        <v>59</v>
      </c>
      <c r="B11" s="68" t="s">
        <v>21</v>
      </c>
      <c r="C11" s="69">
        <f>'Óvoda be'!F48</f>
        <v>0</v>
      </c>
      <c r="D11" s="69"/>
      <c r="E11" s="70"/>
      <c r="F11" s="454" t="s">
        <v>573</v>
      </c>
      <c r="G11" s="68" t="s">
        <v>246</v>
      </c>
      <c r="H11" s="69">
        <f>'Óvoda ki'!F147</f>
        <v>227000</v>
      </c>
      <c r="I11" s="69"/>
      <c r="J11" s="70"/>
      <c r="K11" s="71"/>
    </row>
    <row r="12" spans="1:11" x14ac:dyDescent="0.25">
      <c r="A12" s="454"/>
      <c r="B12" s="68" t="s">
        <v>59</v>
      </c>
      <c r="C12" s="69">
        <f>'Óvoda be'!F157</f>
        <v>0</v>
      </c>
      <c r="D12" s="69"/>
      <c r="E12" s="70"/>
      <c r="F12" s="454"/>
      <c r="G12" s="68" t="s">
        <v>262</v>
      </c>
      <c r="H12" s="69">
        <f>'Óvoda ki'!F157</f>
        <v>0</v>
      </c>
      <c r="I12" s="69"/>
      <c r="J12" s="70"/>
      <c r="K12" s="71"/>
    </row>
    <row r="13" spans="1:11" ht="30" x14ac:dyDescent="0.25">
      <c r="A13" s="454"/>
      <c r="B13" s="68" t="s">
        <v>78</v>
      </c>
      <c r="C13" s="69">
        <f>'Óvoda be'!F193</f>
        <v>0</v>
      </c>
      <c r="D13" s="69"/>
      <c r="E13" s="70"/>
      <c r="F13" s="454"/>
      <c r="G13" s="68" t="s">
        <v>581</v>
      </c>
      <c r="H13" s="69">
        <f>'Óvoda ki'!F162</f>
        <v>0</v>
      </c>
      <c r="I13" s="69"/>
      <c r="J13" s="70"/>
      <c r="K13" s="71"/>
    </row>
    <row r="14" spans="1:11" x14ac:dyDescent="0.25">
      <c r="A14" s="454"/>
      <c r="B14" s="72" t="s">
        <v>582</v>
      </c>
      <c r="C14" s="73">
        <f>SUM(C11:C13)</f>
        <v>0</v>
      </c>
      <c r="D14" s="73">
        <f>SUM(D11:D13)</f>
        <v>0</v>
      </c>
      <c r="E14" s="74">
        <f>SUM(E11:E13)</f>
        <v>0</v>
      </c>
      <c r="F14" s="454"/>
      <c r="G14" s="72" t="s">
        <v>583</v>
      </c>
      <c r="H14" s="73">
        <f>SUM(H11:H13)</f>
        <v>227000</v>
      </c>
      <c r="I14" s="73">
        <f>SUM(I11:I13)</f>
        <v>0</v>
      </c>
      <c r="J14" s="74">
        <f t="shared" ref="J14" si="1">SUM(J11:J13)</f>
        <v>0</v>
      </c>
      <c r="K14" s="75">
        <f>C14-H14</f>
        <v>-227000</v>
      </c>
    </row>
    <row r="15" spans="1:11" ht="15.75" thickBot="1" x14ac:dyDescent="0.3">
      <c r="A15" s="455" t="s">
        <v>584</v>
      </c>
      <c r="B15" s="456"/>
      <c r="C15" s="64">
        <f>C10+C14</f>
        <v>7598280</v>
      </c>
      <c r="D15" s="64">
        <f>D10+D14</f>
        <v>0</v>
      </c>
      <c r="E15" s="5">
        <f>E10+E14</f>
        <v>0</v>
      </c>
      <c r="F15" s="474" t="s">
        <v>585</v>
      </c>
      <c r="G15" s="475"/>
      <c r="H15" s="64">
        <f t="shared" ref="H15:J15" si="2">H10+H14</f>
        <v>89238427.269999996</v>
      </c>
      <c r="I15" s="64">
        <f t="shared" si="2"/>
        <v>0</v>
      </c>
      <c r="J15" s="5">
        <f t="shared" si="2"/>
        <v>0</v>
      </c>
      <c r="K15" s="6">
        <f>K10+K14</f>
        <v>-81640147.269999996</v>
      </c>
    </row>
    <row r="16" spans="1:11" x14ac:dyDescent="0.25">
      <c r="A16" s="476" t="s">
        <v>586</v>
      </c>
      <c r="B16" s="477"/>
      <c r="C16" s="477"/>
      <c r="D16" s="477"/>
      <c r="E16" s="477"/>
      <c r="F16" s="478"/>
      <c r="G16" s="479"/>
      <c r="H16" s="479"/>
      <c r="I16" s="479"/>
      <c r="J16" s="479"/>
      <c r="K16" s="7"/>
    </row>
    <row r="17" spans="1:11" x14ac:dyDescent="0.25">
      <c r="A17" s="482" t="s">
        <v>570</v>
      </c>
      <c r="B17" s="483"/>
      <c r="C17" s="238">
        <f>'Óvoda be'!F233</f>
        <v>133856</v>
      </c>
      <c r="D17" s="238"/>
      <c r="E17" s="8"/>
      <c r="F17" s="480"/>
      <c r="G17" s="481"/>
      <c r="H17" s="481"/>
      <c r="I17" s="481"/>
      <c r="J17" s="481"/>
      <c r="K17" s="9">
        <f>C17</f>
        <v>133856</v>
      </c>
    </row>
    <row r="18" spans="1:11" x14ac:dyDescent="0.25">
      <c r="A18" s="482" t="s">
        <v>587</v>
      </c>
      <c r="B18" s="483"/>
      <c r="C18" s="486">
        <f>C15+C17</f>
        <v>7732136</v>
      </c>
      <c r="D18" s="486">
        <f>D15+D17</f>
        <v>0</v>
      </c>
      <c r="E18" s="491">
        <f>E15+E17</f>
        <v>0</v>
      </c>
      <c r="F18" s="482" t="s">
        <v>588</v>
      </c>
      <c r="G18" s="483"/>
      <c r="H18" s="486">
        <f>H15</f>
        <v>89238427.269999996</v>
      </c>
      <c r="I18" s="486">
        <f>I15</f>
        <v>0</v>
      </c>
      <c r="J18" s="486">
        <f>J15</f>
        <v>0</v>
      </c>
      <c r="K18" s="488">
        <f>C18-H18</f>
        <v>-81506291.269999996</v>
      </c>
    </row>
    <row r="19" spans="1:11" x14ac:dyDescent="0.25">
      <c r="A19" s="482"/>
      <c r="B19" s="483"/>
      <c r="C19" s="490"/>
      <c r="D19" s="490"/>
      <c r="E19" s="492"/>
      <c r="F19" s="482"/>
      <c r="G19" s="483"/>
      <c r="H19" s="487"/>
      <c r="I19" s="487"/>
      <c r="J19" s="490"/>
      <c r="K19" s="489">
        <f>E19-J19</f>
        <v>0</v>
      </c>
    </row>
    <row r="20" spans="1:11" x14ac:dyDescent="0.25">
      <c r="A20" s="484" t="s">
        <v>589</v>
      </c>
      <c r="B20" s="485"/>
      <c r="C20" s="485"/>
      <c r="D20" s="485"/>
      <c r="E20" s="485"/>
      <c r="F20" s="484" t="s">
        <v>590</v>
      </c>
      <c r="G20" s="485"/>
      <c r="H20" s="485"/>
      <c r="I20" s="485"/>
      <c r="J20" s="485"/>
      <c r="K20" s="10"/>
    </row>
    <row r="21" spans="1:11" x14ac:dyDescent="0.25">
      <c r="A21" s="482" t="s">
        <v>88</v>
      </c>
      <c r="B21" s="483"/>
      <c r="C21" s="238">
        <f>'Óvoda be'!F219-'Óvoda be'!F233</f>
        <v>81506291</v>
      </c>
      <c r="D21" s="238"/>
      <c r="E21" s="8"/>
      <c r="F21" s="482" t="s">
        <v>285</v>
      </c>
      <c r="G21" s="483"/>
      <c r="H21" s="238">
        <f>'Óvoda ki'!F225</f>
        <v>0</v>
      </c>
      <c r="I21" s="238"/>
      <c r="J21" s="8"/>
      <c r="K21" s="9">
        <f>C21-H21</f>
        <v>81506291</v>
      </c>
    </row>
    <row r="22" spans="1:11" x14ac:dyDescent="0.25">
      <c r="A22" s="484" t="s">
        <v>591</v>
      </c>
      <c r="B22" s="485"/>
      <c r="C22" s="485"/>
      <c r="D22" s="485"/>
      <c r="E22" s="485"/>
      <c r="F22" s="484" t="s">
        <v>592</v>
      </c>
      <c r="G22" s="485"/>
      <c r="H22" s="485"/>
      <c r="I22" s="485"/>
      <c r="J22" s="485"/>
      <c r="K22" s="10"/>
    </row>
    <row r="23" spans="1:11" ht="15.75" thickBot="1" x14ac:dyDescent="0.3">
      <c r="A23" s="474" t="s">
        <v>571</v>
      </c>
      <c r="B23" s="475"/>
      <c r="C23" s="64">
        <f>C18+C21</f>
        <v>89238427</v>
      </c>
      <c r="D23" s="64">
        <f>D18+D21</f>
        <v>0</v>
      </c>
      <c r="E23" s="5">
        <f>E18+E21</f>
        <v>0</v>
      </c>
      <c r="F23" s="474" t="s">
        <v>571</v>
      </c>
      <c r="G23" s="475"/>
      <c r="H23" s="64">
        <f>H18+H21</f>
        <v>89238427.269999996</v>
      </c>
      <c r="I23" s="64">
        <f>I18+I21</f>
        <v>0</v>
      </c>
      <c r="J23" s="5">
        <f>J18+J21</f>
        <v>0</v>
      </c>
      <c r="K23" s="6">
        <f>K18+K21</f>
        <v>-0.26999999582767487</v>
      </c>
    </row>
    <row r="25" spans="1:11" x14ac:dyDescent="0.25">
      <c r="H25" s="241"/>
      <c r="I25" s="241"/>
    </row>
    <row r="27" spans="1:11" x14ac:dyDescent="0.25">
      <c r="C27" s="241"/>
    </row>
    <row r="28" spans="1:11" x14ac:dyDescent="0.25">
      <c r="C28" s="241"/>
    </row>
    <row r="29" spans="1:11" x14ac:dyDescent="0.25">
      <c r="C29" s="241"/>
    </row>
    <row r="32" spans="1:11" x14ac:dyDescent="0.25">
      <c r="C32" s="241"/>
    </row>
    <row r="33" spans="3:7" x14ac:dyDescent="0.25">
      <c r="C33" s="241"/>
    </row>
    <row r="34" spans="3:7" x14ac:dyDescent="0.25">
      <c r="C34" s="241"/>
    </row>
    <row r="37" spans="3:7" x14ac:dyDescent="0.25">
      <c r="C37" s="241"/>
      <c r="G37" s="241"/>
    </row>
    <row r="38" spans="3:7" x14ac:dyDescent="0.25">
      <c r="C38" s="241"/>
    </row>
    <row r="39" spans="3:7" x14ac:dyDescent="0.25">
      <c r="C39" s="241"/>
    </row>
  </sheetData>
  <mergeCells count="36">
    <mergeCell ref="A1:K1"/>
    <mergeCell ref="A3:E3"/>
    <mergeCell ref="F3:J3"/>
    <mergeCell ref="K3:K4"/>
    <mergeCell ref="A4:B4"/>
    <mergeCell ref="F4:G4"/>
    <mergeCell ref="A5:A10"/>
    <mergeCell ref="F5:F10"/>
    <mergeCell ref="B7:B8"/>
    <mergeCell ref="C7:C8"/>
    <mergeCell ref="D7:D8"/>
    <mergeCell ref="E7:E8"/>
    <mergeCell ref="A11:A14"/>
    <mergeCell ref="F11:F14"/>
    <mergeCell ref="A15:B15"/>
    <mergeCell ref="F15:G15"/>
    <mergeCell ref="A16:E16"/>
    <mergeCell ref="F16:J17"/>
    <mergeCell ref="A17:B17"/>
    <mergeCell ref="K18:K19"/>
    <mergeCell ref="A20:E20"/>
    <mergeCell ref="F20:J20"/>
    <mergeCell ref="A21:B21"/>
    <mergeCell ref="F21:G21"/>
    <mergeCell ref="A18:B19"/>
    <mergeCell ref="C18:C19"/>
    <mergeCell ref="D18:D19"/>
    <mergeCell ref="E18:E19"/>
    <mergeCell ref="F18:G19"/>
    <mergeCell ref="H18:H19"/>
    <mergeCell ref="A22:E22"/>
    <mergeCell ref="F22:J22"/>
    <mergeCell ref="A23:B23"/>
    <mergeCell ref="F23:G23"/>
    <mergeCell ref="I18:I19"/>
    <mergeCell ref="J18:J19"/>
  </mergeCells>
  <printOptions horizontalCentered="1"/>
  <pageMargins left="0.23622047244094491" right="0.23622047244094491" top="0.74803149606299213" bottom="0.74803149606299213" header="0.31496062992125984" footer="0.31496062992125984"/>
  <pageSetup paperSize="8" orientation="landscape" horizont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442"/>
  <sheetViews>
    <sheetView workbookViewId="0">
      <pane xSplit="5" ySplit="4" topLeftCell="K5" activePane="bottomRight" state="frozen"/>
      <selection pane="topRight" activeCell="F1" sqref="F1"/>
      <selection pane="bottomLeft" activeCell="A5" sqref="A5"/>
      <selection pane="bottomRight" activeCell="V241" sqref="V241"/>
    </sheetView>
  </sheetViews>
  <sheetFormatPr defaultColWidth="9.140625" defaultRowHeight="15" x14ac:dyDescent="0.25"/>
  <cols>
    <col min="1" max="1" width="7.85546875" style="128" bestFit="1" customWidth="1"/>
    <col min="2" max="2" width="6.7109375" style="16" bestFit="1" customWidth="1"/>
    <col min="3" max="4" width="3.28515625" style="12" customWidth="1"/>
    <col min="5" max="5" width="48.85546875" style="12" customWidth="1"/>
    <col min="6" max="6" width="11.7109375" style="12" customWidth="1"/>
    <col min="7" max="7" width="11.85546875" style="12" customWidth="1"/>
    <col min="8" max="8" width="13.5703125" style="12" customWidth="1"/>
    <col min="9" max="9" width="11" style="12" customWidth="1"/>
    <col min="10" max="10" width="10.7109375" style="12" customWidth="1"/>
    <col min="11" max="11" width="10.7109375" style="12" bestFit="1" customWidth="1"/>
    <col min="12" max="22" width="10.140625" style="12" bestFit="1" customWidth="1"/>
    <col min="23" max="23" width="7.42578125" style="50" customWidth="1"/>
    <col min="24" max="24" width="9.85546875" style="17" bestFit="1" customWidth="1"/>
    <col min="25" max="16384" width="9.140625" style="17"/>
  </cols>
  <sheetData>
    <row r="1" spans="1:25" ht="15.75" thickBot="1" x14ac:dyDescent="0.3">
      <c r="V1" s="11" t="s">
        <v>828</v>
      </c>
    </row>
    <row r="2" spans="1:25" ht="28.5" customHeight="1" x14ac:dyDescent="0.25">
      <c r="B2" s="543" t="s">
        <v>0</v>
      </c>
      <c r="C2" s="527"/>
      <c r="D2" s="527"/>
      <c r="E2" s="527"/>
      <c r="F2" s="526" t="s">
        <v>970</v>
      </c>
      <c r="G2" s="550" t="s">
        <v>968</v>
      </c>
      <c r="H2" s="551"/>
      <c r="I2" s="551"/>
      <c r="J2" s="552"/>
      <c r="K2" s="526" t="s">
        <v>969</v>
      </c>
      <c r="L2" s="527"/>
      <c r="M2" s="527"/>
      <c r="N2" s="527"/>
      <c r="O2" s="527"/>
      <c r="P2" s="527"/>
      <c r="Q2" s="527"/>
      <c r="R2" s="527"/>
      <c r="S2" s="527"/>
      <c r="T2" s="527"/>
      <c r="U2" s="527"/>
      <c r="V2" s="528"/>
      <c r="W2" s="310"/>
    </row>
    <row r="3" spans="1:25" ht="15" customHeight="1" x14ac:dyDescent="0.25">
      <c r="B3" s="544"/>
      <c r="C3" s="545"/>
      <c r="D3" s="545"/>
      <c r="E3" s="545"/>
      <c r="F3" s="548"/>
      <c r="G3" s="639" t="s">
        <v>857</v>
      </c>
      <c r="H3" s="525" t="s">
        <v>995</v>
      </c>
      <c r="I3" s="525" t="s">
        <v>998</v>
      </c>
      <c r="J3" s="521" t="s">
        <v>999</v>
      </c>
      <c r="K3" s="529"/>
      <c r="L3" s="530"/>
      <c r="M3" s="530"/>
      <c r="N3" s="530"/>
      <c r="O3" s="530"/>
      <c r="P3" s="530"/>
      <c r="Q3" s="530"/>
      <c r="R3" s="530"/>
      <c r="S3" s="530"/>
      <c r="T3" s="530"/>
      <c r="U3" s="530"/>
      <c r="V3" s="531"/>
      <c r="W3" s="310"/>
    </row>
    <row r="4" spans="1:25" ht="39" customHeight="1" thickBot="1" x14ac:dyDescent="0.3">
      <c r="B4" s="546"/>
      <c r="C4" s="547"/>
      <c r="D4" s="547"/>
      <c r="E4" s="547"/>
      <c r="F4" s="549"/>
      <c r="G4" s="628"/>
      <c r="H4" s="520"/>
      <c r="I4" s="520"/>
      <c r="J4" s="522"/>
      <c r="K4" s="132" t="s">
        <v>593</v>
      </c>
      <c r="L4" s="66" t="s">
        <v>594</v>
      </c>
      <c r="M4" s="66" t="s">
        <v>595</v>
      </c>
      <c r="N4" s="84" t="s">
        <v>596</v>
      </c>
      <c r="O4" s="84" t="s">
        <v>597</v>
      </c>
      <c r="P4" s="84" t="s">
        <v>598</v>
      </c>
      <c r="Q4" s="84" t="s">
        <v>599</v>
      </c>
      <c r="R4" s="84" t="s">
        <v>600</v>
      </c>
      <c r="S4" s="317" t="s">
        <v>601</v>
      </c>
      <c r="T4" s="84" t="s">
        <v>602</v>
      </c>
      <c r="U4" s="280" t="s">
        <v>603</v>
      </c>
      <c r="V4" s="67" t="s">
        <v>604</v>
      </c>
      <c r="W4" s="310"/>
    </row>
    <row r="5" spans="1:25" ht="15.75" thickBot="1" x14ac:dyDescent="0.3">
      <c r="B5" s="85" t="s">
        <v>1</v>
      </c>
      <c r="C5" s="539" t="s">
        <v>2</v>
      </c>
      <c r="D5" s="539"/>
      <c r="E5" s="540"/>
      <c r="F5" s="86">
        <f t="shared" ref="F5:F36" si="0">SUM(K5:V5)</f>
        <v>0</v>
      </c>
      <c r="G5" s="86">
        <f t="shared" ref="G5:V5" si="1">G6+G13+G14+G15+G26+G37</f>
        <v>0</v>
      </c>
      <c r="H5" s="88">
        <f t="shared" si="1"/>
        <v>0</v>
      </c>
      <c r="I5" s="88">
        <f t="shared" si="1"/>
        <v>0</v>
      </c>
      <c r="J5" s="89">
        <f t="shared" si="1"/>
        <v>0</v>
      </c>
      <c r="K5" s="87">
        <f t="shared" si="1"/>
        <v>0</v>
      </c>
      <c r="L5" s="88">
        <f t="shared" si="1"/>
        <v>0</v>
      </c>
      <c r="M5" s="88">
        <f t="shared" si="1"/>
        <v>0</v>
      </c>
      <c r="N5" s="88">
        <f t="shared" si="1"/>
        <v>0</v>
      </c>
      <c r="O5" s="88">
        <f t="shared" si="1"/>
        <v>0</v>
      </c>
      <c r="P5" s="88">
        <f t="shared" si="1"/>
        <v>0</v>
      </c>
      <c r="Q5" s="88">
        <f t="shared" si="1"/>
        <v>0</v>
      </c>
      <c r="R5" s="88">
        <f t="shared" si="1"/>
        <v>0</v>
      </c>
      <c r="S5" s="91">
        <f t="shared" si="1"/>
        <v>0</v>
      </c>
      <c r="T5" s="88">
        <f t="shared" si="1"/>
        <v>0</v>
      </c>
      <c r="U5" s="90">
        <f t="shared" si="1"/>
        <v>0</v>
      </c>
      <c r="V5" s="92">
        <f t="shared" si="1"/>
        <v>0</v>
      </c>
      <c r="W5" s="52"/>
      <c r="Y5" s="190"/>
    </row>
    <row r="6" spans="1:25" s="18" customFormat="1" hidden="1" x14ac:dyDescent="0.25">
      <c r="A6" s="128"/>
      <c r="B6" s="125" t="s">
        <v>716</v>
      </c>
      <c r="C6" s="541" t="s">
        <v>3</v>
      </c>
      <c r="D6" s="542"/>
      <c r="E6" s="542"/>
      <c r="F6" s="118">
        <f t="shared" si="0"/>
        <v>0</v>
      </c>
      <c r="G6" s="118">
        <f t="shared" ref="G6:V6" si="2">G7+G8+G9+G10+G11+G12</f>
        <v>0</v>
      </c>
      <c r="H6" s="120">
        <f t="shared" si="2"/>
        <v>0</v>
      </c>
      <c r="I6" s="120">
        <f t="shared" si="2"/>
        <v>0</v>
      </c>
      <c r="J6" s="121">
        <f t="shared" si="2"/>
        <v>0</v>
      </c>
      <c r="K6" s="119">
        <f t="shared" si="2"/>
        <v>0</v>
      </c>
      <c r="L6" s="120">
        <f t="shared" si="2"/>
        <v>0</v>
      </c>
      <c r="M6" s="120">
        <f t="shared" si="2"/>
        <v>0</v>
      </c>
      <c r="N6" s="120">
        <f t="shared" si="2"/>
        <v>0</v>
      </c>
      <c r="O6" s="120">
        <f t="shared" si="2"/>
        <v>0</v>
      </c>
      <c r="P6" s="120">
        <f t="shared" si="2"/>
        <v>0</v>
      </c>
      <c r="Q6" s="120">
        <f t="shared" si="2"/>
        <v>0</v>
      </c>
      <c r="R6" s="120">
        <f t="shared" si="2"/>
        <v>0</v>
      </c>
      <c r="S6" s="123">
        <f t="shared" si="2"/>
        <v>0</v>
      </c>
      <c r="T6" s="120">
        <f t="shared" si="2"/>
        <v>0</v>
      </c>
      <c r="U6" s="122">
        <f t="shared" si="2"/>
        <v>0</v>
      </c>
      <c r="V6" s="124">
        <f t="shared" si="2"/>
        <v>0</v>
      </c>
      <c r="W6" s="52"/>
      <c r="Y6" s="190"/>
    </row>
    <row r="7" spans="1:25" hidden="1" x14ac:dyDescent="0.25">
      <c r="A7" s="128" t="s">
        <v>4</v>
      </c>
      <c r="B7" s="53" t="s">
        <v>717</v>
      </c>
      <c r="C7" s="313" t="s">
        <v>5</v>
      </c>
      <c r="D7" s="314"/>
      <c r="E7" s="273"/>
      <c r="F7" s="81">
        <f t="shared" si="0"/>
        <v>0</v>
      </c>
      <c r="G7" s="81"/>
      <c r="H7" s="13"/>
      <c r="I7" s="13"/>
      <c r="J7" s="79"/>
      <c r="K7" s="78"/>
      <c r="L7" s="13"/>
      <c r="M7" s="13"/>
      <c r="N7" s="13"/>
      <c r="O7" s="13"/>
      <c r="P7" s="13"/>
      <c r="Q7" s="13"/>
      <c r="R7" s="13"/>
      <c r="S7" s="83"/>
      <c r="T7" s="13"/>
      <c r="U7" s="43"/>
      <c r="V7" s="45"/>
      <c r="W7" s="56"/>
      <c r="X7" s="190"/>
      <c r="Y7" s="190"/>
    </row>
    <row r="8" spans="1:25" hidden="1" x14ac:dyDescent="0.25">
      <c r="A8" s="128" t="s">
        <v>6</v>
      </c>
      <c r="B8" s="53" t="s">
        <v>718</v>
      </c>
      <c r="C8" s="177" t="s">
        <v>790</v>
      </c>
      <c r="D8" s="314"/>
      <c r="E8" s="273"/>
      <c r="F8" s="81">
        <f t="shared" si="0"/>
        <v>0</v>
      </c>
      <c r="G8" s="81"/>
      <c r="H8" s="13"/>
      <c r="I8" s="13"/>
      <c r="J8" s="79"/>
      <c r="K8" s="78"/>
      <c r="L8" s="13"/>
      <c r="M8" s="13"/>
      <c r="N8" s="13"/>
      <c r="O8" s="13"/>
      <c r="P8" s="13"/>
      <c r="Q8" s="13"/>
      <c r="R8" s="13"/>
      <c r="S8" s="83"/>
      <c r="T8" s="13"/>
      <c r="U8" s="43"/>
      <c r="V8" s="45"/>
      <c r="W8" s="56"/>
      <c r="X8" s="190"/>
      <c r="Y8" s="190"/>
    </row>
    <row r="9" spans="1:25" ht="25.5" hidden="1" customHeight="1" x14ac:dyDescent="0.25">
      <c r="A9" s="128" t="s">
        <v>7</v>
      </c>
      <c r="B9" s="53" t="s">
        <v>719</v>
      </c>
      <c r="C9" s="536" t="s">
        <v>8</v>
      </c>
      <c r="D9" s="537"/>
      <c r="E9" s="538"/>
      <c r="F9" s="81">
        <f t="shared" si="0"/>
        <v>0</v>
      </c>
      <c r="G9" s="81"/>
      <c r="H9" s="13"/>
      <c r="I9" s="13"/>
      <c r="J9" s="79"/>
      <c r="K9" s="78"/>
      <c r="L9" s="13"/>
      <c r="M9" s="13"/>
      <c r="N9" s="13"/>
      <c r="O9" s="13"/>
      <c r="P9" s="13"/>
      <c r="Q9" s="13"/>
      <c r="R9" s="13"/>
      <c r="S9" s="83"/>
      <c r="T9" s="13"/>
      <c r="U9" s="43"/>
      <c r="V9" s="45"/>
      <c r="W9" s="56"/>
      <c r="X9" s="190"/>
      <c r="Y9" s="190"/>
    </row>
    <row r="10" spans="1:25" hidden="1" x14ac:dyDescent="0.25">
      <c r="A10" s="128" t="s">
        <v>9</v>
      </c>
      <c r="B10" s="53" t="s">
        <v>720</v>
      </c>
      <c r="C10" s="177" t="s">
        <v>10</v>
      </c>
      <c r="D10" s="314"/>
      <c r="E10" s="273"/>
      <c r="F10" s="81">
        <f t="shared" si="0"/>
        <v>0</v>
      </c>
      <c r="G10" s="81"/>
      <c r="H10" s="13"/>
      <c r="I10" s="13"/>
      <c r="J10" s="79"/>
      <c r="K10" s="78"/>
      <c r="L10" s="13"/>
      <c r="M10" s="13"/>
      <c r="N10" s="13"/>
      <c r="O10" s="13"/>
      <c r="P10" s="13"/>
      <c r="Q10" s="13"/>
      <c r="R10" s="13"/>
      <c r="S10" s="83"/>
      <c r="T10" s="13"/>
      <c r="U10" s="43"/>
      <c r="V10" s="45"/>
      <c r="W10" s="56"/>
      <c r="X10" s="190"/>
      <c r="Y10" s="190"/>
    </row>
    <row r="11" spans="1:25" ht="15.75" hidden="1" thickBot="1" x14ac:dyDescent="0.3">
      <c r="A11" s="128" t="s">
        <v>11</v>
      </c>
      <c r="B11" s="53" t="s">
        <v>721</v>
      </c>
      <c r="C11" s="177" t="s">
        <v>791</v>
      </c>
      <c r="D11" s="314"/>
      <c r="E11" s="273"/>
      <c r="F11" s="81">
        <f t="shared" si="0"/>
        <v>0</v>
      </c>
      <c r="G11" s="81"/>
      <c r="H11" s="13"/>
      <c r="I11" s="13"/>
      <c r="J11" s="79"/>
      <c r="K11" s="209"/>
      <c r="L11" s="13"/>
      <c r="M11" s="13"/>
      <c r="N11" s="13"/>
      <c r="O11" s="13"/>
      <c r="P11" s="13"/>
      <c r="Q11" s="13"/>
      <c r="R11" s="13"/>
      <c r="S11" s="83"/>
      <c r="T11" s="13"/>
      <c r="U11" s="43"/>
      <c r="V11" s="45"/>
      <c r="W11" s="56"/>
      <c r="X11" s="190"/>
      <c r="Y11" s="190"/>
    </row>
    <row r="12" spans="1:25" ht="15.75" hidden="1" thickBot="1" x14ac:dyDescent="0.3">
      <c r="A12" s="128" t="s">
        <v>12</v>
      </c>
      <c r="B12" s="53" t="s">
        <v>722</v>
      </c>
      <c r="C12" s="177" t="s">
        <v>13</v>
      </c>
      <c r="D12" s="314"/>
      <c r="E12" s="273"/>
      <c r="F12" s="81">
        <f t="shared" si="0"/>
        <v>0</v>
      </c>
      <c r="G12" s="81"/>
      <c r="H12" s="13"/>
      <c r="I12" s="13"/>
      <c r="J12" s="79"/>
      <c r="K12" s="78"/>
      <c r="L12" s="13"/>
      <c r="M12" s="13"/>
      <c r="N12" s="13"/>
      <c r="O12" s="13"/>
      <c r="P12" s="13"/>
      <c r="Q12" s="13"/>
      <c r="R12" s="13"/>
      <c r="S12" s="83"/>
      <c r="T12" s="13"/>
      <c r="U12" s="43"/>
      <c r="V12" s="45"/>
      <c r="W12" s="56"/>
      <c r="X12" s="190"/>
      <c r="Y12" s="190"/>
    </row>
    <row r="13" spans="1:25" s="18" customFormat="1" ht="15.75" hidden="1" thickBot="1" x14ac:dyDescent="0.3">
      <c r="A13" s="128" t="s">
        <v>14</v>
      </c>
      <c r="B13" s="93" t="s">
        <v>723</v>
      </c>
      <c r="C13" s="534" t="s">
        <v>393</v>
      </c>
      <c r="D13" s="535"/>
      <c r="E13" s="535"/>
      <c r="F13" s="94">
        <f t="shared" si="0"/>
        <v>0</v>
      </c>
      <c r="G13" s="94"/>
      <c r="H13" s="96"/>
      <c r="I13" s="96"/>
      <c r="J13" s="97"/>
      <c r="K13" s="95"/>
      <c r="L13" s="96"/>
      <c r="M13" s="96"/>
      <c r="N13" s="96"/>
      <c r="O13" s="96"/>
      <c r="P13" s="96"/>
      <c r="Q13" s="96"/>
      <c r="R13" s="96"/>
      <c r="S13" s="99"/>
      <c r="T13" s="96"/>
      <c r="U13" s="98"/>
      <c r="V13" s="100"/>
      <c r="W13" s="52"/>
      <c r="X13" s="190"/>
      <c r="Y13" s="190"/>
    </row>
    <row r="14" spans="1:25" s="18" customFormat="1" ht="25.5" hidden="1" customHeight="1" x14ac:dyDescent="0.25">
      <c r="A14" s="128" t="s">
        <v>15</v>
      </c>
      <c r="B14" s="93" t="s">
        <v>724</v>
      </c>
      <c r="C14" s="532" t="s">
        <v>350</v>
      </c>
      <c r="D14" s="533"/>
      <c r="E14" s="533"/>
      <c r="F14" s="94">
        <f t="shared" si="0"/>
        <v>0</v>
      </c>
      <c r="G14" s="94"/>
      <c r="H14" s="96"/>
      <c r="I14" s="96"/>
      <c r="J14" s="97"/>
      <c r="K14" s="95"/>
      <c r="L14" s="96"/>
      <c r="M14" s="96"/>
      <c r="N14" s="96"/>
      <c r="O14" s="96"/>
      <c r="P14" s="96"/>
      <c r="Q14" s="96"/>
      <c r="R14" s="96"/>
      <c r="S14" s="99"/>
      <c r="T14" s="96"/>
      <c r="U14" s="98"/>
      <c r="V14" s="100"/>
      <c r="W14" s="52"/>
      <c r="X14" s="190"/>
      <c r="Y14" s="190"/>
    </row>
    <row r="15" spans="1:25" s="18" customFormat="1" ht="25.5" hidden="1" customHeight="1" x14ac:dyDescent="0.25">
      <c r="A15" s="128" t="s">
        <v>16</v>
      </c>
      <c r="B15" s="93" t="s">
        <v>725</v>
      </c>
      <c r="C15" s="532" t="s">
        <v>608</v>
      </c>
      <c r="D15" s="533"/>
      <c r="E15" s="533"/>
      <c r="F15" s="94">
        <f t="shared" si="0"/>
        <v>0</v>
      </c>
      <c r="G15" s="94">
        <f t="shared" ref="G15:J15" si="3">G16+G17+G18+G19+G20+G21+G22+G23+G24+G25</f>
        <v>0</v>
      </c>
      <c r="H15" s="96">
        <f t="shared" ref="H15:I15" si="4">H16+H17+H18+H19+H20+H21+H22+H23+H24+H25</f>
        <v>0</v>
      </c>
      <c r="I15" s="96">
        <f t="shared" si="4"/>
        <v>0</v>
      </c>
      <c r="J15" s="97">
        <f t="shared" si="3"/>
        <v>0</v>
      </c>
      <c r="K15" s="95">
        <f>K16+K17+K18+K19+K20+K21+K22+K23+K24+K25</f>
        <v>0</v>
      </c>
      <c r="L15" s="96">
        <f t="shared" ref="L15:V15" si="5">L16+L17+L18+L19+L20+L21+L22+L23+L24+L25</f>
        <v>0</v>
      </c>
      <c r="M15" s="96">
        <f t="shared" si="5"/>
        <v>0</v>
      </c>
      <c r="N15" s="96">
        <f t="shared" si="5"/>
        <v>0</v>
      </c>
      <c r="O15" s="96">
        <f t="shared" si="5"/>
        <v>0</v>
      </c>
      <c r="P15" s="96">
        <f t="shared" si="5"/>
        <v>0</v>
      </c>
      <c r="Q15" s="96">
        <f t="shared" si="5"/>
        <v>0</v>
      </c>
      <c r="R15" s="96">
        <f t="shared" si="5"/>
        <v>0</v>
      </c>
      <c r="S15" s="99">
        <f t="shared" si="5"/>
        <v>0</v>
      </c>
      <c r="T15" s="96">
        <f t="shared" si="5"/>
        <v>0</v>
      </c>
      <c r="U15" s="98">
        <f t="shared" si="5"/>
        <v>0</v>
      </c>
      <c r="V15" s="100">
        <f t="shared" si="5"/>
        <v>0</v>
      </c>
      <c r="W15" s="52"/>
      <c r="X15" s="190"/>
      <c r="Y15" s="190"/>
    </row>
    <row r="16" spans="1:25" ht="25.5" hidden="1" customHeight="1" x14ac:dyDescent="0.25">
      <c r="B16" s="55"/>
      <c r="C16" s="315"/>
      <c r="D16" s="523" t="s">
        <v>443</v>
      </c>
      <c r="E16" s="523"/>
      <c r="F16" s="80">
        <f t="shared" si="0"/>
        <v>0</v>
      </c>
      <c r="G16" s="80"/>
      <c r="H16" s="1"/>
      <c r="I16" s="1"/>
      <c r="J16" s="77"/>
      <c r="K16" s="76"/>
      <c r="L16" s="1"/>
      <c r="M16" s="1"/>
      <c r="N16" s="1"/>
      <c r="O16" s="1"/>
      <c r="P16" s="1"/>
      <c r="Q16" s="1"/>
      <c r="R16" s="1"/>
      <c r="S16" s="82"/>
      <c r="T16" s="1"/>
      <c r="U16" s="42"/>
      <c r="V16" s="44"/>
      <c r="W16" s="56"/>
      <c r="X16" s="190"/>
      <c r="Y16" s="190"/>
    </row>
    <row r="17" spans="1:25" ht="15.75" hidden="1" thickBot="1" x14ac:dyDescent="0.3">
      <c r="B17" s="55"/>
      <c r="C17" s="315"/>
      <c r="D17" s="524" t="s">
        <v>467</v>
      </c>
      <c r="E17" s="524"/>
      <c r="F17" s="80">
        <f t="shared" si="0"/>
        <v>0</v>
      </c>
      <c r="G17" s="80"/>
      <c r="H17" s="1"/>
      <c r="I17" s="1"/>
      <c r="J17" s="77"/>
      <c r="K17" s="76"/>
      <c r="L17" s="1"/>
      <c r="M17" s="1"/>
      <c r="N17" s="1"/>
      <c r="O17" s="1"/>
      <c r="P17" s="1"/>
      <c r="Q17" s="1"/>
      <c r="R17" s="1"/>
      <c r="S17" s="82"/>
      <c r="T17" s="1"/>
      <c r="U17" s="42"/>
      <c r="V17" s="44"/>
      <c r="W17" s="56"/>
      <c r="X17" s="190"/>
      <c r="Y17" s="190"/>
    </row>
    <row r="18" spans="1:25" ht="15.75" hidden="1" thickBot="1" x14ac:dyDescent="0.3">
      <c r="B18" s="55"/>
      <c r="C18" s="315"/>
      <c r="D18" s="524" t="s">
        <v>444</v>
      </c>
      <c r="E18" s="524"/>
      <c r="F18" s="80">
        <f t="shared" si="0"/>
        <v>0</v>
      </c>
      <c r="G18" s="80"/>
      <c r="H18" s="1"/>
      <c r="I18" s="1"/>
      <c r="J18" s="77"/>
      <c r="K18" s="76"/>
      <c r="L18" s="1"/>
      <c r="M18" s="1"/>
      <c r="N18" s="1"/>
      <c r="O18" s="1"/>
      <c r="P18" s="1"/>
      <c r="Q18" s="1"/>
      <c r="R18" s="1"/>
      <c r="S18" s="82"/>
      <c r="T18" s="1"/>
      <c r="U18" s="42"/>
      <c r="V18" s="44"/>
      <c r="W18" s="56"/>
      <c r="X18" s="190"/>
      <c r="Y18" s="190"/>
    </row>
    <row r="19" spans="1:25" ht="25.5" hidden="1" customHeight="1" x14ac:dyDescent="0.25">
      <c r="B19" s="55"/>
      <c r="C19" s="315"/>
      <c r="D19" s="523" t="s">
        <v>445</v>
      </c>
      <c r="E19" s="523"/>
      <c r="F19" s="80">
        <f t="shared" si="0"/>
        <v>0</v>
      </c>
      <c r="G19" s="80"/>
      <c r="H19" s="1"/>
      <c r="I19" s="1"/>
      <c r="J19" s="77"/>
      <c r="K19" s="76"/>
      <c r="L19" s="1"/>
      <c r="M19" s="1"/>
      <c r="N19" s="1"/>
      <c r="O19" s="1"/>
      <c r="P19" s="1"/>
      <c r="Q19" s="1"/>
      <c r="R19" s="1"/>
      <c r="S19" s="82"/>
      <c r="T19" s="1"/>
      <c r="U19" s="42"/>
      <c r="V19" s="44"/>
      <c r="W19" s="56"/>
      <c r="X19" s="190"/>
      <c r="Y19" s="190"/>
    </row>
    <row r="20" spans="1:25" ht="15.75" hidden="1" thickBot="1" x14ac:dyDescent="0.3">
      <c r="B20" s="55"/>
      <c r="C20" s="315"/>
      <c r="D20" s="524" t="s">
        <v>446</v>
      </c>
      <c r="E20" s="524"/>
      <c r="F20" s="80">
        <f t="shared" si="0"/>
        <v>0</v>
      </c>
      <c r="G20" s="80"/>
      <c r="H20" s="1"/>
      <c r="I20" s="1"/>
      <c r="J20" s="77"/>
      <c r="K20" s="76"/>
      <c r="L20" s="1"/>
      <c r="M20" s="1"/>
      <c r="N20" s="1"/>
      <c r="O20" s="1"/>
      <c r="P20" s="1"/>
      <c r="Q20" s="1"/>
      <c r="R20" s="1"/>
      <c r="S20" s="82"/>
      <c r="T20" s="1"/>
      <c r="U20" s="42"/>
      <c r="V20" s="44"/>
      <c r="W20" s="56"/>
      <c r="X20" s="190"/>
      <c r="Y20" s="190"/>
    </row>
    <row r="21" spans="1:25" ht="15.75" hidden="1" thickBot="1" x14ac:dyDescent="0.3">
      <c r="B21" s="55"/>
      <c r="C21" s="315"/>
      <c r="D21" s="524" t="s">
        <v>792</v>
      </c>
      <c r="E21" s="524"/>
      <c r="F21" s="80">
        <f t="shared" si="0"/>
        <v>0</v>
      </c>
      <c r="G21" s="80"/>
      <c r="H21" s="1"/>
      <c r="I21" s="1"/>
      <c r="J21" s="77"/>
      <c r="K21" s="76"/>
      <c r="L21" s="1"/>
      <c r="M21" s="1"/>
      <c r="N21" s="1"/>
      <c r="O21" s="1"/>
      <c r="P21" s="1"/>
      <c r="Q21" s="1"/>
      <c r="R21" s="1"/>
      <c r="S21" s="82"/>
      <c r="T21" s="1"/>
      <c r="U21" s="42"/>
      <c r="V21" s="44"/>
      <c r="W21" s="56"/>
      <c r="X21" s="190"/>
      <c r="Y21" s="190"/>
    </row>
    <row r="22" spans="1:25" ht="25.5" hidden="1" customHeight="1" x14ac:dyDescent="0.25">
      <c r="B22" s="55"/>
      <c r="C22" s="315"/>
      <c r="D22" s="523" t="s">
        <v>447</v>
      </c>
      <c r="E22" s="523"/>
      <c r="F22" s="80">
        <f t="shared" si="0"/>
        <v>0</v>
      </c>
      <c r="G22" s="80"/>
      <c r="H22" s="1"/>
      <c r="I22" s="1"/>
      <c r="J22" s="77"/>
      <c r="K22" s="76"/>
      <c r="L22" s="1"/>
      <c r="M22" s="1"/>
      <c r="N22" s="1"/>
      <c r="O22" s="1"/>
      <c r="P22" s="1"/>
      <c r="Q22" s="1"/>
      <c r="R22" s="1"/>
      <c r="S22" s="82"/>
      <c r="T22" s="1"/>
      <c r="U22" s="42"/>
      <c r="V22" s="44"/>
      <c r="W22" s="56"/>
      <c r="X22" s="190"/>
      <c r="Y22" s="190"/>
    </row>
    <row r="23" spans="1:25" ht="25.5" hidden="1" customHeight="1" x14ac:dyDescent="0.25">
      <c r="B23" s="55"/>
      <c r="C23" s="315"/>
      <c r="D23" s="523" t="s">
        <v>448</v>
      </c>
      <c r="E23" s="523"/>
      <c r="F23" s="80">
        <f t="shared" si="0"/>
        <v>0</v>
      </c>
      <c r="G23" s="80"/>
      <c r="H23" s="1"/>
      <c r="I23" s="1"/>
      <c r="J23" s="77"/>
      <c r="K23" s="76"/>
      <c r="L23" s="1"/>
      <c r="M23" s="1"/>
      <c r="N23" s="1"/>
      <c r="O23" s="1"/>
      <c r="P23" s="1"/>
      <c r="Q23" s="1"/>
      <c r="R23" s="1"/>
      <c r="S23" s="82"/>
      <c r="T23" s="1"/>
      <c r="U23" s="42"/>
      <c r="V23" s="44"/>
      <c r="W23" s="56"/>
      <c r="X23" s="190"/>
      <c r="Y23" s="190"/>
    </row>
    <row r="24" spans="1:25" ht="25.5" hidden="1" customHeight="1" x14ac:dyDescent="0.25">
      <c r="B24" s="55"/>
      <c r="C24" s="315"/>
      <c r="D24" s="523" t="s">
        <v>449</v>
      </c>
      <c r="E24" s="523"/>
      <c r="F24" s="80">
        <f t="shared" si="0"/>
        <v>0</v>
      </c>
      <c r="G24" s="80"/>
      <c r="H24" s="1"/>
      <c r="I24" s="1"/>
      <c r="J24" s="77"/>
      <c r="K24" s="76"/>
      <c r="L24" s="1"/>
      <c r="M24" s="1"/>
      <c r="N24" s="1"/>
      <c r="O24" s="1"/>
      <c r="P24" s="1"/>
      <c r="Q24" s="1"/>
      <c r="R24" s="1"/>
      <c r="S24" s="82"/>
      <c r="T24" s="1"/>
      <c r="U24" s="42"/>
      <c r="V24" s="44"/>
      <c r="W24" s="56"/>
      <c r="X24" s="190"/>
      <c r="Y24" s="190"/>
    </row>
    <row r="25" spans="1:25" ht="25.5" hidden="1" customHeight="1" x14ac:dyDescent="0.25">
      <c r="B25" s="55"/>
      <c r="C25" s="315"/>
      <c r="D25" s="523" t="s">
        <v>450</v>
      </c>
      <c r="E25" s="523"/>
      <c r="F25" s="80">
        <f t="shared" si="0"/>
        <v>0</v>
      </c>
      <c r="G25" s="80"/>
      <c r="H25" s="1"/>
      <c r="I25" s="1"/>
      <c r="J25" s="77"/>
      <c r="K25" s="76"/>
      <c r="L25" s="1"/>
      <c r="M25" s="1"/>
      <c r="N25" s="1"/>
      <c r="O25" s="1"/>
      <c r="P25" s="1"/>
      <c r="Q25" s="1"/>
      <c r="R25" s="1"/>
      <c r="S25" s="82"/>
      <c r="T25" s="1"/>
      <c r="U25" s="42"/>
      <c r="V25" s="44"/>
      <c r="W25" s="56"/>
      <c r="X25" s="190"/>
      <c r="Y25" s="190"/>
    </row>
    <row r="26" spans="1:25" s="18" customFormat="1" ht="15.75" hidden="1" thickBot="1" x14ac:dyDescent="0.3">
      <c r="A26" s="128" t="s">
        <v>17</v>
      </c>
      <c r="B26" s="93" t="s">
        <v>726</v>
      </c>
      <c r="C26" s="532" t="s">
        <v>793</v>
      </c>
      <c r="D26" s="533"/>
      <c r="E26" s="533"/>
      <c r="F26" s="94">
        <f t="shared" si="0"/>
        <v>0</v>
      </c>
      <c r="G26" s="94">
        <f t="shared" ref="G26:J26" si="6">G27+G28+G29+G30+G31+G32+G33+G34+G35+G36</f>
        <v>0</v>
      </c>
      <c r="H26" s="96">
        <f t="shared" ref="H26:I26" si="7">H27+H28+H29+H30+H31+H32+H33+H34+H35+H36</f>
        <v>0</v>
      </c>
      <c r="I26" s="96">
        <f t="shared" si="7"/>
        <v>0</v>
      </c>
      <c r="J26" s="97">
        <f t="shared" si="6"/>
        <v>0</v>
      </c>
      <c r="K26" s="95">
        <f>K27+K28+K29+K30+K31+K32+K33+K34+K35+K36</f>
        <v>0</v>
      </c>
      <c r="L26" s="96">
        <f t="shared" ref="L26:V26" si="8">L27+L28+L29+L30+L31+L32+L33+L34+L35+L36</f>
        <v>0</v>
      </c>
      <c r="M26" s="96">
        <f t="shared" si="8"/>
        <v>0</v>
      </c>
      <c r="N26" s="96">
        <f t="shared" si="8"/>
        <v>0</v>
      </c>
      <c r="O26" s="96">
        <f t="shared" si="8"/>
        <v>0</v>
      </c>
      <c r="P26" s="96">
        <f t="shared" si="8"/>
        <v>0</v>
      </c>
      <c r="Q26" s="96">
        <f t="shared" si="8"/>
        <v>0</v>
      </c>
      <c r="R26" s="96">
        <f t="shared" si="8"/>
        <v>0</v>
      </c>
      <c r="S26" s="99">
        <f t="shared" si="8"/>
        <v>0</v>
      </c>
      <c r="T26" s="96">
        <f t="shared" si="8"/>
        <v>0</v>
      </c>
      <c r="U26" s="98">
        <f t="shared" si="8"/>
        <v>0</v>
      </c>
      <c r="V26" s="100">
        <f t="shared" si="8"/>
        <v>0</v>
      </c>
      <c r="W26" s="52"/>
      <c r="X26" s="190"/>
      <c r="Y26" s="190"/>
    </row>
    <row r="27" spans="1:25" ht="25.5" hidden="1" customHeight="1" x14ac:dyDescent="0.25">
      <c r="B27" s="55"/>
      <c r="C27" s="315"/>
      <c r="D27" s="523" t="s">
        <v>451</v>
      </c>
      <c r="E27" s="523"/>
      <c r="F27" s="80">
        <f t="shared" si="0"/>
        <v>0</v>
      </c>
      <c r="G27" s="80"/>
      <c r="H27" s="1"/>
      <c r="I27" s="1"/>
      <c r="J27" s="77"/>
      <c r="K27" s="76"/>
      <c r="L27" s="1"/>
      <c r="M27" s="1"/>
      <c r="N27" s="1"/>
      <c r="O27" s="1"/>
      <c r="P27" s="1"/>
      <c r="Q27" s="1"/>
      <c r="R27" s="1"/>
      <c r="S27" s="82"/>
      <c r="T27" s="1"/>
      <c r="U27" s="42"/>
      <c r="V27" s="44"/>
      <c r="W27" s="56"/>
      <c r="X27" s="190"/>
      <c r="Y27" s="190"/>
    </row>
    <row r="28" spans="1:25" ht="25.5" hidden="1" customHeight="1" x14ac:dyDescent="0.25">
      <c r="B28" s="55"/>
      <c r="C28" s="315"/>
      <c r="D28" s="523" t="s">
        <v>455</v>
      </c>
      <c r="E28" s="523"/>
      <c r="F28" s="80">
        <f t="shared" si="0"/>
        <v>0</v>
      </c>
      <c r="G28" s="80"/>
      <c r="H28" s="1"/>
      <c r="I28" s="1"/>
      <c r="J28" s="77"/>
      <c r="K28" s="76"/>
      <c r="L28" s="1"/>
      <c r="M28" s="1"/>
      <c r="N28" s="1"/>
      <c r="O28" s="1"/>
      <c r="P28" s="1"/>
      <c r="Q28" s="1"/>
      <c r="R28" s="1"/>
      <c r="S28" s="82"/>
      <c r="T28" s="1"/>
      <c r="U28" s="42"/>
      <c r="V28" s="44"/>
      <c r="W28" s="56"/>
      <c r="X28" s="190"/>
      <c r="Y28" s="190"/>
    </row>
    <row r="29" spans="1:25" ht="15.75" hidden="1" thickBot="1" x14ac:dyDescent="0.3">
      <c r="B29" s="55"/>
      <c r="C29" s="315"/>
      <c r="D29" s="523" t="s">
        <v>795</v>
      </c>
      <c r="E29" s="523"/>
      <c r="F29" s="80">
        <f t="shared" si="0"/>
        <v>0</v>
      </c>
      <c r="G29" s="80"/>
      <c r="H29" s="1"/>
      <c r="I29" s="1"/>
      <c r="J29" s="77"/>
      <c r="K29" s="76"/>
      <c r="L29" s="1"/>
      <c r="M29" s="1"/>
      <c r="N29" s="1"/>
      <c r="O29" s="1"/>
      <c r="P29" s="1"/>
      <c r="Q29" s="1"/>
      <c r="R29" s="1"/>
      <c r="S29" s="82"/>
      <c r="T29" s="1"/>
      <c r="U29" s="42"/>
      <c r="V29" s="44"/>
      <c r="W29" s="56"/>
      <c r="X29" s="190"/>
      <c r="Y29" s="190"/>
    </row>
    <row r="30" spans="1:25" ht="25.5" hidden="1" customHeight="1" x14ac:dyDescent="0.25">
      <c r="B30" s="55"/>
      <c r="C30" s="315"/>
      <c r="D30" s="523" t="s">
        <v>463</v>
      </c>
      <c r="E30" s="523"/>
      <c r="F30" s="80">
        <f t="shared" si="0"/>
        <v>0</v>
      </c>
      <c r="G30" s="80"/>
      <c r="H30" s="1"/>
      <c r="I30" s="1"/>
      <c r="J30" s="77"/>
      <c r="K30" s="76"/>
      <c r="L30" s="1"/>
      <c r="M30" s="1"/>
      <c r="N30" s="1"/>
      <c r="O30" s="1"/>
      <c r="P30" s="1"/>
      <c r="Q30" s="1"/>
      <c r="R30" s="1"/>
      <c r="S30" s="82"/>
      <c r="T30" s="1"/>
      <c r="U30" s="42"/>
      <c r="V30" s="44"/>
      <c r="W30" s="56"/>
      <c r="X30" s="190"/>
      <c r="Y30" s="190"/>
    </row>
    <row r="31" spans="1:25" ht="15.75" hidden="1" thickBot="1" x14ac:dyDescent="0.3">
      <c r="B31" s="55"/>
      <c r="C31" s="315"/>
      <c r="D31" s="524" t="s">
        <v>794</v>
      </c>
      <c r="E31" s="524"/>
      <c r="F31" s="80">
        <f t="shared" si="0"/>
        <v>0</v>
      </c>
      <c r="G31" s="80"/>
      <c r="H31" s="1"/>
      <c r="I31" s="1"/>
      <c r="J31" s="77"/>
      <c r="K31" s="76"/>
      <c r="L31" s="1"/>
      <c r="M31" s="1"/>
      <c r="N31" s="1"/>
      <c r="O31" s="1"/>
      <c r="P31" s="1"/>
      <c r="Q31" s="1"/>
      <c r="R31" s="1"/>
      <c r="S31" s="82"/>
      <c r="T31" s="1"/>
      <c r="U31" s="42"/>
      <c r="V31" s="44"/>
      <c r="W31" s="56"/>
      <c r="X31" s="190"/>
      <c r="Y31" s="190"/>
    </row>
    <row r="32" spans="1:25" ht="25.5" hidden="1" customHeight="1" x14ac:dyDescent="0.25">
      <c r="B32" s="55"/>
      <c r="C32" s="315"/>
      <c r="D32" s="523" t="s">
        <v>468</v>
      </c>
      <c r="E32" s="523"/>
      <c r="F32" s="80">
        <f t="shared" si="0"/>
        <v>0</v>
      </c>
      <c r="G32" s="80"/>
      <c r="H32" s="1"/>
      <c r="I32" s="1"/>
      <c r="J32" s="77"/>
      <c r="K32" s="76"/>
      <c r="L32" s="1"/>
      <c r="M32" s="1"/>
      <c r="N32" s="1"/>
      <c r="O32" s="1"/>
      <c r="P32" s="1"/>
      <c r="Q32" s="1"/>
      <c r="R32" s="1"/>
      <c r="S32" s="82"/>
      <c r="T32" s="1"/>
      <c r="U32" s="42"/>
      <c r="V32" s="44"/>
      <c r="W32" s="56"/>
      <c r="X32" s="190"/>
      <c r="Y32" s="190"/>
    </row>
    <row r="33" spans="1:25" ht="25.5" hidden="1" customHeight="1" x14ac:dyDescent="0.25">
      <c r="B33" s="55"/>
      <c r="C33" s="315"/>
      <c r="D33" s="523" t="s">
        <v>472</v>
      </c>
      <c r="E33" s="523"/>
      <c r="F33" s="80">
        <f t="shared" si="0"/>
        <v>0</v>
      </c>
      <c r="G33" s="80"/>
      <c r="H33" s="1"/>
      <c r="I33" s="1"/>
      <c r="J33" s="77"/>
      <c r="K33" s="76"/>
      <c r="L33" s="1"/>
      <c r="M33" s="1"/>
      <c r="N33" s="1"/>
      <c r="O33" s="1"/>
      <c r="P33" s="1"/>
      <c r="Q33" s="1"/>
      <c r="R33" s="1"/>
      <c r="S33" s="82"/>
      <c r="T33" s="1"/>
      <c r="U33" s="42"/>
      <c r="V33" s="44"/>
      <c r="W33" s="56"/>
      <c r="X33" s="190"/>
      <c r="Y33" s="190"/>
    </row>
    <row r="34" spans="1:25" ht="25.5" hidden="1" customHeight="1" x14ac:dyDescent="0.25">
      <c r="B34" s="55"/>
      <c r="C34" s="315"/>
      <c r="D34" s="523" t="s">
        <v>477</v>
      </c>
      <c r="E34" s="523"/>
      <c r="F34" s="80">
        <f t="shared" si="0"/>
        <v>0</v>
      </c>
      <c r="G34" s="80"/>
      <c r="H34" s="1"/>
      <c r="I34" s="1"/>
      <c r="J34" s="77"/>
      <c r="K34" s="76"/>
      <c r="L34" s="1"/>
      <c r="M34" s="1"/>
      <c r="N34" s="1"/>
      <c r="O34" s="1"/>
      <c r="P34" s="1"/>
      <c r="Q34" s="1"/>
      <c r="R34" s="1"/>
      <c r="S34" s="82"/>
      <c r="T34" s="1"/>
      <c r="U34" s="42"/>
      <c r="V34" s="44"/>
      <c r="W34" s="56"/>
      <c r="X34" s="190"/>
      <c r="Y34" s="190"/>
    </row>
    <row r="35" spans="1:25" ht="25.5" hidden="1" customHeight="1" x14ac:dyDescent="0.25">
      <c r="B35" s="55"/>
      <c r="C35" s="315"/>
      <c r="D35" s="523" t="s">
        <v>481</v>
      </c>
      <c r="E35" s="523"/>
      <c r="F35" s="80">
        <f t="shared" si="0"/>
        <v>0</v>
      </c>
      <c r="G35" s="80"/>
      <c r="H35" s="1"/>
      <c r="I35" s="1"/>
      <c r="J35" s="77"/>
      <c r="K35" s="76"/>
      <c r="L35" s="1"/>
      <c r="M35" s="1"/>
      <c r="N35" s="1"/>
      <c r="O35" s="1"/>
      <c r="P35" s="1"/>
      <c r="Q35" s="1"/>
      <c r="R35" s="1"/>
      <c r="S35" s="82"/>
      <c r="T35" s="1"/>
      <c r="U35" s="42"/>
      <c r="V35" s="44"/>
      <c r="W35" s="56"/>
      <c r="X35" s="190"/>
      <c r="Y35" s="190"/>
    </row>
    <row r="36" spans="1:25" ht="25.5" hidden="1" customHeight="1" x14ac:dyDescent="0.25">
      <c r="B36" s="55"/>
      <c r="C36" s="315"/>
      <c r="D36" s="523" t="s">
        <v>486</v>
      </c>
      <c r="E36" s="523"/>
      <c r="F36" s="80">
        <f t="shared" si="0"/>
        <v>0</v>
      </c>
      <c r="G36" s="80"/>
      <c r="H36" s="1"/>
      <c r="I36" s="1"/>
      <c r="J36" s="77"/>
      <c r="K36" s="76"/>
      <c r="L36" s="1"/>
      <c r="M36" s="1"/>
      <c r="N36" s="1"/>
      <c r="O36" s="1"/>
      <c r="P36" s="1"/>
      <c r="Q36" s="1"/>
      <c r="R36" s="1"/>
      <c r="S36" s="82"/>
      <c r="T36" s="1"/>
      <c r="U36" s="42"/>
      <c r="V36" s="44"/>
      <c r="W36" s="56"/>
      <c r="X36" s="190"/>
      <c r="Y36" s="190"/>
    </row>
    <row r="37" spans="1:25" s="18" customFormat="1" ht="15.75" hidden="1" thickBot="1" x14ac:dyDescent="0.3">
      <c r="A37" s="128" t="s">
        <v>18</v>
      </c>
      <c r="B37" s="93" t="s">
        <v>727</v>
      </c>
      <c r="C37" s="534" t="s">
        <v>19</v>
      </c>
      <c r="D37" s="535"/>
      <c r="E37" s="535"/>
      <c r="F37" s="94">
        <f t="shared" ref="F37:F68" si="9">SUM(K37:V37)</f>
        <v>0</v>
      </c>
      <c r="G37" s="94">
        <f t="shared" ref="G37:J37" si="10">G38+G39+G40+G41+G42+G43+G44+G45+G46+G47</f>
        <v>0</v>
      </c>
      <c r="H37" s="96">
        <f t="shared" ref="H37:I37" si="11">H38+H39+H40+H41+H42+H43+H44+H45+H46+H47</f>
        <v>0</v>
      </c>
      <c r="I37" s="96">
        <f t="shared" si="11"/>
        <v>0</v>
      </c>
      <c r="J37" s="97">
        <f t="shared" si="10"/>
        <v>0</v>
      </c>
      <c r="K37" s="95">
        <f>K38+K39+K40+K41+K42+K43+K44+K45+K46+K47</f>
        <v>0</v>
      </c>
      <c r="L37" s="96">
        <f t="shared" ref="L37:V37" si="12">L38+L39+L40+L41+L42+L43+L44+L45+L46+L47</f>
        <v>0</v>
      </c>
      <c r="M37" s="96">
        <f t="shared" si="12"/>
        <v>0</v>
      </c>
      <c r="N37" s="96">
        <f t="shared" si="12"/>
        <v>0</v>
      </c>
      <c r="O37" s="96">
        <f t="shared" si="12"/>
        <v>0</v>
      </c>
      <c r="P37" s="96">
        <f t="shared" si="12"/>
        <v>0</v>
      </c>
      <c r="Q37" s="96">
        <f t="shared" si="12"/>
        <v>0</v>
      </c>
      <c r="R37" s="96">
        <f t="shared" si="12"/>
        <v>0</v>
      </c>
      <c r="S37" s="99">
        <f t="shared" si="12"/>
        <v>0</v>
      </c>
      <c r="T37" s="96">
        <f t="shared" si="12"/>
        <v>0</v>
      </c>
      <c r="U37" s="98">
        <f t="shared" si="12"/>
        <v>0</v>
      </c>
      <c r="V37" s="100">
        <f t="shared" si="12"/>
        <v>0</v>
      </c>
      <c r="W37" s="52"/>
      <c r="X37" s="190"/>
      <c r="Y37" s="190"/>
    </row>
    <row r="38" spans="1:25" ht="15.75" hidden="1" thickBot="1" x14ac:dyDescent="0.3">
      <c r="B38" s="55"/>
      <c r="C38" s="315"/>
      <c r="D38" s="524" t="s">
        <v>452</v>
      </c>
      <c r="E38" s="524"/>
      <c r="F38" s="80">
        <f t="shared" si="9"/>
        <v>0</v>
      </c>
      <c r="G38" s="80"/>
      <c r="H38" s="1"/>
      <c r="I38" s="1"/>
      <c r="J38" s="77"/>
      <c r="K38" s="76"/>
      <c r="L38" s="1"/>
      <c r="M38" s="1"/>
      <c r="N38" s="1"/>
      <c r="O38" s="1"/>
      <c r="P38" s="1"/>
      <c r="Q38" s="1"/>
      <c r="R38" s="1"/>
      <c r="S38" s="82"/>
      <c r="T38" s="1"/>
      <c r="U38" s="42"/>
      <c r="V38" s="44"/>
      <c r="W38" s="56"/>
      <c r="X38" s="190"/>
    </row>
    <row r="39" spans="1:25" ht="15.75" hidden="1" thickBot="1" x14ac:dyDescent="0.3">
      <c r="B39" s="55"/>
      <c r="C39" s="315"/>
      <c r="D39" s="524" t="s">
        <v>456</v>
      </c>
      <c r="E39" s="524"/>
      <c r="F39" s="80">
        <f t="shared" si="9"/>
        <v>0</v>
      </c>
      <c r="G39" s="80"/>
      <c r="H39" s="1"/>
      <c r="I39" s="1"/>
      <c r="J39" s="77"/>
      <c r="K39" s="76"/>
      <c r="L39" s="1"/>
      <c r="M39" s="1"/>
      <c r="N39" s="1"/>
      <c r="O39" s="1"/>
      <c r="P39" s="1"/>
      <c r="Q39" s="1"/>
      <c r="R39" s="1"/>
      <c r="S39" s="82"/>
      <c r="T39" s="1"/>
      <c r="U39" s="42"/>
      <c r="V39" s="44"/>
      <c r="W39" s="56"/>
      <c r="X39" s="190"/>
    </row>
    <row r="40" spans="1:25" ht="15.75" hidden="1" thickBot="1" x14ac:dyDescent="0.3">
      <c r="B40" s="55"/>
      <c r="C40" s="315"/>
      <c r="D40" s="524" t="s">
        <v>459</v>
      </c>
      <c r="E40" s="524"/>
      <c r="F40" s="80">
        <f t="shared" si="9"/>
        <v>0</v>
      </c>
      <c r="G40" s="80"/>
      <c r="H40" s="1"/>
      <c r="I40" s="1"/>
      <c r="J40" s="77"/>
      <c r="K40" s="76"/>
      <c r="L40" s="1"/>
      <c r="M40" s="1"/>
      <c r="N40" s="1"/>
      <c r="O40" s="1"/>
      <c r="P40" s="1"/>
      <c r="Q40" s="1"/>
      <c r="R40" s="1"/>
      <c r="S40" s="82"/>
      <c r="T40" s="1"/>
      <c r="U40" s="42"/>
      <c r="V40" s="44"/>
      <c r="W40" s="56"/>
      <c r="X40" s="190"/>
    </row>
    <row r="41" spans="1:25" ht="15.75" hidden="1" thickBot="1" x14ac:dyDescent="0.3">
      <c r="B41" s="55"/>
      <c r="C41" s="315"/>
      <c r="D41" s="524" t="s">
        <v>464</v>
      </c>
      <c r="E41" s="524"/>
      <c r="F41" s="80">
        <f t="shared" si="9"/>
        <v>0</v>
      </c>
      <c r="G41" s="80"/>
      <c r="H41" s="1"/>
      <c r="I41" s="1"/>
      <c r="J41" s="77"/>
      <c r="K41" s="76"/>
      <c r="L41" s="1"/>
      <c r="M41" s="1"/>
      <c r="N41" s="1"/>
      <c r="O41" s="1"/>
      <c r="P41" s="1"/>
      <c r="Q41" s="1"/>
      <c r="R41" s="1"/>
      <c r="S41" s="82"/>
      <c r="T41" s="1"/>
      <c r="U41" s="42"/>
      <c r="V41" s="44"/>
      <c r="W41" s="56"/>
      <c r="X41" s="190"/>
    </row>
    <row r="42" spans="1:25" ht="15.75" hidden="1" thickBot="1" x14ac:dyDescent="0.3">
      <c r="B42" s="55"/>
      <c r="C42" s="315"/>
      <c r="D42" s="524" t="s">
        <v>394</v>
      </c>
      <c r="E42" s="524"/>
      <c r="F42" s="80">
        <f t="shared" si="9"/>
        <v>0</v>
      </c>
      <c r="G42" s="80"/>
      <c r="H42" s="1"/>
      <c r="I42" s="1"/>
      <c r="J42" s="77"/>
      <c r="K42" s="76"/>
      <c r="L42" s="1"/>
      <c r="M42" s="1"/>
      <c r="N42" s="1"/>
      <c r="O42" s="1"/>
      <c r="P42" s="1"/>
      <c r="Q42" s="1"/>
      <c r="R42" s="1"/>
      <c r="S42" s="82"/>
      <c r="T42" s="1"/>
      <c r="U42" s="42"/>
      <c r="V42" s="44"/>
      <c r="W42" s="56"/>
      <c r="X42" s="190"/>
    </row>
    <row r="43" spans="1:25" ht="15.75" hidden="1" thickBot="1" x14ac:dyDescent="0.3">
      <c r="B43" s="55"/>
      <c r="C43" s="315"/>
      <c r="D43" s="524" t="s">
        <v>469</v>
      </c>
      <c r="E43" s="524"/>
      <c r="F43" s="80">
        <f t="shared" si="9"/>
        <v>0</v>
      </c>
      <c r="G43" s="80"/>
      <c r="H43" s="1"/>
      <c r="I43" s="1"/>
      <c r="J43" s="77"/>
      <c r="K43" s="76"/>
      <c r="L43" s="1"/>
      <c r="M43" s="1"/>
      <c r="N43" s="1"/>
      <c r="O43" s="1"/>
      <c r="P43" s="1"/>
      <c r="Q43" s="1"/>
      <c r="R43" s="1"/>
      <c r="S43" s="82"/>
      <c r="T43" s="1"/>
      <c r="U43" s="42"/>
      <c r="V43" s="44"/>
      <c r="W43" s="56"/>
      <c r="X43" s="190"/>
    </row>
    <row r="44" spans="1:25" ht="25.5" hidden="1" customHeight="1" x14ac:dyDescent="0.25">
      <c r="B44" s="55"/>
      <c r="C44" s="315"/>
      <c r="D44" s="523" t="s">
        <v>473</v>
      </c>
      <c r="E44" s="523"/>
      <c r="F44" s="80">
        <f t="shared" si="9"/>
        <v>0</v>
      </c>
      <c r="G44" s="80"/>
      <c r="H44" s="1"/>
      <c r="I44" s="1"/>
      <c r="J44" s="77"/>
      <c r="K44" s="76"/>
      <c r="L44" s="1"/>
      <c r="M44" s="1"/>
      <c r="N44" s="1"/>
      <c r="O44" s="1"/>
      <c r="P44" s="1"/>
      <c r="Q44" s="1"/>
      <c r="R44" s="1"/>
      <c r="S44" s="82"/>
      <c r="T44" s="1"/>
      <c r="U44" s="42"/>
      <c r="V44" s="44"/>
      <c r="W44" s="56"/>
      <c r="X44" s="190"/>
    </row>
    <row r="45" spans="1:25" ht="15.75" hidden="1" thickBot="1" x14ac:dyDescent="0.3">
      <c r="B45" s="55"/>
      <c r="C45" s="315"/>
      <c r="D45" s="524" t="s">
        <v>478</v>
      </c>
      <c r="E45" s="524"/>
      <c r="F45" s="80">
        <f t="shared" si="9"/>
        <v>0</v>
      </c>
      <c r="G45" s="80"/>
      <c r="H45" s="1"/>
      <c r="I45" s="1"/>
      <c r="J45" s="77"/>
      <c r="K45" s="76"/>
      <c r="L45" s="1"/>
      <c r="M45" s="1"/>
      <c r="N45" s="1"/>
      <c r="O45" s="1"/>
      <c r="P45" s="1"/>
      <c r="Q45" s="1"/>
      <c r="R45" s="1"/>
      <c r="S45" s="82"/>
      <c r="T45" s="1"/>
      <c r="U45" s="42"/>
      <c r="V45" s="44"/>
      <c r="W45" s="56"/>
      <c r="X45" s="190"/>
    </row>
    <row r="46" spans="1:25" ht="25.5" hidden="1" customHeight="1" x14ac:dyDescent="0.25">
      <c r="B46" s="55"/>
      <c r="C46" s="315"/>
      <c r="D46" s="523" t="s">
        <v>482</v>
      </c>
      <c r="E46" s="523"/>
      <c r="F46" s="80">
        <f t="shared" si="9"/>
        <v>0</v>
      </c>
      <c r="G46" s="80"/>
      <c r="H46" s="1"/>
      <c r="I46" s="1"/>
      <c r="J46" s="77"/>
      <c r="K46" s="76"/>
      <c r="L46" s="1"/>
      <c r="M46" s="1"/>
      <c r="N46" s="1"/>
      <c r="O46" s="1"/>
      <c r="P46" s="1"/>
      <c r="Q46" s="1"/>
      <c r="R46" s="1"/>
      <c r="S46" s="82"/>
      <c r="T46" s="1"/>
      <c r="U46" s="42"/>
      <c r="V46" s="44"/>
      <c r="W46" s="56"/>
      <c r="X46" s="190"/>
    </row>
    <row r="47" spans="1:25" ht="25.5" hidden="1" customHeight="1" thickBot="1" x14ac:dyDescent="0.3">
      <c r="B47" s="57"/>
      <c r="C47" s="316"/>
      <c r="D47" s="555" t="s">
        <v>487</v>
      </c>
      <c r="E47" s="555"/>
      <c r="F47" s="80">
        <f t="shared" si="9"/>
        <v>0</v>
      </c>
      <c r="G47" s="80"/>
      <c r="H47" s="1"/>
      <c r="I47" s="1"/>
      <c r="J47" s="77"/>
      <c r="K47" s="76"/>
      <c r="L47" s="1"/>
      <c r="M47" s="1"/>
      <c r="N47" s="1"/>
      <c r="O47" s="1"/>
      <c r="P47" s="1"/>
      <c r="Q47" s="1"/>
      <c r="R47" s="1"/>
      <c r="S47" s="82"/>
      <c r="T47" s="1"/>
      <c r="U47" s="42"/>
      <c r="V47" s="44"/>
      <c r="W47" s="56"/>
      <c r="X47" s="190"/>
    </row>
    <row r="48" spans="1:25" ht="15.75" thickBot="1" x14ac:dyDescent="0.3">
      <c r="B48" s="101" t="s">
        <v>20</v>
      </c>
      <c r="C48" s="539" t="s">
        <v>21</v>
      </c>
      <c r="D48" s="539"/>
      <c r="E48" s="540"/>
      <c r="F48" s="86">
        <f t="shared" si="9"/>
        <v>0</v>
      </c>
      <c r="G48" s="86">
        <f t="shared" ref="G48:J48" si="13">G49+G50+G51+G62+G73</f>
        <v>0</v>
      </c>
      <c r="H48" s="88">
        <f t="shared" ref="H48:I48" si="14">H49+H50+H51+H62+H73</f>
        <v>0</v>
      </c>
      <c r="I48" s="88">
        <f t="shared" si="14"/>
        <v>0</v>
      </c>
      <c r="J48" s="89">
        <f t="shared" si="13"/>
        <v>0</v>
      </c>
      <c r="K48" s="87">
        <f>K49+K50+K51+K62+K73</f>
        <v>0</v>
      </c>
      <c r="L48" s="88">
        <f t="shared" ref="L48:V48" si="15">L49+L50+L51+L62+L73</f>
        <v>0</v>
      </c>
      <c r="M48" s="88">
        <f t="shared" si="15"/>
        <v>0</v>
      </c>
      <c r="N48" s="88">
        <f t="shared" si="15"/>
        <v>0</v>
      </c>
      <c r="O48" s="88">
        <f t="shared" si="15"/>
        <v>0</v>
      </c>
      <c r="P48" s="88">
        <f t="shared" si="15"/>
        <v>0</v>
      </c>
      <c r="Q48" s="88">
        <f t="shared" si="15"/>
        <v>0</v>
      </c>
      <c r="R48" s="88">
        <f t="shared" si="15"/>
        <v>0</v>
      </c>
      <c r="S48" s="91">
        <f t="shared" si="15"/>
        <v>0</v>
      </c>
      <c r="T48" s="88">
        <f t="shared" si="15"/>
        <v>0</v>
      </c>
      <c r="U48" s="90">
        <f t="shared" si="15"/>
        <v>0</v>
      </c>
      <c r="V48" s="92">
        <f t="shared" si="15"/>
        <v>0</v>
      </c>
      <c r="W48" s="52"/>
      <c r="X48" s="190"/>
    </row>
    <row r="49" spans="1:24" s="18" customFormat="1" ht="15.75" hidden="1" thickBot="1" x14ac:dyDescent="0.3">
      <c r="A49" s="128" t="s">
        <v>22</v>
      </c>
      <c r="B49" s="117" t="s">
        <v>728</v>
      </c>
      <c r="C49" s="541" t="s">
        <v>395</v>
      </c>
      <c r="D49" s="542"/>
      <c r="E49" s="542"/>
      <c r="F49" s="94">
        <f t="shared" si="9"/>
        <v>0</v>
      </c>
      <c r="G49" s="94"/>
      <c r="H49" s="96"/>
      <c r="I49" s="96"/>
      <c r="J49" s="97"/>
      <c r="K49" s="95"/>
      <c r="L49" s="96"/>
      <c r="M49" s="96"/>
      <c r="N49" s="96"/>
      <c r="O49" s="96"/>
      <c r="P49" s="96"/>
      <c r="Q49" s="96"/>
      <c r="R49" s="96"/>
      <c r="S49" s="99"/>
      <c r="T49" s="96"/>
      <c r="U49" s="98"/>
      <c r="V49" s="100"/>
      <c r="W49" s="52"/>
      <c r="X49" s="190"/>
    </row>
    <row r="50" spans="1:24" s="18" customFormat="1" ht="25.5" hidden="1" customHeight="1" x14ac:dyDescent="0.25">
      <c r="A50" s="128" t="s">
        <v>23</v>
      </c>
      <c r="B50" s="93" t="s">
        <v>729</v>
      </c>
      <c r="C50" s="532" t="s">
        <v>24</v>
      </c>
      <c r="D50" s="533"/>
      <c r="E50" s="533"/>
      <c r="F50" s="94">
        <f t="shared" si="9"/>
        <v>0</v>
      </c>
      <c r="G50" s="94"/>
      <c r="H50" s="96"/>
      <c r="I50" s="96"/>
      <c r="J50" s="97"/>
      <c r="K50" s="95"/>
      <c r="L50" s="96"/>
      <c r="M50" s="96"/>
      <c r="N50" s="96"/>
      <c r="O50" s="96"/>
      <c r="P50" s="96"/>
      <c r="Q50" s="96"/>
      <c r="R50" s="96"/>
      <c r="S50" s="99"/>
      <c r="T50" s="96"/>
      <c r="U50" s="98"/>
      <c r="V50" s="100"/>
      <c r="W50" s="52"/>
      <c r="X50" s="190"/>
    </row>
    <row r="51" spans="1:24" s="18" customFormat="1" ht="25.5" hidden="1" customHeight="1" x14ac:dyDescent="0.25">
      <c r="A51" s="128" t="s">
        <v>25</v>
      </c>
      <c r="B51" s="93" t="s">
        <v>730</v>
      </c>
      <c r="C51" s="532" t="s">
        <v>26</v>
      </c>
      <c r="D51" s="533"/>
      <c r="E51" s="533"/>
      <c r="F51" s="94">
        <f t="shared" si="9"/>
        <v>0</v>
      </c>
      <c r="G51" s="94">
        <f t="shared" ref="G51:J51" si="16">G52+G53+G54+G55+G56+G57+G58+G59+G60+G61</f>
        <v>0</v>
      </c>
      <c r="H51" s="96">
        <f t="shared" ref="H51:I51" si="17">H52+H53+H54+H55+H56+H57+H58+H59+H60+H61</f>
        <v>0</v>
      </c>
      <c r="I51" s="96">
        <f t="shared" si="17"/>
        <v>0</v>
      </c>
      <c r="J51" s="97">
        <f t="shared" si="16"/>
        <v>0</v>
      </c>
      <c r="K51" s="95">
        <f>K52+K53+K54+K55+K56+K57+K58+K59+K60+K61</f>
        <v>0</v>
      </c>
      <c r="L51" s="96">
        <f t="shared" ref="L51:V51" si="18">L52+L53+L54+L55+L56+L57+L58+L59+L60+L61</f>
        <v>0</v>
      </c>
      <c r="M51" s="96">
        <f t="shared" si="18"/>
        <v>0</v>
      </c>
      <c r="N51" s="96">
        <f t="shared" si="18"/>
        <v>0</v>
      </c>
      <c r="O51" s="96">
        <f t="shared" si="18"/>
        <v>0</v>
      </c>
      <c r="P51" s="96">
        <f t="shared" si="18"/>
        <v>0</v>
      </c>
      <c r="Q51" s="96">
        <f t="shared" si="18"/>
        <v>0</v>
      </c>
      <c r="R51" s="96">
        <f t="shared" si="18"/>
        <v>0</v>
      </c>
      <c r="S51" s="99">
        <f t="shared" si="18"/>
        <v>0</v>
      </c>
      <c r="T51" s="96">
        <f t="shared" si="18"/>
        <v>0</v>
      </c>
      <c r="U51" s="98">
        <f t="shared" si="18"/>
        <v>0</v>
      </c>
      <c r="V51" s="100">
        <f t="shared" si="18"/>
        <v>0</v>
      </c>
      <c r="W51" s="52"/>
      <c r="X51" s="190"/>
    </row>
    <row r="52" spans="1:24" ht="15.75" hidden="1" thickBot="1" x14ac:dyDescent="0.3">
      <c r="B52" s="55"/>
      <c r="C52" s="315"/>
      <c r="D52" s="524" t="s">
        <v>796</v>
      </c>
      <c r="E52" s="524"/>
      <c r="F52" s="80">
        <f t="shared" si="9"/>
        <v>0</v>
      </c>
      <c r="G52" s="80"/>
      <c r="H52" s="1"/>
      <c r="I52" s="1"/>
      <c r="J52" s="77"/>
      <c r="K52" s="76"/>
      <c r="L52" s="1"/>
      <c r="M52" s="1"/>
      <c r="N52" s="1"/>
      <c r="O52" s="1"/>
      <c r="P52" s="1"/>
      <c r="Q52" s="1"/>
      <c r="R52" s="1"/>
      <c r="S52" s="82"/>
      <c r="T52" s="1"/>
      <c r="U52" s="42"/>
      <c r="V52" s="44"/>
      <c r="W52" s="56"/>
      <c r="X52" s="190"/>
    </row>
    <row r="53" spans="1:24" ht="15.75" hidden="1" thickBot="1" x14ac:dyDescent="0.3">
      <c r="B53" s="55"/>
      <c r="C53" s="315"/>
      <c r="D53" s="524" t="s">
        <v>797</v>
      </c>
      <c r="E53" s="524"/>
      <c r="F53" s="80">
        <f t="shared" si="9"/>
        <v>0</v>
      </c>
      <c r="G53" s="80"/>
      <c r="H53" s="1"/>
      <c r="I53" s="1"/>
      <c r="J53" s="77"/>
      <c r="K53" s="76"/>
      <c r="L53" s="1"/>
      <c r="M53" s="1"/>
      <c r="N53" s="1"/>
      <c r="O53" s="1"/>
      <c r="P53" s="1"/>
      <c r="Q53" s="1"/>
      <c r="R53" s="1"/>
      <c r="S53" s="82"/>
      <c r="T53" s="1"/>
      <c r="U53" s="42"/>
      <c r="V53" s="44"/>
      <c r="W53" s="56"/>
      <c r="X53" s="190"/>
    </row>
    <row r="54" spans="1:24" ht="15.75" hidden="1" thickBot="1" x14ac:dyDescent="0.3">
      <c r="B54" s="55"/>
      <c r="C54" s="315"/>
      <c r="D54" s="524" t="s">
        <v>460</v>
      </c>
      <c r="E54" s="524"/>
      <c r="F54" s="80">
        <f t="shared" si="9"/>
        <v>0</v>
      </c>
      <c r="G54" s="80"/>
      <c r="H54" s="1"/>
      <c r="I54" s="1"/>
      <c r="J54" s="77"/>
      <c r="K54" s="76"/>
      <c r="L54" s="1"/>
      <c r="M54" s="1"/>
      <c r="N54" s="1"/>
      <c r="O54" s="1"/>
      <c r="P54" s="1"/>
      <c r="Q54" s="1"/>
      <c r="R54" s="1"/>
      <c r="S54" s="82"/>
      <c r="T54" s="1"/>
      <c r="U54" s="42"/>
      <c r="V54" s="44"/>
      <c r="W54" s="56"/>
      <c r="X54" s="190"/>
    </row>
    <row r="55" spans="1:24" ht="25.5" hidden="1" customHeight="1" x14ac:dyDescent="0.25">
      <c r="B55" s="55"/>
      <c r="C55" s="315"/>
      <c r="D55" s="523" t="s">
        <v>465</v>
      </c>
      <c r="E55" s="523"/>
      <c r="F55" s="80">
        <f t="shared" si="9"/>
        <v>0</v>
      </c>
      <c r="G55" s="80"/>
      <c r="H55" s="1"/>
      <c r="I55" s="1"/>
      <c r="J55" s="77"/>
      <c r="K55" s="76"/>
      <c r="L55" s="1"/>
      <c r="M55" s="1"/>
      <c r="N55" s="1"/>
      <c r="O55" s="1"/>
      <c r="P55" s="1"/>
      <c r="Q55" s="1"/>
      <c r="R55" s="1"/>
      <c r="S55" s="82"/>
      <c r="T55" s="1"/>
      <c r="U55" s="42"/>
      <c r="V55" s="44"/>
      <c r="W55" s="56"/>
      <c r="X55" s="190"/>
    </row>
    <row r="56" spans="1:24" ht="15.75" hidden="1" thickBot="1" x14ac:dyDescent="0.3">
      <c r="B56" s="55"/>
      <c r="C56" s="315"/>
      <c r="D56" s="524" t="s">
        <v>396</v>
      </c>
      <c r="E56" s="524"/>
      <c r="F56" s="80">
        <f t="shared" si="9"/>
        <v>0</v>
      </c>
      <c r="G56" s="80"/>
      <c r="H56" s="1"/>
      <c r="I56" s="1"/>
      <c r="J56" s="77"/>
      <c r="K56" s="76"/>
      <c r="L56" s="1"/>
      <c r="M56" s="1"/>
      <c r="N56" s="1"/>
      <c r="O56" s="1"/>
      <c r="P56" s="1"/>
      <c r="Q56" s="1"/>
      <c r="R56" s="1"/>
      <c r="S56" s="82"/>
      <c r="T56" s="1"/>
      <c r="U56" s="42"/>
      <c r="V56" s="44"/>
      <c r="W56" s="56"/>
      <c r="X56" s="190"/>
    </row>
    <row r="57" spans="1:24" ht="15.75" hidden="1" thickBot="1" x14ac:dyDescent="0.3">
      <c r="B57" s="55"/>
      <c r="C57" s="315"/>
      <c r="D57" s="524" t="s">
        <v>798</v>
      </c>
      <c r="E57" s="524"/>
      <c r="F57" s="80">
        <f t="shared" si="9"/>
        <v>0</v>
      </c>
      <c r="G57" s="80"/>
      <c r="H57" s="1"/>
      <c r="I57" s="1"/>
      <c r="J57" s="77"/>
      <c r="K57" s="76"/>
      <c r="L57" s="1"/>
      <c r="M57" s="1"/>
      <c r="N57" s="1"/>
      <c r="O57" s="1"/>
      <c r="P57" s="1"/>
      <c r="Q57" s="1"/>
      <c r="R57" s="1"/>
      <c r="S57" s="82"/>
      <c r="T57" s="1"/>
      <c r="U57" s="42"/>
      <c r="V57" s="44"/>
      <c r="W57" s="56"/>
      <c r="X57" s="190"/>
    </row>
    <row r="58" spans="1:24" ht="25.5" hidden="1" customHeight="1" x14ac:dyDescent="0.25">
      <c r="B58" s="55"/>
      <c r="C58" s="315"/>
      <c r="D58" s="523" t="s">
        <v>474</v>
      </c>
      <c r="E58" s="523"/>
      <c r="F58" s="80">
        <f t="shared" si="9"/>
        <v>0</v>
      </c>
      <c r="G58" s="80"/>
      <c r="H58" s="1"/>
      <c r="I58" s="1"/>
      <c r="J58" s="77"/>
      <c r="K58" s="76"/>
      <c r="L58" s="1"/>
      <c r="M58" s="1"/>
      <c r="N58" s="1"/>
      <c r="O58" s="1"/>
      <c r="P58" s="1"/>
      <c r="Q58" s="1"/>
      <c r="R58" s="1"/>
      <c r="S58" s="82"/>
      <c r="T58" s="1"/>
      <c r="U58" s="42"/>
      <c r="V58" s="44"/>
      <c r="W58" s="56"/>
      <c r="X58" s="190"/>
    </row>
    <row r="59" spans="1:24" ht="25.5" hidden="1" customHeight="1" x14ac:dyDescent="0.25">
      <c r="B59" s="55"/>
      <c r="C59" s="315"/>
      <c r="D59" s="523" t="s">
        <v>479</v>
      </c>
      <c r="E59" s="523"/>
      <c r="F59" s="80">
        <f t="shared" si="9"/>
        <v>0</v>
      </c>
      <c r="G59" s="80"/>
      <c r="H59" s="1"/>
      <c r="I59" s="1"/>
      <c r="J59" s="77"/>
      <c r="K59" s="76"/>
      <c r="L59" s="1"/>
      <c r="M59" s="1"/>
      <c r="N59" s="1"/>
      <c r="O59" s="1"/>
      <c r="P59" s="1"/>
      <c r="Q59" s="1"/>
      <c r="R59" s="1"/>
      <c r="S59" s="82"/>
      <c r="T59" s="1"/>
      <c r="U59" s="42"/>
      <c r="V59" s="44"/>
      <c r="W59" s="56"/>
      <c r="X59" s="190"/>
    </row>
    <row r="60" spans="1:24" ht="25.5" hidden="1" customHeight="1" x14ac:dyDescent="0.25">
      <c r="B60" s="55"/>
      <c r="C60" s="315"/>
      <c r="D60" s="523" t="s">
        <v>483</v>
      </c>
      <c r="E60" s="523"/>
      <c r="F60" s="80">
        <f t="shared" si="9"/>
        <v>0</v>
      </c>
      <c r="G60" s="80"/>
      <c r="H60" s="1"/>
      <c r="I60" s="1"/>
      <c r="J60" s="77"/>
      <c r="K60" s="76"/>
      <c r="L60" s="1"/>
      <c r="M60" s="1"/>
      <c r="N60" s="1"/>
      <c r="O60" s="1"/>
      <c r="P60" s="1"/>
      <c r="Q60" s="1"/>
      <c r="R60" s="1"/>
      <c r="S60" s="82"/>
      <c r="T60" s="1"/>
      <c r="U60" s="42"/>
      <c r="V60" s="44"/>
      <c r="W60" s="56"/>
      <c r="X60" s="190"/>
    </row>
    <row r="61" spans="1:24" ht="25.5" hidden="1" customHeight="1" x14ac:dyDescent="0.25">
      <c r="B61" s="55"/>
      <c r="C61" s="315"/>
      <c r="D61" s="523" t="s">
        <v>488</v>
      </c>
      <c r="E61" s="523"/>
      <c r="F61" s="80">
        <f t="shared" si="9"/>
        <v>0</v>
      </c>
      <c r="G61" s="80"/>
      <c r="H61" s="1"/>
      <c r="I61" s="1"/>
      <c r="J61" s="77"/>
      <c r="K61" s="76"/>
      <c r="L61" s="1"/>
      <c r="M61" s="1"/>
      <c r="N61" s="1"/>
      <c r="O61" s="1"/>
      <c r="P61" s="1"/>
      <c r="Q61" s="1"/>
      <c r="R61" s="1"/>
      <c r="S61" s="82"/>
      <c r="T61" s="1"/>
      <c r="U61" s="42"/>
      <c r="V61" s="44"/>
      <c r="W61" s="56"/>
      <c r="X61" s="190"/>
    </row>
    <row r="62" spans="1:24" s="18" customFormat="1" ht="25.5" hidden="1" customHeight="1" x14ac:dyDescent="0.25">
      <c r="A62" s="128" t="s">
        <v>27</v>
      </c>
      <c r="B62" s="93" t="s">
        <v>731</v>
      </c>
      <c r="C62" s="532" t="s">
        <v>28</v>
      </c>
      <c r="D62" s="533"/>
      <c r="E62" s="533"/>
      <c r="F62" s="94">
        <f t="shared" si="9"/>
        <v>0</v>
      </c>
      <c r="G62" s="94">
        <f t="shared" ref="G62:V62" si="19">G63+G64+G65+G66+G67+G68+G69+G70+G71+G72</f>
        <v>0</v>
      </c>
      <c r="H62" s="96">
        <f t="shared" ref="H62:I62" si="20">H63+H64+H65+H66+H67+H68+H69+H70+H71+H72</f>
        <v>0</v>
      </c>
      <c r="I62" s="96">
        <f t="shared" si="20"/>
        <v>0</v>
      </c>
      <c r="J62" s="97">
        <f t="shared" si="19"/>
        <v>0</v>
      </c>
      <c r="K62" s="95">
        <f t="shared" si="19"/>
        <v>0</v>
      </c>
      <c r="L62" s="96">
        <f t="shared" si="19"/>
        <v>0</v>
      </c>
      <c r="M62" s="96">
        <f t="shared" si="19"/>
        <v>0</v>
      </c>
      <c r="N62" s="96">
        <f t="shared" si="19"/>
        <v>0</v>
      </c>
      <c r="O62" s="96">
        <f t="shared" si="19"/>
        <v>0</v>
      </c>
      <c r="P62" s="96">
        <f t="shared" si="19"/>
        <v>0</v>
      </c>
      <c r="Q62" s="96">
        <f t="shared" si="19"/>
        <v>0</v>
      </c>
      <c r="R62" s="96">
        <f t="shared" si="19"/>
        <v>0</v>
      </c>
      <c r="S62" s="99">
        <f t="shared" si="19"/>
        <v>0</v>
      </c>
      <c r="T62" s="96">
        <f t="shared" si="19"/>
        <v>0</v>
      </c>
      <c r="U62" s="98">
        <f t="shared" si="19"/>
        <v>0</v>
      </c>
      <c r="V62" s="100">
        <f t="shared" si="19"/>
        <v>0</v>
      </c>
      <c r="W62" s="52"/>
      <c r="X62" s="190"/>
    </row>
    <row r="63" spans="1:24" ht="25.5" hidden="1" customHeight="1" x14ac:dyDescent="0.25">
      <c r="B63" s="55"/>
      <c r="C63" s="315"/>
      <c r="D63" s="523" t="s">
        <v>453</v>
      </c>
      <c r="E63" s="523"/>
      <c r="F63" s="80">
        <f t="shared" si="9"/>
        <v>0</v>
      </c>
      <c r="G63" s="80"/>
      <c r="H63" s="1"/>
      <c r="I63" s="1"/>
      <c r="J63" s="77"/>
      <c r="K63" s="76"/>
      <c r="L63" s="1"/>
      <c r="M63" s="1"/>
      <c r="N63" s="1"/>
      <c r="O63" s="1"/>
      <c r="P63" s="1"/>
      <c r="Q63" s="1"/>
      <c r="R63" s="1"/>
      <c r="S63" s="82"/>
      <c r="T63" s="1"/>
      <c r="U63" s="42"/>
      <c r="V63" s="44"/>
      <c r="W63" s="56"/>
      <c r="X63" s="190"/>
    </row>
    <row r="64" spans="1:24" ht="25.5" hidden="1" customHeight="1" x14ac:dyDescent="0.25">
      <c r="B64" s="55"/>
      <c r="C64" s="315"/>
      <c r="D64" s="523" t="s">
        <v>457</v>
      </c>
      <c r="E64" s="523"/>
      <c r="F64" s="80">
        <f t="shared" si="9"/>
        <v>0</v>
      </c>
      <c r="G64" s="80"/>
      <c r="H64" s="1"/>
      <c r="I64" s="1"/>
      <c r="J64" s="77"/>
      <c r="K64" s="76"/>
      <c r="L64" s="1"/>
      <c r="M64" s="1"/>
      <c r="N64" s="1"/>
      <c r="O64" s="1"/>
      <c r="P64" s="1"/>
      <c r="Q64" s="1"/>
      <c r="R64" s="1"/>
      <c r="S64" s="82"/>
      <c r="T64" s="1"/>
      <c r="U64" s="42"/>
      <c r="V64" s="44"/>
      <c r="W64" s="56"/>
      <c r="X64" s="190"/>
    </row>
    <row r="65" spans="1:24" ht="25.5" hidden="1" customHeight="1" x14ac:dyDescent="0.25">
      <c r="B65" s="55"/>
      <c r="C65" s="315"/>
      <c r="D65" s="523" t="s">
        <v>461</v>
      </c>
      <c r="E65" s="523"/>
      <c r="F65" s="80">
        <f t="shared" si="9"/>
        <v>0</v>
      </c>
      <c r="G65" s="80"/>
      <c r="H65" s="1"/>
      <c r="I65" s="1"/>
      <c r="J65" s="77"/>
      <c r="K65" s="76"/>
      <c r="L65" s="1"/>
      <c r="M65" s="1"/>
      <c r="N65" s="1"/>
      <c r="O65" s="1"/>
      <c r="P65" s="1"/>
      <c r="Q65" s="1"/>
      <c r="R65" s="1"/>
      <c r="S65" s="82"/>
      <c r="T65" s="1"/>
      <c r="U65" s="42"/>
      <c r="V65" s="44"/>
      <c r="W65" s="56"/>
      <c r="X65" s="190"/>
    </row>
    <row r="66" spans="1:24" ht="25.5" hidden="1" customHeight="1" x14ac:dyDescent="0.25">
      <c r="B66" s="55"/>
      <c r="C66" s="315"/>
      <c r="D66" s="523" t="s">
        <v>466</v>
      </c>
      <c r="E66" s="523"/>
      <c r="F66" s="80">
        <f t="shared" si="9"/>
        <v>0</v>
      </c>
      <c r="G66" s="80"/>
      <c r="H66" s="1"/>
      <c r="I66" s="1"/>
      <c r="J66" s="77"/>
      <c r="K66" s="76"/>
      <c r="L66" s="1"/>
      <c r="M66" s="1"/>
      <c r="N66" s="1"/>
      <c r="O66" s="1"/>
      <c r="P66" s="1"/>
      <c r="Q66" s="1"/>
      <c r="R66" s="1"/>
      <c r="S66" s="82"/>
      <c r="T66" s="1"/>
      <c r="U66" s="42"/>
      <c r="V66" s="44"/>
      <c r="W66" s="56"/>
      <c r="X66" s="190"/>
    </row>
    <row r="67" spans="1:24" ht="25.5" hidden="1" customHeight="1" x14ac:dyDescent="0.25">
      <c r="B67" s="55"/>
      <c r="C67" s="315"/>
      <c r="D67" s="523" t="s">
        <v>397</v>
      </c>
      <c r="E67" s="523"/>
      <c r="F67" s="80">
        <f t="shared" si="9"/>
        <v>0</v>
      </c>
      <c r="G67" s="80"/>
      <c r="H67" s="1"/>
      <c r="I67" s="1"/>
      <c r="J67" s="77"/>
      <c r="K67" s="76"/>
      <c r="L67" s="1"/>
      <c r="M67" s="1"/>
      <c r="N67" s="1"/>
      <c r="O67" s="1"/>
      <c r="P67" s="1"/>
      <c r="Q67" s="1"/>
      <c r="R67" s="1"/>
      <c r="S67" s="82"/>
      <c r="T67" s="1"/>
      <c r="U67" s="42"/>
      <c r="V67" s="44"/>
      <c r="W67" s="56"/>
      <c r="X67" s="190"/>
    </row>
    <row r="68" spans="1:24" ht="25.5" hidden="1" customHeight="1" x14ac:dyDescent="0.25">
      <c r="B68" s="55"/>
      <c r="C68" s="315"/>
      <c r="D68" s="523" t="s">
        <v>470</v>
      </c>
      <c r="E68" s="523"/>
      <c r="F68" s="80">
        <f t="shared" si="9"/>
        <v>0</v>
      </c>
      <c r="G68" s="80"/>
      <c r="H68" s="1"/>
      <c r="I68" s="1"/>
      <c r="J68" s="77"/>
      <c r="K68" s="76"/>
      <c r="L68" s="1"/>
      <c r="M68" s="1"/>
      <c r="N68" s="1"/>
      <c r="O68" s="1"/>
      <c r="P68" s="1"/>
      <c r="Q68" s="1"/>
      <c r="R68" s="1"/>
      <c r="S68" s="82"/>
      <c r="T68" s="1"/>
      <c r="U68" s="42"/>
      <c r="V68" s="44"/>
      <c r="W68" s="56"/>
      <c r="X68" s="190"/>
    </row>
    <row r="69" spans="1:24" ht="25.5" hidden="1" customHeight="1" x14ac:dyDescent="0.25">
      <c r="B69" s="55"/>
      <c r="C69" s="315"/>
      <c r="D69" s="523" t="s">
        <v>475</v>
      </c>
      <c r="E69" s="523"/>
      <c r="F69" s="80">
        <f t="shared" ref="F69:F100" si="21">SUM(K69:V69)</f>
        <v>0</v>
      </c>
      <c r="G69" s="80"/>
      <c r="H69" s="1"/>
      <c r="I69" s="1"/>
      <c r="J69" s="77"/>
      <c r="K69" s="76"/>
      <c r="L69" s="1"/>
      <c r="M69" s="1"/>
      <c r="N69" s="1"/>
      <c r="O69" s="1"/>
      <c r="P69" s="1"/>
      <c r="Q69" s="1"/>
      <c r="R69" s="1"/>
      <c r="S69" s="82"/>
      <c r="T69" s="1"/>
      <c r="U69" s="42"/>
      <c r="V69" s="44"/>
      <c r="W69" s="56"/>
      <c r="X69" s="190"/>
    </row>
    <row r="70" spans="1:24" ht="25.5" hidden="1" customHeight="1" x14ac:dyDescent="0.25">
      <c r="B70" s="55"/>
      <c r="C70" s="315"/>
      <c r="D70" s="523" t="s">
        <v>480</v>
      </c>
      <c r="E70" s="523"/>
      <c r="F70" s="80">
        <f t="shared" si="21"/>
        <v>0</v>
      </c>
      <c r="G70" s="80"/>
      <c r="H70" s="1"/>
      <c r="I70" s="1"/>
      <c r="J70" s="77"/>
      <c r="K70" s="76"/>
      <c r="L70" s="1"/>
      <c r="M70" s="1"/>
      <c r="N70" s="1"/>
      <c r="O70" s="1"/>
      <c r="P70" s="1"/>
      <c r="Q70" s="1"/>
      <c r="R70" s="1"/>
      <c r="S70" s="82"/>
      <c r="T70" s="1"/>
      <c r="U70" s="42"/>
      <c r="V70" s="44"/>
      <c r="W70" s="56"/>
      <c r="X70" s="190"/>
    </row>
    <row r="71" spans="1:24" ht="25.5" hidden="1" customHeight="1" x14ac:dyDescent="0.25">
      <c r="B71" s="55"/>
      <c r="C71" s="315"/>
      <c r="D71" s="523" t="s">
        <v>484</v>
      </c>
      <c r="E71" s="523"/>
      <c r="F71" s="80">
        <f t="shared" si="21"/>
        <v>0</v>
      </c>
      <c r="G71" s="80"/>
      <c r="H71" s="1"/>
      <c r="I71" s="1"/>
      <c r="J71" s="77"/>
      <c r="K71" s="76"/>
      <c r="L71" s="1"/>
      <c r="M71" s="1"/>
      <c r="N71" s="1"/>
      <c r="O71" s="1"/>
      <c r="P71" s="1"/>
      <c r="Q71" s="1"/>
      <c r="R71" s="1"/>
      <c r="S71" s="82"/>
      <c r="T71" s="1"/>
      <c r="U71" s="42"/>
      <c r="V71" s="44"/>
      <c r="W71" s="56"/>
      <c r="X71" s="190"/>
    </row>
    <row r="72" spans="1:24" ht="25.5" hidden="1" customHeight="1" x14ac:dyDescent="0.25">
      <c r="B72" s="55"/>
      <c r="C72" s="315"/>
      <c r="D72" s="523" t="s">
        <v>489</v>
      </c>
      <c r="E72" s="523"/>
      <c r="F72" s="80">
        <f t="shared" si="21"/>
        <v>0</v>
      </c>
      <c r="G72" s="80"/>
      <c r="H72" s="1"/>
      <c r="I72" s="1"/>
      <c r="J72" s="77"/>
      <c r="K72" s="76"/>
      <c r="L72" s="1"/>
      <c r="M72" s="1"/>
      <c r="N72" s="1"/>
      <c r="O72" s="1"/>
      <c r="P72" s="1"/>
      <c r="Q72" s="1"/>
      <c r="R72" s="1"/>
      <c r="S72" s="82"/>
      <c r="T72" s="1"/>
      <c r="U72" s="42"/>
      <c r="V72" s="44"/>
      <c r="W72" s="56"/>
      <c r="X72" s="190"/>
    </row>
    <row r="73" spans="1:24" s="18" customFormat="1" ht="15.75" hidden="1" thickBot="1" x14ac:dyDescent="0.3">
      <c r="A73" s="128" t="s">
        <v>29</v>
      </c>
      <c r="B73" s="93" t="s">
        <v>732</v>
      </c>
      <c r="C73" s="534" t="s">
        <v>799</v>
      </c>
      <c r="D73" s="535"/>
      <c r="E73" s="535"/>
      <c r="F73" s="94">
        <f t="shared" si="21"/>
        <v>0</v>
      </c>
      <c r="G73" s="94">
        <f t="shared" ref="G73:V73" si="22">G74+G75+G76+G77+G78+G79+G80+G81+G82+G83</f>
        <v>0</v>
      </c>
      <c r="H73" s="96">
        <f t="shared" ref="H73:I73" si="23">H74+H75+H76+H77+H78+H79+H80+H81+H82+H83</f>
        <v>0</v>
      </c>
      <c r="I73" s="96">
        <f t="shared" si="23"/>
        <v>0</v>
      </c>
      <c r="J73" s="97">
        <f t="shared" si="22"/>
        <v>0</v>
      </c>
      <c r="K73" s="95">
        <f t="shared" si="22"/>
        <v>0</v>
      </c>
      <c r="L73" s="96">
        <f t="shared" si="22"/>
        <v>0</v>
      </c>
      <c r="M73" s="96">
        <f t="shared" si="22"/>
        <v>0</v>
      </c>
      <c r="N73" s="96">
        <f t="shared" si="22"/>
        <v>0</v>
      </c>
      <c r="O73" s="96">
        <f t="shared" si="22"/>
        <v>0</v>
      </c>
      <c r="P73" s="96">
        <f t="shared" si="22"/>
        <v>0</v>
      </c>
      <c r="Q73" s="96">
        <f t="shared" si="22"/>
        <v>0</v>
      </c>
      <c r="R73" s="96">
        <f t="shared" si="22"/>
        <v>0</v>
      </c>
      <c r="S73" s="99">
        <f t="shared" si="22"/>
        <v>0</v>
      </c>
      <c r="T73" s="96">
        <f t="shared" si="22"/>
        <v>0</v>
      </c>
      <c r="U73" s="98">
        <f t="shared" si="22"/>
        <v>0</v>
      </c>
      <c r="V73" s="100">
        <f t="shared" si="22"/>
        <v>0</v>
      </c>
      <c r="W73" s="52"/>
      <c r="X73" s="190"/>
    </row>
    <row r="74" spans="1:24" ht="15.75" hidden="1" thickBot="1" x14ac:dyDescent="0.3">
      <c r="B74" s="55"/>
      <c r="C74" s="315"/>
      <c r="D74" s="524" t="s">
        <v>454</v>
      </c>
      <c r="E74" s="524"/>
      <c r="F74" s="80">
        <f t="shared" si="21"/>
        <v>0</v>
      </c>
      <c r="G74" s="80"/>
      <c r="H74" s="1"/>
      <c r="I74" s="1"/>
      <c r="J74" s="77"/>
      <c r="K74" s="76"/>
      <c r="L74" s="1"/>
      <c r="M74" s="1"/>
      <c r="N74" s="1"/>
      <c r="O74" s="1"/>
      <c r="P74" s="1"/>
      <c r="Q74" s="1"/>
      <c r="R74" s="1"/>
      <c r="S74" s="82"/>
      <c r="T74" s="1"/>
      <c r="U74" s="42"/>
      <c r="V74" s="44"/>
      <c r="W74" s="56"/>
      <c r="X74" s="190"/>
    </row>
    <row r="75" spans="1:24" ht="15.75" hidden="1" thickBot="1" x14ac:dyDescent="0.3">
      <c r="B75" s="55"/>
      <c r="C75" s="315"/>
      <c r="D75" s="524" t="s">
        <v>458</v>
      </c>
      <c r="E75" s="524"/>
      <c r="F75" s="80">
        <f t="shared" si="21"/>
        <v>0</v>
      </c>
      <c r="G75" s="80"/>
      <c r="H75" s="1"/>
      <c r="I75" s="1"/>
      <c r="J75" s="77"/>
      <c r="K75" s="76"/>
      <c r="L75" s="1"/>
      <c r="M75" s="1"/>
      <c r="N75" s="1"/>
      <c r="O75" s="1"/>
      <c r="P75" s="1"/>
      <c r="Q75" s="1"/>
      <c r="R75" s="1"/>
      <c r="S75" s="82"/>
      <c r="T75" s="1"/>
      <c r="U75" s="42"/>
      <c r="V75" s="44"/>
      <c r="W75" s="56"/>
      <c r="X75" s="190"/>
    </row>
    <row r="76" spans="1:24" ht="15.75" hidden="1" thickBot="1" x14ac:dyDescent="0.3">
      <c r="B76" s="55"/>
      <c r="C76" s="315"/>
      <c r="D76" s="524" t="s">
        <v>462</v>
      </c>
      <c r="E76" s="524"/>
      <c r="F76" s="80">
        <f t="shared" si="21"/>
        <v>0</v>
      </c>
      <c r="G76" s="80"/>
      <c r="H76" s="1"/>
      <c r="I76" s="1"/>
      <c r="J76" s="77"/>
      <c r="K76" s="76"/>
      <c r="L76" s="1"/>
      <c r="M76" s="1"/>
      <c r="N76" s="1"/>
      <c r="O76" s="1"/>
      <c r="P76" s="1"/>
      <c r="Q76" s="1"/>
      <c r="R76" s="1"/>
      <c r="S76" s="82"/>
      <c r="T76" s="1"/>
      <c r="U76" s="42"/>
      <c r="V76" s="44"/>
      <c r="W76" s="56"/>
      <c r="X76" s="190"/>
    </row>
    <row r="77" spans="1:24" ht="15.75" hidden="1" thickBot="1" x14ac:dyDescent="0.3">
      <c r="B77" s="55"/>
      <c r="C77" s="315"/>
      <c r="D77" s="524" t="s">
        <v>800</v>
      </c>
      <c r="E77" s="524"/>
      <c r="F77" s="80">
        <f t="shared" si="21"/>
        <v>0</v>
      </c>
      <c r="G77" s="80"/>
      <c r="H77" s="1"/>
      <c r="I77" s="1"/>
      <c r="J77" s="77"/>
      <c r="K77" s="76"/>
      <c r="L77" s="1"/>
      <c r="M77" s="1"/>
      <c r="N77" s="1"/>
      <c r="O77" s="1"/>
      <c r="P77" s="1"/>
      <c r="Q77" s="1"/>
      <c r="R77" s="1"/>
      <c r="S77" s="82"/>
      <c r="T77" s="1"/>
      <c r="U77" s="42"/>
      <c r="V77" s="44"/>
      <c r="W77" s="56"/>
      <c r="X77" s="190"/>
    </row>
    <row r="78" spans="1:24" ht="15.75" hidden="1" thickBot="1" x14ac:dyDescent="0.3">
      <c r="B78" s="55"/>
      <c r="C78" s="315"/>
      <c r="D78" s="524" t="s">
        <v>398</v>
      </c>
      <c r="E78" s="524"/>
      <c r="F78" s="80">
        <f t="shared" si="21"/>
        <v>0</v>
      </c>
      <c r="G78" s="80"/>
      <c r="H78" s="1"/>
      <c r="I78" s="1"/>
      <c r="J78" s="77"/>
      <c r="K78" s="76"/>
      <c r="L78" s="1"/>
      <c r="M78" s="1"/>
      <c r="N78" s="1"/>
      <c r="O78" s="1"/>
      <c r="P78" s="1"/>
      <c r="Q78" s="1"/>
      <c r="R78" s="1"/>
      <c r="S78" s="82"/>
      <c r="T78" s="1"/>
      <c r="U78" s="42"/>
      <c r="V78" s="44"/>
      <c r="W78" s="56"/>
      <c r="X78" s="190"/>
    </row>
    <row r="79" spans="1:24" ht="15.75" hidden="1" thickBot="1" x14ac:dyDescent="0.3">
      <c r="B79" s="55"/>
      <c r="C79" s="315"/>
      <c r="D79" s="524" t="s">
        <v>471</v>
      </c>
      <c r="E79" s="524"/>
      <c r="F79" s="80">
        <f t="shared" si="21"/>
        <v>0</v>
      </c>
      <c r="G79" s="80"/>
      <c r="H79" s="1"/>
      <c r="I79" s="1"/>
      <c r="J79" s="77"/>
      <c r="K79" s="76"/>
      <c r="L79" s="1"/>
      <c r="M79" s="1"/>
      <c r="N79" s="1"/>
      <c r="O79" s="1"/>
      <c r="P79" s="1"/>
      <c r="Q79" s="1"/>
      <c r="R79" s="1"/>
      <c r="S79" s="82"/>
      <c r="T79" s="1"/>
      <c r="U79" s="42"/>
      <c r="V79" s="44"/>
      <c r="W79" s="56"/>
      <c r="X79" s="190"/>
    </row>
    <row r="80" spans="1:24" ht="25.5" hidden="1" customHeight="1" x14ac:dyDescent="0.25">
      <c r="B80" s="55"/>
      <c r="C80" s="315"/>
      <c r="D80" s="523" t="s">
        <v>476</v>
      </c>
      <c r="E80" s="523"/>
      <c r="F80" s="80">
        <f t="shared" si="21"/>
        <v>0</v>
      </c>
      <c r="G80" s="80"/>
      <c r="H80" s="1"/>
      <c r="I80" s="1"/>
      <c r="J80" s="77"/>
      <c r="K80" s="76"/>
      <c r="L80" s="1"/>
      <c r="M80" s="1"/>
      <c r="N80" s="1"/>
      <c r="O80" s="1"/>
      <c r="P80" s="1"/>
      <c r="Q80" s="1"/>
      <c r="R80" s="1"/>
      <c r="S80" s="82"/>
      <c r="T80" s="1"/>
      <c r="U80" s="42"/>
      <c r="V80" s="44"/>
      <c r="W80" s="56"/>
      <c r="X80" s="190"/>
    </row>
    <row r="81" spans="1:25" ht="15.75" hidden="1" thickBot="1" x14ac:dyDescent="0.3">
      <c r="B81" s="55"/>
      <c r="C81" s="315"/>
      <c r="D81" s="524" t="s">
        <v>801</v>
      </c>
      <c r="E81" s="524"/>
      <c r="F81" s="80">
        <f t="shared" si="21"/>
        <v>0</v>
      </c>
      <c r="G81" s="80"/>
      <c r="H81" s="1"/>
      <c r="I81" s="1"/>
      <c r="J81" s="77"/>
      <c r="K81" s="76"/>
      <c r="L81" s="1"/>
      <c r="M81" s="1"/>
      <c r="N81" s="1"/>
      <c r="O81" s="1"/>
      <c r="P81" s="1"/>
      <c r="Q81" s="1"/>
      <c r="R81" s="1"/>
      <c r="S81" s="82"/>
      <c r="T81" s="1"/>
      <c r="U81" s="42"/>
      <c r="V81" s="44"/>
      <c r="W81" s="56"/>
      <c r="X81" s="190"/>
    </row>
    <row r="82" spans="1:25" ht="25.5" hidden="1" customHeight="1" x14ac:dyDescent="0.25">
      <c r="B82" s="55"/>
      <c r="C82" s="315"/>
      <c r="D82" s="523" t="s">
        <v>485</v>
      </c>
      <c r="E82" s="523"/>
      <c r="F82" s="80">
        <f t="shared" si="21"/>
        <v>0</v>
      </c>
      <c r="G82" s="80"/>
      <c r="H82" s="1"/>
      <c r="I82" s="1"/>
      <c r="J82" s="77"/>
      <c r="K82" s="76"/>
      <c r="L82" s="1"/>
      <c r="M82" s="1"/>
      <c r="N82" s="1"/>
      <c r="O82" s="1"/>
      <c r="P82" s="1"/>
      <c r="Q82" s="1"/>
      <c r="R82" s="1"/>
      <c r="S82" s="82"/>
      <c r="T82" s="1"/>
      <c r="U82" s="42"/>
      <c r="V82" s="44"/>
      <c r="W82" s="56"/>
      <c r="X82" s="190"/>
    </row>
    <row r="83" spans="1:25" ht="25.5" hidden="1" customHeight="1" thickBot="1" x14ac:dyDescent="0.3">
      <c r="B83" s="57"/>
      <c r="C83" s="316"/>
      <c r="D83" s="555" t="s">
        <v>490</v>
      </c>
      <c r="E83" s="555"/>
      <c r="F83" s="80">
        <f t="shared" si="21"/>
        <v>0</v>
      </c>
      <c r="G83" s="80"/>
      <c r="H83" s="1"/>
      <c r="I83" s="1"/>
      <c r="J83" s="77"/>
      <c r="K83" s="76"/>
      <c r="L83" s="1"/>
      <c r="M83" s="1"/>
      <c r="N83" s="1"/>
      <c r="O83" s="1"/>
      <c r="P83" s="1"/>
      <c r="Q83" s="1"/>
      <c r="R83" s="1"/>
      <c r="S83" s="82"/>
      <c r="T83" s="1"/>
      <c r="U83" s="42"/>
      <c r="V83" s="44"/>
      <c r="W83" s="56"/>
      <c r="X83" s="190"/>
    </row>
    <row r="84" spans="1:25" ht="15.75" thickBot="1" x14ac:dyDescent="0.3">
      <c r="B84" s="101" t="s">
        <v>30</v>
      </c>
      <c r="C84" s="540" t="s">
        <v>31</v>
      </c>
      <c r="D84" s="558"/>
      <c r="E84" s="558"/>
      <c r="F84" s="86">
        <f t="shared" si="21"/>
        <v>0</v>
      </c>
      <c r="G84" s="86">
        <f t="shared" ref="G84:J84" si="24">G85+G88+G89+G90+G95+G106</f>
        <v>0</v>
      </c>
      <c r="H84" s="88">
        <f t="shared" ref="H84:I84" si="25">H85+H88+H89+H90+H95+H106</f>
        <v>0</v>
      </c>
      <c r="I84" s="88">
        <f t="shared" si="25"/>
        <v>0</v>
      </c>
      <c r="J84" s="89">
        <f t="shared" si="24"/>
        <v>0</v>
      </c>
      <c r="K84" s="87">
        <f>K85+K88+K89+K90+K95+K106</f>
        <v>0</v>
      </c>
      <c r="L84" s="88">
        <f t="shared" ref="L84:V84" si="26">L85+L88+L89+L90+L95+L106</f>
        <v>0</v>
      </c>
      <c r="M84" s="88">
        <f t="shared" si="26"/>
        <v>0</v>
      </c>
      <c r="N84" s="88">
        <f t="shared" si="26"/>
        <v>0</v>
      </c>
      <c r="O84" s="88">
        <f t="shared" si="26"/>
        <v>0</v>
      </c>
      <c r="P84" s="88">
        <f t="shared" si="26"/>
        <v>0</v>
      </c>
      <c r="Q84" s="88">
        <f t="shared" si="26"/>
        <v>0</v>
      </c>
      <c r="R84" s="88">
        <f t="shared" si="26"/>
        <v>0</v>
      </c>
      <c r="S84" s="91">
        <f t="shared" si="26"/>
        <v>0</v>
      </c>
      <c r="T84" s="88">
        <f t="shared" si="26"/>
        <v>0</v>
      </c>
      <c r="U84" s="90">
        <f t="shared" si="26"/>
        <v>0</v>
      </c>
      <c r="V84" s="92">
        <f t="shared" si="26"/>
        <v>0</v>
      </c>
      <c r="W84" s="52"/>
      <c r="X84" s="190"/>
    </row>
    <row r="85" spans="1:25" s="18" customFormat="1" hidden="1" x14ac:dyDescent="0.25">
      <c r="A85" s="128"/>
      <c r="B85" s="117" t="s">
        <v>733</v>
      </c>
      <c r="C85" s="541" t="s">
        <v>32</v>
      </c>
      <c r="D85" s="542"/>
      <c r="E85" s="542"/>
      <c r="F85" s="118">
        <f t="shared" si="21"/>
        <v>0</v>
      </c>
      <c r="G85" s="118">
        <f t="shared" ref="G85:J85" si="27">G86+G87</f>
        <v>0</v>
      </c>
      <c r="H85" s="120">
        <f t="shared" ref="H85:I85" si="28">H86+H87</f>
        <v>0</v>
      </c>
      <c r="I85" s="120">
        <f t="shared" si="28"/>
        <v>0</v>
      </c>
      <c r="J85" s="121">
        <f t="shared" si="27"/>
        <v>0</v>
      </c>
      <c r="K85" s="119">
        <f>K86+K87</f>
        <v>0</v>
      </c>
      <c r="L85" s="120">
        <f t="shared" ref="L85:V85" si="29">L86+L87</f>
        <v>0</v>
      </c>
      <c r="M85" s="120">
        <f t="shared" si="29"/>
        <v>0</v>
      </c>
      <c r="N85" s="120">
        <f t="shared" si="29"/>
        <v>0</v>
      </c>
      <c r="O85" s="120">
        <f t="shared" si="29"/>
        <v>0</v>
      </c>
      <c r="P85" s="120">
        <f t="shared" si="29"/>
        <v>0</v>
      </c>
      <c r="Q85" s="120">
        <f t="shared" si="29"/>
        <v>0</v>
      </c>
      <c r="R85" s="120">
        <f t="shared" si="29"/>
        <v>0</v>
      </c>
      <c r="S85" s="123">
        <f t="shared" si="29"/>
        <v>0</v>
      </c>
      <c r="T85" s="120">
        <f t="shared" si="29"/>
        <v>0</v>
      </c>
      <c r="U85" s="122">
        <f t="shared" si="29"/>
        <v>0</v>
      </c>
      <c r="V85" s="124">
        <f t="shared" si="29"/>
        <v>0</v>
      </c>
      <c r="W85" s="52"/>
      <c r="X85" s="190"/>
    </row>
    <row r="86" spans="1:25" s="41" customFormat="1" hidden="1" x14ac:dyDescent="0.25">
      <c r="A86" s="128" t="s">
        <v>33</v>
      </c>
      <c r="B86" s="53" t="s">
        <v>734</v>
      </c>
      <c r="C86" s="178" t="s">
        <v>315</v>
      </c>
      <c r="D86" s="314"/>
      <c r="E86" s="273"/>
      <c r="F86" s="81">
        <f t="shared" si="21"/>
        <v>0</v>
      </c>
      <c r="G86" s="81"/>
      <c r="H86" s="13"/>
      <c r="I86" s="13"/>
      <c r="J86" s="79">
        <f>F86</f>
        <v>0</v>
      </c>
      <c r="K86" s="78"/>
      <c r="L86" s="13"/>
      <c r="M86" s="13"/>
      <c r="N86" s="13"/>
      <c r="O86" s="13"/>
      <c r="P86" s="13"/>
      <c r="Q86" s="13"/>
      <c r="R86" s="13"/>
      <c r="S86" s="83"/>
      <c r="T86" s="13"/>
      <c r="U86" s="43"/>
      <c r="V86" s="45"/>
      <c r="W86" s="54"/>
      <c r="X86" s="205"/>
    </row>
    <row r="87" spans="1:25" s="41" customFormat="1" hidden="1" x14ac:dyDescent="0.25">
      <c r="A87" s="128" t="s">
        <v>913</v>
      </c>
      <c r="B87" s="53" t="s">
        <v>914</v>
      </c>
      <c r="C87" s="178" t="s">
        <v>915</v>
      </c>
      <c r="D87" s="314"/>
      <c r="E87" s="273"/>
      <c r="F87" s="81">
        <f t="shared" si="21"/>
        <v>0</v>
      </c>
      <c r="G87" s="81"/>
      <c r="H87" s="13"/>
      <c r="I87" s="13"/>
      <c r="J87" s="79">
        <f>F87</f>
        <v>0</v>
      </c>
      <c r="K87" s="78"/>
      <c r="L87" s="13"/>
      <c r="M87" s="13"/>
      <c r="N87" s="13"/>
      <c r="O87" s="13"/>
      <c r="P87" s="13"/>
      <c r="Q87" s="13"/>
      <c r="R87" s="13"/>
      <c r="S87" s="83"/>
      <c r="T87" s="13"/>
      <c r="U87" s="43"/>
      <c r="V87" s="45"/>
      <c r="W87" s="54"/>
      <c r="X87" s="205"/>
    </row>
    <row r="88" spans="1:25" s="18" customFormat="1" hidden="1" x14ac:dyDescent="0.25">
      <c r="A88" s="128" t="s">
        <v>916</v>
      </c>
      <c r="B88" s="93" t="s">
        <v>918</v>
      </c>
      <c r="C88" s="556" t="s">
        <v>920</v>
      </c>
      <c r="D88" s="557"/>
      <c r="E88" s="557"/>
      <c r="F88" s="94">
        <f t="shared" si="21"/>
        <v>0</v>
      </c>
      <c r="G88" s="94"/>
      <c r="H88" s="96"/>
      <c r="I88" s="96"/>
      <c r="J88" s="97">
        <f>F88</f>
        <v>0</v>
      </c>
      <c r="K88" s="95"/>
      <c r="L88" s="96"/>
      <c r="M88" s="96"/>
      <c r="N88" s="96"/>
      <c r="O88" s="96"/>
      <c r="P88" s="96"/>
      <c r="Q88" s="96"/>
      <c r="R88" s="96"/>
      <c r="S88" s="99"/>
      <c r="T88" s="96"/>
      <c r="U88" s="98"/>
      <c r="V88" s="100"/>
      <c r="W88" s="52"/>
      <c r="X88" s="190"/>
    </row>
    <row r="89" spans="1:25" s="18" customFormat="1" hidden="1" x14ac:dyDescent="0.25">
      <c r="A89" s="128" t="s">
        <v>917</v>
      </c>
      <c r="B89" s="93" t="s">
        <v>919</v>
      </c>
      <c r="C89" s="556" t="s">
        <v>921</v>
      </c>
      <c r="D89" s="557"/>
      <c r="E89" s="557"/>
      <c r="F89" s="94">
        <f t="shared" si="21"/>
        <v>0</v>
      </c>
      <c r="G89" s="94"/>
      <c r="H89" s="96"/>
      <c r="I89" s="96"/>
      <c r="J89" s="97">
        <f>F89</f>
        <v>0</v>
      </c>
      <c r="K89" s="95"/>
      <c r="L89" s="96"/>
      <c r="M89" s="96"/>
      <c r="N89" s="96"/>
      <c r="O89" s="96"/>
      <c r="P89" s="96"/>
      <c r="Q89" s="96"/>
      <c r="R89" s="96"/>
      <c r="S89" s="99"/>
      <c r="T89" s="96"/>
      <c r="U89" s="98"/>
      <c r="V89" s="100"/>
      <c r="W89" s="52"/>
      <c r="X89" s="190"/>
    </row>
    <row r="90" spans="1:25" s="18" customFormat="1" hidden="1" x14ac:dyDescent="0.25">
      <c r="A90" s="128" t="s">
        <v>34</v>
      </c>
      <c r="B90" s="93" t="s">
        <v>735</v>
      </c>
      <c r="C90" s="556" t="s">
        <v>35</v>
      </c>
      <c r="D90" s="557"/>
      <c r="E90" s="557"/>
      <c r="F90" s="94">
        <f t="shared" si="21"/>
        <v>0</v>
      </c>
      <c r="G90" s="94">
        <f t="shared" ref="G90:J90" si="30">G91+G92+G93+G94</f>
        <v>0</v>
      </c>
      <c r="H90" s="96">
        <f t="shared" ref="H90:I90" si="31">H91+H92+H93+H94</f>
        <v>0</v>
      </c>
      <c r="I90" s="96">
        <f t="shared" si="31"/>
        <v>0</v>
      </c>
      <c r="J90" s="97">
        <f t="shared" si="30"/>
        <v>0</v>
      </c>
      <c r="K90" s="95">
        <f>K91+K92+K93+K94</f>
        <v>0</v>
      </c>
      <c r="L90" s="96">
        <f t="shared" ref="L90:V90" si="32">L91+L92+L93+L94</f>
        <v>0</v>
      </c>
      <c r="M90" s="96">
        <f t="shared" si="32"/>
        <v>0</v>
      </c>
      <c r="N90" s="96">
        <f t="shared" si="32"/>
        <v>0</v>
      </c>
      <c r="O90" s="96">
        <f t="shared" si="32"/>
        <v>0</v>
      </c>
      <c r="P90" s="96">
        <f t="shared" si="32"/>
        <v>0</v>
      </c>
      <c r="Q90" s="96">
        <f t="shared" si="32"/>
        <v>0</v>
      </c>
      <c r="R90" s="96">
        <f t="shared" si="32"/>
        <v>0</v>
      </c>
      <c r="S90" s="99">
        <f t="shared" si="32"/>
        <v>0</v>
      </c>
      <c r="T90" s="96">
        <f t="shared" si="32"/>
        <v>0</v>
      </c>
      <c r="U90" s="98">
        <f t="shared" si="32"/>
        <v>0</v>
      </c>
      <c r="V90" s="100">
        <f t="shared" si="32"/>
        <v>0</v>
      </c>
      <c r="W90" s="52"/>
      <c r="X90" s="190"/>
    </row>
    <row r="91" spans="1:25" hidden="1" x14ac:dyDescent="0.25">
      <c r="B91" s="55"/>
      <c r="C91" s="2"/>
      <c r="D91" s="524" t="s">
        <v>316</v>
      </c>
      <c r="E91" s="524"/>
      <c r="F91" s="80">
        <f t="shared" si="21"/>
        <v>0</v>
      </c>
      <c r="G91" s="80"/>
      <c r="H91" s="1"/>
      <c r="I91" s="1"/>
      <c r="J91" s="77">
        <f>F91</f>
        <v>0</v>
      </c>
      <c r="K91" s="76"/>
      <c r="L91" s="1"/>
      <c r="M91" s="1"/>
      <c r="N91" s="1"/>
      <c r="O91" s="1"/>
      <c r="P91" s="1"/>
      <c r="Q91" s="1"/>
      <c r="R91" s="1"/>
      <c r="S91" s="82"/>
      <c r="T91" s="1"/>
      <c r="U91" s="42"/>
      <c r="V91" s="44"/>
      <c r="W91" s="56"/>
      <c r="X91" s="190"/>
    </row>
    <row r="92" spans="1:25" hidden="1" x14ac:dyDescent="0.25">
      <c r="B92" s="55"/>
      <c r="C92" s="2"/>
      <c r="D92" s="524" t="s">
        <v>317</v>
      </c>
      <c r="E92" s="524"/>
      <c r="F92" s="80">
        <f t="shared" si="21"/>
        <v>0</v>
      </c>
      <c r="G92" s="80"/>
      <c r="H92" s="1"/>
      <c r="I92" s="1"/>
      <c r="J92" s="77">
        <f>F92</f>
        <v>0</v>
      </c>
      <c r="K92" s="76"/>
      <c r="L92" s="1"/>
      <c r="M92" s="1"/>
      <c r="N92" s="1"/>
      <c r="O92" s="1"/>
      <c r="P92" s="1"/>
      <c r="Q92" s="1"/>
      <c r="R92" s="1"/>
      <c r="S92" s="82"/>
      <c r="T92" s="1"/>
      <c r="U92" s="42"/>
      <c r="V92" s="44"/>
      <c r="W92" s="56"/>
      <c r="X92" s="190"/>
    </row>
    <row r="93" spans="1:25" hidden="1" x14ac:dyDescent="0.25">
      <c r="B93" s="55"/>
      <c r="C93" s="2"/>
      <c r="D93" s="524" t="s">
        <v>318</v>
      </c>
      <c r="E93" s="524"/>
      <c r="F93" s="80">
        <f t="shared" si="21"/>
        <v>0</v>
      </c>
      <c r="G93" s="80"/>
      <c r="H93" s="1"/>
      <c r="I93" s="1"/>
      <c r="J93" s="77">
        <f>F93</f>
        <v>0</v>
      </c>
      <c r="K93" s="76"/>
      <c r="L93" s="1"/>
      <c r="M93" s="1"/>
      <c r="N93" s="1"/>
      <c r="O93" s="1"/>
      <c r="P93" s="1"/>
      <c r="Q93" s="1"/>
      <c r="R93" s="1"/>
      <c r="S93" s="82"/>
      <c r="T93" s="1"/>
      <c r="U93" s="42"/>
      <c r="V93" s="44"/>
      <c r="W93" s="56"/>
      <c r="X93" s="190"/>
    </row>
    <row r="94" spans="1:25" hidden="1" x14ac:dyDescent="0.25">
      <c r="B94" s="55"/>
      <c r="C94" s="2"/>
      <c r="D94" s="524" t="s">
        <v>319</v>
      </c>
      <c r="E94" s="524"/>
      <c r="F94" s="80">
        <f t="shared" si="21"/>
        <v>0</v>
      </c>
      <c r="G94" s="80"/>
      <c r="H94" s="1"/>
      <c r="I94" s="1"/>
      <c r="J94" s="77">
        <f>F94</f>
        <v>0</v>
      </c>
      <c r="K94" s="76"/>
      <c r="L94" s="1"/>
      <c r="M94" s="1"/>
      <c r="N94" s="1"/>
      <c r="O94" s="1"/>
      <c r="P94" s="1"/>
      <c r="Q94" s="1"/>
      <c r="R94" s="1"/>
      <c r="S94" s="82"/>
      <c r="T94" s="1"/>
      <c r="U94" s="42"/>
      <c r="V94" s="44"/>
      <c r="W94" s="56"/>
      <c r="X94" s="190"/>
      <c r="Y94" s="190"/>
    </row>
    <row r="95" spans="1:25" s="18" customFormat="1" hidden="1" x14ac:dyDescent="0.25">
      <c r="A95" s="128"/>
      <c r="B95" s="93" t="s">
        <v>736</v>
      </c>
      <c r="C95" s="556" t="s">
        <v>37</v>
      </c>
      <c r="D95" s="557"/>
      <c r="E95" s="557"/>
      <c r="F95" s="94">
        <f t="shared" si="21"/>
        <v>0</v>
      </c>
      <c r="G95" s="94">
        <f t="shared" ref="G95:J95" si="33">G96+G99+G100+G101+G102</f>
        <v>0</v>
      </c>
      <c r="H95" s="96">
        <f t="shared" ref="H95:I95" si="34">H96+H99+H100+H101+H102</f>
        <v>0</v>
      </c>
      <c r="I95" s="96">
        <f t="shared" si="34"/>
        <v>0</v>
      </c>
      <c r="J95" s="97">
        <f t="shared" si="33"/>
        <v>0</v>
      </c>
      <c r="K95" s="95">
        <f>K96+K99+K100+K101+K102</f>
        <v>0</v>
      </c>
      <c r="L95" s="96">
        <f t="shared" ref="L95:V95" si="35">L96+L99+L100+L101+L102</f>
        <v>0</v>
      </c>
      <c r="M95" s="96">
        <f t="shared" si="35"/>
        <v>0</v>
      </c>
      <c r="N95" s="96">
        <f t="shared" si="35"/>
        <v>0</v>
      </c>
      <c r="O95" s="96">
        <f t="shared" si="35"/>
        <v>0</v>
      </c>
      <c r="P95" s="96">
        <f t="shared" si="35"/>
        <v>0</v>
      </c>
      <c r="Q95" s="96">
        <f t="shared" si="35"/>
        <v>0</v>
      </c>
      <c r="R95" s="96">
        <f t="shared" si="35"/>
        <v>0</v>
      </c>
      <c r="S95" s="99">
        <f t="shared" si="35"/>
        <v>0</v>
      </c>
      <c r="T95" s="96">
        <f t="shared" si="35"/>
        <v>0</v>
      </c>
      <c r="U95" s="98">
        <f t="shared" si="35"/>
        <v>0</v>
      </c>
      <c r="V95" s="100">
        <f t="shared" si="35"/>
        <v>0</v>
      </c>
      <c r="W95" s="52"/>
      <c r="X95" s="190"/>
      <c r="Y95" s="190"/>
    </row>
    <row r="96" spans="1:25" s="41" customFormat="1" hidden="1" x14ac:dyDescent="0.25">
      <c r="A96" s="128" t="s">
        <v>36</v>
      </c>
      <c r="B96" s="53" t="s">
        <v>922</v>
      </c>
      <c r="C96" s="178" t="s">
        <v>923</v>
      </c>
      <c r="D96" s="314"/>
      <c r="E96" s="273"/>
      <c r="F96" s="81">
        <f t="shared" si="21"/>
        <v>0</v>
      </c>
      <c r="G96" s="81">
        <f t="shared" ref="G96:J96" si="36">G97+G98</f>
        <v>0</v>
      </c>
      <c r="H96" s="13">
        <f t="shared" ref="H96:I96" si="37">H97+H98</f>
        <v>0</v>
      </c>
      <c r="I96" s="13">
        <f t="shared" si="37"/>
        <v>0</v>
      </c>
      <c r="J96" s="79">
        <f t="shared" si="36"/>
        <v>0</v>
      </c>
      <c r="K96" s="78">
        <f>K97+K98</f>
        <v>0</v>
      </c>
      <c r="L96" s="13">
        <f t="shared" ref="L96:V96" si="38">L97+L98</f>
        <v>0</v>
      </c>
      <c r="M96" s="13">
        <f t="shared" si="38"/>
        <v>0</v>
      </c>
      <c r="N96" s="13">
        <f t="shared" si="38"/>
        <v>0</v>
      </c>
      <c r="O96" s="13">
        <f t="shared" si="38"/>
        <v>0</v>
      </c>
      <c r="P96" s="13">
        <f t="shared" si="38"/>
        <v>0</v>
      </c>
      <c r="Q96" s="13">
        <f t="shared" si="38"/>
        <v>0</v>
      </c>
      <c r="R96" s="13">
        <f t="shared" si="38"/>
        <v>0</v>
      </c>
      <c r="S96" s="83">
        <f t="shared" si="38"/>
        <v>0</v>
      </c>
      <c r="T96" s="13">
        <f t="shared" si="38"/>
        <v>0</v>
      </c>
      <c r="U96" s="43">
        <f t="shared" si="38"/>
        <v>0</v>
      </c>
      <c r="V96" s="45">
        <f t="shared" si="38"/>
        <v>0</v>
      </c>
      <c r="W96" s="54"/>
      <c r="X96" s="205"/>
    </row>
    <row r="97" spans="1:25" hidden="1" x14ac:dyDescent="0.25">
      <c r="B97" s="55"/>
      <c r="C97" s="2"/>
      <c r="D97" s="524" t="s">
        <v>399</v>
      </c>
      <c r="E97" s="566"/>
      <c r="F97" s="80">
        <f t="shared" si="21"/>
        <v>0</v>
      </c>
      <c r="G97" s="80"/>
      <c r="H97" s="1"/>
      <c r="I97" s="1"/>
      <c r="J97" s="77">
        <f>F97</f>
        <v>0</v>
      </c>
      <c r="K97" s="76"/>
      <c r="L97" s="1"/>
      <c r="M97" s="1"/>
      <c r="N97" s="1"/>
      <c r="O97" s="1"/>
      <c r="P97" s="1"/>
      <c r="Q97" s="1"/>
      <c r="R97" s="1"/>
      <c r="S97" s="82"/>
      <c r="T97" s="1"/>
      <c r="U97" s="42"/>
      <c r="V97" s="44"/>
      <c r="W97" s="56"/>
      <c r="X97" s="190"/>
      <c r="Y97" s="190"/>
    </row>
    <row r="98" spans="1:25" hidden="1" x14ac:dyDescent="0.25">
      <c r="B98" s="55"/>
      <c r="C98" s="2"/>
      <c r="D98" s="524" t="s">
        <v>400</v>
      </c>
      <c r="E98" s="566"/>
      <c r="F98" s="80">
        <f t="shared" si="21"/>
        <v>0</v>
      </c>
      <c r="G98" s="80"/>
      <c r="H98" s="1"/>
      <c r="I98" s="1"/>
      <c r="J98" s="77">
        <f>F98</f>
        <v>0</v>
      </c>
      <c r="K98" s="210"/>
      <c r="L98" s="1"/>
      <c r="M98" s="1"/>
      <c r="N98" s="1"/>
      <c r="O98" s="1"/>
      <c r="P98" s="1"/>
      <c r="Q98" s="1"/>
      <c r="R98" s="1"/>
      <c r="S98" s="82"/>
      <c r="T98" s="1"/>
      <c r="U98" s="42"/>
      <c r="V98" s="44"/>
      <c r="W98" s="56"/>
      <c r="X98" s="190"/>
      <c r="Y98" s="190"/>
    </row>
    <row r="99" spans="1:25" s="41" customFormat="1" hidden="1" x14ac:dyDescent="0.25">
      <c r="A99" s="128" t="s">
        <v>924</v>
      </c>
      <c r="B99" s="53" t="s">
        <v>925</v>
      </c>
      <c r="C99" s="313" t="s">
        <v>928</v>
      </c>
      <c r="D99" s="314"/>
      <c r="E99" s="273"/>
      <c r="F99" s="81">
        <f t="shared" si="21"/>
        <v>0</v>
      </c>
      <c r="G99" s="81"/>
      <c r="H99" s="13"/>
      <c r="I99" s="13"/>
      <c r="J99" s="79">
        <f>F99</f>
        <v>0</v>
      </c>
      <c r="K99" s="78"/>
      <c r="L99" s="13"/>
      <c r="M99" s="13"/>
      <c r="N99" s="13"/>
      <c r="O99" s="13"/>
      <c r="P99" s="13"/>
      <c r="Q99" s="13"/>
      <c r="R99" s="13"/>
      <c r="S99" s="83"/>
      <c r="T99" s="13"/>
      <c r="U99" s="43"/>
      <c r="V99" s="45"/>
      <c r="W99" s="54"/>
      <c r="X99" s="190"/>
      <c r="Y99" s="190"/>
    </row>
    <row r="100" spans="1:25" s="41" customFormat="1" hidden="1" x14ac:dyDescent="0.25">
      <c r="A100" s="128" t="s">
        <v>927</v>
      </c>
      <c r="B100" s="53" t="s">
        <v>926</v>
      </c>
      <c r="C100" s="313" t="s">
        <v>929</v>
      </c>
      <c r="D100" s="314"/>
      <c r="E100" s="273"/>
      <c r="F100" s="81">
        <f t="shared" si="21"/>
        <v>0</v>
      </c>
      <c r="G100" s="81"/>
      <c r="H100" s="13"/>
      <c r="I100" s="13"/>
      <c r="J100" s="79">
        <f>F100</f>
        <v>0</v>
      </c>
      <c r="K100" s="78"/>
      <c r="L100" s="13"/>
      <c r="M100" s="13"/>
      <c r="N100" s="13"/>
      <c r="O100" s="13"/>
      <c r="P100" s="13"/>
      <c r="Q100" s="13"/>
      <c r="R100" s="13"/>
      <c r="S100" s="83"/>
      <c r="T100" s="13"/>
      <c r="U100" s="43"/>
      <c r="V100" s="45"/>
      <c r="W100" s="54"/>
      <c r="X100" s="190"/>
      <c r="Y100" s="190"/>
    </row>
    <row r="101" spans="1:25" s="41" customFormat="1" hidden="1" x14ac:dyDescent="0.25">
      <c r="A101" s="128" t="s">
        <v>38</v>
      </c>
      <c r="B101" s="53" t="s">
        <v>737</v>
      </c>
      <c r="C101" s="313" t="s">
        <v>930</v>
      </c>
      <c r="D101" s="314"/>
      <c r="E101" s="273"/>
      <c r="F101" s="81">
        <f t="shared" ref="F101:F137" si="39">SUM(K101:V101)</f>
        <v>0</v>
      </c>
      <c r="G101" s="81"/>
      <c r="H101" s="13"/>
      <c r="I101" s="13"/>
      <c r="J101" s="79">
        <f>F101</f>
        <v>0</v>
      </c>
      <c r="K101" s="78"/>
      <c r="L101" s="13"/>
      <c r="M101" s="13"/>
      <c r="N101" s="13"/>
      <c r="O101" s="13"/>
      <c r="P101" s="13"/>
      <c r="Q101" s="13"/>
      <c r="R101" s="13"/>
      <c r="S101" s="83"/>
      <c r="T101" s="13"/>
      <c r="U101" s="43"/>
      <c r="V101" s="45"/>
      <c r="W101" s="54"/>
      <c r="X101" s="190"/>
      <c r="Y101" s="190"/>
    </row>
    <row r="102" spans="1:25" s="41" customFormat="1" hidden="1" x14ac:dyDescent="0.25">
      <c r="A102" s="128" t="s">
        <v>39</v>
      </c>
      <c r="B102" s="53" t="s">
        <v>738</v>
      </c>
      <c r="C102" s="313" t="s">
        <v>40</v>
      </c>
      <c r="D102" s="314"/>
      <c r="E102" s="273"/>
      <c r="F102" s="81">
        <f t="shared" si="39"/>
        <v>0</v>
      </c>
      <c r="G102" s="81">
        <f t="shared" ref="G102:J102" si="40">G103+G104+G105</f>
        <v>0</v>
      </c>
      <c r="H102" s="13">
        <f t="shared" ref="H102:I102" si="41">H103+H104+H105</f>
        <v>0</v>
      </c>
      <c r="I102" s="13">
        <f t="shared" si="41"/>
        <v>0</v>
      </c>
      <c r="J102" s="79">
        <f t="shared" si="40"/>
        <v>0</v>
      </c>
      <c r="K102" s="78">
        <f>K103+K104+K105</f>
        <v>0</v>
      </c>
      <c r="L102" s="13">
        <f t="shared" ref="L102:V102" si="42">L103+L104+L105</f>
        <v>0</v>
      </c>
      <c r="M102" s="13">
        <f t="shared" si="42"/>
        <v>0</v>
      </c>
      <c r="N102" s="13">
        <f t="shared" si="42"/>
        <v>0</v>
      </c>
      <c r="O102" s="13">
        <f t="shared" si="42"/>
        <v>0</v>
      </c>
      <c r="P102" s="13">
        <f t="shared" si="42"/>
        <v>0</v>
      </c>
      <c r="Q102" s="13">
        <f t="shared" si="42"/>
        <v>0</v>
      </c>
      <c r="R102" s="13">
        <f t="shared" si="42"/>
        <v>0</v>
      </c>
      <c r="S102" s="83">
        <f t="shared" si="42"/>
        <v>0</v>
      </c>
      <c r="T102" s="13">
        <f t="shared" si="42"/>
        <v>0</v>
      </c>
      <c r="U102" s="43">
        <f t="shared" si="42"/>
        <v>0</v>
      </c>
      <c r="V102" s="45">
        <f t="shared" si="42"/>
        <v>0</v>
      </c>
      <c r="W102" s="54"/>
      <c r="X102" s="190"/>
      <c r="Y102" s="190"/>
    </row>
    <row r="103" spans="1:25" hidden="1" x14ac:dyDescent="0.25">
      <c r="B103" s="55"/>
      <c r="C103" s="2"/>
      <c r="D103" s="246" t="s">
        <v>320</v>
      </c>
      <c r="E103" s="250"/>
      <c r="F103" s="80">
        <f t="shared" si="39"/>
        <v>0</v>
      </c>
      <c r="G103" s="80"/>
      <c r="H103" s="1"/>
      <c r="I103" s="1"/>
      <c r="J103" s="77">
        <f>F103</f>
        <v>0</v>
      </c>
      <c r="K103" s="76"/>
      <c r="L103" s="1"/>
      <c r="M103" s="1"/>
      <c r="N103" s="1"/>
      <c r="O103" s="1"/>
      <c r="P103" s="1"/>
      <c r="Q103" s="1"/>
      <c r="R103" s="1"/>
      <c r="S103" s="82"/>
      <c r="T103" s="1"/>
      <c r="U103" s="42"/>
      <c r="V103" s="44"/>
      <c r="W103" s="56"/>
      <c r="X103" s="190"/>
      <c r="Y103" s="190"/>
    </row>
    <row r="104" spans="1:25" hidden="1" x14ac:dyDescent="0.25">
      <c r="B104" s="55"/>
      <c r="C104" s="2"/>
      <c r="D104" s="246" t="s">
        <v>321</v>
      </c>
      <c r="E104" s="250"/>
      <c r="F104" s="80">
        <f t="shared" si="39"/>
        <v>0</v>
      </c>
      <c r="G104" s="80"/>
      <c r="H104" s="1"/>
      <c r="I104" s="1"/>
      <c r="J104" s="77">
        <f>F104</f>
        <v>0</v>
      </c>
      <c r="K104" s="76"/>
      <c r="L104" s="1"/>
      <c r="M104" s="1"/>
      <c r="N104" s="1"/>
      <c r="O104" s="1"/>
      <c r="P104" s="1"/>
      <c r="Q104" s="1"/>
      <c r="R104" s="1"/>
      <c r="S104" s="82"/>
      <c r="T104" s="1"/>
      <c r="U104" s="42"/>
      <c r="V104" s="44"/>
      <c r="W104" s="56"/>
      <c r="X104" s="190"/>
      <c r="Y104" s="190"/>
    </row>
    <row r="105" spans="1:25" hidden="1" x14ac:dyDescent="0.25">
      <c r="B105" s="55"/>
      <c r="C105" s="2"/>
      <c r="D105" s="246" t="s">
        <v>401</v>
      </c>
      <c r="E105" s="250"/>
      <c r="F105" s="80">
        <f t="shared" si="39"/>
        <v>0</v>
      </c>
      <c r="G105" s="80"/>
      <c r="H105" s="1"/>
      <c r="I105" s="1"/>
      <c r="J105" s="77">
        <f>F105</f>
        <v>0</v>
      </c>
      <c r="K105" s="76"/>
      <c r="L105" s="1"/>
      <c r="M105" s="1"/>
      <c r="N105" s="1"/>
      <c r="O105" s="1"/>
      <c r="P105" s="1"/>
      <c r="Q105" s="1"/>
      <c r="R105" s="1"/>
      <c r="S105" s="82"/>
      <c r="T105" s="1"/>
      <c r="U105" s="42"/>
      <c r="V105" s="44"/>
      <c r="W105" s="56"/>
      <c r="X105" s="190"/>
      <c r="Y105" s="190"/>
    </row>
    <row r="106" spans="1:25" s="18" customFormat="1" hidden="1" x14ac:dyDescent="0.25">
      <c r="A106" s="128" t="s">
        <v>41</v>
      </c>
      <c r="B106" s="93" t="s">
        <v>739</v>
      </c>
      <c r="C106" s="556" t="s">
        <v>42</v>
      </c>
      <c r="D106" s="557"/>
      <c r="E106" s="557"/>
      <c r="F106" s="94">
        <f t="shared" si="39"/>
        <v>0</v>
      </c>
      <c r="G106" s="94">
        <f t="shared" ref="G106:V106" si="43">G107+G108+G109+G110+G111+G112+G113+G114+G115+G116+G117+G118</f>
        <v>0</v>
      </c>
      <c r="H106" s="96">
        <f t="shared" ref="H106:I106" si="44">H107+H108+H109+H110+H111+H112+H113+H114+H115+H116+H117+H118</f>
        <v>0</v>
      </c>
      <c r="I106" s="96">
        <f t="shared" si="44"/>
        <v>0</v>
      </c>
      <c r="J106" s="97">
        <f t="shared" si="43"/>
        <v>0</v>
      </c>
      <c r="K106" s="95">
        <f t="shared" si="43"/>
        <v>0</v>
      </c>
      <c r="L106" s="96">
        <f t="shared" si="43"/>
        <v>0</v>
      </c>
      <c r="M106" s="96">
        <f t="shared" si="43"/>
        <v>0</v>
      </c>
      <c r="N106" s="96">
        <f t="shared" si="43"/>
        <v>0</v>
      </c>
      <c r="O106" s="96">
        <f t="shared" si="43"/>
        <v>0</v>
      </c>
      <c r="P106" s="96">
        <f t="shared" si="43"/>
        <v>0</v>
      </c>
      <c r="Q106" s="96">
        <f t="shared" si="43"/>
        <v>0</v>
      </c>
      <c r="R106" s="96">
        <f t="shared" si="43"/>
        <v>0</v>
      </c>
      <c r="S106" s="99">
        <f t="shared" si="43"/>
        <v>0</v>
      </c>
      <c r="T106" s="96">
        <f t="shared" si="43"/>
        <v>0</v>
      </c>
      <c r="U106" s="98">
        <f t="shared" si="43"/>
        <v>0</v>
      </c>
      <c r="V106" s="100">
        <f t="shared" si="43"/>
        <v>0</v>
      </c>
      <c r="W106" s="52"/>
      <c r="X106" s="190"/>
      <c r="Y106" s="190"/>
    </row>
    <row r="107" spans="1:25" hidden="1" x14ac:dyDescent="0.25">
      <c r="B107" s="55"/>
      <c r="C107" s="2"/>
      <c r="D107" s="524" t="s">
        <v>322</v>
      </c>
      <c r="E107" s="524"/>
      <c r="F107" s="80">
        <f t="shared" si="39"/>
        <v>0</v>
      </c>
      <c r="G107" s="80"/>
      <c r="H107" s="1"/>
      <c r="I107" s="1"/>
      <c r="J107" s="77">
        <f t="shared" ref="J107:J118" si="45">F107</f>
        <v>0</v>
      </c>
      <c r="K107" s="76"/>
      <c r="L107" s="1"/>
      <c r="M107" s="1"/>
      <c r="N107" s="1"/>
      <c r="O107" s="1"/>
      <c r="P107" s="1"/>
      <c r="Q107" s="1"/>
      <c r="R107" s="1"/>
      <c r="S107" s="82"/>
      <c r="T107" s="1"/>
      <c r="U107" s="42"/>
      <c r="V107" s="44"/>
      <c r="W107" s="56"/>
      <c r="X107" s="190"/>
      <c r="Y107" s="190" t="e">
        <f>X107-#REF!</f>
        <v>#REF!</v>
      </c>
    </row>
    <row r="108" spans="1:25" hidden="1" x14ac:dyDescent="0.25">
      <c r="B108" s="55"/>
      <c r="C108" s="2"/>
      <c r="D108" s="524" t="s">
        <v>323</v>
      </c>
      <c r="E108" s="524"/>
      <c r="F108" s="80">
        <f t="shared" si="39"/>
        <v>0</v>
      </c>
      <c r="G108" s="80"/>
      <c r="H108" s="1"/>
      <c r="I108" s="1"/>
      <c r="J108" s="77">
        <f t="shared" si="45"/>
        <v>0</v>
      </c>
      <c r="K108" s="76"/>
      <c r="L108" s="1"/>
      <c r="M108" s="1"/>
      <c r="N108" s="1"/>
      <c r="O108" s="1"/>
      <c r="P108" s="1"/>
      <c r="Q108" s="1"/>
      <c r="R108" s="1"/>
      <c r="S108" s="82"/>
      <c r="T108" s="1"/>
      <c r="U108" s="42"/>
      <c r="V108" s="44"/>
      <c r="W108" s="56"/>
      <c r="X108" s="190"/>
      <c r="Y108" s="190" t="e">
        <f>X108-#REF!</f>
        <v>#REF!</v>
      </c>
    </row>
    <row r="109" spans="1:25" hidden="1" x14ac:dyDescent="0.25">
      <c r="B109" s="55"/>
      <c r="C109" s="2"/>
      <c r="D109" s="524" t="s">
        <v>324</v>
      </c>
      <c r="E109" s="524"/>
      <c r="F109" s="80">
        <f t="shared" si="39"/>
        <v>0</v>
      </c>
      <c r="G109" s="80"/>
      <c r="H109" s="1"/>
      <c r="I109" s="1"/>
      <c r="J109" s="77">
        <f t="shared" si="45"/>
        <v>0</v>
      </c>
      <c r="K109" s="76"/>
      <c r="L109" s="1"/>
      <c r="M109" s="1"/>
      <c r="N109" s="1"/>
      <c r="O109" s="1"/>
      <c r="P109" s="1"/>
      <c r="Q109" s="1"/>
      <c r="R109" s="1"/>
      <c r="S109" s="82"/>
      <c r="T109" s="1"/>
      <c r="U109" s="42"/>
      <c r="V109" s="44"/>
      <c r="W109" s="56"/>
      <c r="X109" s="190"/>
      <c r="Y109" s="190" t="e">
        <f>X109-#REF!</f>
        <v>#REF!</v>
      </c>
    </row>
    <row r="110" spans="1:25" hidden="1" x14ac:dyDescent="0.25">
      <c r="B110" s="55"/>
      <c r="C110" s="2"/>
      <c r="D110" s="524" t="s">
        <v>325</v>
      </c>
      <c r="E110" s="524"/>
      <c r="F110" s="80">
        <f t="shared" si="39"/>
        <v>0</v>
      </c>
      <c r="G110" s="80"/>
      <c r="H110" s="1"/>
      <c r="I110" s="1"/>
      <c r="J110" s="77">
        <f t="shared" si="45"/>
        <v>0</v>
      </c>
      <c r="K110" s="76"/>
      <c r="L110" s="1"/>
      <c r="M110" s="1"/>
      <c r="N110" s="1"/>
      <c r="O110" s="1"/>
      <c r="P110" s="1"/>
      <c r="Q110" s="1"/>
      <c r="R110" s="1"/>
      <c r="S110" s="82"/>
      <c r="T110" s="1"/>
      <c r="U110" s="42"/>
      <c r="V110" s="44"/>
      <c r="W110" s="56"/>
      <c r="X110" s="190"/>
      <c r="Y110" s="190" t="e">
        <f>X110-#REF!</f>
        <v>#REF!</v>
      </c>
    </row>
    <row r="111" spans="1:25" hidden="1" x14ac:dyDescent="0.25">
      <c r="B111" s="55"/>
      <c r="C111" s="2"/>
      <c r="D111" s="524" t="s">
        <v>326</v>
      </c>
      <c r="E111" s="524"/>
      <c r="F111" s="80">
        <f t="shared" si="39"/>
        <v>0</v>
      </c>
      <c r="G111" s="80"/>
      <c r="H111" s="1"/>
      <c r="I111" s="1"/>
      <c r="J111" s="77">
        <f t="shared" si="45"/>
        <v>0</v>
      </c>
      <c r="K111" s="76"/>
      <c r="L111" s="1"/>
      <c r="M111" s="1"/>
      <c r="N111" s="1"/>
      <c r="O111" s="1"/>
      <c r="P111" s="1"/>
      <c r="Q111" s="1"/>
      <c r="R111" s="1"/>
      <c r="S111" s="82"/>
      <c r="T111" s="1"/>
      <c r="U111" s="42"/>
      <c r="V111" s="44"/>
      <c r="W111" s="56"/>
      <c r="X111" s="190"/>
      <c r="Y111" s="190" t="e">
        <f>X111-#REF!</f>
        <v>#REF!</v>
      </c>
    </row>
    <row r="112" spans="1:25" hidden="1" x14ac:dyDescent="0.25">
      <c r="B112" s="55"/>
      <c r="C112" s="2"/>
      <c r="D112" s="524" t="s">
        <v>327</v>
      </c>
      <c r="E112" s="524"/>
      <c r="F112" s="80">
        <f t="shared" si="39"/>
        <v>0</v>
      </c>
      <c r="G112" s="80"/>
      <c r="H112" s="1"/>
      <c r="I112" s="1"/>
      <c r="J112" s="77">
        <f t="shared" si="45"/>
        <v>0</v>
      </c>
      <c r="K112" s="76"/>
      <c r="L112" s="1"/>
      <c r="M112" s="1"/>
      <c r="N112" s="1"/>
      <c r="O112" s="1"/>
      <c r="P112" s="1"/>
      <c r="Q112" s="1"/>
      <c r="R112" s="1"/>
      <c r="S112" s="82"/>
      <c r="T112" s="1"/>
      <c r="U112" s="42"/>
      <c r="V112" s="44"/>
      <c r="W112" s="56"/>
      <c r="X112" s="190"/>
      <c r="Y112" s="190" t="e">
        <f>X112-#REF!</f>
        <v>#REF!</v>
      </c>
    </row>
    <row r="113" spans="1:25" hidden="1" x14ac:dyDescent="0.25">
      <c r="B113" s="55"/>
      <c r="C113" s="2"/>
      <c r="D113" s="524" t="s">
        <v>328</v>
      </c>
      <c r="E113" s="524"/>
      <c r="F113" s="80">
        <f t="shared" si="39"/>
        <v>0</v>
      </c>
      <c r="G113" s="80"/>
      <c r="H113" s="1"/>
      <c r="I113" s="1"/>
      <c r="J113" s="77">
        <f t="shared" si="45"/>
        <v>0</v>
      </c>
      <c r="K113" s="76"/>
      <c r="L113" s="1"/>
      <c r="M113" s="1"/>
      <c r="N113" s="1"/>
      <c r="O113" s="1"/>
      <c r="P113" s="1"/>
      <c r="Q113" s="1"/>
      <c r="R113" s="1"/>
      <c r="S113" s="82"/>
      <c r="T113" s="1"/>
      <c r="U113" s="42"/>
      <c r="V113" s="44"/>
      <c r="W113" s="56"/>
      <c r="X113" s="190"/>
      <c r="Y113" s="190" t="e">
        <f>X113-#REF!</f>
        <v>#REF!</v>
      </c>
    </row>
    <row r="114" spans="1:25" hidden="1" x14ac:dyDescent="0.25">
      <c r="B114" s="55"/>
      <c r="C114" s="2"/>
      <c r="D114" s="524" t="s">
        <v>329</v>
      </c>
      <c r="E114" s="524"/>
      <c r="F114" s="80">
        <f t="shared" si="39"/>
        <v>0</v>
      </c>
      <c r="G114" s="80"/>
      <c r="H114" s="1"/>
      <c r="I114" s="1"/>
      <c r="J114" s="77">
        <f t="shared" si="45"/>
        <v>0</v>
      </c>
      <c r="K114" s="76"/>
      <c r="L114" s="1"/>
      <c r="M114" s="1"/>
      <c r="N114" s="1"/>
      <c r="O114" s="1"/>
      <c r="P114" s="1"/>
      <c r="Q114" s="1"/>
      <c r="R114" s="1"/>
      <c r="S114" s="82"/>
      <c r="T114" s="1"/>
      <c r="U114" s="42"/>
      <c r="V114" s="44"/>
      <c r="W114" s="56"/>
      <c r="X114" s="190"/>
      <c r="Y114" s="190" t="e">
        <f>X114-#REF!</f>
        <v>#REF!</v>
      </c>
    </row>
    <row r="115" spans="1:25" hidden="1" x14ac:dyDescent="0.25">
      <c r="B115" s="55"/>
      <c r="C115" s="2"/>
      <c r="D115" s="524" t="s">
        <v>330</v>
      </c>
      <c r="E115" s="524"/>
      <c r="F115" s="80">
        <f t="shared" si="39"/>
        <v>0</v>
      </c>
      <c r="G115" s="80"/>
      <c r="H115" s="1"/>
      <c r="I115" s="1"/>
      <c r="J115" s="77">
        <f t="shared" si="45"/>
        <v>0</v>
      </c>
      <c r="K115" s="76"/>
      <c r="L115" s="1"/>
      <c r="M115" s="1"/>
      <c r="N115" s="1"/>
      <c r="O115" s="1"/>
      <c r="P115" s="1"/>
      <c r="Q115" s="1"/>
      <c r="R115" s="1"/>
      <c r="S115" s="82"/>
      <c r="T115" s="1"/>
      <c r="U115" s="42"/>
      <c r="V115" s="44"/>
      <c r="W115" s="56"/>
      <c r="X115" s="190"/>
      <c r="Y115" s="190" t="e">
        <f>X115-#REF!</f>
        <v>#REF!</v>
      </c>
    </row>
    <row r="116" spans="1:25" hidden="1" x14ac:dyDescent="0.25">
      <c r="B116" s="57"/>
      <c r="C116" s="20"/>
      <c r="D116" s="524" t="s">
        <v>875</v>
      </c>
      <c r="E116" s="566"/>
      <c r="F116" s="80">
        <f t="shared" si="39"/>
        <v>0</v>
      </c>
      <c r="G116" s="80"/>
      <c r="H116" s="1"/>
      <c r="I116" s="1"/>
      <c r="J116" s="77">
        <f t="shared" si="45"/>
        <v>0</v>
      </c>
      <c r="K116" s="76"/>
      <c r="L116" s="1"/>
      <c r="M116" s="1"/>
      <c r="N116" s="1"/>
      <c r="O116" s="1"/>
      <c r="P116" s="1"/>
      <c r="Q116" s="1"/>
      <c r="R116" s="1"/>
      <c r="S116" s="82"/>
      <c r="T116" s="1"/>
      <c r="U116" s="42"/>
      <c r="V116" s="44"/>
      <c r="W116" s="56"/>
      <c r="X116" s="190"/>
      <c r="Y116" s="190"/>
    </row>
    <row r="117" spans="1:25" hidden="1" x14ac:dyDescent="0.25">
      <c r="B117" s="57"/>
      <c r="C117" s="20"/>
      <c r="D117" s="524" t="s">
        <v>876</v>
      </c>
      <c r="E117" s="566"/>
      <c r="F117" s="80">
        <f t="shared" si="39"/>
        <v>0</v>
      </c>
      <c r="G117" s="80"/>
      <c r="H117" s="1"/>
      <c r="I117" s="1"/>
      <c r="J117" s="77">
        <f t="shared" si="45"/>
        <v>0</v>
      </c>
      <c r="K117" s="76"/>
      <c r="L117" s="1"/>
      <c r="M117" s="1"/>
      <c r="N117" s="1"/>
      <c r="O117" s="1"/>
      <c r="P117" s="1"/>
      <c r="Q117" s="1"/>
      <c r="R117" s="1"/>
      <c r="S117" s="82"/>
      <c r="T117" s="1"/>
      <c r="U117" s="42"/>
      <c r="V117" s="44"/>
      <c r="W117" s="56"/>
      <c r="X117" s="190"/>
      <c r="Y117" s="190"/>
    </row>
    <row r="118" spans="1:25" ht="15.75" hidden="1" thickBot="1" x14ac:dyDescent="0.3">
      <c r="B118" s="57"/>
      <c r="C118" s="20"/>
      <c r="D118" s="559" t="s">
        <v>331</v>
      </c>
      <c r="E118" s="559"/>
      <c r="F118" s="80">
        <f t="shared" si="39"/>
        <v>0</v>
      </c>
      <c r="G118" s="80"/>
      <c r="H118" s="1"/>
      <c r="I118" s="1"/>
      <c r="J118" s="77">
        <f t="shared" si="45"/>
        <v>0</v>
      </c>
      <c r="K118" s="76"/>
      <c r="L118" s="1"/>
      <c r="M118" s="1"/>
      <c r="N118" s="1"/>
      <c r="O118" s="1"/>
      <c r="P118" s="1"/>
      <c r="Q118" s="1"/>
      <c r="R118" s="1"/>
      <c r="S118" s="82"/>
      <c r="T118" s="1"/>
      <c r="U118" s="42"/>
      <c r="V118" s="44"/>
      <c r="W118" s="56"/>
      <c r="X118" s="190"/>
      <c r="Y118" s="190"/>
    </row>
    <row r="119" spans="1:25" ht="15.75" thickBot="1" x14ac:dyDescent="0.3">
      <c r="B119" s="101" t="s">
        <v>43</v>
      </c>
      <c r="C119" s="560" t="s">
        <v>44</v>
      </c>
      <c r="D119" s="561"/>
      <c r="E119" s="561"/>
      <c r="F119" s="86">
        <f t="shared" si="39"/>
        <v>7598280</v>
      </c>
      <c r="G119" s="86">
        <f t="shared" ref="G119:V119" si="46">G120+G121+G125+G130+G138+G141+G142+G143+G149+G152+G153</f>
        <v>0</v>
      </c>
      <c r="H119" s="88">
        <f t="shared" si="46"/>
        <v>200000</v>
      </c>
      <c r="I119" s="88">
        <f t="shared" si="46"/>
        <v>6398280</v>
      </c>
      <c r="J119" s="89">
        <f t="shared" si="46"/>
        <v>1000000</v>
      </c>
      <c r="K119" s="87">
        <f t="shared" si="46"/>
        <v>689460</v>
      </c>
      <c r="L119" s="88">
        <f t="shared" si="46"/>
        <v>621563</v>
      </c>
      <c r="M119" s="88">
        <f t="shared" si="46"/>
        <v>621563</v>
      </c>
      <c r="N119" s="88">
        <f t="shared" si="46"/>
        <v>661563</v>
      </c>
      <c r="O119" s="88">
        <f t="shared" si="46"/>
        <v>621563</v>
      </c>
      <c r="P119" s="88">
        <f t="shared" si="46"/>
        <v>621563</v>
      </c>
      <c r="Q119" s="88">
        <f t="shared" si="46"/>
        <v>661563</v>
      </c>
      <c r="R119" s="88">
        <f t="shared" si="46"/>
        <v>533190</v>
      </c>
      <c r="S119" s="91">
        <f t="shared" si="46"/>
        <v>621563</v>
      </c>
      <c r="T119" s="88">
        <f t="shared" si="46"/>
        <v>661563</v>
      </c>
      <c r="U119" s="90">
        <f t="shared" si="46"/>
        <v>621563</v>
      </c>
      <c r="V119" s="92">
        <f t="shared" si="46"/>
        <v>661563</v>
      </c>
      <c r="W119" s="52"/>
      <c r="X119" s="190"/>
    </row>
    <row r="120" spans="1:25" s="41" customFormat="1" hidden="1" x14ac:dyDescent="0.25">
      <c r="A120" s="128" t="s">
        <v>45</v>
      </c>
      <c r="B120" s="126" t="s">
        <v>740</v>
      </c>
      <c r="C120" s="562" t="s">
        <v>402</v>
      </c>
      <c r="D120" s="563"/>
      <c r="E120" s="563"/>
      <c r="F120" s="110">
        <f t="shared" si="39"/>
        <v>0</v>
      </c>
      <c r="G120" s="110"/>
      <c r="H120" s="112"/>
      <c r="I120" s="112"/>
      <c r="J120" s="113"/>
      <c r="K120" s="111"/>
      <c r="L120" s="112"/>
      <c r="M120" s="112"/>
      <c r="N120" s="112"/>
      <c r="O120" s="112"/>
      <c r="P120" s="112"/>
      <c r="Q120" s="112"/>
      <c r="R120" s="112"/>
      <c r="S120" s="115"/>
      <c r="T120" s="112"/>
      <c r="U120" s="114"/>
      <c r="V120" s="116"/>
      <c r="W120" s="54"/>
      <c r="X120" s="190"/>
    </row>
    <row r="121" spans="1:25" s="41" customFormat="1" x14ac:dyDescent="0.25">
      <c r="A121" s="128" t="s">
        <v>46</v>
      </c>
      <c r="B121" s="109" t="s">
        <v>741</v>
      </c>
      <c r="C121" s="564" t="s">
        <v>47</v>
      </c>
      <c r="D121" s="565"/>
      <c r="E121" s="565"/>
      <c r="F121" s="110">
        <f t="shared" si="39"/>
        <v>200000</v>
      </c>
      <c r="G121" s="110">
        <f t="shared" ref="G121:J121" si="47">G122+G123+G124</f>
        <v>0</v>
      </c>
      <c r="H121" s="112">
        <f t="shared" ref="H121:I121" si="48">H122+H123+H124</f>
        <v>200000</v>
      </c>
      <c r="I121" s="112">
        <f t="shared" si="48"/>
        <v>0</v>
      </c>
      <c r="J121" s="113">
        <f t="shared" si="47"/>
        <v>0</v>
      </c>
      <c r="K121" s="111">
        <f>K122+K123+K124</f>
        <v>40000</v>
      </c>
      <c r="L121" s="112">
        <f t="shared" ref="L121:V121" si="49">L122+L123+L124</f>
        <v>0</v>
      </c>
      <c r="M121" s="112">
        <f t="shared" si="49"/>
        <v>0</v>
      </c>
      <c r="N121" s="112">
        <f t="shared" si="49"/>
        <v>40000</v>
      </c>
      <c r="O121" s="112">
        <f t="shared" si="49"/>
        <v>0</v>
      </c>
      <c r="P121" s="112">
        <f t="shared" si="49"/>
        <v>0</v>
      </c>
      <c r="Q121" s="112">
        <f t="shared" si="49"/>
        <v>40000</v>
      </c>
      <c r="R121" s="112">
        <f t="shared" si="49"/>
        <v>0</v>
      </c>
      <c r="S121" s="115">
        <f t="shared" si="49"/>
        <v>0</v>
      </c>
      <c r="T121" s="112">
        <f t="shared" si="49"/>
        <v>40000</v>
      </c>
      <c r="U121" s="114">
        <f t="shared" si="49"/>
        <v>0</v>
      </c>
      <c r="V121" s="116">
        <f t="shared" si="49"/>
        <v>40000</v>
      </c>
      <c r="W121" s="54"/>
      <c r="X121" s="190"/>
    </row>
    <row r="122" spans="1:25" s="211" customFormat="1" hidden="1" x14ac:dyDescent="0.25">
      <c r="A122" s="128"/>
      <c r="B122" s="191"/>
      <c r="C122" s="200"/>
      <c r="D122" s="567" t="s">
        <v>332</v>
      </c>
      <c r="E122" s="567"/>
      <c r="F122" s="203">
        <f t="shared" si="39"/>
        <v>0</v>
      </c>
      <c r="G122" s="203"/>
      <c r="H122" s="195"/>
      <c r="I122" s="195"/>
      <c r="J122" s="202"/>
      <c r="K122" s="201"/>
      <c r="L122" s="195"/>
      <c r="M122" s="195"/>
      <c r="N122" s="195"/>
      <c r="O122" s="195"/>
      <c r="P122" s="195"/>
      <c r="Q122" s="195"/>
      <c r="R122" s="195"/>
      <c r="S122" s="196"/>
      <c r="T122" s="195"/>
      <c r="U122" s="194"/>
      <c r="V122" s="197"/>
      <c r="W122" s="251"/>
      <c r="X122" s="212"/>
    </row>
    <row r="123" spans="1:25" s="211" customFormat="1" hidden="1" x14ac:dyDescent="0.25">
      <c r="A123" s="128"/>
      <c r="B123" s="191"/>
      <c r="C123" s="200"/>
      <c r="D123" s="567" t="s">
        <v>333</v>
      </c>
      <c r="E123" s="567"/>
      <c r="F123" s="203">
        <f t="shared" si="39"/>
        <v>0</v>
      </c>
      <c r="G123" s="203"/>
      <c r="H123" s="195"/>
      <c r="I123" s="195"/>
      <c r="J123" s="202"/>
      <c r="K123" s="201"/>
      <c r="L123" s="195"/>
      <c r="M123" s="195"/>
      <c r="N123" s="195"/>
      <c r="O123" s="195"/>
      <c r="P123" s="195"/>
      <c r="Q123" s="195"/>
      <c r="R123" s="195"/>
      <c r="S123" s="196"/>
      <c r="T123" s="195"/>
      <c r="U123" s="194"/>
      <c r="V123" s="197"/>
      <c r="W123" s="251"/>
      <c r="X123" s="212"/>
    </row>
    <row r="124" spans="1:25" s="211" customFormat="1" x14ac:dyDescent="0.25">
      <c r="A124" s="128"/>
      <c r="B124" s="191"/>
      <c r="C124" s="200"/>
      <c r="D124" s="567" t="s">
        <v>403</v>
      </c>
      <c r="E124" s="567"/>
      <c r="F124" s="203">
        <f t="shared" si="39"/>
        <v>200000</v>
      </c>
      <c r="G124" s="203"/>
      <c r="H124" s="195">
        <f>F124</f>
        <v>200000</v>
      </c>
      <c r="I124" s="195"/>
      <c r="J124" s="202"/>
      <c r="K124" s="201">
        <v>40000</v>
      </c>
      <c r="L124" s="195"/>
      <c r="M124" s="195"/>
      <c r="N124" s="195">
        <v>40000</v>
      </c>
      <c r="O124" s="195"/>
      <c r="P124" s="195"/>
      <c r="Q124" s="195">
        <v>40000</v>
      </c>
      <c r="R124" s="195"/>
      <c r="S124" s="196"/>
      <c r="T124" s="195">
        <v>40000</v>
      </c>
      <c r="U124" s="194"/>
      <c r="V124" s="197">
        <v>40000</v>
      </c>
      <c r="W124" s="251"/>
      <c r="X124" s="212"/>
    </row>
    <row r="125" spans="1:25" s="41" customFormat="1" hidden="1" x14ac:dyDescent="0.25">
      <c r="A125" s="128" t="s">
        <v>48</v>
      </c>
      <c r="B125" s="109" t="s">
        <v>742</v>
      </c>
      <c r="C125" s="564" t="s">
        <v>49</v>
      </c>
      <c r="D125" s="565"/>
      <c r="E125" s="565"/>
      <c r="F125" s="110">
        <f t="shared" si="39"/>
        <v>0</v>
      </c>
      <c r="G125" s="110">
        <f t="shared" ref="G125:V125" si="50">G126+G128</f>
        <v>0</v>
      </c>
      <c r="H125" s="112">
        <f t="shared" si="50"/>
        <v>0</v>
      </c>
      <c r="I125" s="112">
        <f t="shared" si="50"/>
        <v>0</v>
      </c>
      <c r="J125" s="113">
        <f t="shared" si="50"/>
        <v>0</v>
      </c>
      <c r="K125" s="111">
        <f t="shared" si="50"/>
        <v>0</v>
      </c>
      <c r="L125" s="112">
        <f t="shared" si="50"/>
        <v>0</v>
      </c>
      <c r="M125" s="112">
        <f t="shared" si="50"/>
        <v>0</v>
      </c>
      <c r="N125" s="112">
        <f t="shared" si="50"/>
        <v>0</v>
      </c>
      <c r="O125" s="112">
        <f t="shared" si="50"/>
        <v>0</v>
      </c>
      <c r="P125" s="112">
        <f t="shared" si="50"/>
        <v>0</v>
      </c>
      <c r="Q125" s="112">
        <f t="shared" si="50"/>
        <v>0</v>
      </c>
      <c r="R125" s="112">
        <f t="shared" si="50"/>
        <v>0</v>
      </c>
      <c r="S125" s="115">
        <f t="shared" si="50"/>
        <v>0</v>
      </c>
      <c r="T125" s="112">
        <f t="shared" si="50"/>
        <v>0</v>
      </c>
      <c r="U125" s="114">
        <f t="shared" si="50"/>
        <v>0</v>
      </c>
      <c r="V125" s="116">
        <f t="shared" si="50"/>
        <v>0</v>
      </c>
      <c r="W125" s="54"/>
      <c r="X125" s="190"/>
    </row>
    <row r="126" spans="1:25" hidden="1" x14ac:dyDescent="0.25">
      <c r="B126" s="191"/>
      <c r="C126" s="200"/>
      <c r="D126" s="567" t="s">
        <v>404</v>
      </c>
      <c r="E126" s="567"/>
      <c r="F126" s="203">
        <f t="shared" si="39"/>
        <v>0</v>
      </c>
      <c r="G126" s="203"/>
      <c r="H126" s="195"/>
      <c r="I126" s="195"/>
      <c r="J126" s="202"/>
      <c r="K126" s="201">
        <f t="shared" ref="K126:V126" si="51">SUM(K127:K127)</f>
        <v>0</v>
      </c>
      <c r="L126" s="195">
        <f t="shared" si="51"/>
        <v>0</v>
      </c>
      <c r="M126" s="195">
        <f t="shared" si="51"/>
        <v>0</v>
      </c>
      <c r="N126" s="195">
        <f t="shared" si="51"/>
        <v>0</v>
      </c>
      <c r="O126" s="195">
        <f t="shared" si="51"/>
        <v>0</v>
      </c>
      <c r="P126" s="195">
        <f t="shared" si="51"/>
        <v>0</v>
      </c>
      <c r="Q126" s="195">
        <f t="shared" si="51"/>
        <v>0</v>
      </c>
      <c r="R126" s="195">
        <f t="shared" si="51"/>
        <v>0</v>
      </c>
      <c r="S126" s="196">
        <f t="shared" si="51"/>
        <v>0</v>
      </c>
      <c r="T126" s="195">
        <f t="shared" si="51"/>
        <v>0</v>
      </c>
      <c r="U126" s="194">
        <f t="shared" si="51"/>
        <v>0</v>
      </c>
      <c r="V126" s="197">
        <f t="shared" si="51"/>
        <v>0</v>
      </c>
      <c r="W126" s="56"/>
      <c r="X126" s="190"/>
    </row>
    <row r="127" spans="1:25" hidden="1" x14ac:dyDescent="0.25">
      <c r="B127" s="55"/>
      <c r="C127" s="2"/>
      <c r="D127" s="309"/>
      <c r="E127" s="309" t="s">
        <v>873</v>
      </c>
      <c r="F127" s="80">
        <f t="shared" si="39"/>
        <v>0</v>
      </c>
      <c r="G127" s="80"/>
      <c r="H127" s="1"/>
      <c r="I127" s="1"/>
      <c r="J127" s="77"/>
      <c r="K127" s="76"/>
      <c r="L127" s="1"/>
      <c r="M127" s="1"/>
      <c r="N127" s="1"/>
      <c r="O127" s="1"/>
      <c r="P127" s="1"/>
      <c r="Q127" s="1"/>
      <c r="R127" s="1"/>
      <c r="S127" s="82"/>
      <c r="T127" s="1"/>
      <c r="U127" s="42"/>
      <c r="V127" s="44"/>
      <c r="W127" s="56"/>
      <c r="X127" s="190"/>
    </row>
    <row r="128" spans="1:25" hidden="1" x14ac:dyDescent="0.25">
      <c r="B128" s="191"/>
      <c r="C128" s="200"/>
      <c r="D128" s="567" t="s">
        <v>405</v>
      </c>
      <c r="E128" s="567"/>
      <c r="F128" s="203">
        <f t="shared" si="39"/>
        <v>0</v>
      </c>
      <c r="G128" s="203"/>
      <c r="H128" s="195"/>
      <c r="I128" s="195"/>
      <c r="J128" s="202"/>
      <c r="K128" s="201">
        <f t="shared" ref="K128:V128" si="52">SUM(K129:K129)</f>
        <v>0</v>
      </c>
      <c r="L128" s="195">
        <f t="shared" si="52"/>
        <v>0</v>
      </c>
      <c r="M128" s="195">
        <f t="shared" si="52"/>
        <v>0</v>
      </c>
      <c r="N128" s="195">
        <f t="shared" si="52"/>
        <v>0</v>
      </c>
      <c r="O128" s="195">
        <f t="shared" si="52"/>
        <v>0</v>
      </c>
      <c r="P128" s="195">
        <f t="shared" si="52"/>
        <v>0</v>
      </c>
      <c r="Q128" s="195">
        <f t="shared" si="52"/>
        <v>0</v>
      </c>
      <c r="R128" s="195">
        <f t="shared" si="52"/>
        <v>0</v>
      </c>
      <c r="S128" s="196">
        <f t="shared" si="52"/>
        <v>0</v>
      </c>
      <c r="T128" s="195">
        <f t="shared" si="52"/>
        <v>0</v>
      </c>
      <c r="U128" s="194">
        <f t="shared" si="52"/>
        <v>0</v>
      </c>
      <c r="V128" s="197">
        <f t="shared" si="52"/>
        <v>0</v>
      </c>
      <c r="W128" s="56"/>
      <c r="X128" s="190"/>
    </row>
    <row r="129" spans="1:24" hidden="1" x14ac:dyDescent="0.25">
      <c r="B129" s="55"/>
      <c r="C129" s="2"/>
      <c r="D129" s="309"/>
      <c r="E129" s="309" t="s">
        <v>873</v>
      </c>
      <c r="F129" s="80">
        <f t="shared" si="39"/>
        <v>0</v>
      </c>
      <c r="G129" s="80"/>
      <c r="H129" s="1"/>
      <c r="I129" s="1"/>
      <c r="J129" s="77"/>
      <c r="K129" s="76"/>
      <c r="L129" s="1"/>
      <c r="M129" s="1"/>
      <c r="N129" s="1"/>
      <c r="O129" s="1"/>
      <c r="P129" s="1"/>
      <c r="Q129" s="1"/>
      <c r="R129" s="1"/>
      <c r="S129" s="82"/>
      <c r="T129" s="1"/>
      <c r="U129" s="42"/>
      <c r="V129" s="44"/>
      <c r="W129" s="56"/>
      <c r="X129" s="190"/>
    </row>
    <row r="130" spans="1:24" s="41" customFormat="1" hidden="1" x14ac:dyDescent="0.25">
      <c r="A130" s="128" t="s">
        <v>50</v>
      </c>
      <c r="B130" s="109" t="s">
        <v>743</v>
      </c>
      <c r="C130" s="564" t="s">
        <v>51</v>
      </c>
      <c r="D130" s="565"/>
      <c r="E130" s="565"/>
      <c r="F130" s="110">
        <f t="shared" si="39"/>
        <v>0</v>
      </c>
      <c r="G130" s="110">
        <f t="shared" ref="G130:J130" si="53">G131+G132+G133+G134+G135+G136+G137</f>
        <v>0</v>
      </c>
      <c r="H130" s="112">
        <f t="shared" ref="H130:I130" si="54">H131+H132+H133+H134+H135+H136+H137</f>
        <v>0</v>
      </c>
      <c r="I130" s="112">
        <f t="shared" si="54"/>
        <v>0</v>
      </c>
      <c r="J130" s="113">
        <f t="shared" si="53"/>
        <v>0</v>
      </c>
      <c r="K130" s="111">
        <f>K131+K132+K133+K134+K135+K136+K137</f>
        <v>0</v>
      </c>
      <c r="L130" s="112">
        <f t="shared" ref="L130:V130" si="55">L131+L132+L133+L134+L135+L136+L137</f>
        <v>0</v>
      </c>
      <c r="M130" s="112">
        <f t="shared" si="55"/>
        <v>0</v>
      </c>
      <c r="N130" s="112">
        <f t="shared" si="55"/>
        <v>0</v>
      </c>
      <c r="O130" s="112">
        <f t="shared" si="55"/>
        <v>0</v>
      </c>
      <c r="P130" s="112">
        <f t="shared" si="55"/>
        <v>0</v>
      </c>
      <c r="Q130" s="112">
        <f t="shared" si="55"/>
        <v>0</v>
      </c>
      <c r="R130" s="112">
        <f t="shared" si="55"/>
        <v>0</v>
      </c>
      <c r="S130" s="115">
        <f t="shared" si="55"/>
        <v>0</v>
      </c>
      <c r="T130" s="112">
        <f t="shared" si="55"/>
        <v>0</v>
      </c>
      <c r="U130" s="114">
        <f t="shared" si="55"/>
        <v>0</v>
      </c>
      <c r="V130" s="116">
        <f t="shared" si="55"/>
        <v>0</v>
      </c>
      <c r="W130" s="54"/>
      <c r="X130" s="190"/>
    </row>
    <row r="131" spans="1:24" hidden="1" x14ac:dyDescent="0.25">
      <c r="B131" s="55"/>
      <c r="C131" s="2"/>
      <c r="D131" s="524" t="s">
        <v>334</v>
      </c>
      <c r="E131" s="524"/>
      <c r="F131" s="80">
        <f t="shared" si="39"/>
        <v>0</v>
      </c>
      <c r="G131" s="80"/>
      <c r="H131" s="1"/>
      <c r="I131" s="1"/>
      <c r="J131" s="77"/>
      <c r="K131" s="76"/>
      <c r="L131" s="1"/>
      <c r="M131" s="1"/>
      <c r="N131" s="1"/>
      <c r="O131" s="1"/>
      <c r="P131" s="1"/>
      <c r="Q131" s="1"/>
      <c r="R131" s="1"/>
      <c r="S131" s="82"/>
      <c r="T131" s="1"/>
      <c r="U131" s="42"/>
      <c r="V131" s="44"/>
      <c r="W131" s="56"/>
      <c r="X131" s="190"/>
    </row>
    <row r="132" spans="1:24" ht="27" hidden="1" customHeight="1" x14ac:dyDescent="0.25">
      <c r="B132" s="55"/>
      <c r="C132" s="2"/>
      <c r="D132" s="523" t="s">
        <v>491</v>
      </c>
      <c r="E132" s="523"/>
      <c r="F132" s="80">
        <f t="shared" si="39"/>
        <v>0</v>
      </c>
      <c r="G132" s="80"/>
      <c r="H132" s="1"/>
      <c r="I132" s="1"/>
      <c r="J132" s="77"/>
      <c r="K132" s="76"/>
      <c r="L132" s="1"/>
      <c r="M132" s="1"/>
      <c r="N132" s="1"/>
      <c r="O132" s="1"/>
      <c r="P132" s="1"/>
      <c r="Q132" s="1"/>
      <c r="R132" s="1"/>
      <c r="S132" s="82"/>
      <c r="T132" s="1"/>
      <c r="U132" s="42"/>
      <c r="V132" s="44"/>
      <c r="W132" s="56"/>
      <c r="X132" s="190"/>
    </row>
    <row r="133" spans="1:24" hidden="1" x14ac:dyDescent="0.25">
      <c r="B133" s="55"/>
      <c r="C133" s="2"/>
      <c r="D133" s="524" t="s">
        <v>802</v>
      </c>
      <c r="E133" s="524"/>
      <c r="F133" s="80">
        <f t="shared" si="39"/>
        <v>0</v>
      </c>
      <c r="G133" s="80"/>
      <c r="H133" s="1"/>
      <c r="I133" s="1"/>
      <c r="J133" s="77"/>
      <c r="K133" s="76"/>
      <c r="L133" s="1"/>
      <c r="M133" s="1"/>
      <c r="N133" s="1"/>
      <c r="O133" s="1"/>
      <c r="P133" s="1"/>
      <c r="Q133" s="1"/>
      <c r="R133" s="1"/>
      <c r="S133" s="82"/>
      <c r="T133" s="1"/>
      <c r="U133" s="42"/>
      <c r="V133" s="44"/>
      <c r="W133" s="56"/>
      <c r="X133" s="190"/>
    </row>
    <row r="134" spans="1:24" hidden="1" x14ac:dyDescent="0.25">
      <c r="B134" s="55"/>
      <c r="C134" s="2"/>
      <c r="D134" s="524" t="s">
        <v>406</v>
      </c>
      <c r="E134" s="524"/>
      <c r="F134" s="80">
        <f t="shared" si="39"/>
        <v>0</v>
      </c>
      <c r="G134" s="80"/>
      <c r="H134" s="1"/>
      <c r="I134" s="1"/>
      <c r="J134" s="77"/>
      <c r="K134" s="76"/>
      <c r="L134" s="1"/>
      <c r="M134" s="1"/>
      <c r="N134" s="1"/>
      <c r="O134" s="1"/>
      <c r="P134" s="1"/>
      <c r="Q134" s="1"/>
      <c r="R134" s="1"/>
      <c r="S134" s="82"/>
      <c r="T134" s="1"/>
      <c r="U134" s="42"/>
      <c r="V134" s="44"/>
      <c r="W134" s="56"/>
      <c r="X134" s="190"/>
    </row>
    <row r="135" spans="1:24" hidden="1" x14ac:dyDescent="0.25">
      <c r="B135" s="55"/>
      <c r="C135" s="2"/>
      <c r="D135" s="524" t="s">
        <v>407</v>
      </c>
      <c r="E135" s="524"/>
      <c r="F135" s="80">
        <f t="shared" si="39"/>
        <v>0</v>
      </c>
      <c r="G135" s="80"/>
      <c r="H135" s="1"/>
      <c r="I135" s="1"/>
      <c r="J135" s="77"/>
      <c r="K135" s="76"/>
      <c r="L135" s="1"/>
      <c r="M135" s="1"/>
      <c r="N135" s="1"/>
      <c r="O135" s="1"/>
      <c r="P135" s="1"/>
      <c r="Q135" s="1"/>
      <c r="R135" s="1"/>
      <c r="S135" s="82"/>
      <c r="T135" s="1"/>
      <c r="U135" s="42"/>
      <c r="V135" s="44"/>
      <c r="W135" s="56"/>
      <c r="X135" s="190"/>
    </row>
    <row r="136" spans="1:24" hidden="1" x14ac:dyDescent="0.25">
      <c r="B136" s="55"/>
      <c r="C136" s="2"/>
      <c r="D136" s="524" t="s">
        <v>335</v>
      </c>
      <c r="E136" s="524"/>
      <c r="F136" s="80">
        <f t="shared" si="39"/>
        <v>0</v>
      </c>
      <c r="G136" s="80"/>
      <c r="H136" s="1"/>
      <c r="I136" s="1"/>
      <c r="J136" s="77"/>
      <c r="K136" s="76"/>
      <c r="L136" s="1"/>
      <c r="M136" s="1"/>
      <c r="N136" s="1"/>
      <c r="O136" s="1"/>
      <c r="P136" s="1"/>
      <c r="Q136" s="1"/>
      <c r="R136" s="1"/>
      <c r="S136" s="82"/>
      <c r="T136" s="1"/>
      <c r="U136" s="42"/>
      <c r="V136" s="44"/>
      <c r="W136" s="56"/>
      <c r="X136" s="190"/>
    </row>
    <row r="137" spans="1:24" hidden="1" x14ac:dyDescent="0.25">
      <c r="B137" s="55"/>
      <c r="C137" s="2"/>
      <c r="D137" s="524" t="s">
        <v>408</v>
      </c>
      <c r="E137" s="524"/>
      <c r="F137" s="80">
        <f t="shared" si="39"/>
        <v>0</v>
      </c>
      <c r="G137" s="80"/>
      <c r="H137" s="1"/>
      <c r="I137" s="1"/>
      <c r="J137" s="77"/>
      <c r="K137" s="76"/>
      <c r="L137" s="1"/>
      <c r="M137" s="1"/>
      <c r="N137" s="1"/>
      <c r="O137" s="1"/>
      <c r="P137" s="1"/>
      <c r="Q137" s="1"/>
      <c r="R137" s="1"/>
      <c r="S137" s="82"/>
      <c r="T137" s="1"/>
      <c r="U137" s="42"/>
      <c r="V137" s="44"/>
      <c r="W137" s="56"/>
      <c r="X137" s="190"/>
    </row>
    <row r="138" spans="1:24" s="41" customFormat="1" x14ac:dyDescent="0.25">
      <c r="A138" s="128" t="s">
        <v>52</v>
      </c>
      <c r="B138" s="109" t="s">
        <v>744</v>
      </c>
      <c r="C138" s="564" t="s">
        <v>409</v>
      </c>
      <c r="D138" s="565"/>
      <c r="E138" s="565"/>
      <c r="F138" s="110">
        <f>SUM(F139:F140)</f>
        <v>7398280</v>
      </c>
      <c r="G138" s="110">
        <f t="shared" ref="G138:V138" si="56">SUM(G139:G140)</f>
        <v>0</v>
      </c>
      <c r="H138" s="112">
        <f t="shared" si="56"/>
        <v>0</v>
      </c>
      <c r="I138" s="112">
        <f t="shared" si="56"/>
        <v>6398280</v>
      </c>
      <c r="J138" s="113">
        <f t="shared" si="56"/>
        <v>1000000</v>
      </c>
      <c r="K138" s="111">
        <f t="shared" si="56"/>
        <v>649460</v>
      </c>
      <c r="L138" s="112">
        <f t="shared" si="56"/>
        <v>621563</v>
      </c>
      <c r="M138" s="112">
        <f t="shared" si="56"/>
        <v>621563</v>
      </c>
      <c r="N138" s="112">
        <f t="shared" si="56"/>
        <v>621563</v>
      </c>
      <c r="O138" s="112">
        <f t="shared" si="56"/>
        <v>621563</v>
      </c>
      <c r="P138" s="112">
        <f t="shared" si="56"/>
        <v>621563</v>
      </c>
      <c r="Q138" s="112">
        <f t="shared" si="56"/>
        <v>621563</v>
      </c>
      <c r="R138" s="112">
        <f t="shared" si="56"/>
        <v>533190</v>
      </c>
      <c r="S138" s="115">
        <f t="shared" si="56"/>
        <v>621563</v>
      </c>
      <c r="T138" s="112">
        <f t="shared" si="56"/>
        <v>621563</v>
      </c>
      <c r="U138" s="114">
        <f t="shared" si="56"/>
        <v>621563</v>
      </c>
      <c r="V138" s="116">
        <f t="shared" si="56"/>
        <v>621563</v>
      </c>
      <c r="W138" s="54"/>
      <c r="X138" s="190"/>
    </row>
    <row r="139" spans="1:24" x14ac:dyDescent="0.25">
      <c r="B139" s="55"/>
      <c r="C139" s="278"/>
      <c r="D139" s="390" t="s">
        <v>1067</v>
      </c>
      <c r="E139" s="390"/>
      <c r="F139" s="80">
        <f t="shared" ref="F139:F140" si="57">SUM(K139:V139)</f>
        <v>6398280</v>
      </c>
      <c r="G139" s="80"/>
      <c r="H139" s="1"/>
      <c r="I139" s="1">
        <f>F139</f>
        <v>6398280</v>
      </c>
      <c r="J139" s="77"/>
      <c r="K139" s="76">
        <v>533190</v>
      </c>
      <c r="L139" s="1">
        <v>533190</v>
      </c>
      <c r="M139" s="1">
        <v>533190</v>
      </c>
      <c r="N139" s="1">
        <v>533190</v>
      </c>
      <c r="O139" s="1">
        <v>533190</v>
      </c>
      <c r="P139" s="1">
        <v>533190</v>
      </c>
      <c r="Q139" s="1">
        <v>533190</v>
      </c>
      <c r="R139" s="1">
        <v>533190</v>
      </c>
      <c r="S139" s="82">
        <v>533190</v>
      </c>
      <c r="T139" s="1">
        <v>533190</v>
      </c>
      <c r="U139" s="42">
        <v>533190</v>
      </c>
      <c r="V139" s="44">
        <v>533190</v>
      </c>
      <c r="W139" s="56"/>
      <c r="X139" s="190"/>
    </row>
    <row r="140" spans="1:24" ht="15.75" thickBot="1" x14ac:dyDescent="0.3">
      <c r="B140" s="55"/>
      <c r="C140" s="278"/>
      <c r="D140" s="390" t="s">
        <v>1068</v>
      </c>
      <c r="E140" s="390"/>
      <c r="F140" s="80">
        <f t="shared" si="57"/>
        <v>1000000</v>
      </c>
      <c r="G140" s="80"/>
      <c r="H140" s="1"/>
      <c r="I140" s="1"/>
      <c r="J140" s="77">
        <f>F140</f>
        <v>1000000</v>
      </c>
      <c r="K140" s="76">
        <v>116270</v>
      </c>
      <c r="L140" s="1">
        <v>88373</v>
      </c>
      <c r="M140" s="1">
        <v>88373</v>
      </c>
      <c r="N140" s="1">
        <v>88373</v>
      </c>
      <c r="O140" s="1">
        <v>88373</v>
      </c>
      <c r="P140" s="1">
        <v>88373</v>
      </c>
      <c r="Q140" s="1">
        <v>88373</v>
      </c>
      <c r="R140" s="1"/>
      <c r="S140" s="82">
        <v>88373</v>
      </c>
      <c r="T140" s="1">
        <v>88373</v>
      </c>
      <c r="U140" s="42">
        <v>88373</v>
      </c>
      <c r="V140" s="44">
        <v>88373</v>
      </c>
      <c r="W140" s="56"/>
      <c r="X140" s="190"/>
    </row>
    <row r="141" spans="1:24" s="41" customFormat="1" hidden="1" x14ac:dyDescent="0.25">
      <c r="A141" s="128" t="s">
        <v>53</v>
      </c>
      <c r="B141" s="109" t="s">
        <v>745</v>
      </c>
      <c r="C141" s="564" t="s">
        <v>410</v>
      </c>
      <c r="D141" s="565"/>
      <c r="E141" s="565"/>
      <c r="F141" s="110">
        <f t="shared" ref="F141:F186" si="58">SUM(K141:V141)</f>
        <v>0</v>
      </c>
      <c r="G141" s="110"/>
      <c r="H141" s="112"/>
      <c r="I141" s="112"/>
      <c r="J141" s="113"/>
      <c r="K141" s="111"/>
      <c r="L141" s="112"/>
      <c r="M141" s="112"/>
      <c r="N141" s="112"/>
      <c r="O141" s="112"/>
      <c r="P141" s="112"/>
      <c r="Q141" s="112"/>
      <c r="R141" s="112"/>
      <c r="S141" s="115"/>
      <c r="T141" s="112"/>
      <c r="U141" s="114"/>
      <c r="V141" s="116"/>
      <c r="W141" s="54"/>
      <c r="X141" s="190"/>
    </row>
    <row r="142" spans="1:24" s="41" customFormat="1" hidden="1" x14ac:dyDescent="0.25">
      <c r="A142" s="128" t="s">
        <v>54</v>
      </c>
      <c r="B142" s="109" t="s">
        <v>746</v>
      </c>
      <c r="C142" s="564" t="s">
        <v>931</v>
      </c>
      <c r="D142" s="565"/>
      <c r="E142" s="565"/>
      <c r="F142" s="110">
        <f t="shared" si="58"/>
        <v>0</v>
      </c>
      <c r="G142" s="110"/>
      <c r="H142" s="112"/>
      <c r="I142" s="112"/>
      <c r="J142" s="113"/>
      <c r="K142" s="111"/>
      <c r="L142" s="112"/>
      <c r="M142" s="112"/>
      <c r="N142" s="112"/>
      <c r="O142" s="112"/>
      <c r="P142" s="112"/>
      <c r="Q142" s="112"/>
      <c r="R142" s="112"/>
      <c r="S142" s="115"/>
      <c r="T142" s="112"/>
      <c r="U142" s="114"/>
      <c r="V142" s="116"/>
      <c r="W142" s="54"/>
      <c r="X142" s="190"/>
    </row>
    <row r="143" spans="1:24" s="41" customFormat="1" hidden="1" x14ac:dyDescent="0.25">
      <c r="A143" s="128"/>
      <c r="B143" s="109" t="s">
        <v>932</v>
      </c>
      <c r="C143" s="564" t="s">
        <v>933</v>
      </c>
      <c r="D143" s="565"/>
      <c r="E143" s="568"/>
      <c r="F143" s="110">
        <f t="shared" si="58"/>
        <v>0</v>
      </c>
      <c r="G143" s="110">
        <f t="shared" ref="G143:J143" si="59">G144+G145</f>
        <v>0</v>
      </c>
      <c r="H143" s="112">
        <f t="shared" ref="H143:I143" si="60">H144+H145</f>
        <v>0</v>
      </c>
      <c r="I143" s="112">
        <f t="shared" si="60"/>
        <v>0</v>
      </c>
      <c r="J143" s="113">
        <f t="shared" si="59"/>
        <v>0</v>
      </c>
      <c r="K143" s="111">
        <f>K144+K145</f>
        <v>0</v>
      </c>
      <c r="L143" s="112">
        <f t="shared" ref="L143:V143" si="61">L144+L145</f>
        <v>0</v>
      </c>
      <c r="M143" s="112">
        <f t="shared" si="61"/>
        <v>0</v>
      </c>
      <c r="N143" s="112">
        <f t="shared" si="61"/>
        <v>0</v>
      </c>
      <c r="O143" s="112">
        <f t="shared" si="61"/>
        <v>0</v>
      </c>
      <c r="P143" s="112">
        <f t="shared" si="61"/>
        <v>0</v>
      </c>
      <c r="Q143" s="112">
        <f t="shared" si="61"/>
        <v>0</v>
      </c>
      <c r="R143" s="112">
        <f t="shared" si="61"/>
        <v>0</v>
      </c>
      <c r="S143" s="115">
        <f t="shared" si="61"/>
        <v>0</v>
      </c>
      <c r="T143" s="112">
        <f t="shared" si="61"/>
        <v>0</v>
      </c>
      <c r="U143" s="114">
        <f t="shared" si="61"/>
        <v>0</v>
      </c>
      <c r="V143" s="116">
        <f t="shared" si="61"/>
        <v>0</v>
      </c>
      <c r="W143" s="54"/>
      <c r="X143" s="190"/>
    </row>
    <row r="144" spans="1:24" s="211" customFormat="1" hidden="1" x14ac:dyDescent="0.25">
      <c r="A144" s="128" t="s">
        <v>934</v>
      </c>
      <c r="B144" s="191" t="s">
        <v>935</v>
      </c>
      <c r="C144" s="252"/>
      <c r="D144" s="312" t="s">
        <v>936</v>
      </c>
      <c r="E144" s="312"/>
      <c r="F144" s="203">
        <f t="shared" si="58"/>
        <v>0</v>
      </c>
      <c r="G144" s="203"/>
      <c r="H144" s="195"/>
      <c r="I144" s="195"/>
      <c r="J144" s="202"/>
      <c r="K144" s="201"/>
      <c r="L144" s="195"/>
      <c r="M144" s="195"/>
      <c r="N144" s="195"/>
      <c r="O144" s="195"/>
      <c r="P144" s="195"/>
      <c r="Q144" s="195"/>
      <c r="R144" s="195"/>
      <c r="S144" s="196"/>
      <c r="T144" s="195"/>
      <c r="U144" s="194"/>
      <c r="V144" s="197"/>
      <c r="W144" s="251"/>
      <c r="X144" s="190"/>
    </row>
    <row r="145" spans="1:24" s="211" customFormat="1" hidden="1" x14ac:dyDescent="0.25">
      <c r="A145" s="128" t="s">
        <v>829</v>
      </c>
      <c r="B145" s="191" t="s">
        <v>874</v>
      </c>
      <c r="C145" s="204"/>
      <c r="D145" s="274" t="s">
        <v>830</v>
      </c>
      <c r="E145" s="275"/>
      <c r="F145" s="203">
        <f t="shared" si="58"/>
        <v>0</v>
      </c>
      <c r="G145" s="203"/>
      <c r="H145" s="195"/>
      <c r="I145" s="195"/>
      <c r="J145" s="202"/>
      <c r="K145" s="201">
        <f>K146+K147+K148</f>
        <v>0</v>
      </c>
      <c r="L145" s="195">
        <f t="shared" ref="L145:V145" si="62">L146+L147+L148</f>
        <v>0</v>
      </c>
      <c r="M145" s="195">
        <f t="shared" si="62"/>
        <v>0</v>
      </c>
      <c r="N145" s="195">
        <f t="shared" si="62"/>
        <v>0</v>
      </c>
      <c r="O145" s="195">
        <f t="shared" si="62"/>
        <v>0</v>
      </c>
      <c r="P145" s="195">
        <f t="shared" si="62"/>
        <v>0</v>
      </c>
      <c r="Q145" s="195">
        <f t="shared" si="62"/>
        <v>0</v>
      </c>
      <c r="R145" s="195">
        <f t="shared" si="62"/>
        <v>0</v>
      </c>
      <c r="S145" s="196">
        <f t="shared" si="62"/>
        <v>0</v>
      </c>
      <c r="T145" s="195">
        <f t="shared" si="62"/>
        <v>0</v>
      </c>
      <c r="U145" s="194">
        <f t="shared" si="62"/>
        <v>0</v>
      </c>
      <c r="V145" s="197">
        <f t="shared" si="62"/>
        <v>0</v>
      </c>
      <c r="W145" s="251"/>
      <c r="X145" s="190"/>
    </row>
    <row r="146" spans="1:24" hidden="1" x14ac:dyDescent="0.25">
      <c r="B146" s="55"/>
      <c r="C146" s="2"/>
      <c r="D146" s="246"/>
      <c r="E146" s="250" t="s">
        <v>831</v>
      </c>
      <c r="F146" s="80">
        <f t="shared" si="58"/>
        <v>0</v>
      </c>
      <c r="G146" s="80"/>
      <c r="H146" s="1"/>
      <c r="I146" s="1"/>
      <c r="J146" s="77"/>
      <c r="K146" s="76"/>
      <c r="L146" s="1"/>
      <c r="M146" s="1"/>
      <c r="N146" s="1"/>
      <c r="O146" s="1"/>
      <c r="P146" s="1"/>
      <c r="Q146" s="1"/>
      <c r="R146" s="1"/>
      <c r="S146" s="82"/>
      <c r="T146" s="1"/>
      <c r="U146" s="42"/>
      <c r="V146" s="44"/>
      <c r="W146" s="56"/>
      <c r="X146" s="190"/>
    </row>
    <row r="147" spans="1:24" hidden="1" x14ac:dyDescent="0.25">
      <c r="B147" s="55"/>
      <c r="C147" s="2"/>
      <c r="D147" s="246"/>
      <c r="E147" s="250" t="s">
        <v>336</v>
      </c>
      <c r="F147" s="80">
        <f t="shared" si="58"/>
        <v>0</v>
      </c>
      <c r="G147" s="80"/>
      <c r="H147" s="1"/>
      <c r="I147" s="1"/>
      <c r="J147" s="77"/>
      <c r="K147" s="76"/>
      <c r="L147" s="1"/>
      <c r="M147" s="1"/>
      <c r="N147" s="1"/>
      <c r="O147" s="1"/>
      <c r="P147" s="1"/>
      <c r="Q147" s="1"/>
      <c r="R147" s="1"/>
      <c r="S147" s="82"/>
      <c r="T147" s="1"/>
      <c r="U147" s="42"/>
      <c r="V147" s="44"/>
      <c r="W147" s="56"/>
      <c r="X147" s="190"/>
    </row>
    <row r="148" spans="1:24" hidden="1" x14ac:dyDescent="0.25">
      <c r="B148" s="55"/>
      <c r="C148" s="2"/>
      <c r="D148" s="246"/>
      <c r="E148" s="250" t="s">
        <v>832</v>
      </c>
      <c r="F148" s="80">
        <f t="shared" si="58"/>
        <v>0</v>
      </c>
      <c r="G148" s="80"/>
      <c r="H148" s="1"/>
      <c r="I148" s="1"/>
      <c r="J148" s="77"/>
      <c r="K148" s="76"/>
      <c r="L148" s="1"/>
      <c r="M148" s="1"/>
      <c r="N148" s="1"/>
      <c r="O148" s="1"/>
      <c r="P148" s="1"/>
      <c r="Q148" s="1"/>
      <c r="R148" s="1"/>
      <c r="S148" s="82"/>
      <c r="T148" s="1"/>
      <c r="U148" s="42"/>
      <c r="V148" s="44"/>
      <c r="W148" s="56"/>
      <c r="X148" s="190"/>
    </row>
    <row r="149" spans="1:24" s="41" customFormat="1" hidden="1" x14ac:dyDescent="0.25">
      <c r="A149" s="128"/>
      <c r="B149" s="109" t="s">
        <v>747</v>
      </c>
      <c r="C149" s="564" t="s">
        <v>937</v>
      </c>
      <c r="D149" s="565"/>
      <c r="E149" s="565"/>
      <c r="F149" s="110">
        <f t="shared" si="58"/>
        <v>0</v>
      </c>
      <c r="G149" s="110">
        <f t="shared" ref="G149:J149" si="63">G150+G151</f>
        <v>0</v>
      </c>
      <c r="H149" s="112">
        <f t="shared" ref="H149:I149" si="64">H150+H151</f>
        <v>0</v>
      </c>
      <c r="I149" s="112">
        <f t="shared" si="64"/>
        <v>0</v>
      </c>
      <c r="J149" s="113">
        <f t="shared" si="63"/>
        <v>0</v>
      </c>
      <c r="K149" s="111">
        <f>K150+K151</f>
        <v>0</v>
      </c>
      <c r="L149" s="112">
        <f t="shared" ref="L149:V149" si="65">L150+L151</f>
        <v>0</v>
      </c>
      <c r="M149" s="112">
        <f t="shared" si="65"/>
        <v>0</v>
      </c>
      <c r="N149" s="112">
        <f t="shared" si="65"/>
        <v>0</v>
      </c>
      <c r="O149" s="112">
        <f t="shared" si="65"/>
        <v>0</v>
      </c>
      <c r="P149" s="112">
        <f t="shared" si="65"/>
        <v>0</v>
      </c>
      <c r="Q149" s="112">
        <f t="shared" si="65"/>
        <v>0</v>
      </c>
      <c r="R149" s="112">
        <f t="shared" si="65"/>
        <v>0</v>
      </c>
      <c r="S149" s="115">
        <f t="shared" si="65"/>
        <v>0</v>
      </c>
      <c r="T149" s="112">
        <f t="shared" si="65"/>
        <v>0</v>
      </c>
      <c r="U149" s="114">
        <f t="shared" si="65"/>
        <v>0</v>
      </c>
      <c r="V149" s="116">
        <f t="shared" si="65"/>
        <v>0</v>
      </c>
      <c r="W149" s="54"/>
      <c r="X149" s="190"/>
    </row>
    <row r="150" spans="1:24" s="211" customFormat="1" hidden="1" x14ac:dyDescent="0.25">
      <c r="A150" s="128" t="s">
        <v>941</v>
      </c>
      <c r="B150" s="191" t="s">
        <v>939</v>
      </c>
      <c r="C150" s="200"/>
      <c r="D150" s="567" t="s">
        <v>938</v>
      </c>
      <c r="E150" s="567"/>
      <c r="F150" s="203">
        <f t="shared" si="58"/>
        <v>0</v>
      </c>
      <c r="G150" s="203"/>
      <c r="H150" s="195"/>
      <c r="I150" s="195"/>
      <c r="J150" s="202"/>
      <c r="K150" s="201"/>
      <c r="L150" s="195"/>
      <c r="M150" s="195"/>
      <c r="N150" s="195"/>
      <c r="O150" s="195"/>
      <c r="P150" s="195"/>
      <c r="Q150" s="195"/>
      <c r="R150" s="195"/>
      <c r="S150" s="196"/>
      <c r="T150" s="195"/>
      <c r="U150" s="194"/>
      <c r="V150" s="197"/>
      <c r="W150" s="251"/>
      <c r="X150" s="212"/>
    </row>
    <row r="151" spans="1:24" s="211" customFormat="1" hidden="1" x14ac:dyDescent="0.25">
      <c r="A151" s="128" t="s">
        <v>833</v>
      </c>
      <c r="B151" s="191" t="s">
        <v>940</v>
      </c>
      <c r="C151" s="200"/>
      <c r="D151" s="567" t="s">
        <v>834</v>
      </c>
      <c r="E151" s="567"/>
      <c r="F151" s="203">
        <f t="shared" si="58"/>
        <v>0</v>
      </c>
      <c r="G151" s="203"/>
      <c r="H151" s="195"/>
      <c r="I151" s="195"/>
      <c r="J151" s="202"/>
      <c r="K151" s="201"/>
      <c r="L151" s="195"/>
      <c r="M151" s="195"/>
      <c r="N151" s="195"/>
      <c r="O151" s="195"/>
      <c r="P151" s="195"/>
      <c r="Q151" s="195"/>
      <c r="R151" s="195"/>
      <c r="S151" s="196"/>
      <c r="T151" s="195"/>
      <c r="U151" s="194"/>
      <c r="V151" s="197"/>
      <c r="W151" s="251"/>
      <c r="X151" s="212"/>
    </row>
    <row r="152" spans="1:24" s="41" customFormat="1" hidden="1" x14ac:dyDescent="0.25">
      <c r="A152" s="128" t="s">
        <v>55</v>
      </c>
      <c r="B152" s="109" t="s">
        <v>748</v>
      </c>
      <c r="C152" s="564" t="s">
        <v>942</v>
      </c>
      <c r="D152" s="565"/>
      <c r="E152" s="565"/>
      <c r="F152" s="110">
        <f t="shared" si="58"/>
        <v>0</v>
      </c>
      <c r="G152" s="110"/>
      <c r="H152" s="112"/>
      <c r="I152" s="112"/>
      <c r="J152" s="113"/>
      <c r="K152" s="111"/>
      <c r="L152" s="112"/>
      <c r="M152" s="112"/>
      <c r="N152" s="112"/>
      <c r="O152" s="112"/>
      <c r="P152" s="112"/>
      <c r="Q152" s="112"/>
      <c r="R152" s="112"/>
      <c r="S152" s="115"/>
      <c r="T152" s="112"/>
      <c r="U152" s="114"/>
      <c r="V152" s="116"/>
      <c r="W152" s="54"/>
      <c r="X152" s="190"/>
    </row>
    <row r="153" spans="1:24" s="41" customFormat="1" hidden="1" x14ac:dyDescent="0.25">
      <c r="A153" s="128" t="s">
        <v>56</v>
      </c>
      <c r="B153" s="109" t="s">
        <v>749</v>
      </c>
      <c r="C153" s="564" t="s">
        <v>57</v>
      </c>
      <c r="D153" s="565"/>
      <c r="E153" s="565"/>
      <c r="F153" s="110">
        <f t="shared" si="58"/>
        <v>0</v>
      </c>
      <c r="G153" s="110">
        <f t="shared" ref="G153:J153" si="66">G154+G155+G156</f>
        <v>0</v>
      </c>
      <c r="H153" s="112">
        <f t="shared" ref="H153:I153" si="67">H154+H155+H156</f>
        <v>0</v>
      </c>
      <c r="I153" s="112">
        <f t="shared" si="67"/>
        <v>0</v>
      </c>
      <c r="J153" s="113">
        <f t="shared" si="66"/>
        <v>0</v>
      </c>
      <c r="K153" s="111">
        <f>K154+K155+K156</f>
        <v>0</v>
      </c>
      <c r="L153" s="112">
        <f t="shared" ref="L153:V153" si="68">L154+L155+L156</f>
        <v>0</v>
      </c>
      <c r="M153" s="112">
        <f t="shared" si="68"/>
        <v>0</v>
      </c>
      <c r="N153" s="112">
        <f t="shared" si="68"/>
        <v>0</v>
      </c>
      <c r="O153" s="112">
        <f t="shared" si="68"/>
        <v>0</v>
      </c>
      <c r="P153" s="112">
        <f t="shared" si="68"/>
        <v>0</v>
      </c>
      <c r="Q153" s="112">
        <f t="shared" si="68"/>
        <v>0</v>
      </c>
      <c r="R153" s="112">
        <f t="shared" si="68"/>
        <v>0</v>
      </c>
      <c r="S153" s="115">
        <f t="shared" si="68"/>
        <v>0</v>
      </c>
      <c r="T153" s="112">
        <f t="shared" si="68"/>
        <v>0</v>
      </c>
      <c r="U153" s="114">
        <f t="shared" si="68"/>
        <v>0</v>
      </c>
      <c r="V153" s="116">
        <f t="shared" si="68"/>
        <v>0</v>
      </c>
      <c r="W153" s="54"/>
      <c r="X153" s="190"/>
    </row>
    <row r="154" spans="1:24" hidden="1" x14ac:dyDescent="0.25">
      <c r="B154" s="55"/>
      <c r="C154" s="2"/>
      <c r="D154" s="524" t="s">
        <v>411</v>
      </c>
      <c r="E154" s="524"/>
      <c r="F154" s="80">
        <f t="shared" si="58"/>
        <v>0</v>
      </c>
      <c r="G154" s="80"/>
      <c r="H154" s="1"/>
      <c r="I154" s="1"/>
      <c r="J154" s="77"/>
      <c r="K154" s="76"/>
      <c r="L154" s="1"/>
      <c r="M154" s="1"/>
      <c r="N154" s="1"/>
      <c r="O154" s="1"/>
      <c r="P154" s="1"/>
      <c r="Q154" s="1"/>
      <c r="R154" s="1"/>
      <c r="S154" s="82"/>
      <c r="T154" s="1"/>
      <c r="U154" s="42"/>
      <c r="V154" s="44"/>
      <c r="W154" s="56"/>
      <c r="X154" s="190"/>
    </row>
    <row r="155" spans="1:24" hidden="1" x14ac:dyDescent="0.25">
      <c r="B155" s="55"/>
      <c r="C155" s="2"/>
      <c r="D155" s="524" t="s">
        <v>337</v>
      </c>
      <c r="E155" s="524"/>
      <c r="F155" s="80">
        <f t="shared" si="58"/>
        <v>0</v>
      </c>
      <c r="G155" s="80"/>
      <c r="H155" s="1"/>
      <c r="I155" s="1"/>
      <c r="J155" s="77"/>
      <c r="K155" s="76"/>
      <c r="L155" s="1"/>
      <c r="M155" s="1"/>
      <c r="N155" s="1"/>
      <c r="O155" s="1"/>
      <c r="P155" s="1"/>
      <c r="Q155" s="1"/>
      <c r="R155" s="1"/>
      <c r="S155" s="82"/>
      <c r="T155" s="1"/>
      <c r="U155" s="42"/>
      <c r="V155" s="44"/>
      <c r="W155" s="56"/>
      <c r="X155" s="190"/>
    </row>
    <row r="156" spans="1:24" ht="15.75" hidden="1" thickBot="1" x14ac:dyDescent="0.3">
      <c r="B156" s="57"/>
      <c r="C156" s="20"/>
      <c r="D156" s="559" t="s">
        <v>338</v>
      </c>
      <c r="E156" s="559"/>
      <c r="F156" s="80">
        <f t="shared" si="58"/>
        <v>0</v>
      </c>
      <c r="G156" s="80"/>
      <c r="H156" s="1"/>
      <c r="I156" s="1"/>
      <c r="J156" s="77"/>
      <c r="K156" s="76"/>
      <c r="L156" s="1"/>
      <c r="M156" s="1"/>
      <c r="N156" s="1"/>
      <c r="O156" s="1"/>
      <c r="P156" s="1"/>
      <c r="Q156" s="1"/>
      <c r="R156" s="1"/>
      <c r="S156" s="82"/>
      <c r="T156" s="1"/>
      <c r="U156" s="42"/>
      <c r="V156" s="44"/>
      <c r="W156" s="56"/>
      <c r="X156" s="190"/>
    </row>
    <row r="157" spans="1:24" ht="15.75" thickBot="1" x14ac:dyDescent="0.3">
      <c r="B157" s="101" t="s">
        <v>58</v>
      </c>
      <c r="C157" s="540" t="s">
        <v>59</v>
      </c>
      <c r="D157" s="558"/>
      <c r="E157" s="558"/>
      <c r="F157" s="86">
        <f t="shared" si="58"/>
        <v>0</v>
      </c>
      <c r="G157" s="86">
        <f t="shared" ref="G157:J157" si="69">G158+G159+G162+G163+G166</f>
        <v>0</v>
      </c>
      <c r="H157" s="88">
        <f t="shared" ref="H157:I157" si="70">H158+H159+H162+H163+H166</f>
        <v>0</v>
      </c>
      <c r="I157" s="88">
        <f t="shared" si="70"/>
        <v>0</v>
      </c>
      <c r="J157" s="89">
        <f t="shared" si="69"/>
        <v>0</v>
      </c>
      <c r="K157" s="87">
        <f>K158+K159+K162+K163+K166</f>
        <v>0</v>
      </c>
      <c r="L157" s="88">
        <f t="shared" ref="L157:V157" si="71">L158+L159+L162+L163+L166</f>
        <v>0</v>
      </c>
      <c r="M157" s="88">
        <f t="shared" si="71"/>
        <v>0</v>
      </c>
      <c r="N157" s="88">
        <f t="shared" si="71"/>
        <v>0</v>
      </c>
      <c r="O157" s="88">
        <f t="shared" si="71"/>
        <v>0</v>
      </c>
      <c r="P157" s="88">
        <f t="shared" si="71"/>
        <v>0</v>
      </c>
      <c r="Q157" s="88">
        <f t="shared" si="71"/>
        <v>0</v>
      </c>
      <c r="R157" s="88">
        <f t="shared" si="71"/>
        <v>0</v>
      </c>
      <c r="S157" s="91">
        <f t="shared" si="71"/>
        <v>0</v>
      </c>
      <c r="T157" s="88">
        <f t="shared" si="71"/>
        <v>0</v>
      </c>
      <c r="U157" s="90">
        <f t="shared" si="71"/>
        <v>0</v>
      </c>
      <c r="V157" s="92">
        <f t="shared" si="71"/>
        <v>0</v>
      </c>
      <c r="W157" s="52"/>
      <c r="X157" s="190"/>
    </row>
    <row r="158" spans="1:24" s="18" customFormat="1" ht="15.75" hidden="1" thickBot="1" x14ac:dyDescent="0.3">
      <c r="A158" s="128" t="s">
        <v>60</v>
      </c>
      <c r="B158" s="117" t="s">
        <v>750</v>
      </c>
      <c r="C158" s="541" t="s">
        <v>412</v>
      </c>
      <c r="D158" s="542"/>
      <c r="E158" s="542"/>
      <c r="F158" s="94">
        <f t="shared" si="58"/>
        <v>0</v>
      </c>
      <c r="G158" s="94"/>
      <c r="H158" s="96"/>
      <c r="I158" s="96"/>
      <c r="J158" s="97"/>
      <c r="K158" s="95"/>
      <c r="L158" s="96"/>
      <c r="M158" s="96"/>
      <c r="N158" s="96"/>
      <c r="O158" s="96"/>
      <c r="P158" s="96"/>
      <c r="Q158" s="96"/>
      <c r="R158" s="96"/>
      <c r="S158" s="99"/>
      <c r="T158" s="96"/>
      <c r="U158" s="98"/>
      <c r="V158" s="100"/>
      <c r="W158" s="52"/>
      <c r="X158" s="190"/>
    </row>
    <row r="159" spans="1:24" s="18" customFormat="1" ht="15.75" hidden="1" thickBot="1" x14ac:dyDescent="0.3">
      <c r="A159" s="128" t="s">
        <v>61</v>
      </c>
      <c r="B159" s="93" t="s">
        <v>751</v>
      </c>
      <c r="C159" s="534" t="s">
        <v>62</v>
      </c>
      <c r="D159" s="535"/>
      <c r="E159" s="535"/>
      <c r="F159" s="94">
        <f t="shared" si="58"/>
        <v>0</v>
      </c>
      <c r="G159" s="94">
        <f t="shared" ref="G159:V159" si="72">G160+G161</f>
        <v>0</v>
      </c>
      <c r="H159" s="96">
        <f t="shared" ref="H159:I159" si="73">H160+H161</f>
        <v>0</v>
      </c>
      <c r="I159" s="96">
        <f t="shared" si="73"/>
        <v>0</v>
      </c>
      <c r="J159" s="97">
        <f t="shared" si="72"/>
        <v>0</v>
      </c>
      <c r="K159" s="95">
        <f t="shared" si="72"/>
        <v>0</v>
      </c>
      <c r="L159" s="96">
        <f t="shared" si="72"/>
        <v>0</v>
      </c>
      <c r="M159" s="96">
        <f t="shared" si="72"/>
        <v>0</v>
      </c>
      <c r="N159" s="96">
        <f t="shared" si="72"/>
        <v>0</v>
      </c>
      <c r="O159" s="96">
        <f t="shared" si="72"/>
        <v>0</v>
      </c>
      <c r="P159" s="96">
        <f t="shared" si="72"/>
        <v>0</v>
      </c>
      <c r="Q159" s="96">
        <f t="shared" si="72"/>
        <v>0</v>
      </c>
      <c r="R159" s="96">
        <f t="shared" si="72"/>
        <v>0</v>
      </c>
      <c r="S159" s="99">
        <f t="shared" si="72"/>
        <v>0</v>
      </c>
      <c r="T159" s="96">
        <f t="shared" si="72"/>
        <v>0</v>
      </c>
      <c r="U159" s="98">
        <f t="shared" si="72"/>
        <v>0</v>
      </c>
      <c r="V159" s="100">
        <f t="shared" si="72"/>
        <v>0</v>
      </c>
      <c r="W159" s="52"/>
      <c r="X159" s="190"/>
    </row>
    <row r="160" spans="1:24" ht="15.75" hidden="1" thickBot="1" x14ac:dyDescent="0.3">
      <c r="B160" s="55"/>
      <c r="C160" s="2"/>
      <c r="D160" s="524" t="s">
        <v>339</v>
      </c>
      <c r="E160" s="524"/>
      <c r="F160" s="80">
        <f t="shared" si="58"/>
        <v>0</v>
      </c>
      <c r="G160" s="80"/>
      <c r="H160" s="1"/>
      <c r="I160" s="1"/>
      <c r="J160" s="77"/>
      <c r="K160" s="76"/>
      <c r="L160" s="1"/>
      <c r="M160" s="1"/>
      <c r="N160" s="1"/>
      <c r="O160" s="1"/>
      <c r="P160" s="1"/>
      <c r="Q160" s="1"/>
      <c r="R160" s="1"/>
      <c r="S160" s="82"/>
      <c r="T160" s="1"/>
      <c r="U160" s="42"/>
      <c r="V160" s="44"/>
      <c r="W160" s="56"/>
      <c r="X160" s="190"/>
    </row>
    <row r="161" spans="1:24" ht="15.75" hidden="1" thickBot="1" x14ac:dyDescent="0.3">
      <c r="B161" s="55"/>
      <c r="C161" s="2"/>
      <c r="D161" s="524" t="s">
        <v>340</v>
      </c>
      <c r="E161" s="524"/>
      <c r="F161" s="80">
        <f t="shared" si="58"/>
        <v>0</v>
      </c>
      <c r="G161" s="80"/>
      <c r="H161" s="1"/>
      <c r="I161" s="1"/>
      <c r="J161" s="77"/>
      <c r="K161" s="76"/>
      <c r="L161" s="1"/>
      <c r="M161" s="1"/>
      <c r="N161" s="1"/>
      <c r="O161" s="1"/>
      <c r="P161" s="1"/>
      <c r="Q161" s="1"/>
      <c r="R161" s="1"/>
      <c r="S161" s="82"/>
      <c r="T161" s="1"/>
      <c r="U161" s="42"/>
      <c r="V161" s="44"/>
      <c r="W161" s="56"/>
      <c r="X161" s="190"/>
    </row>
    <row r="162" spans="1:24" s="18" customFormat="1" ht="15.75" hidden="1" thickBot="1" x14ac:dyDescent="0.3">
      <c r="A162" s="128" t="s">
        <v>63</v>
      </c>
      <c r="B162" s="93" t="s">
        <v>752</v>
      </c>
      <c r="C162" s="556" t="s">
        <v>413</v>
      </c>
      <c r="D162" s="557"/>
      <c r="E162" s="557"/>
      <c r="F162" s="94">
        <f t="shared" si="58"/>
        <v>0</v>
      </c>
      <c r="G162" s="94"/>
      <c r="H162" s="96"/>
      <c r="I162" s="96"/>
      <c r="J162" s="97"/>
      <c r="K162" s="95"/>
      <c r="L162" s="96"/>
      <c r="M162" s="96"/>
      <c r="N162" s="96"/>
      <c r="O162" s="96"/>
      <c r="P162" s="96"/>
      <c r="Q162" s="96"/>
      <c r="R162" s="96"/>
      <c r="S162" s="99"/>
      <c r="T162" s="96"/>
      <c r="U162" s="98"/>
      <c r="V162" s="100"/>
      <c r="W162" s="52"/>
      <c r="X162" s="190"/>
    </row>
    <row r="163" spans="1:24" s="18" customFormat="1" ht="15.75" hidden="1" thickBot="1" x14ac:dyDescent="0.3">
      <c r="A163" s="128" t="s">
        <v>64</v>
      </c>
      <c r="B163" s="93" t="s">
        <v>753</v>
      </c>
      <c r="C163" s="556" t="s">
        <v>65</v>
      </c>
      <c r="D163" s="557"/>
      <c r="E163" s="557"/>
      <c r="F163" s="94">
        <f t="shared" si="58"/>
        <v>0</v>
      </c>
      <c r="G163" s="94">
        <f t="shared" ref="G163:V163" si="74">G164+G165</f>
        <v>0</v>
      </c>
      <c r="H163" s="96">
        <f t="shared" ref="H163:I163" si="75">H164+H165</f>
        <v>0</v>
      </c>
      <c r="I163" s="96">
        <f t="shared" si="75"/>
        <v>0</v>
      </c>
      <c r="J163" s="97">
        <f t="shared" si="74"/>
        <v>0</v>
      </c>
      <c r="K163" s="95">
        <f t="shared" si="74"/>
        <v>0</v>
      </c>
      <c r="L163" s="96">
        <f t="shared" si="74"/>
        <v>0</v>
      </c>
      <c r="M163" s="96">
        <f t="shared" si="74"/>
        <v>0</v>
      </c>
      <c r="N163" s="96">
        <f t="shared" si="74"/>
        <v>0</v>
      </c>
      <c r="O163" s="96">
        <f t="shared" si="74"/>
        <v>0</v>
      </c>
      <c r="P163" s="96">
        <f t="shared" si="74"/>
        <v>0</v>
      </c>
      <c r="Q163" s="96">
        <f t="shared" si="74"/>
        <v>0</v>
      </c>
      <c r="R163" s="96">
        <f t="shared" si="74"/>
        <v>0</v>
      </c>
      <c r="S163" s="99">
        <f t="shared" si="74"/>
        <v>0</v>
      </c>
      <c r="T163" s="96">
        <f t="shared" si="74"/>
        <v>0</v>
      </c>
      <c r="U163" s="98">
        <f t="shared" si="74"/>
        <v>0</v>
      </c>
      <c r="V163" s="100">
        <f t="shared" si="74"/>
        <v>0</v>
      </c>
      <c r="W163" s="52"/>
      <c r="X163" s="190"/>
    </row>
    <row r="164" spans="1:24" ht="15.75" hidden="1" thickBot="1" x14ac:dyDescent="0.3">
      <c r="B164" s="55"/>
      <c r="C164" s="2"/>
      <c r="D164" s="524" t="s">
        <v>341</v>
      </c>
      <c r="E164" s="524"/>
      <c r="F164" s="80">
        <f t="shared" si="58"/>
        <v>0</v>
      </c>
      <c r="G164" s="80"/>
      <c r="H164" s="1"/>
      <c r="I164" s="1"/>
      <c r="J164" s="77"/>
      <c r="K164" s="76"/>
      <c r="L164" s="1"/>
      <c r="M164" s="1"/>
      <c r="N164" s="1"/>
      <c r="O164" s="1"/>
      <c r="P164" s="1"/>
      <c r="Q164" s="1"/>
      <c r="R164" s="1"/>
      <c r="S164" s="82"/>
      <c r="T164" s="1"/>
      <c r="U164" s="42"/>
      <c r="V164" s="44"/>
      <c r="W164" s="56"/>
      <c r="X164" s="190"/>
    </row>
    <row r="165" spans="1:24" ht="15.75" hidden="1" thickBot="1" x14ac:dyDescent="0.3">
      <c r="B165" s="55"/>
      <c r="C165" s="2"/>
      <c r="D165" s="524" t="s">
        <v>342</v>
      </c>
      <c r="E165" s="524"/>
      <c r="F165" s="80">
        <f t="shared" si="58"/>
        <v>0</v>
      </c>
      <c r="G165" s="80"/>
      <c r="H165" s="1"/>
      <c r="I165" s="1"/>
      <c r="J165" s="77"/>
      <c r="K165" s="76"/>
      <c r="L165" s="1"/>
      <c r="M165" s="1"/>
      <c r="N165" s="1"/>
      <c r="O165" s="1"/>
      <c r="P165" s="1"/>
      <c r="Q165" s="1"/>
      <c r="R165" s="1"/>
      <c r="S165" s="82"/>
      <c r="T165" s="1"/>
      <c r="U165" s="42"/>
      <c r="V165" s="44"/>
      <c r="W165" s="56"/>
      <c r="X165" s="190"/>
    </row>
    <row r="166" spans="1:24" s="18" customFormat="1" ht="15.75" hidden="1" thickBot="1" x14ac:dyDescent="0.3">
      <c r="A166" s="128" t="s">
        <v>66</v>
      </c>
      <c r="B166" s="127" t="s">
        <v>754</v>
      </c>
      <c r="C166" s="569" t="s">
        <v>414</v>
      </c>
      <c r="D166" s="570"/>
      <c r="E166" s="570"/>
      <c r="F166" s="94">
        <f t="shared" si="58"/>
        <v>0</v>
      </c>
      <c r="G166" s="94"/>
      <c r="H166" s="96"/>
      <c r="I166" s="96"/>
      <c r="J166" s="97"/>
      <c r="K166" s="95"/>
      <c r="L166" s="96"/>
      <c r="M166" s="96"/>
      <c r="N166" s="96"/>
      <c r="O166" s="96"/>
      <c r="P166" s="96"/>
      <c r="Q166" s="96"/>
      <c r="R166" s="96"/>
      <c r="S166" s="99"/>
      <c r="T166" s="96"/>
      <c r="U166" s="98"/>
      <c r="V166" s="100"/>
      <c r="W166" s="52"/>
      <c r="X166" s="190"/>
    </row>
    <row r="167" spans="1:24" ht="15.75" thickBot="1" x14ac:dyDescent="0.3">
      <c r="B167" s="101" t="s">
        <v>67</v>
      </c>
      <c r="C167" s="540" t="s">
        <v>68</v>
      </c>
      <c r="D167" s="558"/>
      <c r="E167" s="558"/>
      <c r="F167" s="86">
        <f t="shared" si="58"/>
        <v>0</v>
      </c>
      <c r="G167" s="86">
        <f t="shared" ref="G167:J167" si="76">G168+G169+G170+G171+G181</f>
        <v>0</v>
      </c>
      <c r="H167" s="88">
        <f t="shared" ref="H167:I167" si="77">H168+H169+H170+H171+H181</f>
        <v>0</v>
      </c>
      <c r="I167" s="88">
        <f t="shared" si="77"/>
        <v>0</v>
      </c>
      <c r="J167" s="89">
        <f t="shared" si="76"/>
        <v>0</v>
      </c>
      <c r="K167" s="87">
        <f>K168+K169+K170+K171+K181</f>
        <v>0</v>
      </c>
      <c r="L167" s="88">
        <f t="shared" ref="L167:V167" si="78">L168+L169+L170+L171+L181</f>
        <v>0</v>
      </c>
      <c r="M167" s="88">
        <f t="shared" si="78"/>
        <v>0</v>
      </c>
      <c r="N167" s="88">
        <f t="shared" si="78"/>
        <v>0</v>
      </c>
      <c r="O167" s="88">
        <f t="shared" si="78"/>
        <v>0</v>
      </c>
      <c r="P167" s="88">
        <f t="shared" si="78"/>
        <v>0</v>
      </c>
      <c r="Q167" s="88">
        <f t="shared" si="78"/>
        <v>0</v>
      </c>
      <c r="R167" s="88">
        <f t="shared" si="78"/>
        <v>0</v>
      </c>
      <c r="S167" s="91">
        <f t="shared" si="78"/>
        <v>0</v>
      </c>
      <c r="T167" s="88">
        <f t="shared" si="78"/>
        <v>0</v>
      </c>
      <c r="U167" s="90">
        <f t="shared" si="78"/>
        <v>0</v>
      </c>
      <c r="V167" s="92">
        <f t="shared" si="78"/>
        <v>0</v>
      </c>
      <c r="W167" s="52"/>
      <c r="X167" s="190"/>
    </row>
    <row r="168" spans="1:24" s="18" customFormat="1" ht="25.5" hidden="1" customHeight="1" x14ac:dyDescent="0.25">
      <c r="A168" s="128" t="s">
        <v>69</v>
      </c>
      <c r="B168" s="93" t="s">
        <v>755</v>
      </c>
      <c r="C168" s="532" t="s">
        <v>415</v>
      </c>
      <c r="D168" s="533"/>
      <c r="E168" s="533"/>
      <c r="F168" s="94">
        <f t="shared" si="58"/>
        <v>0</v>
      </c>
      <c r="G168" s="94"/>
      <c r="H168" s="96"/>
      <c r="I168" s="96"/>
      <c r="J168" s="97"/>
      <c r="K168" s="95"/>
      <c r="L168" s="96"/>
      <c r="M168" s="96"/>
      <c r="N168" s="96"/>
      <c r="O168" s="96"/>
      <c r="P168" s="96"/>
      <c r="Q168" s="96"/>
      <c r="R168" s="96"/>
      <c r="S168" s="99"/>
      <c r="T168" s="96"/>
      <c r="U168" s="98"/>
      <c r="V168" s="100"/>
      <c r="W168" s="52"/>
      <c r="X168" s="190"/>
    </row>
    <row r="169" spans="1:24" s="18" customFormat="1" ht="25.5" hidden="1" customHeight="1" x14ac:dyDescent="0.25">
      <c r="A169" s="128" t="s">
        <v>70</v>
      </c>
      <c r="B169" s="93" t="s">
        <v>756</v>
      </c>
      <c r="C169" s="532" t="s">
        <v>71</v>
      </c>
      <c r="D169" s="533"/>
      <c r="E169" s="533"/>
      <c r="F169" s="94">
        <f t="shared" si="58"/>
        <v>0</v>
      </c>
      <c r="G169" s="94"/>
      <c r="H169" s="96"/>
      <c r="I169" s="96"/>
      <c r="J169" s="97"/>
      <c r="K169" s="95"/>
      <c r="L169" s="96"/>
      <c r="M169" s="96"/>
      <c r="N169" s="96"/>
      <c r="O169" s="96"/>
      <c r="P169" s="96"/>
      <c r="Q169" s="96"/>
      <c r="R169" s="96"/>
      <c r="S169" s="99"/>
      <c r="T169" s="96"/>
      <c r="U169" s="98"/>
      <c r="V169" s="100"/>
      <c r="W169" s="52"/>
      <c r="X169" s="190"/>
    </row>
    <row r="170" spans="1:24" s="18" customFormat="1" ht="25.5" hidden="1" customHeight="1" x14ac:dyDescent="0.25">
      <c r="A170" s="128" t="s">
        <v>72</v>
      </c>
      <c r="B170" s="93" t="s">
        <v>757</v>
      </c>
      <c r="C170" s="532" t="s">
        <v>73</v>
      </c>
      <c r="D170" s="533"/>
      <c r="E170" s="533"/>
      <c r="F170" s="94">
        <f t="shared" si="58"/>
        <v>0</v>
      </c>
      <c r="G170" s="94"/>
      <c r="H170" s="96"/>
      <c r="I170" s="96"/>
      <c r="J170" s="97"/>
      <c r="K170" s="95"/>
      <c r="L170" s="96"/>
      <c r="M170" s="96"/>
      <c r="N170" s="96"/>
      <c r="O170" s="96"/>
      <c r="P170" s="96"/>
      <c r="Q170" s="96"/>
      <c r="R170" s="96"/>
      <c r="S170" s="99"/>
      <c r="T170" s="96"/>
      <c r="U170" s="98"/>
      <c r="V170" s="100"/>
      <c r="W170" s="52"/>
      <c r="X170" s="190"/>
    </row>
    <row r="171" spans="1:24" s="18" customFormat="1" ht="25.5" hidden="1" customHeight="1" x14ac:dyDescent="0.25">
      <c r="A171" s="128" t="s">
        <v>74</v>
      </c>
      <c r="B171" s="93" t="s">
        <v>758</v>
      </c>
      <c r="C171" s="532" t="s">
        <v>605</v>
      </c>
      <c r="D171" s="533"/>
      <c r="E171" s="533"/>
      <c r="F171" s="94">
        <f t="shared" si="58"/>
        <v>0</v>
      </c>
      <c r="G171" s="94">
        <f t="shared" ref="G171:J171" si="79">G172+G173+G174+G175+G176+G177+G178+G179+G180</f>
        <v>0</v>
      </c>
      <c r="H171" s="96">
        <f t="shared" ref="H171:I171" si="80">H172+H173+H174+H175+H176+H177+H178+H179+H180</f>
        <v>0</v>
      </c>
      <c r="I171" s="96">
        <f t="shared" si="80"/>
        <v>0</v>
      </c>
      <c r="J171" s="97">
        <f t="shared" si="79"/>
        <v>0</v>
      </c>
      <c r="K171" s="95">
        <f>K172+K173+K174+K175+K176+K177+K178+K179+K180</f>
        <v>0</v>
      </c>
      <c r="L171" s="96">
        <f t="shared" ref="L171:V171" si="81">L172+L173+L174+L175+L176+L177+L178+L179+L180</f>
        <v>0</v>
      </c>
      <c r="M171" s="96">
        <f t="shared" si="81"/>
        <v>0</v>
      </c>
      <c r="N171" s="96">
        <f t="shared" si="81"/>
        <v>0</v>
      </c>
      <c r="O171" s="96">
        <f t="shared" si="81"/>
        <v>0</v>
      </c>
      <c r="P171" s="96">
        <f t="shared" si="81"/>
        <v>0</v>
      </c>
      <c r="Q171" s="96">
        <f t="shared" si="81"/>
        <v>0</v>
      </c>
      <c r="R171" s="96">
        <f t="shared" si="81"/>
        <v>0</v>
      </c>
      <c r="S171" s="99">
        <f t="shared" si="81"/>
        <v>0</v>
      </c>
      <c r="T171" s="96">
        <f t="shared" si="81"/>
        <v>0</v>
      </c>
      <c r="U171" s="98">
        <f t="shared" si="81"/>
        <v>0</v>
      </c>
      <c r="V171" s="100">
        <f t="shared" si="81"/>
        <v>0</v>
      </c>
      <c r="W171" s="52"/>
      <c r="X171" s="190"/>
    </row>
    <row r="172" spans="1:24" ht="15.75" hidden="1" thickBot="1" x14ac:dyDescent="0.3">
      <c r="B172" s="55"/>
      <c r="C172" s="2"/>
      <c r="D172" s="524" t="s">
        <v>416</v>
      </c>
      <c r="E172" s="524"/>
      <c r="F172" s="80">
        <f t="shared" si="58"/>
        <v>0</v>
      </c>
      <c r="G172" s="80"/>
      <c r="H172" s="1"/>
      <c r="I172" s="1"/>
      <c r="J172" s="77"/>
      <c r="K172" s="76"/>
      <c r="L172" s="1"/>
      <c r="M172" s="1"/>
      <c r="N172" s="1"/>
      <c r="O172" s="1"/>
      <c r="P172" s="1"/>
      <c r="Q172" s="1"/>
      <c r="R172" s="1"/>
      <c r="S172" s="82"/>
      <c r="T172" s="1"/>
      <c r="U172" s="42"/>
      <c r="V172" s="44"/>
      <c r="W172" s="56"/>
      <c r="X172" s="190"/>
    </row>
    <row r="173" spans="1:24" ht="15.75" hidden="1" thickBot="1" x14ac:dyDescent="0.3">
      <c r="B173" s="55"/>
      <c r="C173" s="2"/>
      <c r="D173" s="524" t="s">
        <v>418</v>
      </c>
      <c r="E173" s="524"/>
      <c r="F173" s="80">
        <f t="shared" si="58"/>
        <v>0</v>
      </c>
      <c r="G173" s="80"/>
      <c r="H173" s="1"/>
      <c r="I173" s="1"/>
      <c r="J173" s="77"/>
      <c r="K173" s="76"/>
      <c r="L173" s="1"/>
      <c r="M173" s="1"/>
      <c r="N173" s="1"/>
      <c r="O173" s="1"/>
      <c r="P173" s="1"/>
      <c r="Q173" s="1"/>
      <c r="R173" s="1"/>
      <c r="S173" s="82"/>
      <c r="T173" s="1"/>
      <c r="U173" s="42"/>
      <c r="V173" s="44"/>
      <c r="W173" s="56"/>
      <c r="X173" s="190"/>
    </row>
    <row r="174" spans="1:24" ht="15.75" hidden="1" thickBot="1" x14ac:dyDescent="0.3">
      <c r="B174" s="55"/>
      <c r="C174" s="2"/>
      <c r="D174" s="524" t="s">
        <v>419</v>
      </c>
      <c r="E174" s="524"/>
      <c r="F174" s="80">
        <f t="shared" si="58"/>
        <v>0</v>
      </c>
      <c r="G174" s="80"/>
      <c r="H174" s="1"/>
      <c r="I174" s="1"/>
      <c r="J174" s="77"/>
      <c r="K174" s="76"/>
      <c r="L174" s="1"/>
      <c r="M174" s="1"/>
      <c r="N174" s="1"/>
      <c r="O174" s="1"/>
      <c r="P174" s="1"/>
      <c r="Q174" s="1"/>
      <c r="R174" s="1"/>
      <c r="S174" s="82"/>
      <c r="T174" s="1"/>
      <c r="U174" s="42"/>
      <c r="V174" s="44"/>
      <c r="W174" s="56"/>
      <c r="X174" s="190"/>
    </row>
    <row r="175" spans="1:24" ht="15.75" hidden="1" thickBot="1" x14ac:dyDescent="0.3">
      <c r="B175" s="55"/>
      <c r="C175" s="2"/>
      <c r="D175" s="524" t="s">
        <v>417</v>
      </c>
      <c r="E175" s="524"/>
      <c r="F175" s="80">
        <f t="shared" si="58"/>
        <v>0</v>
      </c>
      <c r="G175" s="80"/>
      <c r="H175" s="1"/>
      <c r="I175" s="1"/>
      <c r="J175" s="77"/>
      <c r="K175" s="76"/>
      <c r="L175" s="1"/>
      <c r="M175" s="1"/>
      <c r="N175" s="1"/>
      <c r="O175" s="1"/>
      <c r="P175" s="1"/>
      <c r="Q175" s="1"/>
      <c r="R175" s="1"/>
      <c r="S175" s="82"/>
      <c r="T175" s="1"/>
      <c r="U175" s="42"/>
      <c r="V175" s="44"/>
      <c r="W175" s="56"/>
      <c r="X175" s="190"/>
    </row>
    <row r="176" spans="1:24" ht="15.75" hidden="1" thickBot="1" x14ac:dyDescent="0.3">
      <c r="B176" s="55"/>
      <c r="C176" s="2"/>
      <c r="D176" s="524" t="s">
        <v>420</v>
      </c>
      <c r="E176" s="524"/>
      <c r="F176" s="80">
        <f t="shared" si="58"/>
        <v>0</v>
      </c>
      <c r="G176" s="80"/>
      <c r="H176" s="1"/>
      <c r="I176" s="1"/>
      <c r="J176" s="77"/>
      <c r="K176" s="76"/>
      <c r="L176" s="1"/>
      <c r="M176" s="1"/>
      <c r="N176" s="1"/>
      <c r="O176" s="1"/>
      <c r="P176" s="1"/>
      <c r="Q176" s="1"/>
      <c r="R176" s="1"/>
      <c r="S176" s="82"/>
      <c r="T176" s="1"/>
      <c r="U176" s="42"/>
      <c r="V176" s="44"/>
      <c r="W176" s="56"/>
      <c r="X176" s="190"/>
    </row>
    <row r="177" spans="1:24" ht="25.5" hidden="1" customHeight="1" x14ac:dyDescent="0.25">
      <c r="B177" s="55"/>
      <c r="C177" s="2"/>
      <c r="D177" s="523" t="s">
        <v>492</v>
      </c>
      <c r="E177" s="523"/>
      <c r="F177" s="80">
        <f t="shared" si="58"/>
        <v>0</v>
      </c>
      <c r="G177" s="80"/>
      <c r="H177" s="1"/>
      <c r="I177" s="1"/>
      <c r="J177" s="77"/>
      <c r="K177" s="76"/>
      <c r="L177" s="1"/>
      <c r="M177" s="1"/>
      <c r="N177" s="1"/>
      <c r="O177" s="1"/>
      <c r="P177" s="1"/>
      <c r="Q177" s="1"/>
      <c r="R177" s="1"/>
      <c r="S177" s="82"/>
      <c r="T177" s="1"/>
      <c r="U177" s="42"/>
      <c r="V177" s="44"/>
      <c r="W177" s="56"/>
      <c r="X177" s="190"/>
    </row>
    <row r="178" spans="1:24" ht="25.5" hidden="1" customHeight="1" x14ac:dyDescent="0.25">
      <c r="B178" s="55"/>
      <c r="C178" s="2"/>
      <c r="D178" s="523" t="s">
        <v>493</v>
      </c>
      <c r="E178" s="523"/>
      <c r="F178" s="80">
        <f t="shared" si="58"/>
        <v>0</v>
      </c>
      <c r="G178" s="80"/>
      <c r="H178" s="1"/>
      <c r="I178" s="1"/>
      <c r="J178" s="77"/>
      <c r="K178" s="76"/>
      <c r="L178" s="1"/>
      <c r="M178" s="1"/>
      <c r="N178" s="1"/>
      <c r="O178" s="1"/>
      <c r="P178" s="1"/>
      <c r="Q178" s="1"/>
      <c r="R178" s="1"/>
      <c r="S178" s="82"/>
      <c r="T178" s="1"/>
      <c r="U178" s="42"/>
      <c r="V178" s="44"/>
      <c r="W178" s="56"/>
      <c r="X178" s="190"/>
    </row>
    <row r="179" spans="1:24" ht="15.75" hidden="1" thickBot="1" x14ac:dyDescent="0.3">
      <c r="B179" s="55"/>
      <c r="C179" s="2"/>
      <c r="D179" s="524" t="s">
        <v>421</v>
      </c>
      <c r="E179" s="524"/>
      <c r="F179" s="80">
        <f t="shared" si="58"/>
        <v>0</v>
      </c>
      <c r="G179" s="80"/>
      <c r="H179" s="1"/>
      <c r="I179" s="1"/>
      <c r="J179" s="77"/>
      <c r="K179" s="76"/>
      <c r="L179" s="1"/>
      <c r="M179" s="1"/>
      <c r="N179" s="1"/>
      <c r="O179" s="1"/>
      <c r="P179" s="1"/>
      <c r="Q179" s="1"/>
      <c r="R179" s="1"/>
      <c r="S179" s="82"/>
      <c r="T179" s="1"/>
      <c r="U179" s="42"/>
      <c r="V179" s="44"/>
      <c r="W179" s="56"/>
      <c r="X179" s="190"/>
    </row>
    <row r="180" spans="1:24" ht="26.25" hidden="1" customHeight="1" x14ac:dyDescent="0.25">
      <c r="B180" s="55"/>
      <c r="C180" s="2"/>
      <c r="D180" s="523" t="s">
        <v>494</v>
      </c>
      <c r="E180" s="523"/>
      <c r="F180" s="80">
        <f t="shared" si="58"/>
        <v>0</v>
      </c>
      <c r="G180" s="80"/>
      <c r="H180" s="1"/>
      <c r="I180" s="1"/>
      <c r="J180" s="77"/>
      <c r="K180" s="76"/>
      <c r="L180" s="1"/>
      <c r="M180" s="1"/>
      <c r="N180" s="1"/>
      <c r="O180" s="1"/>
      <c r="P180" s="1"/>
      <c r="Q180" s="1"/>
      <c r="R180" s="1"/>
      <c r="S180" s="82"/>
      <c r="T180" s="1"/>
      <c r="U180" s="42"/>
      <c r="V180" s="44"/>
      <c r="W180" s="56"/>
      <c r="X180" s="190"/>
    </row>
    <row r="181" spans="1:24" s="18" customFormat="1" ht="15.75" hidden="1" thickBot="1" x14ac:dyDescent="0.3">
      <c r="A181" s="128" t="s">
        <v>75</v>
      </c>
      <c r="B181" s="93" t="s">
        <v>759</v>
      </c>
      <c r="C181" s="556" t="s">
        <v>76</v>
      </c>
      <c r="D181" s="557"/>
      <c r="E181" s="557"/>
      <c r="F181" s="94">
        <f t="shared" si="58"/>
        <v>0</v>
      </c>
      <c r="G181" s="94">
        <f t="shared" ref="G181:J181" si="82">G182+G183+G184+G185+G186+G187+G188+G189+G190+G191+G192</f>
        <v>0</v>
      </c>
      <c r="H181" s="96">
        <f t="shared" ref="H181:I181" si="83">H182+H183+H184+H185+H186+H187+H188+H189+H190+H191+H192</f>
        <v>0</v>
      </c>
      <c r="I181" s="96">
        <f t="shared" si="83"/>
        <v>0</v>
      </c>
      <c r="J181" s="97">
        <f t="shared" si="82"/>
        <v>0</v>
      </c>
      <c r="K181" s="95">
        <f>K182+K183+K184+K185+K186+K187+K188+K189+K190+K191+K192</f>
        <v>0</v>
      </c>
      <c r="L181" s="96">
        <f t="shared" ref="L181:V181" si="84">L182+L183+L184+L185+L186+L187+L188+L189+L190+L191+L192</f>
        <v>0</v>
      </c>
      <c r="M181" s="96">
        <f t="shared" si="84"/>
        <v>0</v>
      </c>
      <c r="N181" s="96">
        <f t="shared" si="84"/>
        <v>0</v>
      </c>
      <c r="O181" s="96">
        <f t="shared" si="84"/>
        <v>0</v>
      </c>
      <c r="P181" s="96">
        <f t="shared" si="84"/>
        <v>0</v>
      </c>
      <c r="Q181" s="96">
        <f t="shared" si="84"/>
        <v>0</v>
      </c>
      <c r="R181" s="96">
        <f t="shared" si="84"/>
        <v>0</v>
      </c>
      <c r="S181" s="99">
        <f t="shared" si="84"/>
        <v>0</v>
      </c>
      <c r="T181" s="96">
        <f t="shared" si="84"/>
        <v>0</v>
      </c>
      <c r="U181" s="98">
        <f t="shared" si="84"/>
        <v>0</v>
      </c>
      <c r="V181" s="100">
        <f t="shared" si="84"/>
        <v>0</v>
      </c>
      <c r="W181" s="52"/>
      <c r="X181" s="190"/>
    </row>
    <row r="182" spans="1:24" ht="15.75" hidden="1" thickBot="1" x14ac:dyDescent="0.3">
      <c r="B182" s="55"/>
      <c r="C182" s="2"/>
      <c r="D182" s="524" t="s">
        <v>422</v>
      </c>
      <c r="E182" s="524"/>
      <c r="F182" s="80">
        <f t="shared" si="58"/>
        <v>0</v>
      </c>
      <c r="G182" s="80"/>
      <c r="H182" s="1"/>
      <c r="I182" s="1"/>
      <c r="J182" s="77"/>
      <c r="K182" s="76"/>
      <c r="L182" s="1"/>
      <c r="M182" s="1"/>
      <c r="N182" s="1"/>
      <c r="O182" s="1"/>
      <c r="P182" s="1"/>
      <c r="Q182" s="1"/>
      <c r="R182" s="1"/>
      <c r="S182" s="82"/>
      <c r="T182" s="1"/>
      <c r="U182" s="42"/>
      <c r="V182" s="44"/>
      <c r="W182" s="56"/>
      <c r="X182" s="190"/>
    </row>
    <row r="183" spans="1:24" ht="15.75" hidden="1" thickBot="1" x14ac:dyDescent="0.3">
      <c r="B183" s="55"/>
      <c r="C183" s="2"/>
      <c r="D183" s="524" t="s">
        <v>425</v>
      </c>
      <c r="E183" s="524"/>
      <c r="F183" s="80">
        <f t="shared" si="58"/>
        <v>0</v>
      </c>
      <c r="G183" s="80"/>
      <c r="H183" s="1"/>
      <c r="I183" s="1"/>
      <c r="J183" s="77"/>
      <c r="K183" s="76"/>
      <c r="L183" s="1"/>
      <c r="M183" s="1"/>
      <c r="N183" s="1"/>
      <c r="O183" s="1"/>
      <c r="P183" s="1"/>
      <c r="Q183" s="1"/>
      <c r="R183" s="1"/>
      <c r="S183" s="82"/>
      <c r="T183" s="1"/>
      <c r="U183" s="42"/>
      <c r="V183" s="44"/>
      <c r="W183" s="56"/>
      <c r="X183" s="190"/>
    </row>
    <row r="184" spans="1:24" ht="15.75" hidden="1" thickBot="1" x14ac:dyDescent="0.3">
      <c r="B184" s="55"/>
      <c r="C184" s="2"/>
      <c r="D184" s="524" t="s">
        <v>426</v>
      </c>
      <c r="E184" s="524"/>
      <c r="F184" s="80">
        <f t="shared" si="58"/>
        <v>0</v>
      </c>
      <c r="G184" s="80"/>
      <c r="H184" s="1"/>
      <c r="I184" s="1"/>
      <c r="J184" s="77"/>
      <c r="K184" s="76"/>
      <c r="L184" s="1"/>
      <c r="M184" s="1"/>
      <c r="N184" s="1"/>
      <c r="O184" s="1"/>
      <c r="P184" s="1"/>
      <c r="Q184" s="1"/>
      <c r="R184" s="1"/>
      <c r="S184" s="82"/>
      <c r="T184" s="1"/>
      <c r="U184" s="42"/>
      <c r="V184" s="44"/>
      <c r="W184" s="56"/>
      <c r="X184" s="190"/>
    </row>
    <row r="185" spans="1:24" ht="15.75" hidden="1" thickBot="1" x14ac:dyDescent="0.3">
      <c r="B185" s="55"/>
      <c r="C185" s="2"/>
      <c r="D185" s="524" t="s">
        <v>423</v>
      </c>
      <c r="E185" s="524"/>
      <c r="F185" s="80">
        <f t="shared" si="58"/>
        <v>0</v>
      </c>
      <c r="G185" s="80"/>
      <c r="H185" s="1"/>
      <c r="I185" s="1"/>
      <c r="J185" s="77"/>
      <c r="K185" s="76"/>
      <c r="L185" s="1"/>
      <c r="M185" s="1"/>
      <c r="N185" s="1"/>
      <c r="O185" s="1"/>
      <c r="P185" s="1"/>
      <c r="Q185" s="1"/>
      <c r="R185" s="1"/>
      <c r="S185" s="82"/>
      <c r="T185" s="1"/>
      <c r="U185" s="42"/>
      <c r="V185" s="44"/>
      <c r="W185" s="56"/>
      <c r="X185" s="190"/>
    </row>
    <row r="186" spans="1:24" ht="15.75" hidden="1" thickBot="1" x14ac:dyDescent="0.3">
      <c r="B186" s="55"/>
      <c r="C186" s="2"/>
      <c r="D186" s="524" t="s">
        <v>427</v>
      </c>
      <c r="E186" s="524"/>
      <c r="F186" s="80">
        <f t="shared" si="58"/>
        <v>0</v>
      </c>
      <c r="G186" s="80"/>
      <c r="H186" s="1"/>
      <c r="I186" s="1"/>
      <c r="J186" s="77"/>
      <c r="K186" s="76"/>
      <c r="L186" s="1"/>
      <c r="M186" s="1"/>
      <c r="N186" s="1"/>
      <c r="O186" s="1"/>
      <c r="P186" s="1"/>
      <c r="Q186" s="1"/>
      <c r="R186" s="1"/>
      <c r="S186" s="82"/>
      <c r="T186" s="1"/>
      <c r="U186" s="42"/>
      <c r="V186" s="44"/>
      <c r="W186" s="56"/>
      <c r="X186" s="190"/>
    </row>
    <row r="187" spans="1:24" ht="25.5" hidden="1" customHeight="1" x14ac:dyDescent="0.25">
      <c r="B187" s="55"/>
      <c r="C187" s="2"/>
      <c r="D187" s="523" t="s">
        <v>495</v>
      </c>
      <c r="E187" s="523"/>
      <c r="F187" s="80">
        <f t="shared" ref="F187:F255" si="85">SUM(K187:V187)</f>
        <v>0</v>
      </c>
      <c r="G187" s="80"/>
      <c r="H187" s="1"/>
      <c r="I187" s="1"/>
      <c r="J187" s="77"/>
      <c r="K187" s="76"/>
      <c r="L187" s="1"/>
      <c r="M187" s="1"/>
      <c r="N187" s="1"/>
      <c r="O187" s="1"/>
      <c r="P187" s="1"/>
      <c r="Q187" s="1"/>
      <c r="R187" s="1"/>
      <c r="S187" s="82"/>
      <c r="T187" s="1"/>
      <c r="U187" s="42"/>
      <c r="V187" s="44"/>
      <c r="W187" s="56"/>
      <c r="X187" s="190"/>
    </row>
    <row r="188" spans="1:24" ht="25.5" hidden="1" customHeight="1" x14ac:dyDescent="0.25">
      <c r="B188" s="55"/>
      <c r="C188" s="2"/>
      <c r="D188" s="523" t="s">
        <v>496</v>
      </c>
      <c r="E188" s="523"/>
      <c r="F188" s="80">
        <f t="shared" si="85"/>
        <v>0</v>
      </c>
      <c r="G188" s="80"/>
      <c r="H188" s="1"/>
      <c r="I188" s="1"/>
      <c r="J188" s="77"/>
      <c r="K188" s="76"/>
      <c r="L188" s="1"/>
      <c r="M188" s="1"/>
      <c r="N188" s="1"/>
      <c r="O188" s="1"/>
      <c r="P188" s="1"/>
      <c r="Q188" s="1"/>
      <c r="R188" s="1"/>
      <c r="S188" s="82"/>
      <c r="T188" s="1"/>
      <c r="U188" s="42"/>
      <c r="V188" s="44"/>
      <c r="W188" s="56"/>
      <c r="X188" s="190"/>
    </row>
    <row r="189" spans="1:24" ht="15.75" hidden="1" thickBot="1" x14ac:dyDescent="0.3">
      <c r="B189" s="55"/>
      <c r="C189" s="2"/>
      <c r="D189" s="524" t="s">
        <v>428</v>
      </c>
      <c r="E189" s="524"/>
      <c r="F189" s="80">
        <f t="shared" si="85"/>
        <v>0</v>
      </c>
      <c r="G189" s="80"/>
      <c r="H189" s="1"/>
      <c r="I189" s="1"/>
      <c r="J189" s="77"/>
      <c r="K189" s="76"/>
      <c r="L189" s="1"/>
      <c r="M189" s="1"/>
      <c r="N189" s="1"/>
      <c r="O189" s="1"/>
      <c r="P189" s="1"/>
      <c r="Q189" s="1"/>
      <c r="R189" s="1"/>
      <c r="S189" s="82"/>
      <c r="T189" s="1"/>
      <c r="U189" s="42"/>
      <c r="V189" s="44"/>
      <c r="W189" s="56"/>
      <c r="X189" s="190"/>
    </row>
    <row r="190" spans="1:24" ht="15.75" hidden="1" thickBot="1" x14ac:dyDescent="0.3">
      <c r="B190" s="55"/>
      <c r="C190" s="2"/>
      <c r="D190" s="524" t="s">
        <v>424</v>
      </c>
      <c r="E190" s="524"/>
      <c r="F190" s="80">
        <f t="shared" si="85"/>
        <v>0</v>
      </c>
      <c r="G190" s="80"/>
      <c r="H190" s="1"/>
      <c r="I190" s="1"/>
      <c r="J190" s="77"/>
      <c r="K190" s="76"/>
      <c r="L190" s="1"/>
      <c r="M190" s="1"/>
      <c r="N190" s="1"/>
      <c r="O190" s="1"/>
      <c r="P190" s="1"/>
      <c r="Q190" s="1"/>
      <c r="R190" s="1"/>
      <c r="S190" s="82"/>
      <c r="T190" s="1"/>
      <c r="U190" s="42"/>
      <c r="V190" s="44"/>
      <c r="W190" s="56"/>
      <c r="X190" s="190"/>
    </row>
    <row r="191" spans="1:24" ht="25.5" hidden="1" customHeight="1" x14ac:dyDescent="0.25">
      <c r="B191" s="55"/>
      <c r="C191" s="2"/>
      <c r="D191" s="523" t="s">
        <v>497</v>
      </c>
      <c r="E191" s="523"/>
      <c r="F191" s="80">
        <f t="shared" si="85"/>
        <v>0</v>
      </c>
      <c r="G191" s="80"/>
      <c r="H191" s="1"/>
      <c r="I191" s="1"/>
      <c r="J191" s="77"/>
      <c r="K191" s="76"/>
      <c r="L191" s="1"/>
      <c r="M191" s="1"/>
      <c r="N191" s="1"/>
      <c r="O191" s="1"/>
      <c r="P191" s="1"/>
      <c r="Q191" s="1"/>
      <c r="R191" s="1"/>
      <c r="S191" s="82"/>
      <c r="T191" s="1"/>
      <c r="U191" s="42"/>
      <c r="V191" s="44"/>
      <c r="W191" s="56"/>
      <c r="X191" s="190"/>
    </row>
    <row r="192" spans="1:24" ht="15.75" hidden="1" thickBot="1" x14ac:dyDescent="0.3">
      <c r="B192" s="57"/>
      <c r="C192" s="20"/>
      <c r="D192" s="559" t="s">
        <v>498</v>
      </c>
      <c r="E192" s="559"/>
      <c r="F192" s="80">
        <f t="shared" si="85"/>
        <v>0</v>
      </c>
      <c r="G192" s="80"/>
      <c r="H192" s="1"/>
      <c r="I192" s="1"/>
      <c r="J192" s="77"/>
      <c r="K192" s="76"/>
      <c r="L192" s="1"/>
      <c r="M192" s="1"/>
      <c r="N192" s="1"/>
      <c r="O192" s="1"/>
      <c r="P192" s="1"/>
      <c r="Q192" s="1"/>
      <c r="R192" s="1"/>
      <c r="S192" s="82"/>
      <c r="T192" s="1"/>
      <c r="U192" s="42"/>
      <c r="V192" s="44"/>
      <c r="W192" s="56"/>
      <c r="X192" s="190"/>
    </row>
    <row r="193" spans="1:24" ht="15.75" thickBot="1" x14ac:dyDescent="0.3">
      <c r="B193" s="101" t="s">
        <v>77</v>
      </c>
      <c r="C193" s="540" t="s">
        <v>78</v>
      </c>
      <c r="D193" s="558"/>
      <c r="E193" s="558"/>
      <c r="F193" s="86">
        <f t="shared" si="85"/>
        <v>0</v>
      </c>
      <c r="G193" s="86">
        <f t="shared" ref="G193:J193" si="86">G194+G195+G196+G197+G207</f>
        <v>0</v>
      </c>
      <c r="H193" s="88">
        <f t="shared" ref="H193:I193" si="87">H194+H195+H196+H197+H207</f>
        <v>0</v>
      </c>
      <c r="I193" s="88">
        <f t="shared" si="87"/>
        <v>0</v>
      </c>
      <c r="J193" s="89">
        <f t="shared" si="86"/>
        <v>0</v>
      </c>
      <c r="K193" s="87">
        <f>K194+K195+K196+K197+K207</f>
        <v>0</v>
      </c>
      <c r="L193" s="88">
        <f t="shared" ref="L193:V193" si="88">L194+L195+L196+L197+L207</f>
        <v>0</v>
      </c>
      <c r="M193" s="88">
        <f t="shared" si="88"/>
        <v>0</v>
      </c>
      <c r="N193" s="88">
        <f t="shared" si="88"/>
        <v>0</v>
      </c>
      <c r="O193" s="88">
        <f t="shared" si="88"/>
        <v>0</v>
      </c>
      <c r="P193" s="88">
        <f t="shared" si="88"/>
        <v>0</v>
      </c>
      <c r="Q193" s="88">
        <f t="shared" si="88"/>
        <v>0</v>
      </c>
      <c r="R193" s="88">
        <f t="shared" si="88"/>
        <v>0</v>
      </c>
      <c r="S193" s="91">
        <f t="shared" si="88"/>
        <v>0</v>
      </c>
      <c r="T193" s="88">
        <f t="shared" si="88"/>
        <v>0</v>
      </c>
      <c r="U193" s="90">
        <f t="shared" si="88"/>
        <v>0</v>
      </c>
      <c r="V193" s="92">
        <f t="shared" si="88"/>
        <v>0</v>
      </c>
      <c r="W193" s="52"/>
      <c r="X193" s="190"/>
    </row>
    <row r="194" spans="1:24" s="18" customFormat="1" ht="25.5" hidden="1" customHeight="1" x14ac:dyDescent="0.25">
      <c r="A194" s="128" t="s">
        <v>79</v>
      </c>
      <c r="B194" s="117" t="s">
        <v>760</v>
      </c>
      <c r="C194" s="571" t="s">
        <v>80</v>
      </c>
      <c r="D194" s="572"/>
      <c r="E194" s="572"/>
      <c r="F194" s="94">
        <f t="shared" si="85"/>
        <v>0</v>
      </c>
      <c r="G194" s="94"/>
      <c r="H194" s="96"/>
      <c r="I194" s="96"/>
      <c r="J194" s="97"/>
      <c r="K194" s="95"/>
      <c r="L194" s="96"/>
      <c r="M194" s="96"/>
      <c r="N194" s="96"/>
      <c r="O194" s="96"/>
      <c r="P194" s="96"/>
      <c r="Q194" s="96"/>
      <c r="R194" s="96"/>
      <c r="S194" s="99"/>
      <c r="T194" s="96"/>
      <c r="U194" s="98"/>
      <c r="V194" s="100"/>
      <c r="W194" s="52"/>
      <c r="X194" s="190"/>
    </row>
    <row r="195" spans="1:24" s="18" customFormat="1" ht="15.75" hidden="1" thickBot="1" x14ac:dyDescent="0.3">
      <c r="A195" s="128" t="s">
        <v>81</v>
      </c>
      <c r="B195" s="93" t="s">
        <v>761</v>
      </c>
      <c r="C195" s="534" t="s">
        <v>943</v>
      </c>
      <c r="D195" s="535"/>
      <c r="E195" s="535"/>
      <c r="F195" s="94">
        <f t="shared" si="85"/>
        <v>0</v>
      </c>
      <c r="G195" s="94"/>
      <c r="H195" s="96"/>
      <c r="I195" s="96"/>
      <c r="J195" s="97"/>
      <c r="K195" s="95"/>
      <c r="L195" s="96"/>
      <c r="M195" s="96"/>
      <c r="N195" s="96"/>
      <c r="O195" s="96"/>
      <c r="P195" s="96"/>
      <c r="Q195" s="96"/>
      <c r="R195" s="96"/>
      <c r="S195" s="99"/>
      <c r="T195" s="96"/>
      <c r="U195" s="98"/>
      <c r="V195" s="100"/>
      <c r="W195" s="52"/>
      <c r="X195" s="190"/>
    </row>
    <row r="196" spans="1:24" s="18" customFormat="1" ht="25.5" hidden="1" customHeight="1" x14ac:dyDescent="0.25">
      <c r="A196" s="128" t="s">
        <v>82</v>
      </c>
      <c r="B196" s="93" t="s">
        <v>762</v>
      </c>
      <c r="C196" s="532" t="s">
        <v>944</v>
      </c>
      <c r="D196" s="533"/>
      <c r="E196" s="573"/>
      <c r="F196" s="94">
        <f t="shared" si="85"/>
        <v>0</v>
      </c>
      <c r="G196" s="94"/>
      <c r="H196" s="96"/>
      <c r="I196" s="96"/>
      <c r="J196" s="97"/>
      <c r="K196" s="95"/>
      <c r="L196" s="96"/>
      <c r="M196" s="96"/>
      <c r="N196" s="96"/>
      <c r="O196" s="96"/>
      <c r="P196" s="96"/>
      <c r="Q196" s="96"/>
      <c r="R196" s="96"/>
      <c r="S196" s="99"/>
      <c r="T196" s="96"/>
      <c r="U196" s="98"/>
      <c r="V196" s="100"/>
      <c r="W196" s="52"/>
      <c r="X196" s="190"/>
    </row>
    <row r="197" spans="1:24" s="18" customFormat="1" ht="25.5" hidden="1" customHeight="1" x14ac:dyDescent="0.25">
      <c r="A197" s="128" t="s">
        <v>83</v>
      </c>
      <c r="B197" s="93" t="s">
        <v>763</v>
      </c>
      <c r="C197" s="532" t="s">
        <v>84</v>
      </c>
      <c r="D197" s="533"/>
      <c r="E197" s="533"/>
      <c r="F197" s="94">
        <f t="shared" si="85"/>
        <v>0</v>
      </c>
      <c r="G197" s="94">
        <f t="shared" ref="G197:J197" si="89">G198+G199+G200+G201+G202+G203+G204+G205+G206</f>
        <v>0</v>
      </c>
      <c r="H197" s="96">
        <f t="shared" ref="H197:I197" si="90">H198+H199+H200+H201+H202+H203+H204+H205+H206</f>
        <v>0</v>
      </c>
      <c r="I197" s="96">
        <f t="shared" si="90"/>
        <v>0</v>
      </c>
      <c r="J197" s="97">
        <f t="shared" si="89"/>
        <v>0</v>
      </c>
      <c r="K197" s="95">
        <f>K198+K199+K200+K201+K202+K203+K204+K205+K206</f>
        <v>0</v>
      </c>
      <c r="L197" s="96">
        <f t="shared" ref="L197:V197" si="91">L198+L199+L200+L201+L202+L203+L204+L205+L206</f>
        <v>0</v>
      </c>
      <c r="M197" s="96">
        <f t="shared" si="91"/>
        <v>0</v>
      </c>
      <c r="N197" s="96">
        <f t="shared" si="91"/>
        <v>0</v>
      </c>
      <c r="O197" s="96">
        <f t="shared" si="91"/>
        <v>0</v>
      </c>
      <c r="P197" s="96">
        <f t="shared" si="91"/>
        <v>0</v>
      </c>
      <c r="Q197" s="96">
        <f t="shared" si="91"/>
        <v>0</v>
      </c>
      <c r="R197" s="96">
        <f t="shared" si="91"/>
        <v>0</v>
      </c>
      <c r="S197" s="99">
        <f t="shared" si="91"/>
        <v>0</v>
      </c>
      <c r="T197" s="96">
        <f t="shared" si="91"/>
        <v>0</v>
      </c>
      <c r="U197" s="98">
        <f t="shared" si="91"/>
        <v>0</v>
      </c>
      <c r="V197" s="100">
        <f t="shared" si="91"/>
        <v>0</v>
      </c>
      <c r="W197" s="52"/>
      <c r="X197" s="190"/>
    </row>
    <row r="198" spans="1:24" ht="15.75" hidden="1" thickBot="1" x14ac:dyDescent="0.3">
      <c r="B198" s="55"/>
      <c r="C198" s="2"/>
      <c r="D198" s="524" t="s">
        <v>429</v>
      </c>
      <c r="E198" s="524"/>
      <c r="F198" s="80">
        <f t="shared" si="85"/>
        <v>0</v>
      </c>
      <c r="G198" s="80"/>
      <c r="H198" s="1"/>
      <c r="I198" s="1"/>
      <c r="J198" s="77"/>
      <c r="K198" s="76"/>
      <c r="L198" s="1"/>
      <c r="M198" s="1"/>
      <c r="N198" s="1"/>
      <c r="O198" s="1"/>
      <c r="P198" s="1"/>
      <c r="Q198" s="1"/>
      <c r="R198" s="1"/>
      <c r="S198" s="82"/>
      <c r="T198" s="1"/>
      <c r="U198" s="42"/>
      <c r="V198" s="44"/>
      <c r="W198" s="56"/>
      <c r="X198" s="190"/>
    </row>
    <row r="199" spans="1:24" ht="15.75" hidden="1" thickBot="1" x14ac:dyDescent="0.3">
      <c r="B199" s="55"/>
      <c r="C199" s="2"/>
      <c r="D199" s="524" t="s">
        <v>431</v>
      </c>
      <c r="E199" s="524"/>
      <c r="F199" s="80">
        <f t="shared" si="85"/>
        <v>0</v>
      </c>
      <c r="G199" s="80"/>
      <c r="H199" s="1"/>
      <c r="I199" s="1"/>
      <c r="J199" s="77"/>
      <c r="K199" s="76"/>
      <c r="L199" s="1"/>
      <c r="M199" s="1"/>
      <c r="N199" s="1"/>
      <c r="O199" s="1"/>
      <c r="P199" s="1"/>
      <c r="Q199" s="1"/>
      <c r="R199" s="1"/>
      <c r="S199" s="82"/>
      <c r="T199" s="1"/>
      <c r="U199" s="42"/>
      <c r="V199" s="44"/>
      <c r="W199" s="56"/>
      <c r="X199" s="190"/>
    </row>
    <row r="200" spans="1:24" ht="15.75" hidden="1" thickBot="1" x14ac:dyDescent="0.3">
      <c r="B200" s="55"/>
      <c r="C200" s="2"/>
      <c r="D200" s="524" t="s">
        <v>432</v>
      </c>
      <c r="E200" s="524"/>
      <c r="F200" s="80">
        <f t="shared" si="85"/>
        <v>0</v>
      </c>
      <c r="G200" s="80"/>
      <c r="H200" s="1"/>
      <c r="I200" s="1"/>
      <c r="J200" s="77"/>
      <c r="K200" s="76"/>
      <c r="L200" s="1"/>
      <c r="M200" s="1"/>
      <c r="N200" s="1"/>
      <c r="O200" s="1"/>
      <c r="P200" s="1"/>
      <c r="Q200" s="1"/>
      <c r="R200" s="1"/>
      <c r="S200" s="82"/>
      <c r="T200" s="1"/>
      <c r="U200" s="42"/>
      <c r="V200" s="44"/>
      <c r="W200" s="56"/>
      <c r="X200" s="190"/>
    </row>
    <row r="201" spans="1:24" ht="15.75" hidden="1" thickBot="1" x14ac:dyDescent="0.3">
      <c r="B201" s="55"/>
      <c r="C201" s="2"/>
      <c r="D201" s="524" t="s">
        <v>430</v>
      </c>
      <c r="E201" s="524"/>
      <c r="F201" s="80">
        <f t="shared" si="85"/>
        <v>0</v>
      </c>
      <c r="G201" s="80"/>
      <c r="H201" s="1"/>
      <c r="I201" s="1"/>
      <c r="J201" s="77"/>
      <c r="K201" s="76"/>
      <c r="L201" s="1"/>
      <c r="M201" s="1"/>
      <c r="N201" s="1"/>
      <c r="O201" s="1"/>
      <c r="P201" s="1"/>
      <c r="Q201" s="1"/>
      <c r="R201" s="1"/>
      <c r="S201" s="82"/>
      <c r="T201" s="1"/>
      <c r="U201" s="42"/>
      <c r="V201" s="44"/>
      <c r="W201" s="56"/>
      <c r="X201" s="190"/>
    </row>
    <row r="202" spans="1:24" ht="15.75" hidden="1" thickBot="1" x14ac:dyDescent="0.3">
      <c r="B202" s="55"/>
      <c r="C202" s="2"/>
      <c r="D202" s="524" t="s">
        <v>433</v>
      </c>
      <c r="E202" s="524"/>
      <c r="F202" s="80">
        <f t="shared" si="85"/>
        <v>0</v>
      </c>
      <c r="G202" s="80"/>
      <c r="H202" s="1"/>
      <c r="I202" s="1"/>
      <c r="J202" s="77"/>
      <c r="K202" s="76"/>
      <c r="L202" s="1"/>
      <c r="M202" s="1"/>
      <c r="N202" s="1"/>
      <c r="O202" s="1"/>
      <c r="P202" s="1"/>
      <c r="Q202" s="1"/>
      <c r="R202" s="1"/>
      <c r="S202" s="82"/>
      <c r="T202" s="1"/>
      <c r="U202" s="42"/>
      <c r="V202" s="44"/>
      <c r="W202" s="56"/>
      <c r="X202" s="190"/>
    </row>
    <row r="203" spans="1:24" ht="25.5" hidden="1" customHeight="1" x14ac:dyDescent="0.25">
      <c r="B203" s="55"/>
      <c r="C203" s="2"/>
      <c r="D203" s="523" t="s">
        <v>499</v>
      </c>
      <c r="E203" s="523"/>
      <c r="F203" s="80">
        <f t="shared" si="85"/>
        <v>0</v>
      </c>
      <c r="G203" s="80"/>
      <c r="H203" s="1"/>
      <c r="I203" s="1"/>
      <c r="J203" s="77"/>
      <c r="K203" s="76"/>
      <c r="L203" s="1"/>
      <c r="M203" s="1"/>
      <c r="N203" s="1"/>
      <c r="O203" s="1"/>
      <c r="P203" s="1"/>
      <c r="Q203" s="1"/>
      <c r="R203" s="1"/>
      <c r="S203" s="82"/>
      <c r="T203" s="1"/>
      <c r="U203" s="42"/>
      <c r="V203" s="44"/>
      <c r="W203" s="56"/>
      <c r="X203" s="190"/>
    </row>
    <row r="204" spans="1:24" ht="25.5" hidden="1" customHeight="1" x14ac:dyDescent="0.25">
      <c r="B204" s="55"/>
      <c r="C204" s="2"/>
      <c r="D204" s="523" t="s">
        <v>500</v>
      </c>
      <c r="E204" s="523"/>
      <c r="F204" s="80">
        <f t="shared" si="85"/>
        <v>0</v>
      </c>
      <c r="G204" s="80"/>
      <c r="H204" s="1"/>
      <c r="I204" s="1"/>
      <c r="J204" s="77"/>
      <c r="K204" s="76"/>
      <c r="L204" s="1"/>
      <c r="M204" s="1"/>
      <c r="N204" s="1"/>
      <c r="O204" s="1"/>
      <c r="P204" s="1"/>
      <c r="Q204" s="1"/>
      <c r="R204" s="1"/>
      <c r="S204" s="82"/>
      <c r="T204" s="1"/>
      <c r="U204" s="42"/>
      <c r="V204" s="44"/>
      <c r="W204" s="56"/>
      <c r="X204" s="190"/>
    </row>
    <row r="205" spans="1:24" ht="15.75" hidden="1" thickBot="1" x14ac:dyDescent="0.3">
      <c r="B205" s="55"/>
      <c r="C205" s="2"/>
      <c r="D205" s="524" t="s">
        <v>434</v>
      </c>
      <c r="E205" s="524"/>
      <c r="F205" s="80">
        <f t="shared" si="85"/>
        <v>0</v>
      </c>
      <c r="G205" s="80"/>
      <c r="H205" s="1"/>
      <c r="I205" s="1"/>
      <c r="J205" s="77"/>
      <c r="K205" s="76"/>
      <c r="L205" s="1"/>
      <c r="M205" s="1"/>
      <c r="N205" s="1"/>
      <c r="O205" s="1"/>
      <c r="P205" s="1"/>
      <c r="Q205" s="1"/>
      <c r="R205" s="1"/>
      <c r="S205" s="82"/>
      <c r="T205" s="1"/>
      <c r="U205" s="42"/>
      <c r="V205" s="44"/>
      <c r="W205" s="56"/>
      <c r="X205" s="190"/>
    </row>
    <row r="206" spans="1:24" ht="15.75" hidden="1" thickBot="1" x14ac:dyDescent="0.3">
      <c r="B206" s="55"/>
      <c r="C206" s="2"/>
      <c r="D206" s="524" t="s">
        <v>501</v>
      </c>
      <c r="E206" s="524"/>
      <c r="F206" s="80">
        <f t="shared" si="85"/>
        <v>0</v>
      </c>
      <c r="G206" s="80"/>
      <c r="H206" s="1"/>
      <c r="I206" s="1"/>
      <c r="J206" s="77"/>
      <c r="K206" s="76"/>
      <c r="L206" s="1"/>
      <c r="M206" s="1"/>
      <c r="N206" s="1"/>
      <c r="O206" s="1"/>
      <c r="P206" s="1"/>
      <c r="Q206" s="1"/>
      <c r="R206" s="1"/>
      <c r="S206" s="82"/>
      <c r="T206" s="1"/>
      <c r="U206" s="42"/>
      <c r="V206" s="44"/>
      <c r="W206" s="56"/>
      <c r="X206" s="190"/>
    </row>
    <row r="207" spans="1:24" s="18" customFormat="1" ht="15.75" hidden="1" thickBot="1" x14ac:dyDescent="0.3">
      <c r="A207" s="128" t="s">
        <v>85</v>
      </c>
      <c r="B207" s="93" t="s">
        <v>764</v>
      </c>
      <c r="C207" s="556" t="s">
        <v>86</v>
      </c>
      <c r="D207" s="557"/>
      <c r="E207" s="557"/>
      <c r="F207" s="94">
        <f t="shared" si="85"/>
        <v>0</v>
      </c>
      <c r="G207" s="94">
        <f t="shared" ref="G207:J207" si="92">G208+G209+G210+G211+G212+G213+G214+G215+G216+G217+G218</f>
        <v>0</v>
      </c>
      <c r="H207" s="96">
        <f t="shared" ref="H207:I207" si="93">H208+H209+H210+H211+H212+H213+H214+H215+H216+H217+H218</f>
        <v>0</v>
      </c>
      <c r="I207" s="96">
        <f t="shared" si="93"/>
        <v>0</v>
      </c>
      <c r="J207" s="97">
        <f t="shared" si="92"/>
        <v>0</v>
      </c>
      <c r="K207" s="95">
        <f>K208+K209+K210+K211+K212+K213+K214+K215+K216+K217+K218</f>
        <v>0</v>
      </c>
      <c r="L207" s="96">
        <f t="shared" ref="L207:V207" si="94">L208+L209+L210+L211+L212+L213+L214+L215+L216+L217+L218</f>
        <v>0</v>
      </c>
      <c r="M207" s="96">
        <f t="shared" si="94"/>
        <v>0</v>
      </c>
      <c r="N207" s="96">
        <f t="shared" si="94"/>
        <v>0</v>
      </c>
      <c r="O207" s="96">
        <f t="shared" si="94"/>
        <v>0</v>
      </c>
      <c r="P207" s="96">
        <f t="shared" si="94"/>
        <v>0</v>
      </c>
      <c r="Q207" s="96">
        <f t="shared" si="94"/>
        <v>0</v>
      </c>
      <c r="R207" s="96">
        <f t="shared" si="94"/>
        <v>0</v>
      </c>
      <c r="S207" s="99">
        <f t="shared" si="94"/>
        <v>0</v>
      </c>
      <c r="T207" s="96">
        <f t="shared" si="94"/>
        <v>0</v>
      </c>
      <c r="U207" s="98">
        <f t="shared" si="94"/>
        <v>0</v>
      </c>
      <c r="V207" s="100">
        <f t="shared" si="94"/>
        <v>0</v>
      </c>
      <c r="W207" s="52"/>
      <c r="X207" s="190"/>
    </row>
    <row r="208" spans="1:24" ht="15.75" hidden="1" thickBot="1" x14ac:dyDescent="0.3">
      <c r="B208" s="55"/>
      <c r="C208" s="2"/>
      <c r="D208" s="524" t="s">
        <v>435</v>
      </c>
      <c r="E208" s="524"/>
      <c r="F208" s="80">
        <f t="shared" si="85"/>
        <v>0</v>
      </c>
      <c r="G208" s="80"/>
      <c r="H208" s="1"/>
      <c r="I208" s="1"/>
      <c r="J208" s="77"/>
      <c r="K208" s="76"/>
      <c r="L208" s="1"/>
      <c r="M208" s="1"/>
      <c r="N208" s="1"/>
      <c r="O208" s="1"/>
      <c r="P208" s="1"/>
      <c r="Q208" s="1"/>
      <c r="R208" s="1"/>
      <c r="S208" s="82"/>
      <c r="T208" s="1"/>
      <c r="U208" s="42"/>
      <c r="V208" s="44"/>
      <c r="W208" s="56"/>
      <c r="X208" s="190"/>
    </row>
    <row r="209" spans="1:24" ht="15.75" hidden="1" thickBot="1" x14ac:dyDescent="0.3">
      <c r="B209" s="55"/>
      <c r="C209" s="2"/>
      <c r="D209" s="524" t="s">
        <v>438</v>
      </c>
      <c r="E209" s="524"/>
      <c r="F209" s="80">
        <f t="shared" si="85"/>
        <v>0</v>
      </c>
      <c r="G209" s="80"/>
      <c r="H209" s="1"/>
      <c r="I209" s="1"/>
      <c r="J209" s="77"/>
      <c r="K209" s="76"/>
      <c r="L209" s="1"/>
      <c r="M209" s="1"/>
      <c r="N209" s="1"/>
      <c r="O209" s="1"/>
      <c r="P209" s="1"/>
      <c r="Q209" s="1"/>
      <c r="R209" s="1"/>
      <c r="S209" s="82"/>
      <c r="T209" s="1"/>
      <c r="U209" s="42"/>
      <c r="V209" s="44"/>
      <c r="W209" s="56"/>
      <c r="X209" s="190"/>
    </row>
    <row r="210" spans="1:24" ht="15.75" hidden="1" thickBot="1" x14ac:dyDescent="0.3">
      <c r="B210" s="55"/>
      <c r="C210" s="2"/>
      <c r="D210" s="524" t="s">
        <v>439</v>
      </c>
      <c r="E210" s="524"/>
      <c r="F210" s="80">
        <f t="shared" si="85"/>
        <v>0</v>
      </c>
      <c r="G210" s="80"/>
      <c r="H210" s="1"/>
      <c r="I210" s="1"/>
      <c r="J210" s="77"/>
      <c r="K210" s="76"/>
      <c r="L210" s="1"/>
      <c r="M210" s="1"/>
      <c r="N210" s="1"/>
      <c r="O210" s="1"/>
      <c r="P210" s="1"/>
      <c r="Q210" s="1"/>
      <c r="R210" s="1"/>
      <c r="S210" s="82"/>
      <c r="T210" s="1"/>
      <c r="U210" s="42"/>
      <c r="V210" s="44"/>
      <c r="W210" s="56"/>
      <c r="X210" s="190"/>
    </row>
    <row r="211" spans="1:24" ht="15.75" hidden="1" thickBot="1" x14ac:dyDescent="0.3">
      <c r="B211" s="55"/>
      <c r="C211" s="2"/>
      <c r="D211" s="524" t="s">
        <v>436</v>
      </c>
      <c r="E211" s="524"/>
      <c r="F211" s="80">
        <f t="shared" si="85"/>
        <v>0</v>
      </c>
      <c r="G211" s="80"/>
      <c r="H211" s="1"/>
      <c r="I211" s="1"/>
      <c r="J211" s="77"/>
      <c r="K211" s="76"/>
      <c r="L211" s="1"/>
      <c r="M211" s="1"/>
      <c r="N211" s="1"/>
      <c r="O211" s="1"/>
      <c r="P211" s="1"/>
      <c r="Q211" s="1"/>
      <c r="R211" s="1"/>
      <c r="S211" s="82"/>
      <c r="T211" s="1"/>
      <c r="U211" s="42"/>
      <c r="V211" s="44"/>
      <c r="W211" s="56"/>
      <c r="X211" s="190"/>
    </row>
    <row r="212" spans="1:24" ht="15.75" hidden="1" thickBot="1" x14ac:dyDescent="0.3">
      <c r="B212" s="55"/>
      <c r="C212" s="2"/>
      <c r="D212" s="524" t="s">
        <v>440</v>
      </c>
      <c r="E212" s="524"/>
      <c r="F212" s="80">
        <f t="shared" si="85"/>
        <v>0</v>
      </c>
      <c r="G212" s="80"/>
      <c r="H212" s="1"/>
      <c r="I212" s="1"/>
      <c r="J212" s="77"/>
      <c r="K212" s="76"/>
      <c r="L212" s="1"/>
      <c r="M212" s="1"/>
      <c r="N212" s="1"/>
      <c r="O212" s="1"/>
      <c r="P212" s="1"/>
      <c r="Q212" s="1"/>
      <c r="R212" s="1"/>
      <c r="S212" s="82"/>
      <c r="T212" s="1"/>
      <c r="U212" s="42"/>
      <c r="V212" s="44"/>
      <c r="W212" s="56"/>
      <c r="X212" s="190"/>
    </row>
    <row r="213" spans="1:24" ht="25.5" hidden="1" customHeight="1" x14ac:dyDescent="0.25">
      <c r="B213" s="55"/>
      <c r="C213" s="2"/>
      <c r="D213" s="523" t="s">
        <v>502</v>
      </c>
      <c r="E213" s="523"/>
      <c r="F213" s="80">
        <f t="shared" si="85"/>
        <v>0</v>
      </c>
      <c r="G213" s="80"/>
      <c r="H213" s="1"/>
      <c r="I213" s="1"/>
      <c r="J213" s="77"/>
      <c r="K213" s="76"/>
      <c r="L213" s="1"/>
      <c r="M213" s="1"/>
      <c r="N213" s="1"/>
      <c r="O213" s="1"/>
      <c r="P213" s="1"/>
      <c r="Q213" s="1"/>
      <c r="R213" s="1"/>
      <c r="S213" s="82"/>
      <c r="T213" s="1"/>
      <c r="U213" s="42"/>
      <c r="V213" s="44"/>
      <c r="W213" s="56"/>
      <c r="X213" s="190"/>
    </row>
    <row r="214" spans="1:24" ht="25.5" hidden="1" customHeight="1" x14ac:dyDescent="0.25">
      <c r="B214" s="55"/>
      <c r="C214" s="2"/>
      <c r="D214" s="523" t="s">
        <v>503</v>
      </c>
      <c r="E214" s="523"/>
      <c r="F214" s="80">
        <f t="shared" si="85"/>
        <v>0</v>
      </c>
      <c r="G214" s="80"/>
      <c r="H214" s="1"/>
      <c r="I214" s="1"/>
      <c r="J214" s="77"/>
      <c r="K214" s="76"/>
      <c r="L214" s="1"/>
      <c r="M214" s="1"/>
      <c r="N214" s="1"/>
      <c r="O214" s="1"/>
      <c r="P214" s="1"/>
      <c r="Q214" s="1"/>
      <c r="R214" s="1"/>
      <c r="S214" s="82"/>
      <c r="T214" s="1"/>
      <c r="U214" s="42"/>
      <c r="V214" s="44"/>
      <c r="W214" s="56"/>
      <c r="X214" s="190"/>
    </row>
    <row r="215" spans="1:24" ht="15.75" hidden="1" thickBot="1" x14ac:dyDescent="0.3">
      <c r="B215" s="55"/>
      <c r="C215" s="2"/>
      <c r="D215" s="524" t="s">
        <v>441</v>
      </c>
      <c r="E215" s="524"/>
      <c r="F215" s="80">
        <f t="shared" si="85"/>
        <v>0</v>
      </c>
      <c r="G215" s="80"/>
      <c r="H215" s="1"/>
      <c r="I215" s="1"/>
      <c r="J215" s="77"/>
      <c r="K215" s="76"/>
      <c r="L215" s="1"/>
      <c r="M215" s="1"/>
      <c r="N215" s="1"/>
      <c r="O215" s="1"/>
      <c r="P215" s="1"/>
      <c r="Q215" s="1"/>
      <c r="R215" s="1"/>
      <c r="S215" s="82"/>
      <c r="T215" s="1"/>
      <c r="U215" s="42"/>
      <c r="V215" s="44"/>
      <c r="W215" s="56"/>
      <c r="X215" s="190"/>
    </row>
    <row r="216" spans="1:24" ht="15.75" hidden="1" thickBot="1" x14ac:dyDescent="0.3">
      <c r="B216" s="55"/>
      <c r="C216" s="2"/>
      <c r="D216" s="524" t="s">
        <v>437</v>
      </c>
      <c r="E216" s="524"/>
      <c r="F216" s="80">
        <f t="shared" si="85"/>
        <v>0</v>
      </c>
      <c r="G216" s="80"/>
      <c r="H216" s="1"/>
      <c r="I216" s="1"/>
      <c r="J216" s="77"/>
      <c r="K216" s="76"/>
      <c r="L216" s="1"/>
      <c r="M216" s="1"/>
      <c r="N216" s="1"/>
      <c r="O216" s="1"/>
      <c r="P216" s="1"/>
      <c r="Q216" s="1"/>
      <c r="R216" s="1"/>
      <c r="S216" s="82"/>
      <c r="T216" s="1"/>
      <c r="U216" s="42"/>
      <c r="V216" s="44"/>
      <c r="W216" s="56"/>
      <c r="X216" s="190"/>
    </row>
    <row r="217" spans="1:24" ht="25.5" hidden="1" customHeight="1" x14ac:dyDescent="0.25">
      <c r="B217" s="55"/>
      <c r="C217" s="2"/>
      <c r="D217" s="523" t="s">
        <v>504</v>
      </c>
      <c r="E217" s="523"/>
      <c r="F217" s="80">
        <f t="shared" si="85"/>
        <v>0</v>
      </c>
      <c r="G217" s="80"/>
      <c r="H217" s="1"/>
      <c r="I217" s="1"/>
      <c r="J217" s="77"/>
      <c r="K217" s="76"/>
      <c r="L217" s="1"/>
      <c r="M217" s="1"/>
      <c r="N217" s="1"/>
      <c r="O217" s="1"/>
      <c r="P217" s="1"/>
      <c r="Q217" s="1"/>
      <c r="R217" s="1"/>
      <c r="S217" s="82"/>
      <c r="T217" s="1"/>
      <c r="U217" s="42"/>
      <c r="V217" s="44"/>
      <c r="W217" s="56"/>
      <c r="X217" s="190"/>
    </row>
    <row r="218" spans="1:24" ht="15.75" hidden="1" thickBot="1" x14ac:dyDescent="0.3">
      <c r="B218" s="57"/>
      <c r="C218" s="20"/>
      <c r="D218" s="559" t="s">
        <v>505</v>
      </c>
      <c r="E218" s="559"/>
      <c r="F218" s="80">
        <f t="shared" si="85"/>
        <v>0</v>
      </c>
      <c r="G218" s="80"/>
      <c r="H218" s="1"/>
      <c r="I218" s="1"/>
      <c r="J218" s="77"/>
      <c r="K218" s="76"/>
      <c r="L218" s="1"/>
      <c r="M218" s="1"/>
      <c r="N218" s="1"/>
      <c r="O218" s="1"/>
      <c r="P218" s="1"/>
      <c r="Q218" s="1"/>
      <c r="R218" s="1"/>
      <c r="S218" s="82"/>
      <c r="T218" s="1"/>
      <c r="U218" s="42"/>
      <c r="V218" s="44"/>
      <c r="W218" s="56"/>
      <c r="X218" s="190"/>
    </row>
    <row r="219" spans="1:24" ht="15.75" thickBot="1" x14ac:dyDescent="0.3">
      <c r="B219" s="101" t="s">
        <v>87</v>
      </c>
      <c r="C219" s="560" t="s">
        <v>88</v>
      </c>
      <c r="D219" s="561"/>
      <c r="E219" s="561"/>
      <c r="F219" s="86">
        <f t="shared" si="85"/>
        <v>81640147</v>
      </c>
      <c r="G219" s="86">
        <f t="shared" ref="G219:V219" si="95">G220+G249+G255+G256</f>
        <v>81640147</v>
      </c>
      <c r="H219" s="88">
        <f t="shared" si="95"/>
        <v>0</v>
      </c>
      <c r="I219" s="88">
        <f t="shared" si="95"/>
        <v>0</v>
      </c>
      <c r="J219" s="89">
        <f t="shared" si="95"/>
        <v>0</v>
      </c>
      <c r="K219" s="87">
        <f t="shared" si="95"/>
        <v>6926070</v>
      </c>
      <c r="L219" s="88">
        <f t="shared" si="95"/>
        <v>6792213</v>
      </c>
      <c r="M219" s="88">
        <f t="shared" si="95"/>
        <v>6792213</v>
      </c>
      <c r="N219" s="88">
        <f t="shared" si="95"/>
        <v>6792213</v>
      </c>
      <c r="O219" s="88">
        <f t="shared" si="95"/>
        <v>6792213</v>
      </c>
      <c r="P219" s="88">
        <f t="shared" si="95"/>
        <v>6792213</v>
      </c>
      <c r="Q219" s="88">
        <f t="shared" si="95"/>
        <v>6792213</v>
      </c>
      <c r="R219" s="88">
        <f t="shared" si="95"/>
        <v>6792213</v>
      </c>
      <c r="S219" s="91">
        <f t="shared" si="95"/>
        <v>6792212</v>
      </c>
      <c r="T219" s="88">
        <f t="shared" si="95"/>
        <v>6792212</v>
      </c>
      <c r="U219" s="90">
        <f t="shared" si="95"/>
        <v>6792212</v>
      </c>
      <c r="V219" s="92">
        <f t="shared" si="95"/>
        <v>6791950</v>
      </c>
      <c r="W219" s="52"/>
      <c r="X219" s="190"/>
    </row>
    <row r="220" spans="1:24" x14ac:dyDescent="0.25">
      <c r="B220" s="117" t="s">
        <v>765</v>
      </c>
      <c r="C220" s="574" t="s">
        <v>89</v>
      </c>
      <c r="D220" s="575"/>
      <c r="E220" s="575"/>
      <c r="F220" s="118">
        <f t="shared" si="85"/>
        <v>81640147</v>
      </c>
      <c r="G220" s="118">
        <f t="shared" ref="G220:V220" si="96">G221+G225+G233+G236+G237+G238+G244+G245+G246</f>
        <v>81640147</v>
      </c>
      <c r="H220" s="120">
        <f t="shared" si="96"/>
        <v>0</v>
      </c>
      <c r="I220" s="120">
        <f t="shared" si="96"/>
        <v>0</v>
      </c>
      <c r="J220" s="121">
        <f t="shared" si="96"/>
        <v>0</v>
      </c>
      <c r="K220" s="119">
        <f t="shared" si="96"/>
        <v>6926070</v>
      </c>
      <c r="L220" s="120">
        <f t="shared" si="96"/>
        <v>6792213</v>
      </c>
      <c r="M220" s="120">
        <f t="shared" si="96"/>
        <v>6792213</v>
      </c>
      <c r="N220" s="120">
        <f t="shared" si="96"/>
        <v>6792213</v>
      </c>
      <c r="O220" s="120">
        <f t="shared" si="96"/>
        <v>6792213</v>
      </c>
      <c r="P220" s="120">
        <f t="shared" si="96"/>
        <v>6792213</v>
      </c>
      <c r="Q220" s="120">
        <f t="shared" si="96"/>
        <v>6792213</v>
      </c>
      <c r="R220" s="120">
        <f t="shared" si="96"/>
        <v>6792213</v>
      </c>
      <c r="S220" s="123">
        <f t="shared" si="96"/>
        <v>6792212</v>
      </c>
      <c r="T220" s="120">
        <f t="shared" si="96"/>
        <v>6792212</v>
      </c>
      <c r="U220" s="122">
        <f t="shared" si="96"/>
        <v>6792212</v>
      </c>
      <c r="V220" s="124">
        <f t="shared" si="96"/>
        <v>6791950</v>
      </c>
      <c r="W220" s="52"/>
      <c r="X220" s="190"/>
    </row>
    <row r="221" spans="1:24" s="18" customFormat="1" hidden="1" x14ac:dyDescent="0.25">
      <c r="A221" s="128"/>
      <c r="B221" s="53" t="s">
        <v>766</v>
      </c>
      <c r="C221" s="576" t="s">
        <v>90</v>
      </c>
      <c r="D221" s="577"/>
      <c r="E221" s="577"/>
      <c r="F221" s="81">
        <f t="shared" si="85"/>
        <v>0</v>
      </c>
      <c r="G221" s="81">
        <f t="shared" ref="G221:J221" si="97">G222+G223+G224</f>
        <v>0</v>
      </c>
      <c r="H221" s="13">
        <f t="shared" ref="H221:I221" si="98">H222+H223+H224</f>
        <v>0</v>
      </c>
      <c r="I221" s="13">
        <f t="shared" si="98"/>
        <v>0</v>
      </c>
      <c r="J221" s="79">
        <f t="shared" si="97"/>
        <v>0</v>
      </c>
      <c r="K221" s="78">
        <f>K222+K223+K224</f>
        <v>0</v>
      </c>
      <c r="L221" s="13">
        <f t="shared" ref="L221:V221" si="99">L222+L223+L224</f>
        <v>0</v>
      </c>
      <c r="M221" s="13">
        <f t="shared" si="99"/>
        <v>0</v>
      </c>
      <c r="N221" s="13">
        <f t="shared" si="99"/>
        <v>0</v>
      </c>
      <c r="O221" s="13">
        <f t="shared" si="99"/>
        <v>0</v>
      </c>
      <c r="P221" s="13">
        <f t="shared" si="99"/>
        <v>0</v>
      </c>
      <c r="Q221" s="13">
        <f t="shared" si="99"/>
        <v>0</v>
      </c>
      <c r="R221" s="13">
        <f t="shared" si="99"/>
        <v>0</v>
      </c>
      <c r="S221" s="83">
        <f t="shared" si="99"/>
        <v>0</v>
      </c>
      <c r="T221" s="13">
        <f t="shared" si="99"/>
        <v>0</v>
      </c>
      <c r="U221" s="43">
        <f t="shared" si="99"/>
        <v>0</v>
      </c>
      <c r="V221" s="45">
        <f t="shared" si="99"/>
        <v>0</v>
      </c>
      <c r="W221" s="54"/>
      <c r="X221" s="190"/>
    </row>
    <row r="222" spans="1:24" s="211" customFormat="1" hidden="1" x14ac:dyDescent="0.25">
      <c r="A222" s="128" t="s">
        <v>91</v>
      </c>
      <c r="B222" s="191" t="s">
        <v>768</v>
      </c>
      <c r="C222" s="204"/>
      <c r="D222" s="567" t="s">
        <v>973</v>
      </c>
      <c r="E222" s="567"/>
      <c r="F222" s="203">
        <f t="shared" si="85"/>
        <v>0</v>
      </c>
      <c r="G222" s="203"/>
      <c r="H222" s="195"/>
      <c r="I222" s="195"/>
      <c r="J222" s="202"/>
      <c r="K222" s="201"/>
      <c r="L222" s="195"/>
      <c r="M222" s="195"/>
      <c r="N222" s="195"/>
      <c r="O222" s="195"/>
      <c r="P222" s="195"/>
      <c r="Q222" s="195"/>
      <c r="R222" s="195"/>
      <c r="S222" s="196"/>
      <c r="T222" s="195"/>
      <c r="U222" s="194"/>
      <c r="V222" s="197"/>
      <c r="W222" s="251"/>
      <c r="X222" s="212"/>
    </row>
    <row r="223" spans="1:24" s="211" customFormat="1" hidden="1" x14ac:dyDescent="0.25">
      <c r="A223" s="128" t="s">
        <v>92</v>
      </c>
      <c r="B223" s="191" t="s">
        <v>769</v>
      </c>
      <c r="C223" s="204"/>
      <c r="D223" s="567" t="s">
        <v>974</v>
      </c>
      <c r="E223" s="567"/>
      <c r="F223" s="203">
        <f t="shared" si="85"/>
        <v>0</v>
      </c>
      <c r="G223" s="203"/>
      <c r="H223" s="195"/>
      <c r="I223" s="195"/>
      <c r="J223" s="202"/>
      <c r="K223" s="201"/>
      <c r="L223" s="195"/>
      <c r="M223" s="195"/>
      <c r="N223" s="195"/>
      <c r="O223" s="195"/>
      <c r="P223" s="195"/>
      <c r="Q223" s="195"/>
      <c r="R223" s="195"/>
      <c r="S223" s="196"/>
      <c r="T223" s="195"/>
      <c r="U223" s="194"/>
      <c r="V223" s="197"/>
      <c r="W223" s="251"/>
      <c r="X223" s="212"/>
    </row>
    <row r="224" spans="1:24" s="211" customFormat="1" hidden="1" x14ac:dyDescent="0.25">
      <c r="A224" s="128" t="s">
        <v>93</v>
      </c>
      <c r="B224" s="191" t="s">
        <v>770</v>
      </c>
      <c r="C224" s="204"/>
      <c r="D224" s="567" t="s">
        <v>975</v>
      </c>
      <c r="E224" s="567"/>
      <c r="F224" s="203">
        <f t="shared" si="85"/>
        <v>0</v>
      </c>
      <c r="G224" s="203"/>
      <c r="H224" s="195"/>
      <c r="I224" s="195"/>
      <c r="J224" s="202"/>
      <c r="K224" s="201"/>
      <c r="L224" s="195"/>
      <c r="M224" s="195"/>
      <c r="N224" s="195"/>
      <c r="O224" s="195"/>
      <c r="P224" s="195"/>
      <c r="Q224" s="195"/>
      <c r="R224" s="195"/>
      <c r="S224" s="196"/>
      <c r="T224" s="195"/>
      <c r="U224" s="194"/>
      <c r="V224" s="197"/>
      <c r="W224" s="251"/>
      <c r="X224" s="212"/>
    </row>
    <row r="225" spans="1:24" s="18" customFormat="1" hidden="1" x14ac:dyDescent="0.25">
      <c r="A225" s="128"/>
      <c r="B225" s="53" t="s">
        <v>771</v>
      </c>
      <c r="C225" s="576" t="s">
        <v>94</v>
      </c>
      <c r="D225" s="577"/>
      <c r="E225" s="577"/>
      <c r="F225" s="81">
        <f t="shared" si="85"/>
        <v>0</v>
      </c>
      <c r="G225" s="81">
        <f t="shared" ref="G225:J225" si="100">G226+G230+G231+G232</f>
        <v>0</v>
      </c>
      <c r="H225" s="13">
        <f t="shared" ref="H225:I225" si="101">H226+H230+H231+H232</f>
        <v>0</v>
      </c>
      <c r="I225" s="13">
        <f t="shared" si="101"/>
        <v>0</v>
      </c>
      <c r="J225" s="79">
        <f t="shared" si="100"/>
        <v>0</v>
      </c>
      <c r="K225" s="78">
        <f>K226+K230+K231+K232</f>
        <v>0</v>
      </c>
      <c r="L225" s="13">
        <f t="shared" ref="L225:V225" si="102">L226+L230+L231+L232</f>
        <v>0</v>
      </c>
      <c r="M225" s="13">
        <f t="shared" si="102"/>
        <v>0</v>
      </c>
      <c r="N225" s="13">
        <f t="shared" si="102"/>
        <v>0</v>
      </c>
      <c r="O225" s="13">
        <f t="shared" si="102"/>
        <v>0</v>
      </c>
      <c r="P225" s="13">
        <f t="shared" si="102"/>
        <v>0</v>
      </c>
      <c r="Q225" s="13">
        <f t="shared" si="102"/>
        <v>0</v>
      </c>
      <c r="R225" s="13">
        <f t="shared" si="102"/>
        <v>0</v>
      </c>
      <c r="S225" s="83">
        <f t="shared" si="102"/>
        <v>0</v>
      </c>
      <c r="T225" s="13">
        <f t="shared" si="102"/>
        <v>0</v>
      </c>
      <c r="U225" s="43">
        <f t="shared" si="102"/>
        <v>0</v>
      </c>
      <c r="V225" s="45">
        <f t="shared" si="102"/>
        <v>0</v>
      </c>
      <c r="W225" s="54"/>
      <c r="X225" s="190"/>
    </row>
    <row r="226" spans="1:24" s="211" customFormat="1" hidden="1" x14ac:dyDescent="0.25">
      <c r="A226" s="128" t="s">
        <v>95</v>
      </c>
      <c r="B226" s="191" t="s">
        <v>772</v>
      </c>
      <c r="C226" s="204"/>
      <c r="D226" s="274" t="s">
        <v>96</v>
      </c>
      <c r="E226" s="275"/>
      <c r="F226" s="203">
        <f t="shared" si="85"/>
        <v>0</v>
      </c>
      <c r="G226" s="203">
        <f t="shared" ref="G226:J226" si="103">G227+G228+G229</f>
        <v>0</v>
      </c>
      <c r="H226" s="195">
        <f t="shared" ref="H226:I226" si="104">H227+H228+H229</f>
        <v>0</v>
      </c>
      <c r="I226" s="195">
        <f t="shared" si="104"/>
        <v>0</v>
      </c>
      <c r="J226" s="202">
        <f t="shared" si="103"/>
        <v>0</v>
      </c>
      <c r="K226" s="201">
        <f>K227+K228+K229</f>
        <v>0</v>
      </c>
      <c r="L226" s="195">
        <f t="shared" ref="L226:V226" si="105">L227+L228+L229</f>
        <v>0</v>
      </c>
      <c r="M226" s="195">
        <f t="shared" si="105"/>
        <v>0</v>
      </c>
      <c r="N226" s="195">
        <f t="shared" si="105"/>
        <v>0</v>
      </c>
      <c r="O226" s="195">
        <f t="shared" si="105"/>
        <v>0</v>
      </c>
      <c r="P226" s="195">
        <f t="shared" si="105"/>
        <v>0</v>
      </c>
      <c r="Q226" s="195">
        <f t="shared" si="105"/>
        <v>0</v>
      </c>
      <c r="R226" s="195">
        <f t="shared" si="105"/>
        <v>0</v>
      </c>
      <c r="S226" s="196">
        <f t="shared" si="105"/>
        <v>0</v>
      </c>
      <c r="T226" s="195">
        <f t="shared" si="105"/>
        <v>0</v>
      </c>
      <c r="U226" s="194">
        <f t="shared" si="105"/>
        <v>0</v>
      </c>
      <c r="V226" s="197">
        <f t="shared" si="105"/>
        <v>0</v>
      </c>
      <c r="W226" s="251"/>
      <c r="X226" s="212"/>
    </row>
    <row r="227" spans="1:24" hidden="1" x14ac:dyDescent="0.25">
      <c r="B227" s="55"/>
      <c r="C227" s="2"/>
      <c r="D227" s="246"/>
      <c r="E227" s="250" t="s">
        <v>391</v>
      </c>
      <c r="F227" s="80">
        <f t="shared" si="85"/>
        <v>0</v>
      </c>
      <c r="G227" s="80"/>
      <c r="H227" s="1"/>
      <c r="I227" s="1"/>
      <c r="J227" s="77"/>
      <c r="K227" s="76"/>
      <c r="L227" s="1"/>
      <c r="M227" s="1"/>
      <c r="N227" s="1"/>
      <c r="O227" s="1"/>
      <c r="P227" s="1"/>
      <c r="Q227" s="1"/>
      <c r="R227" s="1"/>
      <c r="S227" s="82"/>
      <c r="T227" s="1"/>
      <c r="U227" s="42"/>
      <c r="V227" s="44"/>
      <c r="W227" s="56"/>
      <c r="X227" s="190"/>
    </row>
    <row r="228" spans="1:24" hidden="1" x14ac:dyDescent="0.25">
      <c r="B228" s="55"/>
      <c r="C228" s="2"/>
      <c r="D228" s="246"/>
      <c r="E228" s="250" t="s">
        <v>392</v>
      </c>
      <c r="F228" s="80">
        <f t="shared" si="85"/>
        <v>0</v>
      </c>
      <c r="G228" s="80"/>
      <c r="H228" s="1"/>
      <c r="I228" s="1"/>
      <c r="J228" s="77"/>
      <c r="K228" s="76"/>
      <c r="L228" s="1"/>
      <c r="M228" s="1"/>
      <c r="N228" s="1"/>
      <c r="O228" s="1"/>
      <c r="P228" s="1"/>
      <c r="Q228" s="1"/>
      <c r="R228" s="1"/>
      <c r="S228" s="82"/>
      <c r="T228" s="1"/>
      <c r="U228" s="42"/>
      <c r="V228" s="44"/>
      <c r="W228" s="56"/>
      <c r="X228" s="190"/>
    </row>
    <row r="229" spans="1:24" hidden="1" x14ac:dyDescent="0.25">
      <c r="B229" s="55"/>
      <c r="C229" s="2"/>
      <c r="D229" s="246"/>
      <c r="E229" s="250" t="s">
        <v>442</v>
      </c>
      <c r="F229" s="80">
        <f t="shared" si="85"/>
        <v>0</v>
      </c>
      <c r="G229" s="80"/>
      <c r="H229" s="1"/>
      <c r="I229" s="1"/>
      <c r="J229" s="77"/>
      <c r="K229" s="76"/>
      <c r="L229" s="1"/>
      <c r="M229" s="1"/>
      <c r="N229" s="1"/>
      <c r="O229" s="1"/>
      <c r="P229" s="1"/>
      <c r="Q229" s="1"/>
      <c r="R229" s="1"/>
      <c r="S229" s="82"/>
      <c r="T229" s="1"/>
      <c r="U229" s="42"/>
      <c r="V229" s="44"/>
      <c r="W229" s="56"/>
      <c r="X229" s="190"/>
    </row>
    <row r="230" spans="1:24" s="211" customFormat="1" hidden="1" x14ac:dyDescent="0.25">
      <c r="A230" s="128" t="s">
        <v>97</v>
      </c>
      <c r="B230" s="191" t="s">
        <v>773</v>
      </c>
      <c r="C230" s="204"/>
      <c r="D230" s="274" t="s">
        <v>98</v>
      </c>
      <c r="E230" s="275"/>
      <c r="F230" s="203">
        <f t="shared" si="85"/>
        <v>0</v>
      </c>
      <c r="G230" s="203"/>
      <c r="H230" s="195"/>
      <c r="I230" s="195"/>
      <c r="J230" s="202"/>
      <c r="K230" s="201"/>
      <c r="L230" s="195"/>
      <c r="M230" s="195"/>
      <c r="N230" s="195"/>
      <c r="O230" s="195"/>
      <c r="P230" s="195"/>
      <c r="Q230" s="195"/>
      <c r="R230" s="195"/>
      <c r="S230" s="196"/>
      <c r="T230" s="195"/>
      <c r="U230" s="194"/>
      <c r="V230" s="197"/>
      <c r="W230" s="251"/>
      <c r="X230" s="212"/>
    </row>
    <row r="231" spans="1:24" s="211" customFormat="1" hidden="1" x14ac:dyDescent="0.25">
      <c r="A231" s="128" t="s">
        <v>99</v>
      </c>
      <c r="B231" s="191" t="s">
        <v>774</v>
      </c>
      <c r="C231" s="204"/>
      <c r="D231" s="274" t="s">
        <v>100</v>
      </c>
      <c r="E231" s="275"/>
      <c r="F231" s="203">
        <f t="shared" si="85"/>
        <v>0</v>
      </c>
      <c r="G231" s="203"/>
      <c r="H231" s="195"/>
      <c r="I231" s="195"/>
      <c r="J231" s="202"/>
      <c r="K231" s="201"/>
      <c r="L231" s="195"/>
      <c r="M231" s="195"/>
      <c r="N231" s="195"/>
      <c r="O231" s="195"/>
      <c r="P231" s="195"/>
      <c r="Q231" s="195"/>
      <c r="R231" s="195"/>
      <c r="S231" s="196"/>
      <c r="T231" s="195"/>
      <c r="U231" s="194"/>
      <c r="V231" s="197"/>
      <c r="W231" s="251"/>
      <c r="X231" s="212"/>
    </row>
    <row r="232" spans="1:24" s="211" customFormat="1" hidden="1" x14ac:dyDescent="0.25">
      <c r="A232" s="128" t="s">
        <v>101</v>
      </c>
      <c r="B232" s="191" t="s">
        <v>775</v>
      </c>
      <c r="C232" s="204"/>
      <c r="D232" s="274" t="s">
        <v>102</v>
      </c>
      <c r="E232" s="275"/>
      <c r="F232" s="203">
        <f t="shared" si="85"/>
        <v>0</v>
      </c>
      <c r="G232" s="203"/>
      <c r="H232" s="195"/>
      <c r="I232" s="195"/>
      <c r="J232" s="202"/>
      <c r="K232" s="201"/>
      <c r="L232" s="195"/>
      <c r="M232" s="195"/>
      <c r="N232" s="195"/>
      <c r="O232" s="195"/>
      <c r="P232" s="195"/>
      <c r="Q232" s="195"/>
      <c r="R232" s="195"/>
      <c r="S232" s="196"/>
      <c r="T232" s="195"/>
      <c r="U232" s="194"/>
      <c r="V232" s="197"/>
      <c r="W232" s="251"/>
      <c r="X232" s="212"/>
    </row>
    <row r="233" spans="1:24" s="18" customFormat="1" x14ac:dyDescent="0.25">
      <c r="A233" s="128"/>
      <c r="B233" s="53" t="s">
        <v>776</v>
      </c>
      <c r="C233" s="580" t="s">
        <v>103</v>
      </c>
      <c r="D233" s="581"/>
      <c r="E233" s="581"/>
      <c r="F233" s="81">
        <f t="shared" si="85"/>
        <v>133856</v>
      </c>
      <c r="G233" s="81">
        <f t="shared" ref="G233:J233" si="106">G234+G235</f>
        <v>133856</v>
      </c>
      <c r="H233" s="13">
        <f t="shared" ref="H233:I233" si="107">H234+H235</f>
        <v>0</v>
      </c>
      <c r="I233" s="13">
        <f t="shared" si="107"/>
        <v>0</v>
      </c>
      <c r="J233" s="79">
        <f t="shared" si="106"/>
        <v>0</v>
      </c>
      <c r="K233" s="78">
        <f>K234+K235</f>
        <v>133856</v>
      </c>
      <c r="L233" s="13">
        <f t="shared" ref="L233:V233" si="108">L234+L235</f>
        <v>0</v>
      </c>
      <c r="M233" s="13">
        <f t="shared" si="108"/>
        <v>0</v>
      </c>
      <c r="N233" s="13">
        <f t="shared" si="108"/>
        <v>0</v>
      </c>
      <c r="O233" s="13">
        <f t="shared" si="108"/>
        <v>0</v>
      </c>
      <c r="P233" s="13">
        <f t="shared" si="108"/>
        <v>0</v>
      </c>
      <c r="Q233" s="13">
        <f t="shared" si="108"/>
        <v>0</v>
      </c>
      <c r="R233" s="13">
        <f t="shared" si="108"/>
        <v>0</v>
      </c>
      <c r="S233" s="83">
        <f t="shared" si="108"/>
        <v>0</v>
      </c>
      <c r="T233" s="13">
        <f t="shared" si="108"/>
        <v>0</v>
      </c>
      <c r="U233" s="43">
        <f t="shared" si="108"/>
        <v>0</v>
      </c>
      <c r="V233" s="45">
        <f t="shared" si="108"/>
        <v>0</v>
      </c>
      <c r="W233" s="54"/>
      <c r="X233" s="190"/>
    </row>
    <row r="234" spans="1:24" s="211" customFormat="1" x14ac:dyDescent="0.25">
      <c r="A234" s="128" t="s">
        <v>104</v>
      </c>
      <c r="B234" s="191" t="s">
        <v>777</v>
      </c>
      <c r="C234" s="204"/>
      <c r="D234" s="567" t="s">
        <v>767</v>
      </c>
      <c r="E234" s="567"/>
      <c r="F234" s="203">
        <f t="shared" si="85"/>
        <v>133856</v>
      </c>
      <c r="G234" s="203">
        <f>F234</f>
        <v>133856</v>
      </c>
      <c r="H234" s="195"/>
      <c r="I234" s="195"/>
      <c r="J234" s="202"/>
      <c r="K234" s="201">
        <v>133856</v>
      </c>
      <c r="L234" s="195"/>
      <c r="M234" s="195"/>
      <c r="N234" s="195"/>
      <c r="O234" s="195"/>
      <c r="P234" s="195"/>
      <c r="Q234" s="195"/>
      <c r="R234" s="195"/>
      <c r="S234" s="196"/>
      <c r="T234" s="195"/>
      <c r="U234" s="194"/>
      <c r="V234" s="197"/>
      <c r="W234" s="251"/>
      <c r="X234" s="212"/>
    </row>
    <row r="235" spans="1:24" s="211" customFormat="1" hidden="1" x14ac:dyDescent="0.25">
      <c r="A235" s="128" t="s">
        <v>105</v>
      </c>
      <c r="B235" s="191" t="s">
        <v>778</v>
      </c>
      <c r="C235" s="204"/>
      <c r="D235" s="567" t="s">
        <v>779</v>
      </c>
      <c r="E235" s="567"/>
      <c r="F235" s="203">
        <f t="shared" si="85"/>
        <v>0</v>
      </c>
      <c r="G235" s="203"/>
      <c r="H235" s="195"/>
      <c r="I235" s="195"/>
      <c r="J235" s="202"/>
      <c r="K235" s="201"/>
      <c r="L235" s="195"/>
      <c r="M235" s="195"/>
      <c r="N235" s="195"/>
      <c r="O235" s="195"/>
      <c r="P235" s="195"/>
      <c r="Q235" s="195"/>
      <c r="R235" s="195"/>
      <c r="S235" s="196"/>
      <c r="T235" s="195"/>
      <c r="U235" s="194"/>
      <c r="V235" s="197"/>
      <c r="W235" s="251"/>
      <c r="X235" s="212"/>
    </row>
    <row r="236" spans="1:24" s="41" customFormat="1" hidden="1" x14ac:dyDescent="0.25">
      <c r="A236" s="128" t="s">
        <v>106</v>
      </c>
      <c r="B236" s="53" t="s">
        <v>780</v>
      </c>
      <c r="C236" s="580" t="s">
        <v>390</v>
      </c>
      <c r="D236" s="581"/>
      <c r="E236" s="581"/>
      <c r="F236" s="81">
        <f t="shared" si="85"/>
        <v>0</v>
      </c>
      <c r="G236" s="81"/>
      <c r="H236" s="13"/>
      <c r="I236" s="13"/>
      <c r="J236" s="79"/>
      <c r="K236" s="78"/>
      <c r="L236" s="13"/>
      <c r="M236" s="13"/>
      <c r="N236" s="13"/>
      <c r="O236" s="13"/>
      <c r="P236" s="13"/>
      <c r="Q236" s="13"/>
      <c r="R236" s="13"/>
      <c r="S236" s="83"/>
      <c r="T236" s="13"/>
      <c r="U236" s="43"/>
      <c r="V236" s="45"/>
      <c r="W236" s="54"/>
      <c r="X236" s="190"/>
    </row>
    <row r="237" spans="1:24" s="41" customFormat="1" hidden="1" x14ac:dyDescent="0.25">
      <c r="A237" s="128" t="s">
        <v>945</v>
      </c>
      <c r="B237" s="53" t="s">
        <v>946</v>
      </c>
      <c r="C237" s="580" t="s">
        <v>947</v>
      </c>
      <c r="D237" s="581"/>
      <c r="E237" s="581"/>
      <c r="F237" s="81">
        <f t="shared" si="85"/>
        <v>0</v>
      </c>
      <c r="G237" s="81"/>
      <c r="H237" s="13"/>
      <c r="I237" s="13"/>
      <c r="J237" s="79"/>
      <c r="K237" s="78"/>
      <c r="L237" s="13"/>
      <c r="M237" s="13"/>
      <c r="N237" s="13"/>
      <c r="O237" s="13"/>
      <c r="P237" s="13"/>
      <c r="Q237" s="13"/>
      <c r="R237" s="13"/>
      <c r="S237" s="83"/>
      <c r="T237" s="13"/>
      <c r="U237" s="43"/>
      <c r="V237" s="45"/>
      <c r="W237" s="54"/>
      <c r="X237" s="190"/>
    </row>
    <row r="238" spans="1:24" s="41" customFormat="1" x14ac:dyDescent="0.25">
      <c r="A238" s="128" t="s">
        <v>107</v>
      </c>
      <c r="B238" s="53" t="s">
        <v>781</v>
      </c>
      <c r="C238" s="580" t="s">
        <v>948</v>
      </c>
      <c r="D238" s="581"/>
      <c r="E238" s="581"/>
      <c r="F238" s="81">
        <f t="shared" ref="F238:V238" si="109">SUM(F239:F243)</f>
        <v>81506291</v>
      </c>
      <c r="G238" s="81">
        <f t="shared" si="109"/>
        <v>81506291</v>
      </c>
      <c r="H238" s="13">
        <f t="shared" si="109"/>
        <v>0</v>
      </c>
      <c r="I238" s="13">
        <f t="shared" si="109"/>
        <v>0</v>
      </c>
      <c r="J238" s="79">
        <f t="shared" si="109"/>
        <v>0</v>
      </c>
      <c r="K238" s="78">
        <f t="shared" si="109"/>
        <v>6792214</v>
      </c>
      <c r="L238" s="13">
        <f t="shared" si="109"/>
        <v>6792213</v>
      </c>
      <c r="M238" s="13">
        <f t="shared" si="109"/>
        <v>6792213</v>
      </c>
      <c r="N238" s="13">
        <f t="shared" si="109"/>
        <v>6792213</v>
      </c>
      <c r="O238" s="13">
        <f t="shared" si="109"/>
        <v>6792213</v>
      </c>
      <c r="P238" s="13">
        <f t="shared" si="109"/>
        <v>6792213</v>
      </c>
      <c r="Q238" s="13">
        <f t="shared" si="109"/>
        <v>6792213</v>
      </c>
      <c r="R238" s="13">
        <f t="shared" si="109"/>
        <v>6792213</v>
      </c>
      <c r="S238" s="83">
        <f t="shared" si="109"/>
        <v>6792212</v>
      </c>
      <c r="T238" s="13">
        <f t="shared" si="109"/>
        <v>6792212</v>
      </c>
      <c r="U238" s="43">
        <f t="shared" si="109"/>
        <v>6792212</v>
      </c>
      <c r="V238" s="45">
        <f t="shared" si="109"/>
        <v>6791950</v>
      </c>
      <c r="W238" s="54"/>
      <c r="X238" s="190"/>
    </row>
    <row r="239" spans="1:24" x14ac:dyDescent="0.25">
      <c r="B239" s="55"/>
      <c r="C239" s="377"/>
      <c r="D239" s="246" t="s">
        <v>1072</v>
      </c>
      <c r="E239" s="246"/>
      <c r="F239" s="80">
        <f t="shared" si="85"/>
        <v>54264090</v>
      </c>
      <c r="G239" s="80">
        <f>F239</f>
        <v>54264090</v>
      </c>
      <c r="H239" s="1"/>
      <c r="I239" s="1"/>
      <c r="J239" s="77"/>
      <c r="K239" s="76">
        <v>4522007</v>
      </c>
      <c r="L239" s="1">
        <v>4522007</v>
      </c>
      <c r="M239" s="1">
        <v>4522007</v>
      </c>
      <c r="N239" s="1">
        <v>4522007</v>
      </c>
      <c r="O239" s="1">
        <v>4522007</v>
      </c>
      <c r="P239" s="1">
        <v>4522007</v>
      </c>
      <c r="Q239" s="1">
        <v>4522007</v>
      </c>
      <c r="R239" s="1">
        <v>4522007</v>
      </c>
      <c r="S239" s="82">
        <v>4522007</v>
      </c>
      <c r="T239" s="1">
        <v>4522007</v>
      </c>
      <c r="U239" s="42">
        <v>4522007</v>
      </c>
      <c r="V239" s="44">
        <v>4522013</v>
      </c>
      <c r="W239" s="56"/>
      <c r="X239" s="190"/>
    </row>
    <row r="240" spans="1:24" x14ac:dyDescent="0.25">
      <c r="B240" s="55"/>
      <c r="C240" s="377"/>
      <c r="D240" s="246" t="s">
        <v>1103</v>
      </c>
      <c r="E240" s="246"/>
      <c r="F240" s="80">
        <f t="shared" ref="F240" si="110">SUM(K240:V240)</f>
        <v>8782651</v>
      </c>
      <c r="G240" s="80">
        <f>F240</f>
        <v>8782651</v>
      </c>
      <c r="H240" s="1"/>
      <c r="I240" s="1"/>
      <c r="J240" s="77"/>
      <c r="K240" s="76">
        <v>731911</v>
      </c>
      <c r="L240" s="1">
        <v>731910</v>
      </c>
      <c r="M240" s="1">
        <v>731910</v>
      </c>
      <c r="N240" s="1">
        <v>731910</v>
      </c>
      <c r="O240" s="1">
        <v>731910</v>
      </c>
      <c r="P240" s="1">
        <v>731910</v>
      </c>
      <c r="Q240" s="1">
        <v>731910</v>
      </c>
      <c r="R240" s="1">
        <v>731910</v>
      </c>
      <c r="S240" s="82">
        <v>731910</v>
      </c>
      <c r="T240" s="1">
        <v>731910</v>
      </c>
      <c r="U240" s="42">
        <v>731910</v>
      </c>
      <c r="V240" s="44">
        <f>731910-270</f>
        <v>731640</v>
      </c>
      <c r="W240" s="56"/>
      <c r="X240" s="190"/>
    </row>
    <row r="241" spans="1:24" x14ac:dyDescent="0.25">
      <c r="B241" s="55"/>
      <c r="C241" s="377"/>
      <c r="D241" s="246" t="s">
        <v>1127</v>
      </c>
      <c r="E241" s="246"/>
      <c r="F241" s="80">
        <f t="shared" ref="F241" si="111">SUM(K241:V241)</f>
        <v>15928262</v>
      </c>
      <c r="G241" s="80">
        <f>F241</f>
        <v>15928262</v>
      </c>
      <c r="H241" s="1"/>
      <c r="I241" s="1"/>
      <c r="J241" s="77"/>
      <c r="K241" s="76">
        <v>1327355</v>
      </c>
      <c r="L241" s="1">
        <v>1327355</v>
      </c>
      <c r="M241" s="1">
        <v>1327355</v>
      </c>
      <c r="N241" s="1">
        <v>1327355</v>
      </c>
      <c r="O241" s="1">
        <v>1327355</v>
      </c>
      <c r="P241" s="1">
        <v>1327355</v>
      </c>
      <c r="Q241" s="1">
        <v>1327355</v>
      </c>
      <c r="R241" s="1">
        <v>1327355</v>
      </c>
      <c r="S241" s="82">
        <v>1327355</v>
      </c>
      <c r="T241" s="1">
        <v>1327355</v>
      </c>
      <c r="U241" s="42">
        <v>1327355</v>
      </c>
      <c r="V241" s="44">
        <v>1327357</v>
      </c>
      <c r="W241" s="56"/>
      <c r="X241" s="190"/>
    </row>
    <row r="242" spans="1:24" x14ac:dyDescent="0.25">
      <c r="B242" s="55"/>
      <c r="C242" s="377"/>
      <c r="D242" s="246" t="s">
        <v>1128</v>
      </c>
      <c r="E242" s="246"/>
      <c r="F242" s="80">
        <f t="shared" ref="F242" si="112">SUM(K242:V242)</f>
        <v>2531288</v>
      </c>
      <c r="G242" s="80">
        <f>F242</f>
        <v>2531288</v>
      </c>
      <c r="H242" s="1"/>
      <c r="I242" s="1"/>
      <c r="J242" s="77"/>
      <c r="K242" s="76">
        <v>210941</v>
      </c>
      <c r="L242" s="1">
        <v>210941</v>
      </c>
      <c r="M242" s="1">
        <v>210941</v>
      </c>
      <c r="N242" s="1">
        <v>210941</v>
      </c>
      <c r="O242" s="1">
        <v>210941</v>
      </c>
      <c r="P242" s="1">
        <v>210941</v>
      </c>
      <c r="Q242" s="1">
        <v>210941</v>
      </c>
      <c r="R242" s="1">
        <v>210941</v>
      </c>
      <c r="S242" s="82">
        <v>210940</v>
      </c>
      <c r="T242" s="1">
        <v>210940</v>
      </c>
      <c r="U242" s="42">
        <v>210940</v>
      </c>
      <c r="V242" s="44">
        <v>210940</v>
      </c>
      <c r="W242" s="56"/>
      <c r="X242" s="190"/>
    </row>
    <row r="243" spans="1:24" ht="15.75" thickBot="1" x14ac:dyDescent="0.3">
      <c r="B243" s="55"/>
      <c r="C243" s="377"/>
      <c r="D243" s="246" t="s">
        <v>1129</v>
      </c>
      <c r="E243" s="246"/>
      <c r="F243" s="80">
        <f t="shared" si="85"/>
        <v>0</v>
      </c>
      <c r="G243" s="80">
        <f>F243</f>
        <v>0</v>
      </c>
      <c r="H243" s="1"/>
      <c r="I243" s="1"/>
      <c r="J243" s="77"/>
      <c r="K243" s="76"/>
      <c r="L243" s="1"/>
      <c r="M243" s="1"/>
      <c r="N243" s="1"/>
      <c r="O243" s="1"/>
      <c r="P243" s="1"/>
      <c r="Q243" s="1"/>
      <c r="R243" s="1"/>
      <c r="S243" s="82"/>
      <c r="T243" s="1"/>
      <c r="U243" s="42"/>
      <c r="V243" s="44"/>
      <c r="W243" s="56"/>
      <c r="X243" s="190"/>
    </row>
    <row r="244" spans="1:24" s="41" customFormat="1" hidden="1" x14ac:dyDescent="0.25">
      <c r="A244" s="128" t="s">
        <v>108</v>
      </c>
      <c r="B244" s="53" t="s">
        <v>782</v>
      </c>
      <c r="C244" s="580" t="s">
        <v>389</v>
      </c>
      <c r="D244" s="581"/>
      <c r="E244" s="581"/>
      <c r="F244" s="81">
        <f t="shared" si="85"/>
        <v>0</v>
      </c>
      <c r="G244" s="81"/>
      <c r="H244" s="13"/>
      <c r="I244" s="13"/>
      <c r="J244" s="79"/>
      <c r="K244" s="78"/>
      <c r="L244" s="13"/>
      <c r="M244" s="13"/>
      <c r="N244" s="13"/>
      <c r="O244" s="13"/>
      <c r="P244" s="13"/>
      <c r="Q244" s="13"/>
      <c r="R244" s="13"/>
      <c r="S244" s="83"/>
      <c r="T244" s="13"/>
      <c r="U244" s="43"/>
      <c r="V244" s="45"/>
      <c r="W244" s="54"/>
      <c r="X244" s="190"/>
    </row>
    <row r="245" spans="1:24" s="41" customFormat="1" hidden="1" x14ac:dyDescent="0.25">
      <c r="A245" s="128" t="s">
        <v>949</v>
      </c>
      <c r="B245" s="53" t="s">
        <v>950</v>
      </c>
      <c r="C245" s="580" t="s">
        <v>952</v>
      </c>
      <c r="D245" s="581"/>
      <c r="E245" s="581"/>
      <c r="F245" s="81">
        <f t="shared" si="85"/>
        <v>0</v>
      </c>
      <c r="G245" s="81"/>
      <c r="H245" s="13"/>
      <c r="I245" s="13"/>
      <c r="J245" s="79"/>
      <c r="K245" s="78"/>
      <c r="L245" s="13"/>
      <c r="M245" s="13"/>
      <c r="N245" s="13"/>
      <c r="O245" s="13"/>
      <c r="P245" s="13"/>
      <c r="Q245" s="13"/>
      <c r="R245" s="13"/>
      <c r="S245" s="83"/>
      <c r="T245" s="13"/>
      <c r="U245" s="43"/>
      <c r="V245" s="45"/>
      <c r="W245" s="54"/>
      <c r="X245" s="190"/>
    </row>
    <row r="246" spans="1:24" s="41" customFormat="1" hidden="1" x14ac:dyDescent="0.25">
      <c r="A246" s="128"/>
      <c r="B246" s="53" t="s">
        <v>951</v>
      </c>
      <c r="C246" s="580" t="s">
        <v>953</v>
      </c>
      <c r="D246" s="581"/>
      <c r="E246" s="581"/>
      <c r="F246" s="81">
        <f t="shared" si="85"/>
        <v>0</v>
      </c>
      <c r="G246" s="81">
        <f t="shared" ref="G246:J246" si="113">G247+G248</f>
        <v>0</v>
      </c>
      <c r="H246" s="13">
        <f t="shared" ref="H246:I246" si="114">H247+H248</f>
        <v>0</v>
      </c>
      <c r="I246" s="13">
        <f t="shared" si="114"/>
        <v>0</v>
      </c>
      <c r="J246" s="79">
        <f t="shared" si="113"/>
        <v>0</v>
      </c>
      <c r="K246" s="78">
        <f>K247+K248</f>
        <v>0</v>
      </c>
      <c r="L246" s="13">
        <f t="shared" ref="L246:V246" si="115">L247+L248</f>
        <v>0</v>
      </c>
      <c r="M246" s="13">
        <f t="shared" si="115"/>
        <v>0</v>
      </c>
      <c r="N246" s="13">
        <f t="shared" si="115"/>
        <v>0</v>
      </c>
      <c r="O246" s="13">
        <f t="shared" si="115"/>
        <v>0</v>
      </c>
      <c r="P246" s="13">
        <f t="shared" si="115"/>
        <v>0</v>
      </c>
      <c r="Q246" s="13">
        <f t="shared" si="115"/>
        <v>0</v>
      </c>
      <c r="R246" s="13">
        <f t="shared" si="115"/>
        <v>0</v>
      </c>
      <c r="S246" s="83">
        <f t="shared" si="115"/>
        <v>0</v>
      </c>
      <c r="T246" s="13">
        <f t="shared" si="115"/>
        <v>0</v>
      </c>
      <c r="U246" s="43">
        <f t="shared" si="115"/>
        <v>0</v>
      </c>
      <c r="V246" s="45">
        <f t="shared" si="115"/>
        <v>0</v>
      </c>
      <c r="W246" s="54"/>
      <c r="X246" s="190"/>
    </row>
    <row r="247" spans="1:24" s="211" customFormat="1" hidden="1" x14ac:dyDescent="0.25">
      <c r="A247" s="128" t="s">
        <v>956</v>
      </c>
      <c r="B247" s="191" t="s">
        <v>958</v>
      </c>
      <c r="C247" s="204"/>
      <c r="D247" s="567" t="s">
        <v>954</v>
      </c>
      <c r="E247" s="567"/>
      <c r="F247" s="203">
        <f t="shared" si="85"/>
        <v>0</v>
      </c>
      <c r="G247" s="203"/>
      <c r="H247" s="195"/>
      <c r="I247" s="195"/>
      <c r="J247" s="202"/>
      <c r="K247" s="201"/>
      <c r="L247" s="195"/>
      <c r="M247" s="195"/>
      <c r="N247" s="195"/>
      <c r="O247" s="195"/>
      <c r="P247" s="195"/>
      <c r="Q247" s="195"/>
      <c r="R247" s="195"/>
      <c r="S247" s="196"/>
      <c r="T247" s="195"/>
      <c r="U247" s="194"/>
      <c r="V247" s="197"/>
      <c r="W247" s="251"/>
      <c r="X247" s="212"/>
    </row>
    <row r="248" spans="1:24" s="211" customFormat="1" hidden="1" x14ac:dyDescent="0.25">
      <c r="A248" s="128" t="s">
        <v>957</v>
      </c>
      <c r="B248" s="191" t="s">
        <v>959</v>
      </c>
      <c r="C248" s="204"/>
      <c r="D248" s="567" t="s">
        <v>955</v>
      </c>
      <c r="E248" s="567"/>
      <c r="F248" s="203">
        <f t="shared" si="85"/>
        <v>0</v>
      </c>
      <c r="G248" s="203"/>
      <c r="H248" s="195"/>
      <c r="I248" s="195"/>
      <c r="J248" s="202"/>
      <c r="K248" s="201"/>
      <c r="L248" s="195"/>
      <c r="M248" s="195"/>
      <c r="N248" s="195"/>
      <c r="O248" s="195"/>
      <c r="P248" s="195"/>
      <c r="Q248" s="195"/>
      <c r="R248" s="195"/>
      <c r="S248" s="196"/>
      <c r="T248" s="195"/>
      <c r="U248" s="194"/>
      <c r="V248" s="197"/>
      <c r="W248" s="251"/>
      <c r="X248" s="212"/>
    </row>
    <row r="249" spans="1:24" hidden="1" x14ac:dyDescent="0.25">
      <c r="B249" s="93" t="s">
        <v>783</v>
      </c>
      <c r="C249" s="534" t="s">
        <v>109</v>
      </c>
      <c r="D249" s="535"/>
      <c r="E249" s="535"/>
      <c r="F249" s="94">
        <f t="shared" si="85"/>
        <v>0</v>
      </c>
      <c r="G249" s="94">
        <f t="shared" ref="G249:J249" si="116">G250+G251+G252+G253+G254</f>
        <v>0</v>
      </c>
      <c r="H249" s="96">
        <f t="shared" ref="H249:I249" si="117">H250+H251+H252+H253+H254</f>
        <v>0</v>
      </c>
      <c r="I249" s="96">
        <f t="shared" si="117"/>
        <v>0</v>
      </c>
      <c r="J249" s="97">
        <f t="shared" si="116"/>
        <v>0</v>
      </c>
      <c r="K249" s="95">
        <f>K250+K251+K252+K253+K254</f>
        <v>0</v>
      </c>
      <c r="L249" s="96">
        <f t="shared" ref="L249:V249" si="118">L250+L251+L252+L253+L254</f>
        <v>0</v>
      </c>
      <c r="M249" s="96">
        <f t="shared" si="118"/>
        <v>0</v>
      </c>
      <c r="N249" s="96">
        <f t="shared" si="118"/>
        <v>0</v>
      </c>
      <c r="O249" s="96">
        <f t="shared" si="118"/>
        <v>0</v>
      </c>
      <c r="P249" s="96">
        <f t="shared" si="118"/>
        <v>0</v>
      </c>
      <c r="Q249" s="96">
        <f t="shared" si="118"/>
        <v>0</v>
      </c>
      <c r="R249" s="96">
        <f t="shared" si="118"/>
        <v>0</v>
      </c>
      <c r="S249" s="99">
        <f t="shared" si="118"/>
        <v>0</v>
      </c>
      <c r="T249" s="96">
        <f t="shared" si="118"/>
        <v>0</v>
      </c>
      <c r="U249" s="98">
        <f t="shared" si="118"/>
        <v>0</v>
      </c>
      <c r="V249" s="100">
        <f t="shared" si="118"/>
        <v>0</v>
      </c>
      <c r="W249" s="52"/>
      <c r="X249" s="190"/>
    </row>
    <row r="250" spans="1:24" s="41" customFormat="1" hidden="1" x14ac:dyDescent="0.25">
      <c r="A250" s="128" t="s">
        <v>110</v>
      </c>
      <c r="B250" s="53" t="s">
        <v>784</v>
      </c>
      <c r="C250" s="580" t="s">
        <v>960</v>
      </c>
      <c r="D250" s="581"/>
      <c r="E250" s="581"/>
      <c r="F250" s="81">
        <f t="shared" si="85"/>
        <v>0</v>
      </c>
      <c r="G250" s="81"/>
      <c r="H250" s="13"/>
      <c r="I250" s="13"/>
      <c r="J250" s="79"/>
      <c r="K250" s="78"/>
      <c r="L250" s="13"/>
      <c r="M250" s="13"/>
      <c r="N250" s="13"/>
      <c r="O250" s="13"/>
      <c r="P250" s="13"/>
      <c r="Q250" s="13"/>
      <c r="R250" s="13"/>
      <c r="S250" s="83"/>
      <c r="T250" s="13"/>
      <c r="U250" s="43"/>
      <c r="V250" s="45"/>
      <c r="W250" s="54"/>
      <c r="X250" s="205"/>
    </row>
    <row r="251" spans="1:24" s="41" customFormat="1" hidden="1" x14ac:dyDescent="0.25">
      <c r="A251" s="128" t="s">
        <v>111</v>
      </c>
      <c r="B251" s="53" t="s">
        <v>785</v>
      </c>
      <c r="C251" s="580" t="s">
        <v>961</v>
      </c>
      <c r="D251" s="581"/>
      <c r="E251" s="581"/>
      <c r="F251" s="81">
        <f t="shared" si="85"/>
        <v>0</v>
      </c>
      <c r="G251" s="81"/>
      <c r="H251" s="13"/>
      <c r="I251" s="13"/>
      <c r="J251" s="79"/>
      <c r="K251" s="78"/>
      <c r="L251" s="13"/>
      <c r="M251" s="13"/>
      <c r="N251" s="13"/>
      <c r="O251" s="13"/>
      <c r="P251" s="13"/>
      <c r="Q251" s="13"/>
      <c r="R251" s="13"/>
      <c r="S251" s="83"/>
      <c r="T251" s="13"/>
      <c r="U251" s="43"/>
      <c r="V251" s="45"/>
      <c r="W251" s="54"/>
      <c r="X251" s="205"/>
    </row>
    <row r="252" spans="1:24" s="41" customFormat="1" hidden="1" x14ac:dyDescent="0.25">
      <c r="A252" s="128" t="s">
        <v>112</v>
      </c>
      <c r="B252" s="53" t="s">
        <v>786</v>
      </c>
      <c r="C252" s="580" t="s">
        <v>388</v>
      </c>
      <c r="D252" s="581"/>
      <c r="E252" s="581"/>
      <c r="F252" s="81">
        <f t="shared" si="85"/>
        <v>0</v>
      </c>
      <c r="G252" s="81"/>
      <c r="H252" s="13"/>
      <c r="I252" s="13"/>
      <c r="J252" s="79"/>
      <c r="K252" s="78"/>
      <c r="L252" s="13"/>
      <c r="M252" s="13"/>
      <c r="N252" s="13"/>
      <c r="O252" s="13"/>
      <c r="P252" s="13"/>
      <c r="Q252" s="13"/>
      <c r="R252" s="13"/>
      <c r="S252" s="83"/>
      <c r="T252" s="13"/>
      <c r="U252" s="43"/>
      <c r="V252" s="45"/>
      <c r="W252" s="54"/>
      <c r="X252" s="205"/>
    </row>
    <row r="253" spans="1:24" s="41" customFormat="1" ht="25.5" hidden="1" customHeight="1" x14ac:dyDescent="0.25">
      <c r="A253" s="128" t="s">
        <v>113</v>
      </c>
      <c r="B253" s="53" t="s">
        <v>787</v>
      </c>
      <c r="C253" s="582" t="s">
        <v>962</v>
      </c>
      <c r="D253" s="583"/>
      <c r="E253" s="584"/>
      <c r="F253" s="81">
        <f t="shared" si="85"/>
        <v>0</v>
      </c>
      <c r="G253" s="81"/>
      <c r="H253" s="13"/>
      <c r="I253" s="13"/>
      <c r="J253" s="79"/>
      <c r="K253" s="78"/>
      <c r="L253" s="13"/>
      <c r="M253" s="13"/>
      <c r="N253" s="13"/>
      <c r="O253" s="13"/>
      <c r="P253" s="13"/>
      <c r="Q253" s="13"/>
      <c r="R253" s="13"/>
      <c r="S253" s="83"/>
      <c r="T253" s="13"/>
      <c r="U253" s="43"/>
      <c r="V253" s="45"/>
      <c r="W253" s="54"/>
      <c r="X253" s="205"/>
    </row>
    <row r="254" spans="1:24" s="41" customFormat="1" hidden="1" x14ac:dyDescent="0.25">
      <c r="A254" s="128" t="s">
        <v>114</v>
      </c>
      <c r="B254" s="53" t="s">
        <v>788</v>
      </c>
      <c r="C254" s="580" t="s">
        <v>963</v>
      </c>
      <c r="D254" s="581"/>
      <c r="E254" s="581"/>
      <c r="F254" s="81">
        <f t="shared" si="85"/>
        <v>0</v>
      </c>
      <c r="G254" s="81"/>
      <c r="H254" s="13"/>
      <c r="I254" s="13"/>
      <c r="J254" s="79"/>
      <c r="K254" s="78"/>
      <c r="L254" s="13"/>
      <c r="M254" s="13"/>
      <c r="N254" s="13"/>
      <c r="O254" s="13"/>
      <c r="P254" s="13"/>
      <c r="Q254" s="13"/>
      <c r="R254" s="13"/>
      <c r="S254" s="83"/>
      <c r="T254" s="13"/>
      <c r="U254" s="43"/>
      <c r="V254" s="45"/>
      <c r="W254" s="54"/>
      <c r="X254" s="205"/>
    </row>
    <row r="255" spans="1:24" s="18" customFormat="1" hidden="1" x14ac:dyDescent="0.25">
      <c r="A255" s="128" t="s">
        <v>115</v>
      </c>
      <c r="B255" s="127" t="s">
        <v>789</v>
      </c>
      <c r="C255" s="569" t="s">
        <v>116</v>
      </c>
      <c r="D255" s="570"/>
      <c r="E255" s="570"/>
      <c r="F255" s="94">
        <f t="shared" si="85"/>
        <v>0</v>
      </c>
      <c r="G255" s="94"/>
      <c r="H255" s="96"/>
      <c r="I255" s="96"/>
      <c r="J255" s="97"/>
      <c r="K255" s="95"/>
      <c r="L255" s="96"/>
      <c r="M255" s="96"/>
      <c r="N255" s="96"/>
      <c r="O255" s="96"/>
      <c r="P255" s="96"/>
      <c r="Q255" s="96"/>
      <c r="R255" s="96"/>
      <c r="S255" s="99"/>
      <c r="T255" s="96"/>
      <c r="U255" s="98"/>
      <c r="V255" s="100"/>
      <c r="W255" s="52"/>
      <c r="X255" s="190"/>
    </row>
    <row r="256" spans="1:24" s="18" customFormat="1" ht="15.75" hidden="1" thickBot="1" x14ac:dyDescent="0.3">
      <c r="A256" s="128" t="s">
        <v>964</v>
      </c>
      <c r="B256" s="127" t="s">
        <v>965</v>
      </c>
      <c r="C256" s="569" t="s">
        <v>966</v>
      </c>
      <c r="D256" s="570"/>
      <c r="E256" s="570"/>
      <c r="F256" s="94">
        <f t="shared" ref="F256:F257" si="119">SUM(K256:V256)</f>
        <v>0</v>
      </c>
      <c r="G256" s="94"/>
      <c r="H256" s="96"/>
      <c r="I256" s="96"/>
      <c r="J256" s="97"/>
      <c r="K256" s="95"/>
      <c r="L256" s="96"/>
      <c r="M256" s="96"/>
      <c r="N256" s="96"/>
      <c r="O256" s="96"/>
      <c r="P256" s="96"/>
      <c r="Q256" s="96"/>
      <c r="R256" s="96"/>
      <c r="S256" s="99"/>
      <c r="T256" s="96"/>
      <c r="U256" s="98"/>
      <c r="V256" s="100"/>
      <c r="W256" s="52"/>
      <c r="X256" s="190"/>
    </row>
    <row r="257" spans="1:24" s="59" customFormat="1" ht="16.5" thickBot="1" x14ac:dyDescent="0.3">
      <c r="A257" s="129"/>
      <c r="B257" s="578" t="s">
        <v>117</v>
      </c>
      <c r="C257" s="579"/>
      <c r="D257" s="579"/>
      <c r="E257" s="579"/>
      <c r="F257" s="102">
        <f t="shared" si="119"/>
        <v>89238427</v>
      </c>
      <c r="G257" s="102">
        <f t="shared" ref="G257:V257" si="120">G5+G48+G84+G119+G157+G167+G193+G219</f>
        <v>81640147</v>
      </c>
      <c r="H257" s="104">
        <f t="shared" si="120"/>
        <v>200000</v>
      </c>
      <c r="I257" s="104">
        <f t="shared" si="120"/>
        <v>6398280</v>
      </c>
      <c r="J257" s="105">
        <f t="shared" si="120"/>
        <v>1000000</v>
      </c>
      <c r="K257" s="103">
        <f t="shared" si="120"/>
        <v>7615530</v>
      </c>
      <c r="L257" s="104">
        <f t="shared" si="120"/>
        <v>7413776</v>
      </c>
      <c r="M257" s="104">
        <f t="shared" si="120"/>
        <v>7413776</v>
      </c>
      <c r="N257" s="104">
        <f t="shared" si="120"/>
        <v>7453776</v>
      </c>
      <c r="O257" s="104">
        <f t="shared" si="120"/>
        <v>7413776</v>
      </c>
      <c r="P257" s="104">
        <f t="shared" si="120"/>
        <v>7413776</v>
      </c>
      <c r="Q257" s="104">
        <f t="shared" si="120"/>
        <v>7453776</v>
      </c>
      <c r="R257" s="104">
        <f t="shared" si="120"/>
        <v>7325403</v>
      </c>
      <c r="S257" s="107">
        <f t="shared" si="120"/>
        <v>7413775</v>
      </c>
      <c r="T257" s="104">
        <f t="shared" si="120"/>
        <v>7453775</v>
      </c>
      <c r="U257" s="106">
        <f t="shared" si="120"/>
        <v>7413775</v>
      </c>
      <c r="V257" s="108">
        <f t="shared" si="120"/>
        <v>7453513</v>
      </c>
      <c r="W257" s="58"/>
      <c r="X257" s="190"/>
    </row>
    <row r="258" spans="1:24" x14ac:dyDescent="0.25">
      <c r="A258" s="130"/>
      <c r="B258" s="27"/>
      <c r="C258" s="28"/>
      <c r="D258" s="28"/>
      <c r="E258" s="2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5"/>
    </row>
    <row r="259" spans="1:24" x14ac:dyDescent="0.25">
      <c r="A259" s="130"/>
      <c r="B259" s="27"/>
      <c r="C259" s="24"/>
      <c r="D259" s="24"/>
      <c r="E259" s="28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5"/>
    </row>
    <row r="260" spans="1:24" x14ac:dyDescent="0.25">
      <c r="A260" s="130"/>
      <c r="B260" s="27"/>
      <c r="C260" s="24"/>
      <c r="D260" s="24"/>
      <c r="E260" s="28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5"/>
    </row>
    <row r="261" spans="1:24" x14ac:dyDescent="0.25">
      <c r="A261" s="130"/>
      <c r="B261" s="27"/>
      <c r="C261" s="24"/>
      <c r="D261" s="24"/>
      <c r="E261" s="28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5"/>
    </row>
    <row r="262" spans="1:24" x14ac:dyDescent="0.25">
      <c r="A262" s="130"/>
      <c r="B262" s="27"/>
      <c r="C262" s="24"/>
      <c r="D262" s="24"/>
      <c r="E262" s="28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5"/>
    </row>
    <row r="263" spans="1:24" x14ac:dyDescent="0.25">
      <c r="A263" s="130"/>
      <c r="B263" s="27"/>
      <c r="C263" s="24"/>
      <c r="D263" s="24"/>
      <c r="E263" s="28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5"/>
    </row>
    <row r="264" spans="1:24" x14ac:dyDescent="0.25">
      <c r="A264" s="130"/>
      <c r="B264" s="27"/>
      <c r="C264" s="24"/>
      <c r="D264" s="24"/>
      <c r="E264" s="28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5"/>
    </row>
    <row r="265" spans="1:24" x14ac:dyDescent="0.25">
      <c r="A265" s="130"/>
      <c r="B265" s="27"/>
      <c r="C265" s="24"/>
      <c r="D265" s="24"/>
      <c r="E265" s="28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5"/>
    </row>
    <row r="266" spans="1:24" x14ac:dyDescent="0.25">
      <c r="A266" s="130"/>
      <c r="B266" s="27"/>
      <c r="C266" s="24"/>
      <c r="D266" s="24"/>
      <c r="E266" s="28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5"/>
    </row>
    <row r="267" spans="1:24" x14ac:dyDescent="0.25">
      <c r="A267" s="130"/>
      <c r="B267" s="27"/>
      <c r="C267" s="24"/>
      <c r="D267" s="24"/>
      <c r="E267" s="28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5"/>
    </row>
    <row r="268" spans="1:24" x14ac:dyDescent="0.25">
      <c r="A268" s="130"/>
      <c r="B268" s="27"/>
      <c r="C268" s="24"/>
      <c r="D268" s="24"/>
      <c r="E268" s="28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5"/>
    </row>
    <row r="269" spans="1:24" x14ac:dyDescent="0.25">
      <c r="A269" s="130"/>
      <c r="B269" s="27"/>
      <c r="C269" s="28"/>
      <c r="D269" s="28"/>
      <c r="E269" s="2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5"/>
    </row>
    <row r="270" spans="1:24" x14ac:dyDescent="0.25">
      <c r="A270" s="130"/>
      <c r="B270" s="27"/>
      <c r="C270" s="24"/>
      <c r="D270" s="24"/>
      <c r="E270" s="28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5"/>
    </row>
    <row r="271" spans="1:24" x14ac:dyDescent="0.25">
      <c r="A271" s="130"/>
      <c r="B271" s="27"/>
      <c r="C271" s="24"/>
      <c r="D271" s="24"/>
      <c r="E271" s="28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5"/>
    </row>
    <row r="272" spans="1:24" x14ac:dyDescent="0.25">
      <c r="A272" s="130"/>
      <c r="B272" s="27"/>
      <c r="C272" s="24"/>
      <c r="D272" s="24"/>
      <c r="E272" s="28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5"/>
    </row>
    <row r="273" spans="1:23" x14ac:dyDescent="0.25">
      <c r="A273" s="130"/>
      <c r="B273" s="27"/>
      <c r="C273" s="24"/>
      <c r="D273" s="24"/>
      <c r="E273" s="28"/>
      <c r="F273" s="14"/>
      <c r="G273" s="14"/>
      <c r="H273" s="14"/>
      <c r="I273" s="14"/>
      <c r="J273" s="14"/>
    </row>
    <row r="274" spans="1:23" x14ac:dyDescent="0.25">
      <c r="B274" s="27"/>
      <c r="C274" s="24"/>
      <c r="D274" s="24"/>
      <c r="E274" s="28"/>
      <c r="F274" s="14"/>
      <c r="G274" s="14"/>
      <c r="H274" s="14"/>
      <c r="I274" s="14"/>
      <c r="J274" s="14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40"/>
    </row>
    <row r="275" spans="1:23" s="12" customFormat="1" x14ac:dyDescent="0.25">
      <c r="A275" s="131"/>
      <c r="B275" s="27"/>
      <c r="C275" s="24"/>
      <c r="D275" s="24"/>
      <c r="E275" s="28"/>
      <c r="F275" s="14"/>
      <c r="G275" s="14"/>
      <c r="H275" s="14"/>
      <c r="I275" s="14"/>
      <c r="J275" s="14"/>
      <c r="W275" s="50"/>
    </row>
    <row r="276" spans="1:23" s="12" customFormat="1" x14ac:dyDescent="0.25">
      <c r="A276" s="131"/>
      <c r="B276" s="27"/>
      <c r="C276" s="24"/>
      <c r="D276" s="24"/>
      <c r="E276" s="28"/>
      <c r="F276" s="14"/>
      <c r="G276" s="14"/>
      <c r="H276" s="14"/>
      <c r="I276" s="14"/>
      <c r="J276" s="14"/>
      <c r="W276" s="50"/>
    </row>
    <row r="277" spans="1:23" s="12" customFormat="1" x14ac:dyDescent="0.25">
      <c r="A277" s="131"/>
      <c r="B277" s="27"/>
      <c r="C277" s="24"/>
      <c r="D277" s="24"/>
      <c r="E277" s="28"/>
      <c r="F277" s="14"/>
      <c r="G277" s="14"/>
      <c r="H277" s="14"/>
      <c r="I277" s="14"/>
      <c r="J277" s="14"/>
      <c r="W277" s="50"/>
    </row>
    <row r="278" spans="1:23" s="12" customFormat="1" x14ac:dyDescent="0.25">
      <c r="A278" s="131"/>
      <c r="B278" s="27"/>
      <c r="C278" s="24"/>
      <c r="D278" s="24"/>
      <c r="E278" s="28"/>
      <c r="F278" s="14"/>
      <c r="G278" s="14"/>
      <c r="H278" s="14"/>
      <c r="I278" s="14"/>
      <c r="J278" s="14"/>
      <c r="W278" s="50"/>
    </row>
    <row r="279" spans="1:23" s="12" customFormat="1" x14ac:dyDescent="0.25">
      <c r="A279" s="131"/>
      <c r="B279" s="27"/>
      <c r="C279" s="24"/>
      <c r="D279" s="24"/>
      <c r="E279" s="28"/>
      <c r="F279" s="14"/>
      <c r="G279" s="14"/>
      <c r="H279" s="14"/>
      <c r="I279" s="14"/>
      <c r="J279" s="14"/>
      <c r="W279" s="50"/>
    </row>
    <row r="280" spans="1:23" s="12" customFormat="1" x14ac:dyDescent="0.25">
      <c r="A280" s="131"/>
      <c r="B280" s="27"/>
      <c r="C280" s="28"/>
      <c r="D280" s="28"/>
      <c r="E280" s="24"/>
      <c r="F280" s="14"/>
      <c r="G280" s="14"/>
      <c r="H280" s="14"/>
      <c r="I280" s="14"/>
      <c r="J280" s="14"/>
      <c r="W280" s="50"/>
    </row>
    <row r="281" spans="1:23" s="12" customFormat="1" x14ac:dyDescent="0.25">
      <c r="A281" s="131"/>
      <c r="B281" s="27"/>
      <c r="C281" s="24"/>
      <c r="D281" s="24"/>
      <c r="E281" s="28"/>
      <c r="F281" s="14"/>
      <c r="G281" s="14"/>
      <c r="H281" s="14"/>
      <c r="I281" s="14"/>
      <c r="J281" s="14"/>
      <c r="W281" s="50"/>
    </row>
    <row r="282" spans="1:23" s="12" customFormat="1" x14ac:dyDescent="0.25">
      <c r="A282" s="131"/>
      <c r="B282" s="27"/>
      <c r="C282" s="24"/>
      <c r="D282" s="24"/>
      <c r="E282" s="28"/>
      <c r="F282" s="14"/>
      <c r="G282" s="14"/>
      <c r="H282" s="14"/>
      <c r="I282" s="14"/>
      <c r="J282" s="14"/>
      <c r="W282" s="50"/>
    </row>
    <row r="283" spans="1:23" s="12" customFormat="1" x14ac:dyDescent="0.25">
      <c r="A283" s="131"/>
      <c r="B283" s="27"/>
      <c r="C283" s="24"/>
      <c r="D283" s="24"/>
      <c r="E283" s="28"/>
      <c r="F283" s="14"/>
      <c r="G283" s="14"/>
      <c r="H283" s="14"/>
      <c r="I283" s="14"/>
      <c r="J283" s="14"/>
      <c r="W283" s="50"/>
    </row>
    <row r="284" spans="1:23" s="12" customFormat="1" x14ac:dyDescent="0.25">
      <c r="A284" s="131"/>
      <c r="B284" s="27"/>
      <c r="C284" s="24"/>
      <c r="D284" s="24"/>
      <c r="E284" s="28"/>
      <c r="F284" s="14"/>
      <c r="G284" s="14"/>
      <c r="H284" s="14"/>
      <c r="I284" s="14"/>
      <c r="J284" s="14"/>
      <c r="W284" s="50"/>
    </row>
    <row r="285" spans="1:23" s="12" customFormat="1" x14ac:dyDescent="0.25">
      <c r="A285" s="131"/>
      <c r="B285" s="27"/>
      <c r="C285" s="24"/>
      <c r="D285" s="24"/>
      <c r="E285" s="28"/>
      <c r="F285" s="14"/>
      <c r="G285" s="14"/>
      <c r="H285" s="14"/>
      <c r="I285" s="14"/>
      <c r="J285" s="14"/>
      <c r="W285" s="50"/>
    </row>
    <row r="286" spans="1:23" s="12" customFormat="1" x14ac:dyDescent="0.25">
      <c r="A286" s="131"/>
      <c r="B286" s="27"/>
      <c r="C286" s="24"/>
      <c r="D286" s="24"/>
      <c r="E286" s="28"/>
      <c r="F286" s="14"/>
      <c r="G286" s="14"/>
      <c r="H286" s="14"/>
      <c r="I286" s="14"/>
      <c r="J286" s="14"/>
      <c r="W286" s="50"/>
    </row>
    <row r="287" spans="1:23" s="12" customFormat="1" x14ac:dyDescent="0.25">
      <c r="A287" s="131"/>
      <c r="B287" s="27"/>
      <c r="C287" s="24"/>
      <c r="D287" s="24"/>
      <c r="E287" s="28"/>
      <c r="F287" s="14"/>
      <c r="G287" s="14"/>
      <c r="H287" s="14"/>
      <c r="I287" s="14"/>
      <c r="J287" s="14"/>
      <c r="W287" s="50"/>
    </row>
    <row r="288" spans="1:23" s="12" customFormat="1" x14ac:dyDescent="0.25">
      <c r="A288" s="131"/>
      <c r="B288" s="27"/>
      <c r="C288" s="24"/>
      <c r="D288" s="24"/>
      <c r="E288" s="28"/>
      <c r="F288" s="14"/>
      <c r="G288" s="14"/>
      <c r="H288" s="14"/>
      <c r="I288" s="14"/>
      <c r="J288" s="14"/>
      <c r="W288" s="50"/>
    </row>
    <row r="289" spans="1:23" s="12" customFormat="1" x14ac:dyDescent="0.25">
      <c r="A289" s="131"/>
      <c r="B289" s="27"/>
      <c r="C289" s="24"/>
      <c r="D289" s="24"/>
      <c r="E289" s="28"/>
      <c r="F289" s="14"/>
      <c r="G289" s="14"/>
      <c r="H289" s="14"/>
      <c r="I289" s="14"/>
      <c r="J289" s="14"/>
      <c r="W289" s="50"/>
    </row>
    <row r="290" spans="1:23" s="12" customFormat="1" x14ac:dyDescent="0.25">
      <c r="A290" s="131"/>
      <c r="B290" s="27"/>
      <c r="C290" s="24"/>
      <c r="D290" s="24"/>
      <c r="E290" s="28"/>
      <c r="F290" s="14"/>
      <c r="G290" s="14"/>
      <c r="H290" s="14"/>
      <c r="I290" s="14"/>
      <c r="J290" s="14"/>
      <c r="W290" s="50"/>
    </row>
    <row r="291" spans="1:23" x14ac:dyDescent="0.25">
      <c r="B291" s="29"/>
      <c r="C291" s="23"/>
      <c r="D291" s="23"/>
      <c r="E291" s="28"/>
      <c r="F291" s="14"/>
      <c r="G291" s="14"/>
      <c r="H291" s="14"/>
      <c r="I291" s="14"/>
      <c r="J291" s="14"/>
    </row>
    <row r="292" spans="1:23" x14ac:dyDescent="0.25">
      <c r="B292" s="30"/>
      <c r="C292" s="26"/>
      <c r="D292" s="26"/>
      <c r="E292" s="24"/>
    </row>
    <row r="293" spans="1:23" x14ac:dyDescent="0.25">
      <c r="B293" s="27"/>
      <c r="C293" s="24"/>
      <c r="D293" s="24"/>
      <c r="E293" s="28"/>
    </row>
    <row r="294" spans="1:23" x14ac:dyDescent="0.25">
      <c r="B294" s="27"/>
      <c r="C294" s="28"/>
      <c r="D294" s="28"/>
      <c r="E294" s="24"/>
    </row>
    <row r="295" spans="1:23" x14ac:dyDescent="0.25">
      <c r="B295" s="27"/>
      <c r="C295" s="24"/>
      <c r="D295" s="24"/>
      <c r="E295" s="28"/>
    </row>
    <row r="296" spans="1:23" x14ac:dyDescent="0.25">
      <c r="B296" s="27"/>
      <c r="C296" s="24"/>
      <c r="D296" s="24"/>
      <c r="E296" s="28"/>
    </row>
    <row r="297" spans="1:23" x14ac:dyDescent="0.25">
      <c r="B297" s="27"/>
      <c r="C297" s="24"/>
      <c r="D297" s="24"/>
      <c r="E297" s="28"/>
    </row>
    <row r="298" spans="1:23" x14ac:dyDescent="0.25">
      <c r="B298" s="27"/>
      <c r="C298" s="24"/>
      <c r="D298" s="24"/>
      <c r="E298" s="28"/>
    </row>
    <row r="299" spans="1:23" x14ac:dyDescent="0.25">
      <c r="B299" s="27"/>
      <c r="C299" s="28"/>
      <c r="D299" s="28"/>
      <c r="E299" s="2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5"/>
    </row>
    <row r="300" spans="1:23" x14ac:dyDescent="0.25">
      <c r="B300" s="27"/>
      <c r="C300" s="24"/>
      <c r="D300" s="24"/>
      <c r="E300" s="28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5"/>
    </row>
    <row r="301" spans="1:23" x14ac:dyDescent="0.25">
      <c r="B301" s="27"/>
      <c r="C301" s="24"/>
      <c r="D301" s="24"/>
      <c r="E301" s="28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5"/>
    </row>
    <row r="302" spans="1:23" x14ac:dyDescent="0.25">
      <c r="B302" s="27"/>
      <c r="C302" s="28"/>
      <c r="D302" s="28"/>
      <c r="E302" s="2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5"/>
    </row>
    <row r="303" spans="1:23" x14ac:dyDescent="0.25">
      <c r="B303" s="27"/>
      <c r="C303" s="28"/>
      <c r="D303" s="28"/>
      <c r="E303" s="2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5"/>
    </row>
    <row r="304" spans="1:23" x14ac:dyDescent="0.25">
      <c r="B304" s="27"/>
      <c r="C304" s="24"/>
      <c r="D304" s="24"/>
      <c r="E304" s="28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5"/>
    </row>
    <row r="305" spans="1:23" x14ac:dyDescent="0.25">
      <c r="B305" s="27"/>
      <c r="C305" s="24"/>
      <c r="D305" s="24"/>
      <c r="E305" s="28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5"/>
    </row>
    <row r="306" spans="1:23" x14ac:dyDescent="0.25">
      <c r="A306" s="130"/>
      <c r="B306" s="27"/>
      <c r="C306" s="24"/>
      <c r="D306" s="24"/>
      <c r="E306" s="28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5"/>
    </row>
    <row r="307" spans="1:23" x14ac:dyDescent="0.25">
      <c r="A307" s="130"/>
      <c r="B307" s="27"/>
      <c r="C307" s="28"/>
      <c r="D307" s="28"/>
      <c r="E307" s="2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5"/>
    </row>
    <row r="308" spans="1:23" x14ac:dyDescent="0.25">
      <c r="A308" s="130"/>
      <c r="B308" s="27"/>
      <c r="C308" s="24"/>
      <c r="D308" s="24"/>
      <c r="E308" s="28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5"/>
    </row>
    <row r="309" spans="1:23" x14ac:dyDescent="0.25">
      <c r="A309" s="130"/>
      <c r="B309" s="27"/>
      <c r="C309" s="24"/>
      <c r="D309" s="24"/>
      <c r="E309" s="28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5"/>
    </row>
    <row r="310" spans="1:23" x14ac:dyDescent="0.25">
      <c r="A310" s="130"/>
      <c r="B310" s="27"/>
      <c r="C310" s="24"/>
      <c r="D310" s="24"/>
      <c r="E310" s="28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5"/>
    </row>
    <row r="311" spans="1:23" x14ac:dyDescent="0.25">
      <c r="A311" s="130"/>
      <c r="B311" s="27"/>
      <c r="C311" s="24"/>
      <c r="D311" s="24"/>
      <c r="E311" s="28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5"/>
    </row>
    <row r="312" spans="1:23" x14ac:dyDescent="0.25">
      <c r="A312" s="130"/>
      <c r="B312" s="27"/>
      <c r="C312" s="24"/>
      <c r="D312" s="24"/>
      <c r="E312" s="28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5"/>
    </row>
    <row r="313" spans="1:23" x14ac:dyDescent="0.25">
      <c r="A313" s="130"/>
      <c r="B313" s="27"/>
      <c r="C313" s="24"/>
      <c r="D313" s="24"/>
      <c r="E313" s="28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5"/>
    </row>
    <row r="314" spans="1:23" x14ac:dyDescent="0.25">
      <c r="A314" s="130"/>
      <c r="B314" s="27"/>
      <c r="C314" s="24"/>
      <c r="D314" s="24"/>
      <c r="E314" s="28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5"/>
    </row>
    <row r="315" spans="1:23" x14ac:dyDescent="0.25">
      <c r="A315" s="130"/>
      <c r="B315" s="27"/>
      <c r="C315" s="24"/>
      <c r="D315" s="24"/>
      <c r="E315" s="28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5"/>
    </row>
    <row r="316" spans="1:23" x14ac:dyDescent="0.25">
      <c r="A316" s="130"/>
      <c r="B316" s="27"/>
      <c r="C316" s="24"/>
      <c r="D316" s="24"/>
      <c r="E316" s="28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5"/>
    </row>
    <row r="317" spans="1:23" x14ac:dyDescent="0.25">
      <c r="A317" s="130"/>
      <c r="B317" s="27"/>
      <c r="C317" s="24"/>
      <c r="D317" s="24"/>
      <c r="E317" s="28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5"/>
    </row>
    <row r="318" spans="1:23" x14ac:dyDescent="0.25">
      <c r="A318" s="130"/>
      <c r="B318" s="29"/>
      <c r="C318" s="23"/>
      <c r="D318" s="23"/>
      <c r="E318" s="2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5"/>
    </row>
    <row r="319" spans="1:23" x14ac:dyDescent="0.25">
      <c r="A319" s="130"/>
      <c r="B319" s="27"/>
      <c r="C319" s="28"/>
      <c r="D319" s="28"/>
      <c r="E319" s="2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5"/>
    </row>
    <row r="320" spans="1:23" x14ac:dyDescent="0.25">
      <c r="A320" s="130"/>
      <c r="B320" s="27"/>
      <c r="C320" s="28"/>
      <c r="D320" s="28"/>
      <c r="E320" s="2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5"/>
    </row>
    <row r="321" spans="1:23" x14ac:dyDescent="0.25">
      <c r="A321" s="130"/>
      <c r="B321" s="27"/>
      <c r="C321" s="24"/>
      <c r="D321" s="24"/>
      <c r="E321" s="28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5"/>
    </row>
    <row r="322" spans="1:23" x14ac:dyDescent="0.25">
      <c r="A322" s="130"/>
      <c r="B322" s="27"/>
      <c r="C322" s="24"/>
      <c r="D322" s="24"/>
      <c r="E322" s="28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5"/>
    </row>
    <row r="323" spans="1:23" x14ac:dyDescent="0.25">
      <c r="A323" s="130"/>
      <c r="B323" s="27"/>
      <c r="C323" s="24"/>
      <c r="D323" s="24"/>
      <c r="E323" s="28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5"/>
    </row>
    <row r="324" spans="1:23" x14ac:dyDescent="0.25">
      <c r="A324" s="130"/>
      <c r="B324" s="27"/>
      <c r="C324" s="28"/>
      <c r="D324" s="28"/>
      <c r="E324" s="2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5"/>
    </row>
    <row r="325" spans="1:23" x14ac:dyDescent="0.25">
      <c r="A325" s="130"/>
      <c r="B325" s="27"/>
      <c r="C325" s="24"/>
      <c r="D325" s="24"/>
      <c r="E325" s="28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5"/>
    </row>
    <row r="326" spans="1:23" x14ac:dyDescent="0.25">
      <c r="A326" s="130"/>
      <c r="B326" s="27"/>
      <c r="C326" s="24"/>
      <c r="D326" s="24"/>
      <c r="E326" s="28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5"/>
    </row>
    <row r="327" spans="1:23" x14ac:dyDescent="0.25">
      <c r="A327" s="130"/>
      <c r="B327" s="27"/>
      <c r="C327" s="28"/>
      <c r="D327" s="28"/>
      <c r="E327" s="2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5"/>
    </row>
    <row r="328" spans="1:23" x14ac:dyDescent="0.25">
      <c r="A328" s="130"/>
      <c r="B328" s="27"/>
      <c r="C328" s="24"/>
      <c r="D328" s="24"/>
      <c r="E328" s="28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5"/>
    </row>
    <row r="329" spans="1:23" x14ac:dyDescent="0.25">
      <c r="A329" s="130"/>
      <c r="B329" s="27"/>
      <c r="C329" s="24"/>
      <c r="D329" s="24"/>
      <c r="E329" s="28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5"/>
    </row>
    <row r="330" spans="1:23" x14ac:dyDescent="0.25">
      <c r="A330" s="130"/>
      <c r="B330" s="27"/>
      <c r="C330" s="24"/>
      <c r="D330" s="24"/>
      <c r="E330" s="28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5"/>
    </row>
    <row r="331" spans="1:23" x14ac:dyDescent="0.25">
      <c r="A331" s="130"/>
      <c r="B331" s="27"/>
      <c r="C331" s="24"/>
      <c r="D331" s="24"/>
      <c r="E331" s="28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5"/>
    </row>
    <row r="332" spans="1:23" x14ac:dyDescent="0.25">
      <c r="A332" s="130"/>
      <c r="B332" s="27"/>
      <c r="C332" s="24"/>
      <c r="D332" s="24"/>
      <c r="E332" s="28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5"/>
    </row>
    <row r="333" spans="1:23" x14ac:dyDescent="0.25">
      <c r="A333" s="130"/>
      <c r="B333" s="27"/>
      <c r="C333" s="24"/>
      <c r="D333" s="24"/>
      <c r="E333" s="28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5"/>
    </row>
    <row r="334" spans="1:23" x14ac:dyDescent="0.25">
      <c r="A334" s="130"/>
      <c r="B334" s="27"/>
      <c r="C334" s="24"/>
      <c r="D334" s="24"/>
      <c r="E334" s="28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5"/>
    </row>
    <row r="335" spans="1:23" x14ac:dyDescent="0.25">
      <c r="A335" s="130"/>
      <c r="B335" s="27"/>
      <c r="C335" s="28"/>
      <c r="D335" s="28"/>
      <c r="E335" s="2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5"/>
    </row>
    <row r="336" spans="1:23" x14ac:dyDescent="0.25">
      <c r="A336" s="130"/>
      <c r="B336" s="27"/>
      <c r="C336" s="28"/>
      <c r="D336" s="28"/>
      <c r="E336" s="2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5"/>
    </row>
    <row r="337" spans="1:23" x14ac:dyDescent="0.25">
      <c r="A337" s="130"/>
      <c r="B337" s="27"/>
      <c r="C337" s="28"/>
      <c r="D337" s="28"/>
      <c r="E337" s="2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5"/>
    </row>
    <row r="338" spans="1:23" x14ac:dyDescent="0.25">
      <c r="A338" s="130"/>
      <c r="B338" s="27"/>
      <c r="C338" s="28"/>
      <c r="D338" s="28"/>
      <c r="E338" s="2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5"/>
    </row>
    <row r="339" spans="1:23" x14ac:dyDescent="0.25">
      <c r="A339" s="130"/>
      <c r="B339" s="27"/>
      <c r="C339" s="24"/>
      <c r="D339" s="24"/>
      <c r="E339" s="28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5"/>
    </row>
    <row r="340" spans="1:23" x14ac:dyDescent="0.25">
      <c r="A340" s="130"/>
      <c r="B340" s="27"/>
      <c r="C340" s="24"/>
      <c r="D340" s="24"/>
      <c r="E340" s="28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5"/>
    </row>
    <row r="341" spans="1:23" x14ac:dyDescent="0.25">
      <c r="A341" s="130"/>
      <c r="B341" s="27"/>
      <c r="C341" s="24"/>
      <c r="D341" s="24"/>
      <c r="E341" s="28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5"/>
    </row>
    <row r="342" spans="1:23" x14ac:dyDescent="0.25">
      <c r="A342" s="130"/>
      <c r="B342" s="27"/>
      <c r="C342" s="24"/>
      <c r="D342" s="24"/>
      <c r="E342" s="28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5"/>
    </row>
    <row r="343" spans="1:23" x14ac:dyDescent="0.25">
      <c r="A343" s="130"/>
      <c r="B343" s="27"/>
      <c r="C343" s="28"/>
      <c r="D343" s="28"/>
      <c r="E343" s="2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5"/>
    </row>
    <row r="344" spans="1:23" x14ac:dyDescent="0.25">
      <c r="A344" s="130"/>
      <c r="B344" s="27"/>
      <c r="C344" s="24"/>
      <c r="D344" s="24"/>
      <c r="E344" s="28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5"/>
    </row>
    <row r="345" spans="1:23" x14ac:dyDescent="0.25">
      <c r="A345" s="130"/>
      <c r="B345" s="27"/>
      <c r="C345" s="24"/>
      <c r="D345" s="24"/>
      <c r="E345" s="28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5"/>
    </row>
    <row r="346" spans="1:23" x14ac:dyDescent="0.25">
      <c r="A346" s="130"/>
      <c r="B346" s="27"/>
      <c r="C346" s="24"/>
      <c r="D346" s="24"/>
      <c r="E346" s="28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5"/>
    </row>
    <row r="347" spans="1:23" x14ac:dyDescent="0.25">
      <c r="A347" s="130"/>
      <c r="B347" s="27"/>
      <c r="C347" s="24"/>
      <c r="D347" s="24"/>
      <c r="E347" s="28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5"/>
    </row>
    <row r="348" spans="1:23" x14ac:dyDescent="0.25">
      <c r="A348" s="130"/>
      <c r="B348" s="27"/>
      <c r="C348" s="24"/>
      <c r="D348" s="24"/>
      <c r="E348" s="28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5"/>
    </row>
    <row r="349" spans="1:23" x14ac:dyDescent="0.25">
      <c r="A349" s="130"/>
      <c r="B349" s="27"/>
      <c r="C349" s="28"/>
      <c r="D349" s="28"/>
      <c r="E349" s="2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5"/>
    </row>
    <row r="350" spans="1:23" x14ac:dyDescent="0.25">
      <c r="A350" s="130"/>
      <c r="B350" s="27"/>
      <c r="C350" s="28"/>
      <c r="D350" s="28"/>
      <c r="E350" s="2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5"/>
    </row>
    <row r="351" spans="1:23" x14ac:dyDescent="0.25">
      <c r="A351" s="130"/>
      <c r="B351" s="27"/>
      <c r="C351" s="24"/>
      <c r="D351" s="24"/>
      <c r="E351" s="28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5"/>
    </row>
    <row r="352" spans="1:23" x14ac:dyDescent="0.25">
      <c r="A352" s="130"/>
      <c r="B352" s="27"/>
      <c r="C352" s="24"/>
      <c r="D352" s="24"/>
      <c r="E352" s="28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5"/>
    </row>
    <row r="353" spans="1:23" x14ac:dyDescent="0.25">
      <c r="A353" s="130"/>
      <c r="B353" s="27"/>
      <c r="C353" s="24"/>
      <c r="D353" s="24"/>
      <c r="E353" s="28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5"/>
    </row>
    <row r="354" spans="1:23" x14ac:dyDescent="0.25">
      <c r="A354" s="130"/>
      <c r="B354" s="29"/>
      <c r="C354" s="23"/>
      <c r="D354" s="23"/>
      <c r="E354" s="2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5"/>
    </row>
    <row r="355" spans="1:23" x14ac:dyDescent="0.25">
      <c r="A355" s="130"/>
      <c r="B355" s="27"/>
      <c r="C355" s="28"/>
      <c r="D355" s="28"/>
      <c r="E355" s="2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5"/>
    </row>
    <row r="356" spans="1:23" x14ac:dyDescent="0.25">
      <c r="A356" s="130"/>
      <c r="B356" s="27"/>
      <c r="C356" s="28"/>
      <c r="D356" s="28"/>
      <c r="E356" s="2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5"/>
    </row>
    <row r="357" spans="1:23" x14ac:dyDescent="0.25">
      <c r="A357" s="130"/>
      <c r="B357" s="27"/>
      <c r="C357" s="24"/>
      <c r="D357" s="24"/>
      <c r="E357" s="28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5"/>
    </row>
    <row r="358" spans="1:23" x14ac:dyDescent="0.25">
      <c r="A358" s="130"/>
      <c r="B358" s="27"/>
      <c r="C358" s="24"/>
      <c r="D358" s="24"/>
      <c r="E358" s="28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5"/>
    </row>
    <row r="359" spans="1:23" x14ac:dyDescent="0.25">
      <c r="A359" s="130"/>
      <c r="B359" s="27"/>
      <c r="C359" s="28"/>
      <c r="D359" s="28"/>
      <c r="E359" s="2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5"/>
    </row>
    <row r="360" spans="1:23" x14ac:dyDescent="0.25">
      <c r="A360" s="130"/>
      <c r="B360" s="27"/>
      <c r="C360" s="28"/>
      <c r="D360" s="28"/>
      <c r="E360" s="2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5"/>
    </row>
    <row r="361" spans="1:23" x14ac:dyDescent="0.25">
      <c r="A361" s="130"/>
      <c r="B361" s="27"/>
      <c r="C361" s="24"/>
      <c r="D361" s="24"/>
      <c r="E361" s="28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5"/>
    </row>
    <row r="362" spans="1:23" x14ac:dyDescent="0.25">
      <c r="A362" s="130"/>
      <c r="B362" s="27"/>
      <c r="C362" s="24"/>
      <c r="D362" s="24"/>
      <c r="E362" s="28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5"/>
    </row>
    <row r="363" spans="1:23" x14ac:dyDescent="0.25">
      <c r="A363" s="130"/>
      <c r="B363" s="27"/>
      <c r="C363" s="28"/>
      <c r="D363" s="28"/>
      <c r="E363" s="2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5"/>
    </row>
    <row r="364" spans="1:23" x14ac:dyDescent="0.25">
      <c r="A364" s="130"/>
      <c r="B364" s="29"/>
      <c r="C364" s="23"/>
      <c r="D364" s="23"/>
      <c r="E364" s="2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5"/>
    </row>
    <row r="365" spans="1:23" x14ac:dyDescent="0.25">
      <c r="A365" s="130"/>
      <c r="B365" s="27"/>
      <c r="C365" s="28"/>
      <c r="D365" s="28"/>
      <c r="E365" s="2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5"/>
    </row>
    <row r="366" spans="1:23" x14ac:dyDescent="0.25">
      <c r="A366" s="130"/>
      <c r="B366" s="27"/>
      <c r="C366" s="28"/>
      <c r="D366" s="28"/>
      <c r="E366" s="2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5"/>
    </row>
    <row r="367" spans="1:23" x14ac:dyDescent="0.25">
      <c r="A367" s="130"/>
      <c r="B367" s="27"/>
      <c r="C367" s="28"/>
      <c r="D367" s="28"/>
      <c r="E367" s="2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5"/>
    </row>
    <row r="368" spans="1:23" x14ac:dyDescent="0.25">
      <c r="A368" s="130"/>
      <c r="B368" s="27"/>
      <c r="C368" s="28"/>
      <c r="D368" s="28"/>
      <c r="E368" s="2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5"/>
    </row>
    <row r="369" spans="1:23" x14ac:dyDescent="0.25">
      <c r="A369" s="130"/>
      <c r="B369" s="27"/>
      <c r="C369" s="24"/>
      <c r="D369" s="24"/>
      <c r="E369" s="28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5"/>
    </row>
    <row r="370" spans="1:23" x14ac:dyDescent="0.25">
      <c r="A370" s="130"/>
      <c r="B370" s="27"/>
      <c r="C370" s="24"/>
      <c r="D370" s="24"/>
      <c r="E370" s="28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5"/>
    </row>
    <row r="371" spans="1:23" x14ac:dyDescent="0.25">
      <c r="A371" s="130"/>
      <c r="B371" s="27"/>
      <c r="C371" s="24"/>
      <c r="D371" s="24"/>
      <c r="E371" s="28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5"/>
    </row>
    <row r="372" spans="1:23" x14ac:dyDescent="0.25">
      <c r="A372" s="130"/>
      <c r="B372" s="27"/>
      <c r="C372" s="24"/>
      <c r="D372" s="24"/>
      <c r="E372" s="28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5"/>
    </row>
    <row r="373" spans="1:23" x14ac:dyDescent="0.25">
      <c r="A373" s="130"/>
      <c r="B373" s="27"/>
      <c r="C373" s="24"/>
      <c r="D373" s="24"/>
      <c r="E373" s="28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5"/>
    </row>
    <row r="374" spans="1:23" x14ac:dyDescent="0.25">
      <c r="A374" s="130"/>
      <c r="B374" s="27"/>
      <c r="C374" s="24"/>
      <c r="D374" s="24"/>
      <c r="E374" s="28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5"/>
    </row>
    <row r="375" spans="1:23" x14ac:dyDescent="0.25">
      <c r="A375" s="130"/>
      <c r="B375" s="27"/>
      <c r="C375" s="24"/>
      <c r="D375" s="24"/>
      <c r="E375" s="28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5"/>
    </row>
    <row r="376" spans="1:23" x14ac:dyDescent="0.25">
      <c r="A376" s="130"/>
      <c r="B376" s="27"/>
      <c r="C376" s="24"/>
      <c r="D376" s="24"/>
      <c r="E376" s="28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5"/>
    </row>
    <row r="377" spans="1:23" x14ac:dyDescent="0.25">
      <c r="A377" s="130"/>
      <c r="B377" s="27"/>
      <c r="C377" s="24"/>
      <c r="D377" s="24"/>
      <c r="E377" s="28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5"/>
    </row>
    <row r="378" spans="1:23" x14ac:dyDescent="0.25">
      <c r="A378" s="130"/>
      <c r="B378" s="27"/>
      <c r="C378" s="28"/>
      <c r="D378" s="28"/>
      <c r="E378" s="2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5"/>
    </row>
    <row r="379" spans="1:23" x14ac:dyDescent="0.25">
      <c r="A379" s="130"/>
      <c r="B379" s="27"/>
      <c r="C379" s="24"/>
      <c r="D379" s="24"/>
      <c r="E379" s="28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5"/>
    </row>
    <row r="380" spans="1:23" x14ac:dyDescent="0.25">
      <c r="A380" s="130"/>
      <c r="B380" s="27"/>
      <c r="C380" s="24"/>
      <c r="D380" s="24"/>
      <c r="E380" s="28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5"/>
    </row>
    <row r="381" spans="1:23" x14ac:dyDescent="0.25">
      <c r="A381" s="130"/>
      <c r="B381" s="27"/>
      <c r="C381" s="24"/>
      <c r="D381" s="24"/>
      <c r="E381" s="28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5"/>
    </row>
    <row r="382" spans="1:23" x14ac:dyDescent="0.25">
      <c r="A382" s="130"/>
      <c r="B382" s="27"/>
      <c r="C382" s="24"/>
      <c r="D382" s="24"/>
      <c r="E382" s="2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5"/>
    </row>
    <row r="383" spans="1:23" x14ac:dyDescent="0.25">
      <c r="A383" s="130"/>
      <c r="B383" s="27"/>
      <c r="C383" s="24"/>
      <c r="D383" s="24"/>
      <c r="E383" s="28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5"/>
    </row>
    <row r="384" spans="1:23" x14ac:dyDescent="0.25">
      <c r="A384" s="130"/>
      <c r="B384" s="27"/>
      <c r="C384" s="24"/>
      <c r="D384" s="24"/>
      <c r="E384" s="28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5"/>
    </row>
    <row r="385" spans="1:23" x14ac:dyDescent="0.25">
      <c r="A385" s="130"/>
      <c r="B385" s="27"/>
      <c r="C385" s="24"/>
      <c r="D385" s="24"/>
      <c r="E385" s="28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5"/>
    </row>
    <row r="386" spans="1:23" x14ac:dyDescent="0.25">
      <c r="A386" s="130"/>
      <c r="B386" s="27"/>
      <c r="C386" s="24"/>
      <c r="D386" s="24"/>
      <c r="E386" s="28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5"/>
    </row>
    <row r="387" spans="1:23" x14ac:dyDescent="0.25">
      <c r="A387" s="130"/>
      <c r="B387" s="27"/>
      <c r="C387" s="24"/>
      <c r="D387" s="24"/>
      <c r="E387" s="28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5"/>
    </row>
    <row r="388" spans="1:23" x14ac:dyDescent="0.25">
      <c r="A388" s="130"/>
      <c r="B388" s="27"/>
      <c r="C388" s="24"/>
      <c r="D388" s="24"/>
      <c r="E388" s="28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5"/>
    </row>
    <row r="389" spans="1:23" x14ac:dyDescent="0.25">
      <c r="A389" s="130"/>
      <c r="B389" s="27"/>
      <c r="C389" s="24"/>
      <c r="D389" s="24"/>
      <c r="E389" s="28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5"/>
    </row>
    <row r="390" spans="1:23" x14ac:dyDescent="0.25">
      <c r="A390" s="130"/>
      <c r="B390" s="29"/>
      <c r="C390" s="23"/>
      <c r="D390" s="23"/>
      <c r="E390" s="2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5"/>
    </row>
    <row r="391" spans="1:23" x14ac:dyDescent="0.25">
      <c r="A391" s="130"/>
      <c r="B391" s="27"/>
      <c r="C391" s="28"/>
      <c r="D391" s="28"/>
      <c r="E391" s="2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5"/>
    </row>
    <row r="392" spans="1:23" x14ac:dyDescent="0.25">
      <c r="A392" s="130"/>
      <c r="B392" s="27"/>
      <c r="C392" s="28"/>
      <c r="D392" s="28"/>
      <c r="E392" s="2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5"/>
    </row>
    <row r="393" spans="1:23" x14ac:dyDescent="0.25">
      <c r="A393" s="130"/>
      <c r="B393" s="27"/>
      <c r="C393" s="28"/>
      <c r="D393" s="28"/>
      <c r="E393" s="2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5"/>
    </row>
    <row r="394" spans="1:23" x14ac:dyDescent="0.25">
      <c r="A394" s="130"/>
      <c r="B394" s="27"/>
      <c r="C394" s="28"/>
      <c r="D394" s="28"/>
      <c r="E394" s="2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5"/>
    </row>
    <row r="395" spans="1:23" x14ac:dyDescent="0.25">
      <c r="A395" s="130"/>
      <c r="B395" s="27"/>
      <c r="C395" s="24"/>
      <c r="D395" s="24"/>
      <c r="E395" s="28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5"/>
    </row>
    <row r="396" spans="1:23" x14ac:dyDescent="0.25">
      <c r="A396" s="130"/>
      <c r="B396" s="27"/>
      <c r="C396" s="24"/>
      <c r="D396" s="24"/>
      <c r="E396" s="28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5"/>
    </row>
    <row r="397" spans="1:23" x14ac:dyDescent="0.25">
      <c r="A397" s="130"/>
      <c r="B397" s="27"/>
      <c r="C397" s="24"/>
      <c r="D397" s="24"/>
      <c r="E397" s="28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5"/>
    </row>
    <row r="398" spans="1:23" x14ac:dyDescent="0.25">
      <c r="A398" s="130"/>
      <c r="B398" s="27"/>
      <c r="C398" s="24"/>
      <c r="D398" s="24"/>
      <c r="E398" s="28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5"/>
    </row>
    <row r="399" spans="1:23" x14ac:dyDescent="0.25">
      <c r="A399" s="130"/>
      <c r="B399" s="27"/>
      <c r="C399" s="24"/>
      <c r="D399" s="24"/>
      <c r="E399" s="28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5"/>
    </row>
    <row r="400" spans="1:23" x14ac:dyDescent="0.25">
      <c r="A400" s="130"/>
      <c r="B400" s="27"/>
      <c r="C400" s="24"/>
      <c r="D400" s="24"/>
      <c r="E400" s="28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5"/>
    </row>
    <row r="401" spans="1:23" x14ac:dyDescent="0.25">
      <c r="A401" s="130"/>
      <c r="B401" s="27"/>
      <c r="C401" s="24"/>
      <c r="D401" s="24"/>
      <c r="E401" s="28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5"/>
    </row>
    <row r="402" spans="1:23" x14ac:dyDescent="0.25">
      <c r="A402" s="130"/>
      <c r="B402" s="27"/>
      <c r="C402" s="24"/>
      <c r="D402" s="24"/>
      <c r="E402" s="28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5"/>
    </row>
    <row r="403" spans="1:23" x14ac:dyDescent="0.25">
      <c r="A403" s="130"/>
      <c r="B403" s="27"/>
      <c r="C403" s="24"/>
      <c r="D403" s="24"/>
      <c r="E403" s="28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5"/>
    </row>
    <row r="404" spans="1:23" x14ac:dyDescent="0.25">
      <c r="A404" s="130"/>
      <c r="B404" s="27"/>
      <c r="C404" s="28"/>
      <c r="D404" s="28"/>
      <c r="E404" s="2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5"/>
    </row>
    <row r="405" spans="1:23" x14ac:dyDescent="0.25">
      <c r="A405" s="130"/>
      <c r="B405" s="27"/>
      <c r="C405" s="24"/>
      <c r="D405" s="24"/>
      <c r="E405" s="28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5"/>
    </row>
    <row r="406" spans="1:23" x14ac:dyDescent="0.25">
      <c r="A406" s="130"/>
      <c r="B406" s="27"/>
      <c r="C406" s="24"/>
      <c r="D406" s="24"/>
      <c r="E406" s="28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5"/>
    </row>
    <row r="407" spans="1:23" x14ac:dyDescent="0.25">
      <c r="A407" s="130"/>
      <c r="B407" s="27"/>
      <c r="C407" s="24"/>
      <c r="D407" s="24"/>
      <c r="E407" s="28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5"/>
    </row>
    <row r="408" spans="1:23" x14ac:dyDescent="0.25">
      <c r="A408" s="130"/>
      <c r="B408" s="27"/>
      <c r="C408" s="24"/>
      <c r="D408" s="24"/>
      <c r="E408" s="28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5"/>
    </row>
    <row r="409" spans="1:23" x14ac:dyDescent="0.25">
      <c r="A409" s="130"/>
      <c r="B409" s="27"/>
      <c r="C409" s="24"/>
      <c r="D409" s="24"/>
      <c r="E409" s="28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5"/>
    </row>
    <row r="410" spans="1:23" x14ac:dyDescent="0.25">
      <c r="A410" s="130"/>
      <c r="B410" s="27"/>
      <c r="C410" s="24"/>
      <c r="D410" s="24"/>
      <c r="E410" s="28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5"/>
    </row>
    <row r="411" spans="1:23" x14ac:dyDescent="0.25">
      <c r="A411" s="130"/>
      <c r="B411" s="27"/>
      <c r="C411" s="24"/>
      <c r="D411" s="24"/>
      <c r="E411" s="28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5"/>
    </row>
    <row r="412" spans="1:23" x14ac:dyDescent="0.25">
      <c r="A412" s="130"/>
      <c r="B412" s="27"/>
      <c r="C412" s="24"/>
      <c r="D412" s="24"/>
      <c r="E412" s="28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5"/>
    </row>
    <row r="413" spans="1:23" x14ac:dyDescent="0.25">
      <c r="A413" s="130"/>
      <c r="B413" s="27"/>
      <c r="C413" s="24"/>
      <c r="D413" s="24"/>
      <c r="E413" s="28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5"/>
    </row>
    <row r="414" spans="1:23" x14ac:dyDescent="0.25">
      <c r="A414" s="130"/>
      <c r="B414" s="27"/>
      <c r="C414" s="24"/>
      <c r="D414" s="24"/>
      <c r="E414" s="28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5"/>
    </row>
    <row r="415" spans="1:23" x14ac:dyDescent="0.25">
      <c r="A415" s="130"/>
      <c r="B415" s="27"/>
      <c r="C415" s="24"/>
      <c r="D415" s="24"/>
      <c r="E415" s="28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5"/>
    </row>
    <row r="416" spans="1:23" x14ac:dyDescent="0.25">
      <c r="A416" s="130"/>
      <c r="B416" s="29"/>
      <c r="C416" s="23"/>
      <c r="D416" s="23"/>
      <c r="E416" s="2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5"/>
    </row>
    <row r="417" spans="1:23" x14ac:dyDescent="0.25">
      <c r="A417" s="130"/>
      <c r="B417" s="32"/>
      <c r="C417" s="33"/>
      <c r="D417" s="33"/>
      <c r="E417" s="2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5"/>
    </row>
    <row r="418" spans="1:23" x14ac:dyDescent="0.25">
      <c r="A418" s="130"/>
      <c r="B418" s="34"/>
      <c r="C418" s="35"/>
      <c r="D418" s="35"/>
      <c r="E418" s="36"/>
      <c r="F418" s="31"/>
      <c r="G418" s="31"/>
      <c r="H418" s="31"/>
      <c r="I418" s="31"/>
      <c r="J418" s="31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5"/>
    </row>
    <row r="419" spans="1:23" x14ac:dyDescent="0.25">
      <c r="A419" s="130"/>
      <c r="B419" s="19"/>
      <c r="C419" s="37"/>
      <c r="D419" s="37"/>
      <c r="E419" s="2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5"/>
    </row>
    <row r="420" spans="1:23" x14ac:dyDescent="0.25">
      <c r="A420" s="130"/>
      <c r="B420" s="19"/>
      <c r="C420" s="37"/>
      <c r="D420" s="37"/>
      <c r="E420" s="2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5"/>
    </row>
    <row r="421" spans="1:23" x14ac:dyDescent="0.25">
      <c r="A421" s="130"/>
      <c r="B421" s="19"/>
      <c r="C421" s="37"/>
      <c r="D421" s="37"/>
      <c r="E421" s="2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5"/>
    </row>
    <row r="422" spans="1:23" x14ac:dyDescent="0.25">
      <c r="A422" s="130"/>
      <c r="B422" s="34"/>
      <c r="C422" s="35"/>
      <c r="D422" s="35"/>
      <c r="E422" s="36"/>
      <c r="F422" s="31"/>
      <c r="G422" s="31"/>
      <c r="H422" s="31"/>
      <c r="I422" s="31"/>
      <c r="J422" s="31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5"/>
    </row>
    <row r="423" spans="1:23" x14ac:dyDescent="0.25">
      <c r="A423" s="130"/>
      <c r="B423" s="19"/>
      <c r="C423" s="37"/>
      <c r="D423" s="37"/>
      <c r="E423" s="2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5"/>
    </row>
    <row r="424" spans="1:23" x14ac:dyDescent="0.25">
      <c r="A424" s="130"/>
      <c r="B424" s="19"/>
      <c r="C424" s="24"/>
      <c r="D424" s="24"/>
      <c r="E424" s="37"/>
      <c r="F424" s="14"/>
      <c r="G424" s="14"/>
      <c r="H424" s="14"/>
      <c r="I424" s="14"/>
      <c r="J424" s="14"/>
    </row>
    <row r="425" spans="1:23" x14ac:dyDescent="0.25">
      <c r="A425" s="130"/>
      <c r="B425" s="19"/>
      <c r="C425" s="24"/>
      <c r="D425" s="24"/>
      <c r="E425" s="37"/>
      <c r="F425" s="14"/>
      <c r="G425" s="14"/>
      <c r="H425" s="14"/>
      <c r="I425" s="14"/>
      <c r="J425" s="14"/>
    </row>
    <row r="426" spans="1:23" x14ac:dyDescent="0.25">
      <c r="A426" s="130"/>
      <c r="B426" s="19"/>
      <c r="C426" s="24"/>
      <c r="D426" s="24"/>
      <c r="E426" s="37"/>
      <c r="F426" s="38"/>
      <c r="G426" s="38"/>
      <c r="H426" s="38"/>
      <c r="I426" s="38"/>
      <c r="J426" s="38"/>
    </row>
    <row r="427" spans="1:23" x14ac:dyDescent="0.25">
      <c r="A427" s="130"/>
      <c r="B427" s="19"/>
      <c r="C427" s="24"/>
      <c r="D427" s="24"/>
      <c r="E427" s="37"/>
      <c r="F427" s="38"/>
      <c r="G427" s="38"/>
      <c r="H427" s="38"/>
      <c r="I427" s="38"/>
      <c r="J427" s="38"/>
    </row>
    <row r="428" spans="1:23" x14ac:dyDescent="0.25">
      <c r="A428" s="130"/>
      <c r="B428" s="19"/>
      <c r="C428" s="24"/>
      <c r="D428" s="24"/>
      <c r="E428" s="37"/>
      <c r="F428" s="38"/>
      <c r="G428" s="38"/>
      <c r="H428" s="38"/>
      <c r="I428" s="38"/>
      <c r="J428" s="38"/>
    </row>
    <row r="429" spans="1:23" x14ac:dyDescent="0.25">
      <c r="A429" s="130"/>
      <c r="B429" s="19"/>
      <c r="C429" s="24"/>
      <c r="D429" s="24"/>
      <c r="E429" s="37"/>
      <c r="F429" s="38"/>
      <c r="G429" s="38"/>
      <c r="H429" s="38"/>
      <c r="I429" s="38"/>
      <c r="J429" s="38"/>
    </row>
    <row r="430" spans="1:23" x14ac:dyDescent="0.25">
      <c r="A430" s="130"/>
      <c r="B430" s="34"/>
      <c r="C430" s="35"/>
      <c r="D430" s="35"/>
      <c r="E430" s="36"/>
      <c r="F430" s="39"/>
      <c r="G430" s="39"/>
      <c r="H430" s="39"/>
      <c r="I430" s="39"/>
      <c r="J430" s="39"/>
    </row>
    <row r="431" spans="1:23" x14ac:dyDescent="0.25">
      <c r="A431" s="130"/>
      <c r="B431" s="19"/>
      <c r="C431" s="37"/>
      <c r="D431" s="37"/>
      <c r="E431" s="24"/>
      <c r="F431" s="38"/>
      <c r="G431" s="38"/>
      <c r="H431" s="38"/>
      <c r="I431" s="38"/>
      <c r="J431" s="38"/>
    </row>
    <row r="432" spans="1:23" x14ac:dyDescent="0.25">
      <c r="A432" s="130"/>
      <c r="B432" s="19"/>
      <c r="C432" s="37"/>
      <c r="D432" s="37"/>
      <c r="E432" s="24"/>
      <c r="F432" s="38"/>
      <c r="G432" s="38"/>
      <c r="H432" s="38"/>
      <c r="I432" s="38"/>
      <c r="J432" s="38"/>
    </row>
    <row r="433" spans="1:23" x14ac:dyDescent="0.25">
      <c r="A433" s="130"/>
      <c r="B433" s="19"/>
      <c r="C433" s="37"/>
      <c r="D433" s="37"/>
      <c r="E433" s="24"/>
      <c r="F433" s="38"/>
      <c r="G433" s="38"/>
      <c r="H433" s="38"/>
      <c r="I433" s="38"/>
      <c r="J433" s="38"/>
    </row>
    <row r="434" spans="1:23" x14ac:dyDescent="0.25">
      <c r="B434" s="19"/>
      <c r="C434" s="37"/>
      <c r="D434" s="37"/>
      <c r="E434" s="24"/>
      <c r="F434" s="38"/>
      <c r="G434" s="38"/>
      <c r="H434" s="38"/>
      <c r="I434" s="38"/>
      <c r="J434" s="38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40"/>
    </row>
    <row r="435" spans="1:23" s="12" customFormat="1" x14ac:dyDescent="0.25">
      <c r="A435" s="131"/>
      <c r="B435" s="19"/>
      <c r="C435" s="37"/>
      <c r="D435" s="37"/>
      <c r="E435" s="24"/>
      <c r="F435" s="38"/>
      <c r="G435" s="38"/>
      <c r="H435" s="38"/>
      <c r="I435" s="38"/>
      <c r="J435" s="38"/>
      <c r="W435" s="50"/>
    </row>
    <row r="436" spans="1:23" s="12" customFormat="1" x14ac:dyDescent="0.25">
      <c r="A436" s="131"/>
      <c r="B436" s="32"/>
      <c r="C436" s="33"/>
      <c r="D436" s="33"/>
      <c r="E436" s="24"/>
      <c r="F436" s="38"/>
      <c r="G436" s="38"/>
      <c r="H436" s="38"/>
      <c r="I436" s="38"/>
      <c r="J436" s="38"/>
      <c r="W436" s="50"/>
    </row>
    <row r="437" spans="1:23" s="12" customFormat="1" x14ac:dyDescent="0.25">
      <c r="A437" s="131"/>
      <c r="B437" s="19"/>
      <c r="C437" s="37"/>
      <c r="D437" s="37"/>
      <c r="E437" s="24"/>
      <c r="F437" s="38"/>
      <c r="G437" s="38"/>
      <c r="H437" s="38"/>
      <c r="I437" s="38"/>
      <c r="J437" s="38"/>
      <c r="W437" s="50"/>
    </row>
    <row r="438" spans="1:23" s="12" customFormat="1" x14ac:dyDescent="0.25">
      <c r="A438" s="131"/>
      <c r="B438" s="19"/>
      <c r="C438" s="37"/>
      <c r="D438" s="37"/>
      <c r="E438" s="24"/>
      <c r="F438" s="38"/>
      <c r="G438" s="38"/>
      <c r="H438" s="38"/>
      <c r="I438" s="38"/>
      <c r="J438" s="38"/>
      <c r="W438" s="50"/>
    </row>
    <row r="439" spans="1:23" s="12" customFormat="1" x14ac:dyDescent="0.25">
      <c r="A439" s="131"/>
      <c r="B439" s="19"/>
      <c r="C439" s="37"/>
      <c r="D439" s="37"/>
      <c r="E439" s="24"/>
      <c r="F439" s="38"/>
      <c r="G439" s="38"/>
      <c r="H439" s="38"/>
      <c r="I439" s="38"/>
      <c r="J439" s="38"/>
      <c r="W439" s="50"/>
    </row>
    <row r="440" spans="1:23" s="12" customFormat="1" x14ac:dyDescent="0.25">
      <c r="A440" s="131"/>
      <c r="B440" s="19"/>
      <c r="C440" s="37"/>
      <c r="D440" s="37"/>
      <c r="E440" s="24"/>
      <c r="F440" s="38"/>
      <c r="G440" s="38"/>
      <c r="H440" s="38"/>
      <c r="I440" s="38"/>
      <c r="J440" s="38"/>
      <c r="W440" s="50"/>
    </row>
    <row r="441" spans="1:23" s="12" customFormat="1" x14ac:dyDescent="0.25">
      <c r="A441" s="131"/>
      <c r="B441" s="19"/>
      <c r="C441" s="37"/>
      <c r="D441" s="37"/>
      <c r="E441" s="24"/>
      <c r="F441" s="38"/>
      <c r="G441" s="38"/>
      <c r="H441" s="38"/>
      <c r="I441" s="38"/>
      <c r="J441" s="38"/>
      <c r="W441" s="50"/>
    </row>
    <row r="442" spans="1:23" s="12" customFormat="1" x14ac:dyDescent="0.25">
      <c r="A442" s="131"/>
      <c r="B442" s="19"/>
      <c r="C442" s="37"/>
      <c r="D442" s="37"/>
      <c r="E442" s="24"/>
      <c r="F442" s="38"/>
      <c r="G442" s="38"/>
      <c r="H442" s="38"/>
      <c r="I442" s="38"/>
      <c r="J442" s="38"/>
      <c r="W442" s="50"/>
    </row>
  </sheetData>
  <mergeCells count="225">
    <mergeCell ref="B2:E4"/>
    <mergeCell ref="F2:F4"/>
    <mergeCell ref="G2:J2"/>
    <mergeCell ref="K2:V3"/>
    <mergeCell ref="G3:G4"/>
    <mergeCell ref="J3:J4"/>
    <mergeCell ref="H3:H4"/>
    <mergeCell ref="D16:E16"/>
    <mergeCell ref="D17:E17"/>
    <mergeCell ref="I3:I4"/>
    <mergeCell ref="D18:E18"/>
    <mergeCell ref="D19:E19"/>
    <mergeCell ref="D20:E20"/>
    <mergeCell ref="D21:E21"/>
    <mergeCell ref="C5:E5"/>
    <mergeCell ref="C6:E6"/>
    <mergeCell ref="C9:E9"/>
    <mergeCell ref="C13:E13"/>
    <mergeCell ref="C14:E14"/>
    <mergeCell ref="C15:E15"/>
    <mergeCell ref="D28:E28"/>
    <mergeCell ref="D29:E29"/>
    <mergeCell ref="D30:E30"/>
    <mergeCell ref="D31:E31"/>
    <mergeCell ref="D32:E32"/>
    <mergeCell ref="D33:E33"/>
    <mergeCell ref="D22:E22"/>
    <mergeCell ref="D23:E23"/>
    <mergeCell ref="D24:E24"/>
    <mergeCell ref="D25:E25"/>
    <mergeCell ref="C26:E26"/>
    <mergeCell ref="D27:E27"/>
    <mergeCell ref="D40:E40"/>
    <mergeCell ref="D41:E41"/>
    <mergeCell ref="D42:E42"/>
    <mergeCell ref="D43:E43"/>
    <mergeCell ref="D44:E44"/>
    <mergeCell ref="D45:E45"/>
    <mergeCell ref="D34:E34"/>
    <mergeCell ref="D35:E35"/>
    <mergeCell ref="D36:E36"/>
    <mergeCell ref="C37:E37"/>
    <mergeCell ref="D38:E38"/>
    <mergeCell ref="D39:E39"/>
    <mergeCell ref="D52:E52"/>
    <mergeCell ref="D53:E53"/>
    <mergeCell ref="D54:E54"/>
    <mergeCell ref="D55:E55"/>
    <mergeCell ref="D56:E56"/>
    <mergeCell ref="D57:E57"/>
    <mergeCell ref="D46:E46"/>
    <mergeCell ref="D47:E47"/>
    <mergeCell ref="C48:E48"/>
    <mergeCell ref="C49:E49"/>
    <mergeCell ref="C50:E50"/>
    <mergeCell ref="C51:E51"/>
    <mergeCell ref="D64:E64"/>
    <mergeCell ref="D65:E65"/>
    <mergeCell ref="D66:E66"/>
    <mergeCell ref="D67:E67"/>
    <mergeCell ref="D68:E68"/>
    <mergeCell ref="D69:E69"/>
    <mergeCell ref="D58:E58"/>
    <mergeCell ref="D59:E59"/>
    <mergeCell ref="D60:E60"/>
    <mergeCell ref="D61:E61"/>
    <mergeCell ref="C62:E62"/>
    <mergeCell ref="D63:E63"/>
    <mergeCell ref="D76:E76"/>
    <mergeCell ref="D77:E77"/>
    <mergeCell ref="D78:E78"/>
    <mergeCell ref="D79:E79"/>
    <mergeCell ref="D80:E80"/>
    <mergeCell ref="D81:E81"/>
    <mergeCell ref="D70:E70"/>
    <mergeCell ref="D71:E71"/>
    <mergeCell ref="D72:E72"/>
    <mergeCell ref="C73:E73"/>
    <mergeCell ref="D74:E74"/>
    <mergeCell ref="D75:E75"/>
    <mergeCell ref="C90:E90"/>
    <mergeCell ref="D91:E91"/>
    <mergeCell ref="D92:E92"/>
    <mergeCell ref="D93:E93"/>
    <mergeCell ref="D94:E94"/>
    <mergeCell ref="C95:E95"/>
    <mergeCell ref="D82:E82"/>
    <mergeCell ref="D83:E83"/>
    <mergeCell ref="C84:E84"/>
    <mergeCell ref="C85:E85"/>
    <mergeCell ref="C88:E88"/>
    <mergeCell ref="C89:E89"/>
    <mergeCell ref="D110:E110"/>
    <mergeCell ref="D111:E111"/>
    <mergeCell ref="D112:E112"/>
    <mergeCell ref="D113:E113"/>
    <mergeCell ref="D114:E114"/>
    <mergeCell ref="D115:E115"/>
    <mergeCell ref="D97:E97"/>
    <mergeCell ref="D98:E98"/>
    <mergeCell ref="C106:E106"/>
    <mergeCell ref="D107:E107"/>
    <mergeCell ref="D108:E108"/>
    <mergeCell ref="D109:E109"/>
    <mergeCell ref="D122:E122"/>
    <mergeCell ref="D123:E123"/>
    <mergeCell ref="D124:E124"/>
    <mergeCell ref="C125:E125"/>
    <mergeCell ref="D126:E126"/>
    <mergeCell ref="D128:E128"/>
    <mergeCell ref="D116:E116"/>
    <mergeCell ref="D117:E117"/>
    <mergeCell ref="D118:E118"/>
    <mergeCell ref="C119:E119"/>
    <mergeCell ref="C120:E120"/>
    <mergeCell ref="C121:E121"/>
    <mergeCell ref="D136:E136"/>
    <mergeCell ref="D137:E137"/>
    <mergeCell ref="C138:E138"/>
    <mergeCell ref="C141:E141"/>
    <mergeCell ref="C142:E142"/>
    <mergeCell ref="C143:E143"/>
    <mergeCell ref="C130:E130"/>
    <mergeCell ref="D131:E131"/>
    <mergeCell ref="D132:E132"/>
    <mergeCell ref="D133:E133"/>
    <mergeCell ref="D134:E134"/>
    <mergeCell ref="D135:E135"/>
    <mergeCell ref="D155:E155"/>
    <mergeCell ref="D156:E156"/>
    <mergeCell ref="C157:E157"/>
    <mergeCell ref="C158:E158"/>
    <mergeCell ref="C159:E159"/>
    <mergeCell ref="D160:E160"/>
    <mergeCell ref="C149:E149"/>
    <mergeCell ref="D150:E150"/>
    <mergeCell ref="D151:E151"/>
    <mergeCell ref="C152:E152"/>
    <mergeCell ref="C153:E153"/>
    <mergeCell ref="D154:E154"/>
    <mergeCell ref="C167:E167"/>
    <mergeCell ref="C168:E168"/>
    <mergeCell ref="C169:E169"/>
    <mergeCell ref="C170:E170"/>
    <mergeCell ref="C171:E171"/>
    <mergeCell ref="D172:E172"/>
    <mergeCell ref="D161:E161"/>
    <mergeCell ref="C162:E162"/>
    <mergeCell ref="C163:E163"/>
    <mergeCell ref="D164:E164"/>
    <mergeCell ref="D165:E165"/>
    <mergeCell ref="C166:E166"/>
    <mergeCell ref="D179:E179"/>
    <mergeCell ref="D180:E180"/>
    <mergeCell ref="C181:E181"/>
    <mergeCell ref="D182:E182"/>
    <mergeCell ref="D183:E183"/>
    <mergeCell ref="D184:E184"/>
    <mergeCell ref="D173:E173"/>
    <mergeCell ref="D174:E174"/>
    <mergeCell ref="D175:E175"/>
    <mergeCell ref="D176:E176"/>
    <mergeCell ref="D177:E177"/>
    <mergeCell ref="D178:E178"/>
    <mergeCell ref="D191:E191"/>
    <mergeCell ref="D192:E192"/>
    <mergeCell ref="C193:E193"/>
    <mergeCell ref="C194:E194"/>
    <mergeCell ref="C195:E195"/>
    <mergeCell ref="C196:E196"/>
    <mergeCell ref="D185:E185"/>
    <mergeCell ref="D186:E186"/>
    <mergeCell ref="D187:E187"/>
    <mergeCell ref="D188:E188"/>
    <mergeCell ref="D189:E189"/>
    <mergeCell ref="D190:E190"/>
    <mergeCell ref="D203:E203"/>
    <mergeCell ref="D204:E204"/>
    <mergeCell ref="D205:E205"/>
    <mergeCell ref="D206:E206"/>
    <mergeCell ref="C207:E207"/>
    <mergeCell ref="D208:E208"/>
    <mergeCell ref="C197:E197"/>
    <mergeCell ref="D198:E198"/>
    <mergeCell ref="D199:E199"/>
    <mergeCell ref="D200:E200"/>
    <mergeCell ref="D201:E201"/>
    <mergeCell ref="D202:E202"/>
    <mergeCell ref="D215:E215"/>
    <mergeCell ref="D216:E216"/>
    <mergeCell ref="D217:E217"/>
    <mergeCell ref="D218:E218"/>
    <mergeCell ref="C219:E219"/>
    <mergeCell ref="C220:E220"/>
    <mergeCell ref="D209:E209"/>
    <mergeCell ref="D210:E210"/>
    <mergeCell ref="D211:E211"/>
    <mergeCell ref="D212:E212"/>
    <mergeCell ref="D213:E213"/>
    <mergeCell ref="D214:E214"/>
    <mergeCell ref="D234:E234"/>
    <mergeCell ref="D235:E235"/>
    <mergeCell ref="C236:E236"/>
    <mergeCell ref="C237:E237"/>
    <mergeCell ref="C238:E238"/>
    <mergeCell ref="C244:E244"/>
    <mergeCell ref="C221:E221"/>
    <mergeCell ref="D222:E222"/>
    <mergeCell ref="D223:E223"/>
    <mergeCell ref="D224:E224"/>
    <mergeCell ref="C225:E225"/>
    <mergeCell ref="C233:E233"/>
    <mergeCell ref="B257:E257"/>
    <mergeCell ref="C251:E251"/>
    <mergeCell ref="C252:E252"/>
    <mergeCell ref="C253:E253"/>
    <mergeCell ref="C254:E254"/>
    <mergeCell ref="C255:E255"/>
    <mergeCell ref="C256:E256"/>
    <mergeCell ref="C245:E245"/>
    <mergeCell ref="C246:E246"/>
    <mergeCell ref="D247:E247"/>
    <mergeCell ref="D248:E248"/>
    <mergeCell ref="C249:E249"/>
    <mergeCell ref="C250:E250"/>
  </mergeCells>
  <pageMargins left="0.25" right="0.25" top="0.75" bottom="0.75" header="0.3" footer="0.3"/>
  <pageSetup paperSize="9" scale="97" orientation="landscape" horizontalDpi="4294967293" r:id="rId1"/>
  <headerFooter>
    <oddHeader>&amp;C&amp;"Times New Roman,Félkövér"&amp;12Szári Napsugár Kindergarten Óvoda bevételei - 2017. év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S719"/>
  <sheetViews>
    <sheetView workbookViewId="0">
      <pane xSplit="5" ySplit="4" topLeftCell="F5" activePane="bottomRight" state="frozen"/>
      <selection activeCell="F22" sqref="F22:J22"/>
      <selection pane="topRight" activeCell="F22" sqref="F22:J22"/>
      <selection pane="bottomLeft" activeCell="F22" sqref="F22:J22"/>
      <selection pane="bottomRight" activeCell="G46" sqref="G46"/>
    </sheetView>
  </sheetViews>
  <sheetFormatPr defaultColWidth="9.140625" defaultRowHeight="15" x14ac:dyDescent="0.25"/>
  <cols>
    <col min="1" max="1" width="7.85546875" style="128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6" width="12.85546875" style="12" customWidth="1"/>
    <col min="7" max="17" width="10.140625" style="12" bestFit="1" customWidth="1"/>
    <col min="18" max="18" width="11.28515625" style="12" bestFit="1" customWidth="1"/>
    <col min="19" max="16384" width="9.140625" style="17"/>
  </cols>
  <sheetData>
    <row r="1" spans="1:18" ht="15.75" thickBot="1" x14ac:dyDescent="0.3">
      <c r="R1" s="11" t="s">
        <v>828</v>
      </c>
    </row>
    <row r="2" spans="1:18" ht="15" customHeight="1" x14ac:dyDescent="0.25">
      <c r="B2" s="543" t="s">
        <v>0</v>
      </c>
      <c r="C2" s="527"/>
      <c r="D2" s="527"/>
      <c r="E2" s="527"/>
      <c r="F2" s="636" t="s">
        <v>970</v>
      </c>
      <c r="G2" s="526" t="s">
        <v>969</v>
      </c>
      <c r="H2" s="527"/>
      <c r="I2" s="527"/>
      <c r="J2" s="527"/>
      <c r="K2" s="527"/>
      <c r="L2" s="527"/>
      <c r="M2" s="527"/>
      <c r="N2" s="527"/>
      <c r="O2" s="527"/>
      <c r="P2" s="527"/>
      <c r="Q2" s="527"/>
      <c r="R2" s="528"/>
    </row>
    <row r="3" spans="1:18" ht="22.5" customHeight="1" x14ac:dyDescent="0.25">
      <c r="B3" s="544"/>
      <c r="C3" s="545"/>
      <c r="D3" s="545"/>
      <c r="E3" s="545"/>
      <c r="F3" s="637"/>
      <c r="G3" s="529"/>
      <c r="H3" s="530"/>
      <c r="I3" s="530"/>
      <c r="J3" s="530"/>
      <c r="K3" s="530"/>
      <c r="L3" s="530"/>
      <c r="M3" s="530"/>
      <c r="N3" s="530"/>
      <c r="O3" s="530"/>
      <c r="P3" s="530"/>
      <c r="Q3" s="530"/>
      <c r="R3" s="531"/>
    </row>
    <row r="4" spans="1:18" ht="21" customHeight="1" thickBot="1" x14ac:dyDescent="0.3">
      <c r="B4" s="546"/>
      <c r="C4" s="547"/>
      <c r="D4" s="547"/>
      <c r="E4" s="547"/>
      <c r="F4" s="638"/>
      <c r="G4" s="132" t="s">
        <v>593</v>
      </c>
      <c r="H4" s="66" t="s">
        <v>594</v>
      </c>
      <c r="I4" s="66" t="s">
        <v>595</v>
      </c>
      <c r="J4" s="66" t="s">
        <v>596</v>
      </c>
      <c r="K4" s="66" t="s">
        <v>597</v>
      </c>
      <c r="L4" s="317" t="s">
        <v>598</v>
      </c>
      <c r="M4" s="84" t="s">
        <v>599</v>
      </c>
      <c r="N4" s="280" t="s">
        <v>600</v>
      </c>
      <c r="O4" s="317" t="s">
        <v>601</v>
      </c>
      <c r="P4" s="84" t="s">
        <v>602</v>
      </c>
      <c r="Q4" s="280" t="s">
        <v>603</v>
      </c>
      <c r="R4" s="67" t="s">
        <v>604</v>
      </c>
    </row>
    <row r="5" spans="1:18" ht="15.75" thickBot="1" x14ac:dyDescent="0.3">
      <c r="B5" s="85" t="s">
        <v>118</v>
      </c>
      <c r="C5" s="617" t="s">
        <v>119</v>
      </c>
      <c r="D5" s="618"/>
      <c r="E5" s="618"/>
      <c r="F5" s="256">
        <f>Óvoda!F5+Étkeztetés!F5</f>
        <v>58111115</v>
      </c>
      <c r="G5" s="87">
        <f>Óvoda!J5+Étkeztetés!I5</f>
        <v>3876503</v>
      </c>
      <c r="H5" s="88">
        <f>Óvoda!K5+Étkeztetés!J5</f>
        <v>4908538</v>
      </c>
      <c r="I5" s="88">
        <f>Óvoda!L5+Étkeztetés!K5</f>
        <v>4908538</v>
      </c>
      <c r="J5" s="88">
        <f>Óvoda!M5+Étkeztetés!L5</f>
        <v>4908538</v>
      </c>
      <c r="K5" s="88">
        <f>Óvoda!N5+Étkeztetés!M5</f>
        <v>4908538</v>
      </c>
      <c r="L5" s="91">
        <f>Óvoda!O5+Étkeztetés!N5</f>
        <v>4908538</v>
      </c>
      <c r="M5" s="88">
        <f>Óvoda!P5+Étkeztetés!O5</f>
        <v>4878538</v>
      </c>
      <c r="N5" s="90">
        <f>Óvoda!Q5+Étkeztetés!P5</f>
        <v>4882538</v>
      </c>
      <c r="O5" s="91">
        <f>Óvoda!R5+Étkeztetés!Q5</f>
        <v>4908538</v>
      </c>
      <c r="P5" s="88">
        <f>Óvoda!S5+Étkeztetés!R5</f>
        <v>5118538</v>
      </c>
      <c r="Q5" s="90">
        <f>Óvoda!T5+Étkeztetés!S5</f>
        <v>4959385</v>
      </c>
      <c r="R5" s="92">
        <f>Óvoda!U5+Étkeztetés!T5</f>
        <v>4944385</v>
      </c>
    </row>
    <row r="6" spans="1:18" x14ac:dyDescent="0.25">
      <c r="B6" s="125" t="s">
        <v>609</v>
      </c>
      <c r="C6" s="541" t="s">
        <v>120</v>
      </c>
      <c r="D6" s="542"/>
      <c r="E6" s="542"/>
      <c r="F6" s="257">
        <f>Óvoda!F6+Étkeztetés!F6</f>
        <v>57809865</v>
      </c>
      <c r="G6" s="119">
        <f>Óvoda!J6+Étkeztetés!I6</f>
        <v>3809253</v>
      </c>
      <c r="H6" s="120">
        <f>Óvoda!K6+Étkeztetés!J6</f>
        <v>4882538</v>
      </c>
      <c r="I6" s="120">
        <f>Óvoda!L6+Étkeztetés!K6</f>
        <v>4882538</v>
      </c>
      <c r="J6" s="120">
        <f>Óvoda!M6+Étkeztetés!L6</f>
        <v>4882538</v>
      </c>
      <c r="K6" s="120">
        <f>Óvoda!N6+Étkeztetés!M6</f>
        <v>4882538</v>
      </c>
      <c r="L6" s="123">
        <f>Óvoda!O6+Étkeztetés!N6</f>
        <v>4882538</v>
      </c>
      <c r="M6" s="120">
        <f>Óvoda!P6+Étkeztetés!O6</f>
        <v>4878538</v>
      </c>
      <c r="N6" s="122">
        <f>Óvoda!Q6+Étkeztetés!P6</f>
        <v>4882538</v>
      </c>
      <c r="O6" s="123">
        <f>Óvoda!R6+Étkeztetés!Q6</f>
        <v>4882538</v>
      </c>
      <c r="P6" s="120">
        <f>Óvoda!S6+Étkeztetés!R6</f>
        <v>5092538</v>
      </c>
      <c r="Q6" s="122">
        <f>Óvoda!T6+Étkeztetés!S6</f>
        <v>4933385</v>
      </c>
      <c r="R6" s="124">
        <f>Óvoda!U6+Étkeztetés!T6</f>
        <v>4918385</v>
      </c>
    </row>
    <row r="7" spans="1:18" s="211" customFormat="1" x14ac:dyDescent="0.25">
      <c r="A7" s="128" t="s">
        <v>121</v>
      </c>
      <c r="B7" s="191" t="s">
        <v>610</v>
      </c>
      <c r="C7" s="204"/>
      <c r="D7" s="274" t="s">
        <v>122</v>
      </c>
      <c r="E7" s="300"/>
      <c r="F7" s="281">
        <f>Óvoda!F7+Étkeztetés!F7</f>
        <v>56126776</v>
      </c>
      <c r="G7" s="201">
        <f>Óvoda!J7+Étkeztetés!I7</f>
        <v>3697231</v>
      </c>
      <c r="H7" s="195">
        <f>Óvoda!K7+Étkeztetés!J7</f>
        <v>4759805</v>
      </c>
      <c r="I7" s="195">
        <f>Óvoda!L7+Étkeztetés!K7</f>
        <v>4759805</v>
      </c>
      <c r="J7" s="195">
        <f>Óvoda!M7+Étkeztetés!L7</f>
        <v>4759805</v>
      </c>
      <c r="K7" s="195">
        <f>Óvoda!N7+Étkeztetés!M7</f>
        <v>4759805</v>
      </c>
      <c r="L7" s="196">
        <f>Óvoda!O7+Étkeztetés!N7</f>
        <v>4759805</v>
      </c>
      <c r="M7" s="195">
        <f>Óvoda!P7+Étkeztetés!O7</f>
        <v>4759805</v>
      </c>
      <c r="N7" s="194">
        <f>Óvoda!Q7+Étkeztetés!P7</f>
        <v>4759805</v>
      </c>
      <c r="O7" s="196">
        <f>Óvoda!R7+Étkeztetés!Q7</f>
        <v>4759805</v>
      </c>
      <c r="P7" s="195">
        <f>Óvoda!S7+Étkeztetés!R7</f>
        <v>4759805</v>
      </c>
      <c r="Q7" s="194">
        <f>Óvoda!T7+Étkeztetés!S7</f>
        <v>4795650</v>
      </c>
      <c r="R7" s="197">
        <f>Óvoda!U7+Étkeztetés!T7</f>
        <v>4795650</v>
      </c>
    </row>
    <row r="8" spans="1:18" s="211" customFormat="1" hidden="1" x14ac:dyDescent="0.25">
      <c r="A8" s="128" t="s">
        <v>123</v>
      </c>
      <c r="B8" s="191" t="s">
        <v>611</v>
      </c>
      <c r="C8" s="204"/>
      <c r="D8" s="274" t="s">
        <v>124</v>
      </c>
      <c r="E8" s="300"/>
      <c r="F8" s="281">
        <f>Óvoda!F8+Étkeztetés!F8</f>
        <v>0</v>
      </c>
      <c r="G8" s="201">
        <f>Óvoda!J8+Étkeztetés!I8</f>
        <v>0</v>
      </c>
      <c r="H8" s="195">
        <f>Óvoda!K8+Étkeztetés!J8</f>
        <v>0</v>
      </c>
      <c r="I8" s="195">
        <f>Óvoda!L8+Étkeztetés!K8</f>
        <v>0</v>
      </c>
      <c r="J8" s="195">
        <f>Óvoda!M8+Étkeztetés!L8</f>
        <v>0</v>
      </c>
      <c r="K8" s="195">
        <f>Óvoda!N8+Étkeztetés!M8</f>
        <v>0</v>
      </c>
      <c r="L8" s="196">
        <f>Óvoda!O8+Étkeztetés!N8</f>
        <v>0</v>
      </c>
      <c r="M8" s="195">
        <f>Óvoda!P8+Étkeztetés!O8</f>
        <v>0</v>
      </c>
      <c r="N8" s="194">
        <f>Óvoda!Q8+Étkeztetés!P8</f>
        <v>0</v>
      </c>
      <c r="O8" s="196">
        <f>Óvoda!R8+Étkeztetés!Q8</f>
        <v>0</v>
      </c>
      <c r="P8" s="195">
        <f>Óvoda!S8+Étkeztetés!R8</f>
        <v>0</v>
      </c>
      <c r="Q8" s="194">
        <f>Óvoda!T8+Étkeztetés!S8</f>
        <v>0</v>
      </c>
      <c r="R8" s="197">
        <f>Óvoda!U8+Étkeztetés!T8</f>
        <v>0</v>
      </c>
    </row>
    <row r="9" spans="1:18" s="211" customFormat="1" hidden="1" x14ac:dyDescent="0.25">
      <c r="A9" s="128" t="s">
        <v>125</v>
      </c>
      <c r="B9" s="191" t="s">
        <v>612</v>
      </c>
      <c r="C9" s="204"/>
      <c r="D9" s="274" t="s">
        <v>126</v>
      </c>
      <c r="E9" s="300"/>
      <c r="F9" s="281">
        <f>Óvoda!F9+Étkeztetés!F9</f>
        <v>0</v>
      </c>
      <c r="G9" s="201">
        <f>Óvoda!J9+Étkeztetés!I9</f>
        <v>0</v>
      </c>
      <c r="H9" s="195">
        <f>Óvoda!K9+Étkeztetés!J9</f>
        <v>0</v>
      </c>
      <c r="I9" s="195">
        <f>Óvoda!L9+Étkeztetés!K9</f>
        <v>0</v>
      </c>
      <c r="J9" s="195">
        <f>Óvoda!M9+Étkeztetés!L9</f>
        <v>0</v>
      </c>
      <c r="K9" s="195">
        <f>Óvoda!N9+Étkeztetés!M9</f>
        <v>0</v>
      </c>
      <c r="L9" s="196">
        <f>Óvoda!O9+Étkeztetés!N9</f>
        <v>0</v>
      </c>
      <c r="M9" s="195">
        <f>Óvoda!P9+Étkeztetés!O9</f>
        <v>0</v>
      </c>
      <c r="N9" s="194">
        <f>Óvoda!Q9+Étkeztetés!P9</f>
        <v>0</v>
      </c>
      <c r="O9" s="196">
        <f>Óvoda!R9+Étkeztetés!Q9</f>
        <v>0</v>
      </c>
      <c r="P9" s="195">
        <f>Óvoda!S9+Étkeztetés!R9</f>
        <v>0</v>
      </c>
      <c r="Q9" s="194">
        <f>Óvoda!T9+Étkeztetés!S9</f>
        <v>0</v>
      </c>
      <c r="R9" s="197">
        <f>Óvoda!U9+Étkeztetés!T9</f>
        <v>0</v>
      </c>
    </row>
    <row r="10" spans="1:18" s="211" customFormat="1" hidden="1" x14ac:dyDescent="0.25">
      <c r="A10" s="128" t="s">
        <v>127</v>
      </c>
      <c r="B10" s="191" t="s">
        <v>613</v>
      </c>
      <c r="C10" s="204"/>
      <c r="D10" s="274" t="s">
        <v>351</v>
      </c>
      <c r="E10" s="300"/>
      <c r="F10" s="281">
        <f>Óvoda!F10+Étkeztetés!F10</f>
        <v>0</v>
      </c>
      <c r="G10" s="201">
        <f>Óvoda!J10+Étkeztetés!I10</f>
        <v>0</v>
      </c>
      <c r="H10" s="195">
        <f>Óvoda!K10+Étkeztetés!J10</f>
        <v>0</v>
      </c>
      <c r="I10" s="195">
        <f>Óvoda!L10+Étkeztetés!K10</f>
        <v>0</v>
      </c>
      <c r="J10" s="195">
        <f>Óvoda!M10+Étkeztetés!L10</f>
        <v>0</v>
      </c>
      <c r="K10" s="195">
        <f>Óvoda!N10+Étkeztetés!M10</f>
        <v>0</v>
      </c>
      <c r="L10" s="196">
        <f>Óvoda!O10+Étkeztetés!N10</f>
        <v>0</v>
      </c>
      <c r="M10" s="195">
        <f>Óvoda!P10+Étkeztetés!O10</f>
        <v>0</v>
      </c>
      <c r="N10" s="194">
        <f>Óvoda!Q10+Étkeztetés!P10</f>
        <v>0</v>
      </c>
      <c r="O10" s="196">
        <f>Óvoda!R10+Étkeztetés!Q10</f>
        <v>0</v>
      </c>
      <c r="P10" s="195">
        <f>Óvoda!S10+Étkeztetés!R10</f>
        <v>0</v>
      </c>
      <c r="Q10" s="194">
        <f>Óvoda!T10+Étkeztetés!S10</f>
        <v>0</v>
      </c>
      <c r="R10" s="197">
        <f>Óvoda!U10+Étkeztetés!T10</f>
        <v>0</v>
      </c>
    </row>
    <row r="11" spans="1:18" s="211" customFormat="1" hidden="1" x14ac:dyDescent="0.25">
      <c r="A11" s="128" t="s">
        <v>128</v>
      </c>
      <c r="B11" s="191" t="s">
        <v>614</v>
      </c>
      <c r="C11" s="204"/>
      <c r="D11" s="274" t="s">
        <v>129</v>
      </c>
      <c r="E11" s="300"/>
      <c r="F11" s="281">
        <f>Óvoda!F11+Étkeztetés!F11</f>
        <v>0</v>
      </c>
      <c r="G11" s="201">
        <f>Óvoda!J11+Étkeztetés!I11</f>
        <v>0</v>
      </c>
      <c r="H11" s="195">
        <f>Óvoda!K11+Étkeztetés!J11</f>
        <v>0</v>
      </c>
      <c r="I11" s="195">
        <f>Óvoda!L11+Étkeztetés!K11</f>
        <v>0</v>
      </c>
      <c r="J11" s="195">
        <f>Óvoda!M11+Étkeztetés!L11</f>
        <v>0</v>
      </c>
      <c r="K11" s="195">
        <f>Óvoda!N11+Étkeztetés!M11</f>
        <v>0</v>
      </c>
      <c r="L11" s="196">
        <f>Óvoda!O11+Étkeztetés!N11</f>
        <v>0</v>
      </c>
      <c r="M11" s="195">
        <f>Óvoda!P11+Étkeztetés!O11</f>
        <v>0</v>
      </c>
      <c r="N11" s="194">
        <f>Óvoda!Q11+Étkeztetés!P11</f>
        <v>0</v>
      </c>
      <c r="O11" s="196">
        <f>Óvoda!R11+Étkeztetés!Q11</f>
        <v>0</v>
      </c>
      <c r="P11" s="195">
        <f>Óvoda!S11+Étkeztetés!R11</f>
        <v>0</v>
      </c>
      <c r="Q11" s="194">
        <f>Óvoda!T11+Étkeztetés!S11</f>
        <v>0</v>
      </c>
      <c r="R11" s="197">
        <f>Óvoda!U11+Étkeztetés!T11</f>
        <v>0</v>
      </c>
    </row>
    <row r="12" spans="1:18" s="211" customFormat="1" x14ac:dyDescent="0.25">
      <c r="A12" s="128" t="s">
        <v>130</v>
      </c>
      <c r="B12" s="191" t="s">
        <v>615</v>
      </c>
      <c r="C12" s="204"/>
      <c r="D12" s="274" t="s">
        <v>1075</v>
      </c>
      <c r="E12" s="300"/>
      <c r="F12" s="281">
        <f>Óvoda!F12+Étkeztetés!F12</f>
        <v>0</v>
      </c>
      <c r="G12" s="201">
        <f>Óvoda!J12+Étkeztetés!I12</f>
        <v>0</v>
      </c>
      <c r="H12" s="195">
        <f>Óvoda!K12+Étkeztetés!J12</f>
        <v>0</v>
      </c>
      <c r="I12" s="195">
        <f>Óvoda!L12+Étkeztetés!K12</f>
        <v>0</v>
      </c>
      <c r="J12" s="195">
        <f>Óvoda!M12+Étkeztetés!L12</f>
        <v>0</v>
      </c>
      <c r="K12" s="195">
        <f>Óvoda!N12+Étkeztetés!M12</f>
        <v>0</v>
      </c>
      <c r="L12" s="196">
        <f>Óvoda!O12+Étkeztetés!N12</f>
        <v>0</v>
      </c>
      <c r="M12" s="195">
        <f>Óvoda!P12+Étkeztetés!O12</f>
        <v>0</v>
      </c>
      <c r="N12" s="194">
        <f>Óvoda!Q12+Étkeztetés!P12</f>
        <v>0</v>
      </c>
      <c r="O12" s="196">
        <f>Óvoda!R12+Étkeztetés!Q12</f>
        <v>0</v>
      </c>
      <c r="P12" s="195">
        <f>Óvoda!S12+Étkeztetés!R12</f>
        <v>0</v>
      </c>
      <c r="Q12" s="194">
        <f>Óvoda!T12+Étkeztetés!S12</f>
        <v>0</v>
      </c>
      <c r="R12" s="197">
        <f>Óvoda!U12+Étkeztetés!T12</f>
        <v>0</v>
      </c>
    </row>
    <row r="13" spans="1:18" s="211" customFormat="1" hidden="1" x14ac:dyDescent="0.25">
      <c r="A13" s="128" t="s">
        <v>132</v>
      </c>
      <c r="B13" s="191" t="s">
        <v>616</v>
      </c>
      <c r="C13" s="204"/>
      <c r="D13" s="274" t="s">
        <v>133</v>
      </c>
      <c r="E13" s="300"/>
      <c r="F13" s="281">
        <f>Óvoda!F13+Étkeztetés!F13</f>
        <v>0</v>
      </c>
      <c r="G13" s="201">
        <f>Óvoda!J13+Étkeztetés!I13</f>
        <v>0</v>
      </c>
      <c r="H13" s="195">
        <f>Óvoda!K13+Étkeztetés!J13</f>
        <v>0</v>
      </c>
      <c r="I13" s="195">
        <f>Óvoda!L13+Étkeztetés!K13</f>
        <v>0</v>
      </c>
      <c r="J13" s="195">
        <f>Óvoda!M13+Étkeztetés!L13</f>
        <v>0</v>
      </c>
      <c r="K13" s="195">
        <f>Óvoda!N13+Étkeztetés!M13</f>
        <v>0</v>
      </c>
      <c r="L13" s="196">
        <f>Óvoda!O13+Étkeztetés!N13</f>
        <v>0</v>
      </c>
      <c r="M13" s="195">
        <f>Óvoda!P13+Étkeztetés!O13</f>
        <v>0</v>
      </c>
      <c r="N13" s="194">
        <f>Óvoda!Q13+Étkeztetés!P13</f>
        <v>0</v>
      </c>
      <c r="O13" s="196">
        <f>Óvoda!R13+Étkeztetés!Q13</f>
        <v>0</v>
      </c>
      <c r="P13" s="195">
        <f>Óvoda!S13+Étkeztetés!R13</f>
        <v>0</v>
      </c>
      <c r="Q13" s="194">
        <f>Óvoda!T13+Étkeztetés!S13</f>
        <v>0</v>
      </c>
      <c r="R13" s="197">
        <f>Óvoda!U13+Étkeztetés!T13</f>
        <v>0</v>
      </c>
    </row>
    <row r="14" spans="1:18" s="211" customFormat="1" x14ac:dyDescent="0.25">
      <c r="A14" s="128" t="s">
        <v>134</v>
      </c>
      <c r="B14" s="191" t="s">
        <v>617</v>
      </c>
      <c r="C14" s="204"/>
      <c r="D14" s="274" t="s">
        <v>135</v>
      </c>
      <c r="E14" s="300"/>
      <c r="F14" s="281">
        <f>Óvoda!F14+Étkeztetés!F14</f>
        <v>225000</v>
      </c>
      <c r="G14" s="201">
        <f>Óvoda!J14+Étkeztetés!I14</f>
        <v>0</v>
      </c>
      <c r="H14" s="195">
        <f>Óvoda!K14+Étkeztetés!J14</f>
        <v>0</v>
      </c>
      <c r="I14" s="195">
        <f>Óvoda!L14+Étkeztetés!K14</f>
        <v>0</v>
      </c>
      <c r="J14" s="195">
        <f>Óvoda!M14+Étkeztetés!L14</f>
        <v>0</v>
      </c>
      <c r="K14" s="195">
        <f>Óvoda!N14+Étkeztetés!M14</f>
        <v>0</v>
      </c>
      <c r="L14" s="196">
        <f>Óvoda!O14+Étkeztetés!N14</f>
        <v>0</v>
      </c>
      <c r="M14" s="195">
        <f>Óvoda!P14+Étkeztetés!O14</f>
        <v>0</v>
      </c>
      <c r="N14" s="194">
        <f>Óvoda!Q14+Étkeztetés!P14</f>
        <v>0</v>
      </c>
      <c r="O14" s="196">
        <f>Óvoda!R14+Étkeztetés!Q14</f>
        <v>0</v>
      </c>
      <c r="P14" s="195">
        <f>Óvoda!S14+Étkeztetés!R14</f>
        <v>210000</v>
      </c>
      <c r="Q14" s="194">
        <f>Óvoda!T14+Étkeztetés!S14</f>
        <v>15000</v>
      </c>
      <c r="R14" s="197">
        <f>Óvoda!U14+Étkeztetés!T14</f>
        <v>0</v>
      </c>
    </row>
    <row r="15" spans="1:18" s="211" customFormat="1" x14ac:dyDescent="0.25">
      <c r="A15" s="128" t="s">
        <v>136</v>
      </c>
      <c r="B15" s="191" t="s">
        <v>618</v>
      </c>
      <c r="C15" s="204"/>
      <c r="D15" s="274" t="s">
        <v>137</v>
      </c>
      <c r="E15" s="300"/>
      <c r="F15" s="281">
        <f>Óvoda!F15+Étkeztetés!F15</f>
        <v>254289</v>
      </c>
      <c r="G15" s="201">
        <f>Óvoda!J15+Étkeztetés!I15</f>
        <v>45622</v>
      </c>
      <c r="H15" s="195">
        <f>Óvoda!K15+Étkeztetés!J15</f>
        <v>19333</v>
      </c>
      <c r="I15" s="195">
        <f>Óvoda!L15+Étkeztetés!K15</f>
        <v>19333</v>
      </c>
      <c r="J15" s="195">
        <f>Óvoda!M15+Étkeztetés!L15</f>
        <v>19333</v>
      </c>
      <c r="K15" s="195">
        <f>Óvoda!N15+Étkeztetés!M15</f>
        <v>19333</v>
      </c>
      <c r="L15" s="196">
        <f>Óvoda!O15+Étkeztetés!N15</f>
        <v>19333</v>
      </c>
      <c r="M15" s="195">
        <f>Óvoda!P15+Étkeztetés!O15</f>
        <v>15333</v>
      </c>
      <c r="N15" s="194">
        <f>Óvoda!Q15+Étkeztetés!P15</f>
        <v>19333</v>
      </c>
      <c r="O15" s="196">
        <f>Óvoda!R15+Étkeztetés!Q15</f>
        <v>19333</v>
      </c>
      <c r="P15" s="195">
        <f>Óvoda!S15+Étkeztetés!R15</f>
        <v>19333</v>
      </c>
      <c r="Q15" s="194">
        <f>Óvoda!T15+Étkeztetés!S15</f>
        <v>19335</v>
      </c>
      <c r="R15" s="197">
        <f>Óvoda!U15+Étkeztetés!T15</f>
        <v>19335</v>
      </c>
    </row>
    <row r="16" spans="1:18" s="211" customFormat="1" hidden="1" x14ac:dyDescent="0.25">
      <c r="A16" s="128" t="s">
        <v>138</v>
      </c>
      <c r="B16" s="191" t="s">
        <v>619</v>
      </c>
      <c r="C16" s="204"/>
      <c r="D16" s="274" t="s">
        <v>139</v>
      </c>
      <c r="E16" s="300"/>
      <c r="F16" s="281">
        <f>Óvoda!F16+Étkeztetés!F16</f>
        <v>0</v>
      </c>
      <c r="G16" s="201">
        <f>Óvoda!J16+Étkeztetés!I16</f>
        <v>0</v>
      </c>
      <c r="H16" s="195">
        <f>Óvoda!K16+Étkeztetés!J16</f>
        <v>0</v>
      </c>
      <c r="I16" s="195">
        <f>Óvoda!L16+Étkeztetés!K16</f>
        <v>0</v>
      </c>
      <c r="J16" s="195">
        <f>Óvoda!M16+Étkeztetés!L16</f>
        <v>0</v>
      </c>
      <c r="K16" s="195">
        <f>Óvoda!N16+Étkeztetés!M16</f>
        <v>0</v>
      </c>
      <c r="L16" s="196">
        <f>Óvoda!O16+Étkeztetés!N16</f>
        <v>0</v>
      </c>
      <c r="M16" s="195">
        <f>Óvoda!P16+Étkeztetés!O16</f>
        <v>0</v>
      </c>
      <c r="N16" s="194">
        <f>Óvoda!Q16+Étkeztetés!P16</f>
        <v>0</v>
      </c>
      <c r="O16" s="196">
        <f>Óvoda!R16+Étkeztetés!Q16</f>
        <v>0</v>
      </c>
      <c r="P16" s="195">
        <f>Óvoda!S16+Étkeztetés!R16</f>
        <v>0</v>
      </c>
      <c r="Q16" s="194">
        <f>Óvoda!T16+Étkeztetés!S16</f>
        <v>0</v>
      </c>
      <c r="R16" s="197">
        <f>Óvoda!U16+Étkeztetés!T16</f>
        <v>0</v>
      </c>
    </row>
    <row r="17" spans="1:18" s="211" customFormat="1" hidden="1" x14ac:dyDescent="0.25">
      <c r="A17" s="128" t="s">
        <v>140</v>
      </c>
      <c r="B17" s="191" t="s">
        <v>620</v>
      </c>
      <c r="C17" s="204"/>
      <c r="D17" s="274" t="s">
        <v>141</v>
      </c>
      <c r="E17" s="300"/>
      <c r="F17" s="281">
        <f>Óvoda!F17+Étkeztetés!F17</f>
        <v>0</v>
      </c>
      <c r="G17" s="201">
        <f>Óvoda!J17+Étkeztetés!I17</f>
        <v>0</v>
      </c>
      <c r="H17" s="195">
        <f>Óvoda!K17+Étkeztetés!J17</f>
        <v>0</v>
      </c>
      <c r="I17" s="195">
        <f>Óvoda!L17+Étkeztetés!K17</f>
        <v>0</v>
      </c>
      <c r="J17" s="195">
        <f>Óvoda!M17+Étkeztetés!L17</f>
        <v>0</v>
      </c>
      <c r="K17" s="195">
        <f>Óvoda!N17+Étkeztetés!M17</f>
        <v>0</v>
      </c>
      <c r="L17" s="196">
        <f>Óvoda!O17+Étkeztetés!N17</f>
        <v>0</v>
      </c>
      <c r="M17" s="195">
        <f>Óvoda!P17+Étkeztetés!O17</f>
        <v>0</v>
      </c>
      <c r="N17" s="194">
        <f>Óvoda!Q17+Étkeztetés!P17</f>
        <v>0</v>
      </c>
      <c r="O17" s="196">
        <f>Óvoda!R17+Étkeztetés!Q17</f>
        <v>0</v>
      </c>
      <c r="P17" s="195">
        <f>Óvoda!S17+Étkeztetés!R17</f>
        <v>0</v>
      </c>
      <c r="Q17" s="194">
        <f>Óvoda!T17+Étkeztetés!S17</f>
        <v>0</v>
      </c>
      <c r="R17" s="197">
        <f>Óvoda!U17+Étkeztetés!T17</f>
        <v>0</v>
      </c>
    </row>
    <row r="18" spans="1:18" s="211" customFormat="1" hidden="1" x14ac:dyDescent="0.25">
      <c r="A18" s="128" t="s">
        <v>142</v>
      </c>
      <c r="B18" s="191" t="s">
        <v>621</v>
      </c>
      <c r="C18" s="204"/>
      <c r="D18" s="274" t="s">
        <v>143</v>
      </c>
      <c r="E18" s="300"/>
      <c r="F18" s="281">
        <f>Óvoda!F18+Étkeztetés!F18</f>
        <v>0</v>
      </c>
      <c r="G18" s="201">
        <f>Óvoda!J18+Étkeztetés!I18</f>
        <v>0</v>
      </c>
      <c r="H18" s="195">
        <f>Óvoda!K18+Étkeztetés!J18</f>
        <v>0</v>
      </c>
      <c r="I18" s="195">
        <f>Óvoda!L18+Étkeztetés!K18</f>
        <v>0</v>
      </c>
      <c r="J18" s="195">
        <f>Óvoda!M18+Étkeztetés!L18</f>
        <v>0</v>
      </c>
      <c r="K18" s="195">
        <f>Óvoda!N18+Étkeztetés!M18</f>
        <v>0</v>
      </c>
      <c r="L18" s="196">
        <f>Óvoda!O18+Étkeztetés!N18</f>
        <v>0</v>
      </c>
      <c r="M18" s="195">
        <f>Óvoda!P18+Étkeztetés!O18</f>
        <v>0</v>
      </c>
      <c r="N18" s="194">
        <f>Óvoda!Q18+Étkeztetés!P18</f>
        <v>0</v>
      </c>
      <c r="O18" s="196">
        <f>Óvoda!R18+Étkeztetés!Q18</f>
        <v>0</v>
      </c>
      <c r="P18" s="195">
        <f>Óvoda!S18+Étkeztetés!R18</f>
        <v>0</v>
      </c>
      <c r="Q18" s="194">
        <f>Óvoda!T18+Étkeztetés!S18</f>
        <v>0</v>
      </c>
      <c r="R18" s="197">
        <f>Óvoda!U18+Étkeztetés!T18</f>
        <v>0</v>
      </c>
    </row>
    <row r="19" spans="1:18" s="211" customFormat="1" x14ac:dyDescent="0.25">
      <c r="A19" s="128" t="s">
        <v>144</v>
      </c>
      <c r="B19" s="191" t="s">
        <v>622</v>
      </c>
      <c r="C19" s="204"/>
      <c r="D19" s="274" t="s">
        <v>145</v>
      </c>
      <c r="E19" s="300"/>
      <c r="F19" s="281">
        <f>Óvoda!F19+Étkeztetés!F19</f>
        <v>1203800</v>
      </c>
      <c r="G19" s="201">
        <f>Óvoda!J19+Étkeztetés!I19</f>
        <v>66400</v>
      </c>
      <c r="H19" s="195">
        <f>Óvoda!K19+Étkeztetés!J19</f>
        <v>103400</v>
      </c>
      <c r="I19" s="195">
        <f>Óvoda!L19+Étkeztetés!K19</f>
        <v>103400</v>
      </c>
      <c r="J19" s="195">
        <f>Óvoda!M19+Étkeztetés!L19</f>
        <v>103400</v>
      </c>
      <c r="K19" s="195">
        <f>Óvoda!N19+Étkeztetés!M19</f>
        <v>103400</v>
      </c>
      <c r="L19" s="196">
        <f>Óvoda!O19+Étkeztetés!N19</f>
        <v>103400</v>
      </c>
      <c r="M19" s="195">
        <f>Óvoda!P19+Étkeztetés!O19</f>
        <v>103400</v>
      </c>
      <c r="N19" s="194">
        <f>Óvoda!Q19+Étkeztetés!P19</f>
        <v>103400</v>
      </c>
      <c r="O19" s="196">
        <f>Óvoda!R19+Étkeztetés!Q19</f>
        <v>103400</v>
      </c>
      <c r="P19" s="195">
        <f>Óvoda!S19+Étkeztetés!R19</f>
        <v>103400</v>
      </c>
      <c r="Q19" s="194">
        <f>Óvoda!T19+Étkeztetés!S19</f>
        <v>103400</v>
      </c>
      <c r="R19" s="197">
        <f>Óvoda!U19+Étkeztetés!T19</f>
        <v>103400</v>
      </c>
    </row>
    <row r="20" spans="1:18" x14ac:dyDescent="0.25">
      <c r="B20" s="93" t="s">
        <v>623</v>
      </c>
      <c r="C20" s="534" t="s">
        <v>146</v>
      </c>
      <c r="D20" s="535"/>
      <c r="E20" s="535"/>
      <c r="F20" s="259">
        <f>Óvoda!F20+Étkeztetés!F20</f>
        <v>301250</v>
      </c>
      <c r="G20" s="95">
        <f>Óvoda!J20+Étkeztetés!I20</f>
        <v>67250</v>
      </c>
      <c r="H20" s="96">
        <f>Óvoda!K20+Étkeztetés!J20</f>
        <v>26000</v>
      </c>
      <c r="I20" s="96">
        <f>Óvoda!L20+Étkeztetés!K20</f>
        <v>26000</v>
      </c>
      <c r="J20" s="96">
        <f>Óvoda!M20+Étkeztetés!L20</f>
        <v>26000</v>
      </c>
      <c r="K20" s="96">
        <f>Óvoda!N20+Étkeztetés!M20</f>
        <v>26000</v>
      </c>
      <c r="L20" s="99">
        <f>Óvoda!O20+Étkeztetés!N20</f>
        <v>26000</v>
      </c>
      <c r="M20" s="96">
        <f>Óvoda!P20+Étkeztetés!O20</f>
        <v>0</v>
      </c>
      <c r="N20" s="98">
        <f>Óvoda!Q20+Étkeztetés!P20</f>
        <v>0</v>
      </c>
      <c r="O20" s="99">
        <f>Óvoda!R20+Étkeztetés!Q20</f>
        <v>26000</v>
      </c>
      <c r="P20" s="96">
        <f>Óvoda!S20+Étkeztetés!R20</f>
        <v>26000</v>
      </c>
      <c r="Q20" s="98">
        <f>Óvoda!T20+Étkeztetés!S20</f>
        <v>26000</v>
      </c>
      <c r="R20" s="100">
        <f>Óvoda!U20+Étkeztetés!T20</f>
        <v>26000</v>
      </c>
    </row>
    <row r="21" spans="1:18" s="41" customFormat="1" hidden="1" x14ac:dyDescent="0.25">
      <c r="A21" s="128" t="s">
        <v>147</v>
      </c>
      <c r="B21" s="53" t="s">
        <v>624</v>
      </c>
      <c r="C21" s="580" t="s">
        <v>148</v>
      </c>
      <c r="D21" s="581"/>
      <c r="E21" s="581"/>
      <c r="F21" s="265">
        <f>Óvoda!F21+Étkeztetés!F21</f>
        <v>0</v>
      </c>
      <c r="G21" s="78">
        <f>Óvoda!J21+Étkeztetés!I21</f>
        <v>0</v>
      </c>
      <c r="H21" s="13">
        <f>Óvoda!K21+Étkeztetés!J21</f>
        <v>0</v>
      </c>
      <c r="I21" s="13">
        <f>Óvoda!L21+Étkeztetés!K21</f>
        <v>0</v>
      </c>
      <c r="J21" s="13">
        <f>Óvoda!M21+Étkeztetés!L21</f>
        <v>0</v>
      </c>
      <c r="K21" s="13">
        <f>Óvoda!N21+Étkeztetés!M21</f>
        <v>0</v>
      </c>
      <c r="L21" s="83">
        <f>Óvoda!O21+Étkeztetés!N21</f>
        <v>0</v>
      </c>
      <c r="M21" s="13">
        <f>Óvoda!P21+Étkeztetés!O21</f>
        <v>0</v>
      </c>
      <c r="N21" s="43">
        <f>Óvoda!Q21+Étkeztetés!P21</f>
        <v>0</v>
      </c>
      <c r="O21" s="83">
        <f>Óvoda!R21+Étkeztetés!Q21</f>
        <v>0</v>
      </c>
      <c r="P21" s="13">
        <f>Óvoda!S21+Étkeztetés!R21</f>
        <v>0</v>
      </c>
      <c r="Q21" s="43">
        <f>Óvoda!T21+Étkeztetés!S21</f>
        <v>0</v>
      </c>
      <c r="R21" s="45">
        <f>Óvoda!U21+Étkeztetés!T21</f>
        <v>0</v>
      </c>
    </row>
    <row r="22" spans="1:18" s="41" customFormat="1" ht="25.5" customHeight="1" thickBot="1" x14ac:dyDescent="0.3">
      <c r="A22" s="128" t="s">
        <v>149</v>
      </c>
      <c r="B22" s="53" t="s">
        <v>625</v>
      </c>
      <c r="C22" s="582" t="s">
        <v>878</v>
      </c>
      <c r="D22" s="583"/>
      <c r="E22" s="583"/>
      <c r="F22" s="265">
        <f>Óvoda!F22+Étkeztetés!F22</f>
        <v>301250</v>
      </c>
      <c r="G22" s="78">
        <f>Óvoda!J22+Étkeztetés!I22</f>
        <v>67250</v>
      </c>
      <c r="H22" s="13">
        <f>Óvoda!K22+Étkeztetés!J22</f>
        <v>26000</v>
      </c>
      <c r="I22" s="13">
        <f>Óvoda!L22+Étkeztetés!K22</f>
        <v>26000</v>
      </c>
      <c r="J22" s="13">
        <f>Óvoda!M22+Étkeztetés!L22</f>
        <v>26000</v>
      </c>
      <c r="K22" s="13">
        <f>Óvoda!N22+Étkeztetés!M22</f>
        <v>26000</v>
      </c>
      <c r="L22" s="83">
        <f>Óvoda!O22+Étkeztetés!N22</f>
        <v>26000</v>
      </c>
      <c r="M22" s="13">
        <f>Óvoda!P22+Étkeztetés!O22</f>
        <v>0</v>
      </c>
      <c r="N22" s="43">
        <f>Óvoda!Q22+Étkeztetés!P22</f>
        <v>0</v>
      </c>
      <c r="O22" s="83">
        <f>Óvoda!R22+Étkeztetés!Q22</f>
        <v>26000</v>
      </c>
      <c r="P22" s="13">
        <f>Óvoda!S22+Étkeztetés!R22</f>
        <v>26000</v>
      </c>
      <c r="Q22" s="43">
        <f>Óvoda!T22+Étkeztetés!S22</f>
        <v>26000</v>
      </c>
      <c r="R22" s="45">
        <f>Óvoda!U22+Étkeztetés!T22</f>
        <v>26000</v>
      </c>
    </row>
    <row r="23" spans="1:18" s="41" customFormat="1" ht="15.75" hidden="1" thickBot="1" x14ac:dyDescent="0.3">
      <c r="A23" s="128" t="s">
        <v>150</v>
      </c>
      <c r="B23" s="198" t="s">
        <v>626</v>
      </c>
      <c r="C23" s="619" t="s">
        <v>151</v>
      </c>
      <c r="D23" s="620"/>
      <c r="E23" s="620"/>
      <c r="F23" s="282">
        <f>Óvoda!F23+Étkeztetés!F23</f>
        <v>0</v>
      </c>
      <c r="G23" s="78">
        <f>Óvoda!J23+Étkeztetés!I23</f>
        <v>0</v>
      </c>
      <c r="H23" s="13">
        <f>Óvoda!K23+Étkeztetés!J23</f>
        <v>0</v>
      </c>
      <c r="I23" s="13">
        <f>Óvoda!L23+Étkeztetés!K23</f>
        <v>0</v>
      </c>
      <c r="J23" s="13">
        <f>Óvoda!M23+Étkeztetés!L23</f>
        <v>0</v>
      </c>
      <c r="K23" s="13">
        <f>Óvoda!N23+Étkeztetés!M23</f>
        <v>0</v>
      </c>
      <c r="L23" s="83">
        <f>Óvoda!O23+Étkeztetés!N23</f>
        <v>0</v>
      </c>
      <c r="M23" s="13">
        <f>Óvoda!P23+Étkeztetés!O23</f>
        <v>0</v>
      </c>
      <c r="N23" s="43">
        <f>Óvoda!Q23+Étkeztetés!P23</f>
        <v>0</v>
      </c>
      <c r="O23" s="83">
        <f>Óvoda!R23+Étkeztetés!Q23</f>
        <v>0</v>
      </c>
      <c r="P23" s="13">
        <f>Óvoda!S23+Étkeztetés!R23</f>
        <v>0</v>
      </c>
      <c r="Q23" s="43">
        <f>Óvoda!T23+Étkeztetés!S23</f>
        <v>0</v>
      </c>
      <c r="R23" s="45">
        <f>Óvoda!U23+Étkeztetés!T23</f>
        <v>0</v>
      </c>
    </row>
    <row r="24" spans="1:18" ht="15.75" thickBot="1" x14ac:dyDescent="0.3">
      <c r="A24" s="128" t="s">
        <v>967</v>
      </c>
      <c r="B24" s="85" t="s">
        <v>152</v>
      </c>
      <c r="C24" s="539" t="s">
        <v>803</v>
      </c>
      <c r="D24" s="539"/>
      <c r="E24" s="540"/>
      <c r="F24" s="261">
        <f>Óvoda!F24+Étkeztetés!F24</f>
        <v>13007628.27</v>
      </c>
      <c r="G24" s="87">
        <f>Óvoda!J24+Étkeztetés!I24</f>
        <v>1046017.5700000002</v>
      </c>
      <c r="H24" s="88">
        <f>Óvoda!K24+Étkeztetés!J24</f>
        <v>1078094.8999999999</v>
      </c>
      <c r="I24" s="88">
        <f>Óvoda!L24+Étkeztetés!K24</f>
        <v>1078094.8999999999</v>
      </c>
      <c r="J24" s="88">
        <f>Óvoda!M24+Étkeztetés!L24</f>
        <v>1078094.8999999999</v>
      </c>
      <c r="K24" s="88">
        <f>Óvoda!N24+Étkeztetés!M24</f>
        <v>1078094.8999999999</v>
      </c>
      <c r="L24" s="91">
        <f>Óvoda!O24+Étkeztetés!N24</f>
        <v>1078094.8999999999</v>
      </c>
      <c r="M24" s="88">
        <f>Óvoda!P24+Étkeztetés!O24</f>
        <v>1072374.8999999999</v>
      </c>
      <c r="N24" s="90">
        <f>Óvoda!Q24+Étkeztetés!P24</f>
        <v>1072374.8999999999</v>
      </c>
      <c r="O24" s="91">
        <f>Óvoda!R24+Étkeztetés!Q24</f>
        <v>1078094.8999999999</v>
      </c>
      <c r="P24" s="88">
        <f>Óvoda!S24+Étkeztetés!R24</f>
        <v>1169780.8999999999</v>
      </c>
      <c r="Q24" s="90">
        <f>Óvoda!T24+Étkeztetés!S24</f>
        <v>1092529.8</v>
      </c>
      <c r="R24" s="92">
        <f>Óvoda!U24+Étkeztetés!T24</f>
        <v>1085980.8</v>
      </c>
    </row>
    <row r="25" spans="1:18" x14ac:dyDescent="0.25">
      <c r="B25" s="61"/>
      <c r="C25" s="604" t="s">
        <v>154</v>
      </c>
      <c r="D25" s="605"/>
      <c r="E25" s="605"/>
      <c r="F25" s="262">
        <f>Óvoda!F25+Étkeztetés!F25</f>
        <v>12575940.67</v>
      </c>
      <c r="G25" s="76">
        <f>Óvoda!J25+Étkeztetés!I25</f>
        <v>1015128.7700000001</v>
      </c>
      <c r="H25" s="1">
        <f>Óvoda!K25+Étkeztetés!J25</f>
        <v>1050589.1000000001</v>
      </c>
      <c r="I25" s="1">
        <f>Óvoda!L25+Étkeztetés!K25</f>
        <v>1050589.1000000001</v>
      </c>
      <c r="J25" s="1">
        <f>Óvoda!M25+Étkeztetés!L25</f>
        <v>1050589.1000000001</v>
      </c>
      <c r="K25" s="1">
        <f>Óvoda!N25+Étkeztetés!M25</f>
        <v>1050589.1000000001</v>
      </c>
      <c r="L25" s="82">
        <f>Óvoda!O25+Étkeztetés!N25</f>
        <v>1050589.1000000001</v>
      </c>
      <c r="M25" s="1">
        <f>Óvoda!P25+Étkeztetés!O25</f>
        <v>1044869.1</v>
      </c>
      <c r="N25" s="42">
        <f>Óvoda!Q25+Étkeztetés!P25</f>
        <v>1044869.1</v>
      </c>
      <c r="O25" s="82">
        <f>Óvoda!R25+Étkeztetés!Q25</f>
        <v>1050589.1000000001</v>
      </c>
      <c r="P25" s="1">
        <f>Óvoda!S25+Étkeztetés!R25</f>
        <v>1050589.1000000001</v>
      </c>
      <c r="Q25" s="42">
        <f>Óvoda!T25+Étkeztetés!S25</f>
        <v>1058475</v>
      </c>
      <c r="R25" s="44">
        <f>Óvoda!U25+Étkeztetés!T25</f>
        <v>1058475</v>
      </c>
    </row>
    <row r="26" spans="1:18" hidden="1" x14ac:dyDescent="0.25">
      <c r="B26" s="62"/>
      <c r="C26" s="606" t="s">
        <v>155</v>
      </c>
      <c r="D26" s="607"/>
      <c r="E26" s="607"/>
      <c r="F26" s="263">
        <f>Óvoda!F28+Étkeztetés!F26</f>
        <v>0</v>
      </c>
      <c r="G26" s="76">
        <f>Óvoda!J28+Étkeztetés!I26</f>
        <v>0</v>
      </c>
      <c r="H26" s="1">
        <f>Óvoda!K28+Étkeztetés!J26</f>
        <v>0</v>
      </c>
      <c r="I26" s="1">
        <f>Óvoda!L28+Étkeztetés!K26</f>
        <v>0</v>
      </c>
      <c r="J26" s="1">
        <f>Óvoda!M28+Étkeztetés!L26</f>
        <v>0</v>
      </c>
      <c r="K26" s="1">
        <f>Óvoda!N28+Étkeztetés!M26</f>
        <v>0</v>
      </c>
      <c r="L26" s="82">
        <f>Óvoda!O28+Étkeztetés!N26</f>
        <v>0</v>
      </c>
      <c r="M26" s="1">
        <f>Óvoda!P28+Étkeztetés!O26</f>
        <v>0</v>
      </c>
      <c r="N26" s="42">
        <f>Óvoda!Q28+Étkeztetés!P26</f>
        <v>0</v>
      </c>
      <c r="O26" s="82">
        <f>Óvoda!R28+Étkeztetés!Q26</f>
        <v>0</v>
      </c>
      <c r="P26" s="1">
        <f>Óvoda!S28+Étkeztetés!R26</f>
        <v>0</v>
      </c>
      <c r="Q26" s="42">
        <f>Óvoda!T28+Étkeztetés!S26</f>
        <v>0</v>
      </c>
      <c r="R26" s="44">
        <f>Óvoda!U28+Étkeztetés!T26</f>
        <v>0</v>
      </c>
    </row>
    <row r="27" spans="1:18" hidden="1" x14ac:dyDescent="0.25">
      <c r="B27" s="62"/>
      <c r="C27" s="606" t="s">
        <v>156</v>
      </c>
      <c r="D27" s="607"/>
      <c r="E27" s="607"/>
      <c r="F27" s="263">
        <f>Óvoda!F29+Étkeztetés!F27</f>
        <v>0</v>
      </c>
      <c r="G27" s="76">
        <f>Óvoda!J29+Étkeztetés!I27</f>
        <v>0</v>
      </c>
      <c r="H27" s="1">
        <f>Óvoda!K29+Étkeztetés!J27</f>
        <v>0</v>
      </c>
      <c r="I27" s="1">
        <f>Óvoda!L29+Étkeztetés!K27</f>
        <v>0</v>
      </c>
      <c r="J27" s="1">
        <f>Óvoda!M29+Étkeztetés!L27</f>
        <v>0</v>
      </c>
      <c r="K27" s="1">
        <f>Óvoda!N29+Étkeztetés!M27</f>
        <v>0</v>
      </c>
      <c r="L27" s="82">
        <f>Óvoda!O29+Étkeztetés!N27</f>
        <v>0</v>
      </c>
      <c r="M27" s="1">
        <f>Óvoda!P29+Étkeztetés!O27</f>
        <v>0</v>
      </c>
      <c r="N27" s="42">
        <f>Óvoda!Q29+Étkeztetés!P27</f>
        <v>0</v>
      </c>
      <c r="O27" s="82">
        <f>Óvoda!R29+Étkeztetés!Q27</f>
        <v>0</v>
      </c>
      <c r="P27" s="1">
        <f>Óvoda!S29+Étkeztetés!R27</f>
        <v>0</v>
      </c>
      <c r="Q27" s="42">
        <f>Óvoda!T29+Étkeztetés!S27</f>
        <v>0</v>
      </c>
      <c r="R27" s="44">
        <f>Óvoda!U29+Étkeztetés!T27</f>
        <v>0</v>
      </c>
    </row>
    <row r="28" spans="1:18" x14ac:dyDescent="0.25">
      <c r="B28" s="62"/>
      <c r="C28" s="606" t="s">
        <v>157</v>
      </c>
      <c r="D28" s="607"/>
      <c r="E28" s="607"/>
      <c r="F28" s="263">
        <f>Óvoda!F30+Étkeztetés!F28</f>
        <v>254667.59999999998</v>
      </c>
      <c r="G28" s="76">
        <f>Óvoda!J30+Étkeztetés!I28</f>
        <v>16354.8</v>
      </c>
      <c r="H28" s="1">
        <f>Óvoda!K30+Étkeztetés!J28</f>
        <v>16354.8</v>
      </c>
      <c r="I28" s="1">
        <f>Óvoda!L30+Étkeztetés!K28</f>
        <v>16354.8</v>
      </c>
      <c r="J28" s="1">
        <f>Óvoda!M30+Étkeztetés!L28</f>
        <v>16354.8</v>
      </c>
      <c r="K28" s="1">
        <f>Óvoda!N30+Étkeztetés!M28</f>
        <v>16354.8</v>
      </c>
      <c r="L28" s="82">
        <f>Óvoda!O30+Étkeztetés!N28</f>
        <v>16354.8</v>
      </c>
      <c r="M28" s="1">
        <f>Óvoda!P30+Étkeztetés!O28</f>
        <v>16354.8</v>
      </c>
      <c r="N28" s="42">
        <f>Óvoda!Q30+Étkeztetés!P28</f>
        <v>16354.8</v>
      </c>
      <c r="O28" s="82">
        <f>Óvoda!R30+Étkeztetés!Q28</f>
        <v>16354.8</v>
      </c>
      <c r="P28" s="1">
        <f>Óvoda!S30+Étkeztetés!R28</f>
        <v>70870.8</v>
      </c>
      <c r="Q28" s="42">
        <f>Óvoda!T30+Étkeztetés!S28</f>
        <v>20248.8</v>
      </c>
      <c r="R28" s="44">
        <f>Óvoda!U30+Étkeztetés!T28</f>
        <v>16354.8</v>
      </c>
    </row>
    <row r="29" spans="1:18" hidden="1" x14ac:dyDescent="0.25">
      <c r="B29" s="62"/>
      <c r="C29" s="606" t="s">
        <v>158</v>
      </c>
      <c r="D29" s="607"/>
      <c r="E29" s="607"/>
      <c r="F29" s="263">
        <f>Óvoda!F31+Étkeztetés!F29</f>
        <v>3383</v>
      </c>
      <c r="G29" s="76">
        <f>Óvoda!J31+Étkeztetés!I29</f>
        <v>3383</v>
      </c>
      <c r="H29" s="1">
        <f>Óvoda!K31+Étkeztetés!J29</f>
        <v>0</v>
      </c>
      <c r="I29" s="1">
        <f>Óvoda!L31+Étkeztetés!K29</f>
        <v>0</v>
      </c>
      <c r="J29" s="1">
        <f>Óvoda!M31+Étkeztetés!L29</f>
        <v>0</v>
      </c>
      <c r="K29" s="1">
        <f>Óvoda!N31+Étkeztetés!M29</f>
        <v>0</v>
      </c>
      <c r="L29" s="82">
        <f>Óvoda!O31+Étkeztetés!N29</f>
        <v>0</v>
      </c>
      <c r="M29" s="1">
        <f>Óvoda!P31+Étkeztetés!O29</f>
        <v>0</v>
      </c>
      <c r="N29" s="42">
        <f>Óvoda!Q31+Étkeztetés!P29</f>
        <v>0</v>
      </c>
      <c r="O29" s="82">
        <f>Óvoda!R31+Étkeztetés!Q29</f>
        <v>0</v>
      </c>
      <c r="P29" s="1">
        <f>Óvoda!S31+Étkeztetés!R29</f>
        <v>0</v>
      </c>
      <c r="Q29" s="42">
        <f>Óvoda!T31+Étkeztetés!S29</f>
        <v>0</v>
      </c>
      <c r="R29" s="44">
        <f>Óvoda!U31+Étkeztetés!T29</f>
        <v>0</v>
      </c>
    </row>
    <row r="30" spans="1:18" hidden="1" x14ac:dyDescent="0.25">
      <c r="B30" s="62"/>
      <c r="C30" s="606" t="s">
        <v>159</v>
      </c>
      <c r="D30" s="607"/>
      <c r="E30" s="607"/>
      <c r="F30" s="263">
        <f>Óvoda!F32+Étkeztetés!F30</f>
        <v>0</v>
      </c>
      <c r="G30" s="76">
        <f>Óvoda!J32+Étkeztetés!I30</f>
        <v>0</v>
      </c>
      <c r="H30" s="1">
        <f>Óvoda!K32+Étkeztetés!J30</f>
        <v>0</v>
      </c>
      <c r="I30" s="1">
        <f>Óvoda!L32+Étkeztetés!K30</f>
        <v>0</v>
      </c>
      <c r="J30" s="1">
        <f>Óvoda!M32+Étkeztetés!L30</f>
        <v>0</v>
      </c>
      <c r="K30" s="1">
        <f>Óvoda!N32+Étkeztetés!M30</f>
        <v>0</v>
      </c>
      <c r="L30" s="82">
        <f>Óvoda!O32+Étkeztetés!N30</f>
        <v>0</v>
      </c>
      <c r="M30" s="1">
        <f>Óvoda!P32+Étkeztetés!O30</f>
        <v>0</v>
      </c>
      <c r="N30" s="42">
        <f>Óvoda!Q32+Étkeztetés!P30</f>
        <v>0</v>
      </c>
      <c r="O30" s="82">
        <f>Óvoda!R32+Étkeztetés!Q30</f>
        <v>0</v>
      </c>
      <c r="P30" s="1">
        <f>Óvoda!S32+Étkeztetés!R30</f>
        <v>0</v>
      </c>
      <c r="Q30" s="42">
        <f>Óvoda!T32+Étkeztetés!S30</f>
        <v>0</v>
      </c>
      <c r="R30" s="44">
        <f>Óvoda!U32+Étkeztetés!T30</f>
        <v>0</v>
      </c>
    </row>
    <row r="31" spans="1:18" ht="15.75" thickBot="1" x14ac:dyDescent="0.3">
      <c r="B31" s="63"/>
      <c r="C31" s="608" t="s">
        <v>160</v>
      </c>
      <c r="D31" s="609"/>
      <c r="E31" s="609"/>
      <c r="F31" s="264">
        <f>Óvoda!F33+Étkeztetés!F31</f>
        <v>173637</v>
      </c>
      <c r="G31" s="76">
        <f>Óvoda!J33+Étkeztetés!I31</f>
        <v>11151</v>
      </c>
      <c r="H31" s="1">
        <f>Óvoda!K33+Étkeztetés!J31</f>
        <v>11151</v>
      </c>
      <c r="I31" s="1">
        <f>Óvoda!L33+Étkeztetés!K31</f>
        <v>11151</v>
      </c>
      <c r="J31" s="1">
        <f>Óvoda!M33+Étkeztetés!L31</f>
        <v>11151</v>
      </c>
      <c r="K31" s="1">
        <f>Óvoda!N33+Étkeztetés!M31</f>
        <v>11151</v>
      </c>
      <c r="L31" s="82">
        <f>Óvoda!O33+Étkeztetés!N31</f>
        <v>11151</v>
      </c>
      <c r="M31" s="1">
        <f>Óvoda!P33+Étkeztetés!O31</f>
        <v>11151</v>
      </c>
      <c r="N31" s="42">
        <f>Óvoda!Q33+Étkeztetés!P31</f>
        <v>11151</v>
      </c>
      <c r="O31" s="82">
        <f>Óvoda!R33+Étkeztetés!Q31</f>
        <v>11151</v>
      </c>
      <c r="P31" s="1">
        <f>Óvoda!S33+Étkeztetés!R31</f>
        <v>48321</v>
      </c>
      <c r="Q31" s="42">
        <f>Óvoda!T33+Étkeztetés!S31</f>
        <v>13806</v>
      </c>
      <c r="R31" s="44">
        <f>Óvoda!U33+Étkeztetés!T31</f>
        <v>11151</v>
      </c>
    </row>
    <row r="32" spans="1:18" ht="15.75" thickBot="1" x14ac:dyDescent="0.3">
      <c r="B32" s="85" t="s">
        <v>161</v>
      </c>
      <c r="C32" s="540" t="s">
        <v>162</v>
      </c>
      <c r="D32" s="558"/>
      <c r="E32" s="558"/>
      <c r="F32" s="261">
        <f>Óvoda!F34+Étkeztetés!F32</f>
        <v>17876684</v>
      </c>
      <c r="G32" s="87">
        <f>Óvoda!J34+Étkeztetés!I32</f>
        <v>1620142</v>
      </c>
      <c r="H32" s="88">
        <f>Óvoda!K34+Étkeztetés!J32</f>
        <v>1556695</v>
      </c>
      <c r="I32" s="88">
        <f>Óvoda!L34+Étkeztetés!K32</f>
        <v>1580958</v>
      </c>
      <c r="J32" s="88">
        <f>Óvoda!M34+Étkeztetés!L32</f>
        <v>1461445</v>
      </c>
      <c r="K32" s="88">
        <f>Óvoda!N34+Étkeztetés!M32</f>
        <v>1466345</v>
      </c>
      <c r="L32" s="91">
        <f>Óvoda!O34+Étkeztetés!N32</f>
        <v>1467045</v>
      </c>
      <c r="M32" s="88">
        <f>Óvoda!P34+Étkeztetés!O32</f>
        <v>1438495</v>
      </c>
      <c r="N32" s="90">
        <f>Óvoda!Q34+Étkeztetés!P32</f>
        <v>1448158</v>
      </c>
      <c r="O32" s="91">
        <f>Óvoda!R34+Étkeztetés!Q32</f>
        <v>1477345</v>
      </c>
      <c r="P32" s="88">
        <f>Óvoda!S34+Étkeztetés!R32</f>
        <v>1474045</v>
      </c>
      <c r="Q32" s="90">
        <f>Óvoda!T34+Étkeztetés!S32</f>
        <v>1448158</v>
      </c>
      <c r="R32" s="92">
        <f>Óvoda!U34+Étkeztetés!T32</f>
        <v>1437853</v>
      </c>
    </row>
    <row r="33" spans="1:18" x14ac:dyDescent="0.25">
      <c r="B33" s="125" t="s">
        <v>627</v>
      </c>
      <c r="C33" s="541" t="s">
        <v>163</v>
      </c>
      <c r="D33" s="542"/>
      <c r="E33" s="542"/>
      <c r="F33" s="257">
        <f>Óvoda!F35+Étkeztetés!F33</f>
        <v>10892300</v>
      </c>
      <c r="G33" s="119">
        <f>Óvoda!J35+Étkeztetés!I33</f>
        <v>905292</v>
      </c>
      <c r="H33" s="120">
        <f>Óvoda!K35+Étkeztetés!J33</f>
        <v>895292</v>
      </c>
      <c r="I33" s="120">
        <f>Óvoda!L35+Étkeztetés!K33</f>
        <v>1025292</v>
      </c>
      <c r="J33" s="120">
        <f>Óvoda!M35+Étkeztetés!L33</f>
        <v>895292</v>
      </c>
      <c r="K33" s="120">
        <f>Óvoda!N35+Étkeztetés!M33</f>
        <v>895292</v>
      </c>
      <c r="L33" s="123">
        <f>Óvoda!O35+Étkeztetés!N33</f>
        <v>905292</v>
      </c>
      <c r="M33" s="120">
        <f>Óvoda!P35+Étkeztetés!O33</f>
        <v>867192</v>
      </c>
      <c r="N33" s="122">
        <f>Óvoda!Q35+Étkeztetés!P33</f>
        <v>895292</v>
      </c>
      <c r="O33" s="123">
        <f>Óvoda!R35+Étkeztetés!Q33</f>
        <v>901292</v>
      </c>
      <c r="P33" s="120">
        <f>Óvoda!S35+Étkeztetés!R33</f>
        <v>905292</v>
      </c>
      <c r="Q33" s="122">
        <f>Óvoda!T35+Étkeztetés!S33</f>
        <v>895292</v>
      </c>
      <c r="R33" s="124">
        <f>Óvoda!U35+Étkeztetés!T33</f>
        <v>906188</v>
      </c>
    </row>
    <row r="34" spans="1:18" s="41" customFormat="1" x14ac:dyDescent="0.25">
      <c r="A34" s="128" t="s">
        <v>164</v>
      </c>
      <c r="B34" s="53" t="s">
        <v>628</v>
      </c>
      <c r="C34" s="580" t="s">
        <v>165</v>
      </c>
      <c r="D34" s="581"/>
      <c r="E34" s="581"/>
      <c r="F34" s="265">
        <f>Óvoda!F36+Étkeztetés!F34</f>
        <v>56000</v>
      </c>
      <c r="G34" s="78">
        <f>Óvoda!J36+Étkeztetés!I34</f>
        <v>10000</v>
      </c>
      <c r="H34" s="13">
        <f>Óvoda!K36+Étkeztetés!J34</f>
        <v>0</v>
      </c>
      <c r="I34" s="13">
        <f>Óvoda!L36+Étkeztetés!K34</f>
        <v>10000</v>
      </c>
      <c r="J34" s="13">
        <f>Óvoda!M36+Étkeztetés!L34</f>
        <v>0</v>
      </c>
      <c r="K34" s="13">
        <f>Óvoda!N36+Étkeztetés!M34</f>
        <v>0</v>
      </c>
      <c r="L34" s="83">
        <f>Óvoda!O36+Étkeztetés!N34</f>
        <v>10000</v>
      </c>
      <c r="M34" s="13">
        <f>Óvoda!P36+Étkeztetés!O34</f>
        <v>0</v>
      </c>
      <c r="N34" s="43">
        <f>Óvoda!Q36+Étkeztetés!P34</f>
        <v>0</v>
      </c>
      <c r="O34" s="83">
        <f>Óvoda!R36+Étkeztetés!Q34</f>
        <v>6000</v>
      </c>
      <c r="P34" s="13">
        <f>Óvoda!S36+Étkeztetés!R34</f>
        <v>10000</v>
      </c>
      <c r="Q34" s="43">
        <f>Óvoda!T36+Étkeztetés!S34</f>
        <v>0</v>
      </c>
      <c r="R34" s="45">
        <f>Óvoda!U36+Étkeztetés!T34</f>
        <v>10000</v>
      </c>
    </row>
    <row r="35" spans="1:18" s="41" customFormat="1" x14ac:dyDescent="0.25">
      <c r="A35" s="128" t="s">
        <v>166</v>
      </c>
      <c r="B35" s="53" t="s">
        <v>629</v>
      </c>
      <c r="C35" s="580" t="s">
        <v>167</v>
      </c>
      <c r="D35" s="581"/>
      <c r="E35" s="581"/>
      <c r="F35" s="265">
        <f>Óvoda!F37+Étkeztetés!F35</f>
        <v>10836300</v>
      </c>
      <c r="G35" s="78">
        <f>Óvoda!J37+Étkeztetés!I35</f>
        <v>895292</v>
      </c>
      <c r="H35" s="13">
        <f>Óvoda!K37+Étkeztetés!J35</f>
        <v>895292</v>
      </c>
      <c r="I35" s="13">
        <f>Óvoda!L37+Étkeztetés!K35</f>
        <v>1015292</v>
      </c>
      <c r="J35" s="13">
        <f>Óvoda!M37+Étkeztetés!L35</f>
        <v>895292</v>
      </c>
      <c r="K35" s="13">
        <f>Óvoda!N37+Étkeztetés!M35</f>
        <v>895292</v>
      </c>
      <c r="L35" s="83">
        <f>Óvoda!O37+Étkeztetés!N35</f>
        <v>895292</v>
      </c>
      <c r="M35" s="13">
        <f>Óvoda!P37+Étkeztetés!O35</f>
        <v>867192</v>
      </c>
      <c r="N35" s="43">
        <f>Óvoda!Q37+Étkeztetés!P35</f>
        <v>895292</v>
      </c>
      <c r="O35" s="83">
        <f>Óvoda!R37+Étkeztetés!Q35</f>
        <v>895292</v>
      </c>
      <c r="P35" s="13">
        <f>Óvoda!S37+Étkeztetés!R35</f>
        <v>895292</v>
      </c>
      <c r="Q35" s="43">
        <f>Óvoda!T37+Étkeztetés!S35</f>
        <v>895292</v>
      </c>
      <c r="R35" s="45">
        <f>Óvoda!U37+Étkeztetés!T35</f>
        <v>896188</v>
      </c>
    </row>
    <row r="36" spans="1:18" s="41" customFormat="1" hidden="1" x14ac:dyDescent="0.25">
      <c r="A36" s="128" t="s">
        <v>168</v>
      </c>
      <c r="B36" s="53" t="s">
        <v>630</v>
      </c>
      <c r="C36" s="580" t="s">
        <v>169</v>
      </c>
      <c r="D36" s="581"/>
      <c r="E36" s="581"/>
      <c r="F36" s="265">
        <f>Óvoda!F38+Étkeztetés!F41</f>
        <v>0</v>
      </c>
      <c r="G36" s="78">
        <f>Óvoda!J38+Étkeztetés!I41</f>
        <v>0</v>
      </c>
      <c r="H36" s="13">
        <f>Óvoda!K38+Étkeztetés!J41</f>
        <v>0</v>
      </c>
      <c r="I36" s="13">
        <f>Óvoda!L38+Étkeztetés!K41</f>
        <v>0</v>
      </c>
      <c r="J36" s="13">
        <f>Óvoda!M38+Étkeztetés!L41</f>
        <v>0</v>
      </c>
      <c r="K36" s="13">
        <f>Óvoda!N38+Étkeztetés!M41</f>
        <v>0</v>
      </c>
      <c r="L36" s="83">
        <f>Óvoda!O38+Étkeztetés!N41</f>
        <v>0</v>
      </c>
      <c r="M36" s="13">
        <f>Óvoda!P38+Étkeztetés!O41</f>
        <v>0</v>
      </c>
      <c r="N36" s="43">
        <f>Óvoda!Q38+Étkeztetés!P41</f>
        <v>0</v>
      </c>
      <c r="O36" s="83">
        <f>Óvoda!R38+Étkeztetés!Q41</f>
        <v>0</v>
      </c>
      <c r="P36" s="13">
        <f>Óvoda!S38+Étkeztetés!R41</f>
        <v>0</v>
      </c>
      <c r="Q36" s="43">
        <f>Óvoda!T38+Étkeztetés!S41</f>
        <v>0</v>
      </c>
      <c r="R36" s="45">
        <f>Óvoda!U38+Étkeztetés!T41</f>
        <v>0</v>
      </c>
    </row>
    <row r="37" spans="1:18" x14ac:dyDescent="0.25">
      <c r="B37" s="93" t="s">
        <v>631</v>
      </c>
      <c r="C37" s="534" t="s">
        <v>170</v>
      </c>
      <c r="D37" s="535"/>
      <c r="E37" s="535"/>
      <c r="F37" s="259">
        <f>Óvoda!F39+Étkeztetés!F42</f>
        <v>641400</v>
      </c>
      <c r="G37" s="95">
        <f>Óvoda!J39+Étkeztetés!I42</f>
        <v>53500</v>
      </c>
      <c r="H37" s="96">
        <f>Óvoda!K39+Étkeztetés!J42</f>
        <v>53500</v>
      </c>
      <c r="I37" s="96">
        <f>Óvoda!L39+Étkeztetés!K42</f>
        <v>53500</v>
      </c>
      <c r="J37" s="96">
        <f>Óvoda!M39+Étkeztetés!L42</f>
        <v>53500</v>
      </c>
      <c r="K37" s="96">
        <f>Óvoda!N39+Étkeztetés!M42</f>
        <v>53400</v>
      </c>
      <c r="L37" s="99">
        <f>Óvoda!O39+Étkeztetés!N42</f>
        <v>53400</v>
      </c>
      <c r="M37" s="96">
        <f>Óvoda!P39+Étkeztetés!O42</f>
        <v>53400</v>
      </c>
      <c r="N37" s="98">
        <f>Óvoda!Q39+Étkeztetés!P42</f>
        <v>53400</v>
      </c>
      <c r="O37" s="99">
        <f>Óvoda!R39+Étkeztetés!Q42</f>
        <v>53400</v>
      </c>
      <c r="P37" s="96">
        <f>Óvoda!S39+Étkeztetés!R42</f>
        <v>53400</v>
      </c>
      <c r="Q37" s="98">
        <f>Óvoda!T39+Étkeztetés!S42</f>
        <v>53400</v>
      </c>
      <c r="R37" s="100">
        <f>Óvoda!U39+Étkeztetés!T42</f>
        <v>53600</v>
      </c>
    </row>
    <row r="38" spans="1:18" s="41" customFormat="1" x14ac:dyDescent="0.25">
      <c r="A38" s="128" t="s">
        <v>171</v>
      </c>
      <c r="B38" s="53" t="s">
        <v>632</v>
      </c>
      <c r="C38" s="580" t="s">
        <v>172</v>
      </c>
      <c r="D38" s="581"/>
      <c r="E38" s="581"/>
      <c r="F38" s="265">
        <f>Óvoda!F40+Étkeztetés!F43</f>
        <v>440400</v>
      </c>
      <c r="G38" s="78">
        <f>Óvoda!J40+Étkeztetés!I43</f>
        <v>36700</v>
      </c>
      <c r="H38" s="13">
        <f>Óvoda!K40+Étkeztetés!J43</f>
        <v>36700</v>
      </c>
      <c r="I38" s="13">
        <f>Óvoda!L40+Étkeztetés!K43</f>
        <v>36700</v>
      </c>
      <c r="J38" s="13">
        <f>Óvoda!M40+Étkeztetés!L43</f>
        <v>36700</v>
      </c>
      <c r="K38" s="13">
        <f>Óvoda!N40+Étkeztetés!M43</f>
        <v>36700</v>
      </c>
      <c r="L38" s="83">
        <f>Óvoda!O40+Étkeztetés!N43</f>
        <v>36700</v>
      </c>
      <c r="M38" s="13">
        <f>Óvoda!P40+Étkeztetés!O43</f>
        <v>36700</v>
      </c>
      <c r="N38" s="43">
        <f>Óvoda!Q40+Étkeztetés!P43</f>
        <v>36700</v>
      </c>
      <c r="O38" s="83">
        <f>Óvoda!R40+Étkeztetés!Q43</f>
        <v>36700</v>
      </c>
      <c r="P38" s="13">
        <f>Óvoda!S40+Étkeztetés!R43</f>
        <v>36700</v>
      </c>
      <c r="Q38" s="43">
        <f>Óvoda!T40+Étkeztetés!S43</f>
        <v>36700</v>
      </c>
      <c r="R38" s="45">
        <f>Óvoda!U40+Étkeztetés!T43</f>
        <v>36700</v>
      </c>
    </row>
    <row r="39" spans="1:18" s="41" customFormat="1" x14ac:dyDescent="0.25">
      <c r="A39" s="128" t="s">
        <v>173</v>
      </c>
      <c r="B39" s="53" t="s">
        <v>633</v>
      </c>
      <c r="C39" s="580" t="s">
        <v>174</v>
      </c>
      <c r="D39" s="581"/>
      <c r="E39" s="581"/>
      <c r="F39" s="265">
        <f>Óvoda!F41+Étkeztetés!F44</f>
        <v>201000</v>
      </c>
      <c r="G39" s="78">
        <f>Óvoda!J41+Étkeztetés!I44</f>
        <v>16800</v>
      </c>
      <c r="H39" s="13">
        <f>Óvoda!K41+Étkeztetés!J44</f>
        <v>16800</v>
      </c>
      <c r="I39" s="13">
        <f>Óvoda!L41+Étkeztetés!K44</f>
        <v>16800</v>
      </c>
      <c r="J39" s="13">
        <f>Óvoda!M41+Étkeztetés!L44</f>
        <v>16800</v>
      </c>
      <c r="K39" s="13">
        <f>Óvoda!N41+Étkeztetés!M44</f>
        <v>16700</v>
      </c>
      <c r="L39" s="83">
        <f>Óvoda!O41+Étkeztetés!N44</f>
        <v>16700</v>
      </c>
      <c r="M39" s="13">
        <f>Óvoda!P41+Étkeztetés!O44</f>
        <v>16700</v>
      </c>
      <c r="N39" s="43">
        <f>Óvoda!Q41+Étkeztetés!P44</f>
        <v>16700</v>
      </c>
      <c r="O39" s="83">
        <f>Óvoda!R41+Étkeztetés!Q44</f>
        <v>16700</v>
      </c>
      <c r="P39" s="13">
        <f>Óvoda!S41+Étkeztetés!R44</f>
        <v>16700</v>
      </c>
      <c r="Q39" s="43">
        <f>Óvoda!T41+Étkeztetés!S44</f>
        <v>16700</v>
      </c>
      <c r="R39" s="45">
        <f>Óvoda!U41+Étkeztetés!T44</f>
        <v>16900</v>
      </c>
    </row>
    <row r="40" spans="1:18" x14ac:dyDescent="0.25">
      <c r="B40" s="93" t="s">
        <v>634</v>
      </c>
      <c r="C40" s="534" t="s">
        <v>175</v>
      </c>
      <c r="D40" s="535"/>
      <c r="E40" s="535"/>
      <c r="F40" s="259">
        <f>Óvoda!F42+Étkeztetés!F45</f>
        <v>3476714</v>
      </c>
      <c r="G40" s="95">
        <f>Óvoda!J42+Étkeztetés!I45</f>
        <v>419627</v>
      </c>
      <c r="H40" s="96">
        <f>Óvoda!K42+Étkeztetés!J45</f>
        <v>363943</v>
      </c>
      <c r="I40" s="96">
        <f>Óvoda!L42+Étkeztetés!K45</f>
        <v>260443</v>
      </c>
      <c r="J40" s="96">
        <f>Óvoda!M42+Étkeztetés!L45</f>
        <v>273693</v>
      </c>
      <c r="K40" s="96">
        <f>Óvoda!N42+Étkeztetés!M45</f>
        <v>283693</v>
      </c>
      <c r="L40" s="99">
        <f>Óvoda!O42+Étkeztetés!N45</f>
        <v>271693</v>
      </c>
      <c r="M40" s="96">
        <f>Óvoda!P42+Étkeztetés!O45</f>
        <v>283943</v>
      </c>
      <c r="N40" s="98">
        <f>Óvoda!Q42+Étkeztetés!P45</f>
        <v>260443</v>
      </c>
      <c r="O40" s="99">
        <f>Óvoda!R42+Étkeztetés!Q45</f>
        <v>283693</v>
      </c>
      <c r="P40" s="96">
        <f>Óvoda!S42+Étkeztetés!R45</f>
        <v>273693</v>
      </c>
      <c r="Q40" s="98">
        <f>Óvoda!T42+Étkeztetés!S45</f>
        <v>260445</v>
      </c>
      <c r="R40" s="100">
        <f>Óvoda!U42+Étkeztetés!T45</f>
        <v>241405</v>
      </c>
    </row>
    <row r="41" spans="1:18" s="41" customFormat="1" x14ac:dyDescent="0.25">
      <c r="A41" s="128" t="s">
        <v>176</v>
      </c>
      <c r="B41" s="53" t="s">
        <v>635</v>
      </c>
      <c r="C41" s="580" t="s">
        <v>177</v>
      </c>
      <c r="D41" s="581"/>
      <c r="E41" s="581"/>
      <c r="F41" s="265">
        <f>Óvoda!F43+Étkeztetés!F46</f>
        <v>2095450</v>
      </c>
      <c r="G41" s="78">
        <f>Óvoda!J43+Étkeztetés!I46</f>
        <v>112133</v>
      </c>
      <c r="H41" s="13">
        <f>Óvoda!K43+Étkeztetés!J46</f>
        <v>180313</v>
      </c>
      <c r="I41" s="13">
        <f>Óvoda!L43+Étkeztetés!K46</f>
        <v>180313</v>
      </c>
      <c r="J41" s="13">
        <f>Óvoda!M43+Étkeztetés!L46</f>
        <v>180313</v>
      </c>
      <c r="K41" s="13">
        <f>Óvoda!N43+Étkeztetés!M46</f>
        <v>180313</v>
      </c>
      <c r="L41" s="83">
        <f>Óvoda!O43+Étkeztetés!N46</f>
        <v>180313</v>
      </c>
      <c r="M41" s="13">
        <f>Óvoda!P43+Étkeztetés!O46</f>
        <v>180313</v>
      </c>
      <c r="N41" s="43">
        <f>Óvoda!Q43+Étkeztetés!P46</f>
        <v>180313</v>
      </c>
      <c r="O41" s="83">
        <f>Óvoda!R43+Étkeztetés!Q46</f>
        <v>180313</v>
      </c>
      <c r="P41" s="13">
        <f>Óvoda!S43+Étkeztetés!R46</f>
        <v>180313</v>
      </c>
      <c r="Q41" s="43">
        <f>Óvoda!T43+Étkeztetés!S46</f>
        <v>180315</v>
      </c>
      <c r="R41" s="45">
        <f>Óvoda!U43+Étkeztetés!T46</f>
        <v>180185</v>
      </c>
    </row>
    <row r="42" spans="1:18" s="41" customFormat="1" hidden="1" x14ac:dyDescent="0.25">
      <c r="A42" s="128" t="s">
        <v>178</v>
      </c>
      <c r="B42" s="53" t="s">
        <v>636</v>
      </c>
      <c r="C42" s="580" t="s">
        <v>179</v>
      </c>
      <c r="D42" s="581"/>
      <c r="E42" s="581"/>
      <c r="F42" s="265">
        <f>Óvoda!F47+Étkeztetés!F47</f>
        <v>0</v>
      </c>
      <c r="G42" s="78">
        <f>Óvoda!J47+Étkeztetés!I47</f>
        <v>0</v>
      </c>
      <c r="H42" s="13">
        <f>Óvoda!K47+Étkeztetés!J47</f>
        <v>0</v>
      </c>
      <c r="I42" s="13">
        <f>Óvoda!L47+Étkeztetés!K47</f>
        <v>0</v>
      </c>
      <c r="J42" s="13">
        <f>Óvoda!M47+Étkeztetés!L47</f>
        <v>0</v>
      </c>
      <c r="K42" s="13">
        <f>Óvoda!N47+Étkeztetés!M47</f>
        <v>0</v>
      </c>
      <c r="L42" s="83">
        <f>Óvoda!O47+Étkeztetés!N47</f>
        <v>0</v>
      </c>
      <c r="M42" s="13">
        <f>Óvoda!P47+Étkeztetés!O47</f>
        <v>0</v>
      </c>
      <c r="N42" s="43">
        <f>Óvoda!Q47+Étkeztetés!P47</f>
        <v>0</v>
      </c>
      <c r="O42" s="83">
        <f>Óvoda!R47+Étkeztetés!Q47</f>
        <v>0</v>
      </c>
      <c r="P42" s="13">
        <f>Óvoda!S47+Étkeztetés!R47</f>
        <v>0</v>
      </c>
      <c r="Q42" s="43">
        <f>Óvoda!T47+Étkeztetés!S47</f>
        <v>0</v>
      </c>
      <c r="R42" s="45">
        <f>Óvoda!U47+Étkeztetés!T47</f>
        <v>0</v>
      </c>
    </row>
    <row r="43" spans="1:18" s="41" customFormat="1" x14ac:dyDescent="0.25">
      <c r="A43" s="128" t="s">
        <v>180</v>
      </c>
      <c r="B43" s="53" t="s">
        <v>637</v>
      </c>
      <c r="C43" s="580" t="s">
        <v>181</v>
      </c>
      <c r="D43" s="581"/>
      <c r="E43" s="581"/>
      <c r="F43" s="265">
        <f>Óvoda!F48+Étkeztetés!F48</f>
        <v>75000</v>
      </c>
      <c r="G43" s="78">
        <f>Óvoda!J48+Étkeztetés!I48</f>
        <v>18750</v>
      </c>
      <c r="H43" s="13">
        <f>Óvoda!K48+Étkeztetés!J48</f>
        <v>0</v>
      </c>
      <c r="I43" s="13">
        <f>Óvoda!L48+Étkeztetés!K48</f>
        <v>18750</v>
      </c>
      <c r="J43" s="13">
        <f>Óvoda!M48+Étkeztetés!L48</f>
        <v>0</v>
      </c>
      <c r="K43" s="13">
        <f>Óvoda!N48+Étkeztetés!M48</f>
        <v>0</v>
      </c>
      <c r="L43" s="83">
        <f>Óvoda!O48+Étkeztetés!N48</f>
        <v>0</v>
      </c>
      <c r="M43" s="13">
        <f>Óvoda!P48+Étkeztetés!O48</f>
        <v>0</v>
      </c>
      <c r="N43" s="43">
        <f>Óvoda!Q48+Étkeztetés!P48</f>
        <v>18750</v>
      </c>
      <c r="O43" s="83">
        <f>Óvoda!R48+Étkeztetés!Q48</f>
        <v>0</v>
      </c>
      <c r="P43" s="13">
        <f>Óvoda!S48+Étkeztetés!R48</f>
        <v>0</v>
      </c>
      <c r="Q43" s="43">
        <f>Óvoda!T48+Étkeztetés!S48</f>
        <v>18750</v>
      </c>
      <c r="R43" s="45">
        <f>Óvoda!U48+Étkeztetés!T48</f>
        <v>0</v>
      </c>
    </row>
    <row r="44" spans="1:18" s="41" customFormat="1" x14ac:dyDescent="0.25">
      <c r="A44" s="128" t="s">
        <v>182</v>
      </c>
      <c r="B44" s="53" t="s">
        <v>638</v>
      </c>
      <c r="C44" s="580" t="s">
        <v>183</v>
      </c>
      <c r="D44" s="581"/>
      <c r="E44" s="581"/>
      <c r="F44" s="265">
        <f>Óvoda!F49+Étkeztetés!F49</f>
        <v>280000</v>
      </c>
      <c r="G44" s="78">
        <f>Óvoda!J49+Étkeztetés!I49</f>
        <v>10000</v>
      </c>
      <c r="H44" s="13">
        <f>Óvoda!K49+Étkeztetés!J49</f>
        <v>42000</v>
      </c>
      <c r="I44" s="13">
        <f>Óvoda!L49+Étkeztetés!K49</f>
        <v>10000</v>
      </c>
      <c r="J44" s="13">
        <f>Óvoda!M49+Étkeztetés!L49</f>
        <v>42000</v>
      </c>
      <c r="K44" s="13">
        <f>Óvoda!N49+Étkeztetés!M49</f>
        <v>42000</v>
      </c>
      <c r="L44" s="83">
        <f>Óvoda!O49+Étkeztetés!N49</f>
        <v>10000</v>
      </c>
      <c r="M44" s="13">
        <f>Óvoda!P49+Étkeztetés!O49</f>
        <v>10000</v>
      </c>
      <c r="N44" s="43">
        <f>Óvoda!Q49+Étkeztetés!P49</f>
        <v>10000</v>
      </c>
      <c r="O44" s="83">
        <f>Óvoda!R49+Étkeztetés!Q49</f>
        <v>42000</v>
      </c>
      <c r="P44" s="13">
        <f>Óvoda!S49+Étkeztetés!R49</f>
        <v>42000</v>
      </c>
      <c r="Q44" s="43">
        <f>Óvoda!T49+Étkeztetés!S49</f>
        <v>10000</v>
      </c>
      <c r="R44" s="45">
        <f>Óvoda!U49+Étkeztetés!T49</f>
        <v>10000</v>
      </c>
    </row>
    <row r="45" spans="1:18" s="18" customFormat="1" x14ac:dyDescent="0.25">
      <c r="A45" s="128" t="s">
        <v>184</v>
      </c>
      <c r="B45" s="53" t="s">
        <v>639</v>
      </c>
      <c r="C45" s="580" t="s">
        <v>185</v>
      </c>
      <c r="D45" s="581"/>
      <c r="E45" s="581"/>
      <c r="F45" s="265">
        <f>Óvoda!F50+Étkeztetés!F50</f>
        <v>201364</v>
      </c>
      <c r="G45" s="78">
        <f>Óvoda!J50+Étkeztetés!I50</f>
        <v>201364</v>
      </c>
      <c r="H45" s="13">
        <f>Óvoda!K50+Étkeztetés!J50</f>
        <v>0</v>
      </c>
      <c r="I45" s="13">
        <f>Óvoda!L50+Étkeztetés!K50</f>
        <v>0</v>
      </c>
      <c r="J45" s="13">
        <f>Óvoda!M50+Étkeztetés!L50</f>
        <v>0</v>
      </c>
      <c r="K45" s="13">
        <f>Óvoda!N50+Étkeztetés!M50</f>
        <v>0</v>
      </c>
      <c r="L45" s="83">
        <f>Óvoda!O50+Étkeztetés!N50</f>
        <v>0</v>
      </c>
      <c r="M45" s="13">
        <f>Óvoda!P50+Étkeztetés!O50</f>
        <v>0</v>
      </c>
      <c r="N45" s="43">
        <f>Óvoda!Q50+Étkeztetés!P50</f>
        <v>0</v>
      </c>
      <c r="O45" s="83">
        <f>Óvoda!R50+Étkeztetés!Q50</f>
        <v>0</v>
      </c>
      <c r="P45" s="13">
        <f>Óvoda!S50+Étkeztetés!R50</f>
        <v>0</v>
      </c>
      <c r="Q45" s="43">
        <f>Óvoda!T50+Étkeztetés!S50</f>
        <v>0</v>
      </c>
      <c r="R45" s="45">
        <f>Óvoda!U50+Étkeztetés!T50</f>
        <v>0</v>
      </c>
    </row>
    <row r="46" spans="1:18" x14ac:dyDescent="0.25">
      <c r="B46" s="55"/>
      <c r="C46" s="278"/>
      <c r="D46" s="524" t="s">
        <v>186</v>
      </c>
      <c r="E46" s="524"/>
      <c r="F46" s="258">
        <f>Óvoda!F51+Étkeztetés!F51</f>
        <v>201364</v>
      </c>
      <c r="G46" s="76">
        <f>Óvoda!J51+Étkeztetés!I51</f>
        <v>201364</v>
      </c>
      <c r="H46" s="1">
        <f>Óvoda!K51+Étkeztetés!J51</f>
        <v>0</v>
      </c>
      <c r="I46" s="1">
        <f>Óvoda!L51+Étkeztetés!K51</f>
        <v>0</v>
      </c>
      <c r="J46" s="1">
        <f>Óvoda!M51+Étkeztetés!L51</f>
        <v>0</v>
      </c>
      <c r="K46" s="1">
        <f>Óvoda!N51+Étkeztetés!M51</f>
        <v>0</v>
      </c>
      <c r="L46" s="82">
        <f>Óvoda!O51+Étkeztetés!N51</f>
        <v>0</v>
      </c>
      <c r="M46" s="1">
        <f>Óvoda!P51+Étkeztetés!O51</f>
        <v>0</v>
      </c>
      <c r="N46" s="42">
        <f>Óvoda!Q51+Étkeztetés!P51</f>
        <v>0</v>
      </c>
      <c r="O46" s="82">
        <f>Óvoda!R51+Étkeztetés!Q51</f>
        <v>0</v>
      </c>
      <c r="P46" s="1">
        <f>Óvoda!S51+Étkeztetés!R51</f>
        <v>0</v>
      </c>
      <c r="Q46" s="42">
        <f>Óvoda!T51+Étkeztetés!S51</f>
        <v>0</v>
      </c>
      <c r="R46" s="44">
        <f>Óvoda!U51+Étkeztetés!T51</f>
        <v>0</v>
      </c>
    </row>
    <row r="47" spans="1:18" hidden="1" x14ac:dyDescent="0.25">
      <c r="B47" s="55"/>
      <c r="C47" s="278"/>
      <c r="D47" s="524" t="s">
        <v>187</v>
      </c>
      <c r="E47" s="524"/>
      <c r="F47" s="258">
        <f>Óvoda!F52+Étkeztetés!F52</f>
        <v>0</v>
      </c>
      <c r="G47" s="76">
        <f>Óvoda!J52+Étkeztetés!I52</f>
        <v>0</v>
      </c>
      <c r="H47" s="1">
        <f>Óvoda!K52+Étkeztetés!J52</f>
        <v>0</v>
      </c>
      <c r="I47" s="1">
        <f>Óvoda!L52+Étkeztetés!K52</f>
        <v>0</v>
      </c>
      <c r="J47" s="1">
        <f>Óvoda!M52+Étkeztetés!L52</f>
        <v>0</v>
      </c>
      <c r="K47" s="1">
        <f>Óvoda!N52+Étkeztetés!M52</f>
        <v>0</v>
      </c>
      <c r="L47" s="82">
        <f>Óvoda!O52+Étkeztetés!N52</f>
        <v>0</v>
      </c>
      <c r="M47" s="1">
        <f>Óvoda!P52+Étkeztetés!O52</f>
        <v>0</v>
      </c>
      <c r="N47" s="42">
        <f>Óvoda!Q52+Étkeztetés!P52</f>
        <v>0</v>
      </c>
      <c r="O47" s="82">
        <f>Óvoda!R52+Étkeztetés!Q52</f>
        <v>0</v>
      </c>
      <c r="P47" s="1">
        <f>Óvoda!S52+Étkeztetés!R52</f>
        <v>0</v>
      </c>
      <c r="Q47" s="42">
        <f>Óvoda!T52+Étkeztetés!S52</f>
        <v>0</v>
      </c>
      <c r="R47" s="44">
        <f>Óvoda!U52+Étkeztetés!T52</f>
        <v>0</v>
      </c>
    </row>
    <row r="48" spans="1:18" s="41" customFormat="1" x14ac:dyDescent="0.25">
      <c r="A48" s="128" t="s">
        <v>188</v>
      </c>
      <c r="B48" s="53" t="s">
        <v>640</v>
      </c>
      <c r="C48" s="576" t="s">
        <v>189</v>
      </c>
      <c r="D48" s="577"/>
      <c r="E48" s="577"/>
      <c r="F48" s="265">
        <f>Óvoda!F53+Étkeztetés!F53</f>
        <v>548500</v>
      </c>
      <c r="G48" s="78">
        <f>Óvoda!J53+Étkeztetés!I53</f>
        <v>36000</v>
      </c>
      <c r="H48" s="13">
        <f>Óvoda!K53+Étkeztetés!J53</f>
        <v>120250</v>
      </c>
      <c r="I48" s="13">
        <f>Óvoda!L53+Étkeztetés!K53</f>
        <v>30000</v>
      </c>
      <c r="J48" s="13">
        <f>Óvoda!M53+Étkeztetés!L53</f>
        <v>30000</v>
      </c>
      <c r="K48" s="13">
        <f>Óvoda!N53+Étkeztetés!M53</f>
        <v>40000</v>
      </c>
      <c r="L48" s="83">
        <f>Óvoda!O53+Étkeztetés!N53</f>
        <v>60000</v>
      </c>
      <c r="M48" s="13">
        <f>Óvoda!P53+Étkeztetés!O53</f>
        <v>72250</v>
      </c>
      <c r="N48" s="43">
        <f>Óvoda!Q53+Étkeztetés!P53</f>
        <v>30000</v>
      </c>
      <c r="O48" s="83">
        <f>Óvoda!R53+Étkeztetés!Q53</f>
        <v>40000</v>
      </c>
      <c r="P48" s="13">
        <f>Óvoda!S53+Étkeztetés!R53</f>
        <v>30000</v>
      </c>
      <c r="Q48" s="43">
        <f>Óvoda!T53+Étkeztetés!S53</f>
        <v>30000</v>
      </c>
      <c r="R48" s="45">
        <f>Óvoda!U53+Étkeztetés!T53</f>
        <v>30000</v>
      </c>
    </row>
    <row r="49" spans="1:18" s="41" customFormat="1" x14ac:dyDescent="0.25">
      <c r="A49" s="128" t="s">
        <v>190</v>
      </c>
      <c r="B49" s="53" t="s">
        <v>641</v>
      </c>
      <c r="C49" s="576" t="s">
        <v>191</v>
      </c>
      <c r="D49" s="577"/>
      <c r="E49" s="577"/>
      <c r="F49" s="265">
        <f>Óvoda!F57+Étkeztetés!F54</f>
        <v>276400</v>
      </c>
      <c r="G49" s="78">
        <f>Óvoda!J57+Étkeztetés!I54</f>
        <v>41380</v>
      </c>
      <c r="H49" s="13">
        <f>Óvoda!K57+Étkeztetés!J54</f>
        <v>21380</v>
      </c>
      <c r="I49" s="13">
        <f>Óvoda!L57+Étkeztetés!K54</f>
        <v>21380</v>
      </c>
      <c r="J49" s="13">
        <f>Óvoda!M57+Étkeztetés!L54</f>
        <v>21380</v>
      </c>
      <c r="K49" s="13">
        <f>Óvoda!N57+Étkeztetés!M54</f>
        <v>21380</v>
      </c>
      <c r="L49" s="83">
        <f>Óvoda!O57+Étkeztetés!N54</f>
        <v>21380</v>
      </c>
      <c r="M49" s="13">
        <f>Óvoda!P57+Étkeztetés!O54</f>
        <v>21380</v>
      </c>
      <c r="N49" s="43">
        <f>Óvoda!Q57+Étkeztetés!P54</f>
        <v>21380</v>
      </c>
      <c r="O49" s="83">
        <f>Óvoda!R57+Étkeztetés!Q54</f>
        <v>21380</v>
      </c>
      <c r="P49" s="13">
        <f>Óvoda!S57+Étkeztetés!R54</f>
        <v>21380</v>
      </c>
      <c r="Q49" s="43">
        <f>Óvoda!T57+Étkeztetés!S54</f>
        <v>21380</v>
      </c>
      <c r="R49" s="45">
        <f>Óvoda!U57+Étkeztetés!T54</f>
        <v>21220</v>
      </c>
    </row>
    <row r="50" spans="1:18" x14ac:dyDescent="0.25">
      <c r="B50" s="93" t="s">
        <v>642</v>
      </c>
      <c r="C50" s="556" t="s">
        <v>192</v>
      </c>
      <c r="D50" s="557"/>
      <c r="E50" s="557"/>
      <c r="F50" s="259">
        <f>Óvoda!F62+Étkeztetés!F55</f>
        <v>10000</v>
      </c>
      <c r="G50" s="95">
        <f>Óvoda!J62+Étkeztetés!I55</f>
        <v>0</v>
      </c>
      <c r="H50" s="96">
        <f>Óvoda!K62+Étkeztetés!J55</f>
        <v>5000</v>
      </c>
      <c r="I50" s="96">
        <f>Óvoda!L62+Étkeztetés!K55</f>
        <v>0</v>
      </c>
      <c r="J50" s="96">
        <f>Óvoda!M62+Étkeztetés!L55</f>
        <v>0</v>
      </c>
      <c r="K50" s="96">
        <f>Óvoda!N62+Étkeztetés!M55</f>
        <v>0</v>
      </c>
      <c r="L50" s="99">
        <f>Óvoda!O62+Étkeztetés!N55</f>
        <v>0</v>
      </c>
      <c r="M50" s="96">
        <f>Óvoda!P62+Étkeztetés!O55</f>
        <v>0</v>
      </c>
      <c r="N50" s="98">
        <f>Óvoda!Q62+Étkeztetés!P55</f>
        <v>0</v>
      </c>
      <c r="O50" s="99">
        <f>Óvoda!R62+Étkeztetés!Q55</f>
        <v>5000</v>
      </c>
      <c r="P50" s="96">
        <f>Óvoda!S62+Étkeztetés!R55</f>
        <v>0</v>
      </c>
      <c r="Q50" s="98">
        <f>Óvoda!T62+Étkeztetés!S55</f>
        <v>0</v>
      </c>
      <c r="R50" s="100">
        <f>Óvoda!U62+Étkeztetés!T55</f>
        <v>0</v>
      </c>
    </row>
    <row r="51" spans="1:18" s="41" customFormat="1" x14ac:dyDescent="0.25">
      <c r="A51" s="128" t="s">
        <v>193</v>
      </c>
      <c r="B51" s="53" t="s">
        <v>643</v>
      </c>
      <c r="C51" s="576" t="s">
        <v>194</v>
      </c>
      <c r="D51" s="577"/>
      <c r="E51" s="577"/>
      <c r="F51" s="265">
        <f>Óvoda!F63+Étkeztetés!F56</f>
        <v>10000</v>
      </c>
      <c r="G51" s="78">
        <f>Óvoda!J63+Étkeztetés!I56</f>
        <v>0</v>
      </c>
      <c r="H51" s="13">
        <f>Óvoda!K63+Étkeztetés!J56</f>
        <v>5000</v>
      </c>
      <c r="I51" s="13">
        <f>Óvoda!L63+Étkeztetés!K56</f>
        <v>0</v>
      </c>
      <c r="J51" s="13">
        <f>Óvoda!M63+Étkeztetés!L56</f>
        <v>0</v>
      </c>
      <c r="K51" s="13">
        <f>Óvoda!N63+Étkeztetés!M56</f>
        <v>0</v>
      </c>
      <c r="L51" s="83">
        <f>Óvoda!O63+Étkeztetés!N56</f>
        <v>0</v>
      </c>
      <c r="M51" s="13">
        <f>Óvoda!P63+Étkeztetés!O56</f>
        <v>0</v>
      </c>
      <c r="N51" s="43">
        <f>Óvoda!Q63+Étkeztetés!P56</f>
        <v>0</v>
      </c>
      <c r="O51" s="83">
        <f>Óvoda!R63+Étkeztetés!Q56</f>
        <v>5000</v>
      </c>
      <c r="P51" s="13">
        <f>Óvoda!S63+Étkeztetés!R56</f>
        <v>0</v>
      </c>
      <c r="Q51" s="43">
        <f>Óvoda!T63+Étkeztetés!S56</f>
        <v>0</v>
      </c>
      <c r="R51" s="45">
        <f>Óvoda!U63+Étkeztetés!T56</f>
        <v>0</v>
      </c>
    </row>
    <row r="52" spans="1:18" s="41" customFormat="1" hidden="1" x14ac:dyDescent="0.25">
      <c r="A52" s="128" t="s">
        <v>195</v>
      </c>
      <c r="B52" s="53" t="s">
        <v>644</v>
      </c>
      <c r="C52" s="576" t="s">
        <v>196</v>
      </c>
      <c r="D52" s="577"/>
      <c r="E52" s="577"/>
      <c r="F52" s="265">
        <f>Óvoda!F64+Étkeztetés!F57</f>
        <v>0</v>
      </c>
      <c r="G52" s="78">
        <f>Óvoda!J64+Étkeztetés!I57</f>
        <v>0</v>
      </c>
      <c r="H52" s="13">
        <f>Óvoda!K64+Étkeztetés!J57</f>
        <v>0</v>
      </c>
      <c r="I52" s="13">
        <f>Óvoda!L64+Étkeztetés!K57</f>
        <v>0</v>
      </c>
      <c r="J52" s="13">
        <f>Óvoda!M64+Étkeztetés!L57</f>
        <v>0</v>
      </c>
      <c r="K52" s="13">
        <f>Óvoda!N64+Étkeztetés!M57</f>
        <v>0</v>
      </c>
      <c r="L52" s="83">
        <f>Óvoda!O64+Étkeztetés!N57</f>
        <v>0</v>
      </c>
      <c r="M52" s="13">
        <f>Óvoda!P64+Étkeztetés!O57</f>
        <v>0</v>
      </c>
      <c r="N52" s="43">
        <f>Óvoda!Q64+Étkeztetés!P57</f>
        <v>0</v>
      </c>
      <c r="O52" s="83">
        <f>Óvoda!R64+Étkeztetés!Q57</f>
        <v>0</v>
      </c>
      <c r="P52" s="13">
        <f>Óvoda!S64+Étkeztetés!R57</f>
        <v>0</v>
      </c>
      <c r="Q52" s="43">
        <f>Óvoda!T64+Étkeztetés!S57</f>
        <v>0</v>
      </c>
      <c r="R52" s="45">
        <f>Óvoda!U64+Étkeztetés!T57</f>
        <v>0</v>
      </c>
    </row>
    <row r="53" spans="1:18" x14ac:dyDescent="0.25">
      <c r="B53" s="93" t="s">
        <v>645</v>
      </c>
      <c r="C53" s="556" t="s">
        <v>197</v>
      </c>
      <c r="D53" s="557"/>
      <c r="E53" s="557"/>
      <c r="F53" s="259">
        <f>Óvoda!F65+Étkeztetés!F58</f>
        <v>2856270</v>
      </c>
      <c r="G53" s="95">
        <f>Óvoda!J65+Étkeztetés!I58</f>
        <v>241723</v>
      </c>
      <c r="H53" s="96">
        <f>Óvoda!K65+Étkeztetés!J58</f>
        <v>238960</v>
      </c>
      <c r="I53" s="96">
        <f>Óvoda!L65+Étkeztetés!K58</f>
        <v>241723</v>
      </c>
      <c r="J53" s="96">
        <f>Óvoda!M65+Étkeztetés!L58</f>
        <v>238960</v>
      </c>
      <c r="K53" s="96">
        <f>Óvoda!N65+Étkeztetés!M58</f>
        <v>233960</v>
      </c>
      <c r="L53" s="99">
        <f>Óvoda!O65+Étkeztetés!N58</f>
        <v>236660</v>
      </c>
      <c r="M53" s="96">
        <f>Óvoda!P65+Étkeztetés!O58</f>
        <v>233960</v>
      </c>
      <c r="N53" s="98">
        <f>Óvoda!Q65+Étkeztetés!P58</f>
        <v>239023</v>
      </c>
      <c r="O53" s="99">
        <f>Óvoda!R65+Étkeztetés!Q58</f>
        <v>233960</v>
      </c>
      <c r="P53" s="96">
        <f>Óvoda!S65+Étkeztetés!R58</f>
        <v>241660</v>
      </c>
      <c r="Q53" s="98">
        <f>Óvoda!T65+Étkeztetés!S58</f>
        <v>239021</v>
      </c>
      <c r="R53" s="100">
        <f>Óvoda!U65+Étkeztetés!T58</f>
        <v>236660</v>
      </c>
    </row>
    <row r="54" spans="1:18" s="41" customFormat="1" x14ac:dyDescent="0.25">
      <c r="A54" s="128" t="s">
        <v>198</v>
      </c>
      <c r="B54" s="53" t="s">
        <v>646</v>
      </c>
      <c r="C54" s="576" t="s">
        <v>879</v>
      </c>
      <c r="D54" s="577"/>
      <c r="E54" s="577"/>
      <c r="F54" s="265">
        <f>Óvoda!F66+Étkeztetés!F59</f>
        <v>2841270</v>
      </c>
      <c r="G54" s="78">
        <f>Óvoda!J66+Étkeztetés!I59</f>
        <v>241723</v>
      </c>
      <c r="H54" s="13">
        <f>Óvoda!K66+Étkeztetés!J59</f>
        <v>233960</v>
      </c>
      <c r="I54" s="13">
        <f>Óvoda!L66+Étkeztetés!K59</f>
        <v>241723</v>
      </c>
      <c r="J54" s="13">
        <f>Óvoda!M66+Étkeztetés!L59</f>
        <v>233960</v>
      </c>
      <c r="K54" s="13">
        <f>Óvoda!N66+Étkeztetés!M59</f>
        <v>233960</v>
      </c>
      <c r="L54" s="83">
        <f>Óvoda!O66+Étkeztetés!N59</f>
        <v>236660</v>
      </c>
      <c r="M54" s="13">
        <f>Óvoda!P66+Étkeztetés!O59</f>
        <v>233960</v>
      </c>
      <c r="N54" s="43">
        <f>Óvoda!Q66+Étkeztetés!P59</f>
        <v>239023</v>
      </c>
      <c r="O54" s="83">
        <f>Óvoda!R66+Étkeztetés!Q59</f>
        <v>233960</v>
      </c>
      <c r="P54" s="13">
        <f>Óvoda!S66+Étkeztetés!R59</f>
        <v>236660</v>
      </c>
      <c r="Q54" s="43">
        <f>Óvoda!T66+Étkeztetés!S59</f>
        <v>239021</v>
      </c>
      <c r="R54" s="45">
        <f>Óvoda!U66+Étkeztetés!T59</f>
        <v>236660</v>
      </c>
    </row>
    <row r="55" spans="1:18" s="41" customFormat="1" hidden="1" x14ac:dyDescent="0.25">
      <c r="A55" s="128" t="s">
        <v>199</v>
      </c>
      <c r="B55" s="53" t="s">
        <v>647</v>
      </c>
      <c r="C55" s="576" t="s">
        <v>200</v>
      </c>
      <c r="D55" s="577"/>
      <c r="E55" s="577"/>
      <c r="F55" s="265">
        <f>Óvoda!F69+Étkeztetés!F62</f>
        <v>0</v>
      </c>
      <c r="G55" s="78">
        <f>Óvoda!J69+Étkeztetés!I62</f>
        <v>0</v>
      </c>
      <c r="H55" s="13">
        <f>Óvoda!K69+Étkeztetés!J62</f>
        <v>0</v>
      </c>
      <c r="I55" s="13">
        <f>Óvoda!L69+Étkeztetés!K62</f>
        <v>0</v>
      </c>
      <c r="J55" s="13">
        <f>Óvoda!M69+Étkeztetés!L62</f>
        <v>0</v>
      </c>
      <c r="K55" s="13">
        <f>Óvoda!N69+Étkeztetés!M62</f>
        <v>0</v>
      </c>
      <c r="L55" s="83">
        <f>Óvoda!O69+Étkeztetés!N62</f>
        <v>0</v>
      </c>
      <c r="M55" s="13">
        <f>Óvoda!P69+Étkeztetés!O62</f>
        <v>0</v>
      </c>
      <c r="N55" s="43">
        <f>Óvoda!Q69+Étkeztetés!P62</f>
        <v>0</v>
      </c>
      <c r="O55" s="83">
        <f>Óvoda!R69+Étkeztetés!Q62</f>
        <v>0</v>
      </c>
      <c r="P55" s="13">
        <f>Óvoda!S69+Étkeztetés!R62</f>
        <v>0</v>
      </c>
      <c r="Q55" s="43">
        <f>Óvoda!T69+Étkeztetés!S62</f>
        <v>0</v>
      </c>
      <c r="R55" s="45">
        <f>Óvoda!U69+Étkeztetés!T62</f>
        <v>0</v>
      </c>
    </row>
    <row r="56" spans="1:18" s="41" customFormat="1" hidden="1" x14ac:dyDescent="0.25">
      <c r="A56" s="128" t="s">
        <v>201</v>
      </c>
      <c r="B56" s="53" t="s">
        <v>648</v>
      </c>
      <c r="C56" s="576" t="s">
        <v>202</v>
      </c>
      <c r="D56" s="577"/>
      <c r="E56" s="577"/>
      <c r="F56" s="265">
        <f>Óvoda!F70+Étkeztetés!F63</f>
        <v>0</v>
      </c>
      <c r="G56" s="78">
        <f>Óvoda!J70+Étkeztetés!I63</f>
        <v>0</v>
      </c>
      <c r="H56" s="13">
        <f>Óvoda!K70+Étkeztetés!J63</f>
        <v>0</v>
      </c>
      <c r="I56" s="13">
        <f>Óvoda!L70+Étkeztetés!K63</f>
        <v>0</v>
      </c>
      <c r="J56" s="13">
        <f>Óvoda!M70+Étkeztetés!L63</f>
        <v>0</v>
      </c>
      <c r="K56" s="13">
        <f>Óvoda!N70+Étkeztetés!M63</f>
        <v>0</v>
      </c>
      <c r="L56" s="83">
        <f>Óvoda!O70+Étkeztetés!N63</f>
        <v>0</v>
      </c>
      <c r="M56" s="13">
        <f>Óvoda!P70+Étkeztetés!O63</f>
        <v>0</v>
      </c>
      <c r="N56" s="43">
        <f>Óvoda!Q70+Étkeztetés!P63</f>
        <v>0</v>
      </c>
      <c r="O56" s="83">
        <f>Óvoda!R70+Étkeztetés!Q63</f>
        <v>0</v>
      </c>
      <c r="P56" s="13">
        <f>Óvoda!S70+Étkeztetés!R63</f>
        <v>0</v>
      </c>
      <c r="Q56" s="43">
        <f>Óvoda!T70+Étkeztetés!S63</f>
        <v>0</v>
      </c>
      <c r="R56" s="45">
        <f>Óvoda!U70+Étkeztetés!T63</f>
        <v>0</v>
      </c>
    </row>
    <row r="57" spans="1:18" s="41" customFormat="1" hidden="1" x14ac:dyDescent="0.25">
      <c r="A57" s="128" t="s">
        <v>203</v>
      </c>
      <c r="B57" s="53" t="s">
        <v>649</v>
      </c>
      <c r="C57" s="576" t="s">
        <v>204</v>
      </c>
      <c r="D57" s="577"/>
      <c r="E57" s="577"/>
      <c r="F57" s="265">
        <f>Óvoda!F71+Étkeztetés!F64</f>
        <v>0</v>
      </c>
      <c r="G57" s="78">
        <f>Óvoda!J71+Étkeztetés!I64</f>
        <v>0</v>
      </c>
      <c r="H57" s="13">
        <f>Óvoda!K71+Étkeztetés!J64</f>
        <v>0</v>
      </c>
      <c r="I57" s="13">
        <f>Óvoda!L71+Étkeztetés!K64</f>
        <v>0</v>
      </c>
      <c r="J57" s="13">
        <f>Óvoda!M71+Étkeztetés!L64</f>
        <v>0</v>
      </c>
      <c r="K57" s="13">
        <f>Óvoda!N71+Étkeztetés!M64</f>
        <v>0</v>
      </c>
      <c r="L57" s="83">
        <f>Óvoda!O71+Étkeztetés!N64</f>
        <v>0</v>
      </c>
      <c r="M57" s="13">
        <f>Óvoda!P71+Étkeztetés!O64</f>
        <v>0</v>
      </c>
      <c r="N57" s="43">
        <f>Óvoda!Q71+Étkeztetés!P64</f>
        <v>0</v>
      </c>
      <c r="O57" s="83">
        <f>Óvoda!R71+Étkeztetés!Q64</f>
        <v>0</v>
      </c>
      <c r="P57" s="13">
        <f>Óvoda!S71+Étkeztetés!R64</f>
        <v>0</v>
      </c>
      <c r="Q57" s="43">
        <f>Óvoda!T71+Étkeztetés!S64</f>
        <v>0</v>
      </c>
      <c r="R57" s="45">
        <f>Óvoda!U71+Étkeztetés!T64</f>
        <v>0</v>
      </c>
    </row>
    <row r="58" spans="1:18" s="41" customFormat="1" ht="15.75" thickBot="1" x14ac:dyDescent="0.3">
      <c r="A58" s="128" t="s">
        <v>205</v>
      </c>
      <c r="B58" s="198" t="s">
        <v>650</v>
      </c>
      <c r="C58" s="586" t="s">
        <v>206</v>
      </c>
      <c r="D58" s="587"/>
      <c r="E58" s="587"/>
      <c r="F58" s="282">
        <f>Óvoda!F72+Étkeztetés!F65</f>
        <v>15000</v>
      </c>
      <c r="G58" s="78">
        <f>Óvoda!J72+Étkeztetés!I65</f>
        <v>0</v>
      </c>
      <c r="H58" s="13">
        <f>Óvoda!K72+Étkeztetés!J65</f>
        <v>5000</v>
      </c>
      <c r="I58" s="13">
        <f>Óvoda!L72+Étkeztetés!K65</f>
        <v>0</v>
      </c>
      <c r="J58" s="13">
        <f>Óvoda!M72+Étkeztetés!L65</f>
        <v>5000</v>
      </c>
      <c r="K58" s="13">
        <f>Óvoda!N72+Étkeztetés!M65</f>
        <v>0</v>
      </c>
      <c r="L58" s="83">
        <f>Óvoda!O72+Étkeztetés!N65</f>
        <v>0</v>
      </c>
      <c r="M58" s="13">
        <f>Óvoda!P72+Étkeztetés!O65</f>
        <v>0</v>
      </c>
      <c r="N58" s="43">
        <f>Óvoda!Q72+Étkeztetés!P65</f>
        <v>0</v>
      </c>
      <c r="O58" s="83">
        <f>Óvoda!R72+Étkeztetés!Q65</f>
        <v>0</v>
      </c>
      <c r="P58" s="13">
        <f>Óvoda!S72+Étkeztetés!R65</f>
        <v>5000</v>
      </c>
      <c r="Q58" s="43">
        <f>Óvoda!T72+Étkeztetés!S65</f>
        <v>0</v>
      </c>
      <c r="R58" s="45">
        <f>Óvoda!U72+Étkeztetés!T65</f>
        <v>0</v>
      </c>
    </row>
    <row r="59" spans="1:18" ht="15.75" thickBot="1" x14ac:dyDescent="0.3">
      <c r="B59" s="85" t="s">
        <v>207</v>
      </c>
      <c r="C59" s="560" t="s">
        <v>208</v>
      </c>
      <c r="D59" s="561"/>
      <c r="E59" s="561"/>
      <c r="F59" s="261">
        <f>Óvoda!F73+Étkeztetés!F66</f>
        <v>0</v>
      </c>
      <c r="G59" s="87">
        <f>Óvoda!J73+Étkeztetés!I66</f>
        <v>0</v>
      </c>
      <c r="H59" s="88">
        <f>Óvoda!K73+Étkeztetés!J66</f>
        <v>0</v>
      </c>
      <c r="I59" s="88">
        <f>Óvoda!L73+Étkeztetés!K66</f>
        <v>0</v>
      </c>
      <c r="J59" s="88">
        <f>Óvoda!M73+Étkeztetés!L66</f>
        <v>0</v>
      </c>
      <c r="K59" s="88">
        <f>Óvoda!N73+Étkeztetés!M66</f>
        <v>0</v>
      </c>
      <c r="L59" s="91">
        <f>Óvoda!O73+Étkeztetés!N66</f>
        <v>0</v>
      </c>
      <c r="M59" s="88">
        <f>Óvoda!P73+Étkeztetés!O66</f>
        <v>0</v>
      </c>
      <c r="N59" s="90">
        <f>Óvoda!Q73+Étkeztetés!P66</f>
        <v>0</v>
      </c>
      <c r="O59" s="91">
        <f>Óvoda!R73+Étkeztetés!Q66</f>
        <v>0</v>
      </c>
      <c r="P59" s="88">
        <f>Óvoda!S73+Étkeztetés!R66</f>
        <v>0</v>
      </c>
      <c r="Q59" s="90">
        <f>Óvoda!T73+Étkeztetés!S66</f>
        <v>0</v>
      </c>
      <c r="R59" s="92">
        <f>Óvoda!U73+Étkeztetés!T66</f>
        <v>0</v>
      </c>
    </row>
    <row r="60" spans="1:18" s="18" customFormat="1" hidden="1" x14ac:dyDescent="0.25">
      <c r="A60" s="128" t="s">
        <v>880</v>
      </c>
      <c r="B60" s="117" t="s">
        <v>881</v>
      </c>
      <c r="C60" s="574" t="s">
        <v>882</v>
      </c>
      <c r="D60" s="575"/>
      <c r="E60" s="575"/>
      <c r="F60" s="257">
        <f>Óvoda!F74+Étkeztetés!F67</f>
        <v>0</v>
      </c>
      <c r="G60" s="95">
        <f>Óvoda!J74+Étkeztetés!I67</f>
        <v>0</v>
      </c>
      <c r="H60" s="96">
        <f>Óvoda!K74+Étkeztetés!J67</f>
        <v>0</v>
      </c>
      <c r="I60" s="96">
        <f>Óvoda!L74+Étkeztetés!K67</f>
        <v>0</v>
      </c>
      <c r="J60" s="96">
        <f>Óvoda!M74+Étkeztetés!L67</f>
        <v>0</v>
      </c>
      <c r="K60" s="96">
        <f>Óvoda!N74+Étkeztetés!M67</f>
        <v>0</v>
      </c>
      <c r="L60" s="99">
        <f>Óvoda!O74+Étkeztetés!N67</f>
        <v>0</v>
      </c>
      <c r="M60" s="96">
        <f>Óvoda!P74+Étkeztetés!O67</f>
        <v>0</v>
      </c>
      <c r="N60" s="98">
        <f>Óvoda!Q74+Étkeztetés!P67</f>
        <v>0</v>
      </c>
      <c r="O60" s="99">
        <f>Óvoda!R74+Étkeztetés!Q67</f>
        <v>0</v>
      </c>
      <c r="P60" s="96">
        <f>Óvoda!S74+Étkeztetés!R67</f>
        <v>0</v>
      </c>
      <c r="Q60" s="98">
        <f>Óvoda!T74+Étkeztetés!S67</f>
        <v>0</v>
      </c>
      <c r="R60" s="100">
        <f>Óvoda!U74+Étkeztetés!T67</f>
        <v>0</v>
      </c>
    </row>
    <row r="61" spans="1:18" s="18" customFormat="1" hidden="1" x14ac:dyDescent="0.25">
      <c r="A61" s="128" t="s">
        <v>209</v>
      </c>
      <c r="B61" s="117" t="s">
        <v>651</v>
      </c>
      <c r="C61" s="574" t="s">
        <v>210</v>
      </c>
      <c r="D61" s="575"/>
      <c r="E61" s="575"/>
      <c r="F61" s="257">
        <f>Óvoda!F75+Étkeztetés!F68</f>
        <v>0</v>
      </c>
      <c r="G61" s="95">
        <f>Óvoda!J75+Étkeztetés!I68</f>
        <v>0</v>
      </c>
      <c r="H61" s="96">
        <f>Óvoda!K75+Étkeztetés!J68</f>
        <v>0</v>
      </c>
      <c r="I61" s="96">
        <f>Óvoda!L75+Étkeztetés!K68</f>
        <v>0</v>
      </c>
      <c r="J61" s="96">
        <f>Óvoda!M75+Étkeztetés!L68</f>
        <v>0</v>
      </c>
      <c r="K61" s="96">
        <f>Óvoda!N75+Étkeztetés!M68</f>
        <v>0</v>
      </c>
      <c r="L61" s="99">
        <f>Óvoda!O75+Étkeztetés!N68</f>
        <v>0</v>
      </c>
      <c r="M61" s="96">
        <f>Óvoda!P75+Étkeztetés!O68</f>
        <v>0</v>
      </c>
      <c r="N61" s="98">
        <f>Óvoda!Q75+Étkeztetés!P68</f>
        <v>0</v>
      </c>
      <c r="O61" s="99">
        <f>Óvoda!R75+Étkeztetés!Q68</f>
        <v>0</v>
      </c>
      <c r="P61" s="96">
        <f>Óvoda!S75+Étkeztetés!R68</f>
        <v>0</v>
      </c>
      <c r="Q61" s="98">
        <f>Óvoda!T75+Étkeztetés!S68</f>
        <v>0</v>
      </c>
      <c r="R61" s="100">
        <f>Óvoda!U75+Étkeztetés!T68</f>
        <v>0</v>
      </c>
    </row>
    <row r="62" spans="1:18" s="18" customFormat="1" hidden="1" x14ac:dyDescent="0.25">
      <c r="A62" s="128" t="s">
        <v>211</v>
      </c>
      <c r="B62" s="93" t="s">
        <v>652</v>
      </c>
      <c r="C62" s="556" t="s">
        <v>352</v>
      </c>
      <c r="D62" s="557"/>
      <c r="E62" s="557"/>
      <c r="F62" s="259">
        <f>Óvoda!F76+Étkeztetés!F69</f>
        <v>0</v>
      </c>
      <c r="G62" s="95">
        <f>Óvoda!J76+Étkeztetés!I69</f>
        <v>0</v>
      </c>
      <c r="H62" s="96">
        <f>Óvoda!K76+Étkeztetés!J69</f>
        <v>0</v>
      </c>
      <c r="I62" s="96">
        <f>Óvoda!L76+Étkeztetés!K69</f>
        <v>0</v>
      </c>
      <c r="J62" s="96">
        <f>Óvoda!M76+Étkeztetés!L69</f>
        <v>0</v>
      </c>
      <c r="K62" s="96">
        <f>Óvoda!N76+Étkeztetés!M69</f>
        <v>0</v>
      </c>
      <c r="L62" s="99">
        <f>Óvoda!O76+Étkeztetés!N69</f>
        <v>0</v>
      </c>
      <c r="M62" s="96">
        <f>Óvoda!P76+Étkeztetés!O69</f>
        <v>0</v>
      </c>
      <c r="N62" s="98">
        <f>Óvoda!Q76+Étkeztetés!P69</f>
        <v>0</v>
      </c>
      <c r="O62" s="99">
        <f>Óvoda!R76+Étkeztetés!Q69</f>
        <v>0</v>
      </c>
      <c r="P62" s="96">
        <f>Óvoda!S76+Étkeztetés!R69</f>
        <v>0</v>
      </c>
      <c r="Q62" s="98">
        <f>Óvoda!T76+Étkeztetés!S69</f>
        <v>0</v>
      </c>
      <c r="R62" s="100">
        <f>Óvoda!U76+Étkeztetés!T69</f>
        <v>0</v>
      </c>
    </row>
    <row r="63" spans="1:18" s="18" customFormat="1" hidden="1" x14ac:dyDescent="0.25">
      <c r="A63" s="128" t="s">
        <v>212</v>
      </c>
      <c r="B63" s="117" t="s">
        <v>653</v>
      </c>
      <c r="C63" s="556" t="s">
        <v>883</v>
      </c>
      <c r="D63" s="557"/>
      <c r="E63" s="557"/>
      <c r="F63" s="259">
        <f>Óvoda!F77+Étkeztetés!F70</f>
        <v>0</v>
      </c>
      <c r="G63" s="95">
        <f>Óvoda!J77+Étkeztetés!I70</f>
        <v>0</v>
      </c>
      <c r="H63" s="96">
        <f>Óvoda!K77+Étkeztetés!J70</f>
        <v>0</v>
      </c>
      <c r="I63" s="96">
        <f>Óvoda!L77+Étkeztetés!K70</f>
        <v>0</v>
      </c>
      <c r="J63" s="96">
        <f>Óvoda!M77+Étkeztetés!L70</f>
        <v>0</v>
      </c>
      <c r="K63" s="96">
        <f>Óvoda!N77+Étkeztetés!M70</f>
        <v>0</v>
      </c>
      <c r="L63" s="99">
        <f>Óvoda!O77+Étkeztetés!N70</f>
        <v>0</v>
      </c>
      <c r="M63" s="96">
        <f>Óvoda!P77+Étkeztetés!O70</f>
        <v>0</v>
      </c>
      <c r="N63" s="98">
        <f>Óvoda!Q77+Étkeztetés!P70</f>
        <v>0</v>
      </c>
      <c r="O63" s="99">
        <f>Óvoda!R77+Étkeztetés!Q70</f>
        <v>0</v>
      </c>
      <c r="P63" s="96">
        <f>Óvoda!S77+Étkeztetés!R70</f>
        <v>0</v>
      </c>
      <c r="Q63" s="98">
        <f>Óvoda!T77+Étkeztetés!S70</f>
        <v>0</v>
      </c>
      <c r="R63" s="100">
        <f>Óvoda!U77+Étkeztetés!T70</f>
        <v>0</v>
      </c>
    </row>
    <row r="64" spans="1:18" s="18" customFormat="1" hidden="1" x14ac:dyDescent="0.25">
      <c r="A64" s="128" t="s">
        <v>213</v>
      </c>
      <c r="B64" s="93" t="s">
        <v>654</v>
      </c>
      <c r="C64" s="556" t="s">
        <v>884</v>
      </c>
      <c r="D64" s="557"/>
      <c r="E64" s="557"/>
      <c r="F64" s="259">
        <f>Óvoda!F78+Étkeztetés!F71</f>
        <v>0</v>
      </c>
      <c r="G64" s="95">
        <f>Óvoda!J78+Étkeztetés!I71</f>
        <v>0</v>
      </c>
      <c r="H64" s="96">
        <f>Óvoda!K78+Étkeztetés!J71</f>
        <v>0</v>
      </c>
      <c r="I64" s="96">
        <f>Óvoda!L78+Étkeztetés!K71</f>
        <v>0</v>
      </c>
      <c r="J64" s="96">
        <f>Óvoda!M78+Étkeztetés!L71</f>
        <v>0</v>
      </c>
      <c r="K64" s="96">
        <f>Óvoda!N78+Étkeztetés!M71</f>
        <v>0</v>
      </c>
      <c r="L64" s="99">
        <f>Óvoda!O78+Étkeztetés!N71</f>
        <v>0</v>
      </c>
      <c r="M64" s="96">
        <f>Óvoda!P78+Étkeztetés!O71</f>
        <v>0</v>
      </c>
      <c r="N64" s="98">
        <f>Óvoda!Q78+Étkeztetés!P71</f>
        <v>0</v>
      </c>
      <c r="O64" s="99">
        <f>Óvoda!R78+Étkeztetés!Q71</f>
        <v>0</v>
      </c>
      <c r="P64" s="96">
        <f>Óvoda!S78+Étkeztetés!R71</f>
        <v>0</v>
      </c>
      <c r="Q64" s="98">
        <f>Óvoda!T78+Étkeztetés!S71</f>
        <v>0</v>
      </c>
      <c r="R64" s="100">
        <f>Óvoda!U78+Étkeztetés!T71</f>
        <v>0</v>
      </c>
    </row>
    <row r="65" spans="1:19" s="18" customFormat="1" hidden="1" x14ac:dyDescent="0.25">
      <c r="A65" s="128" t="s">
        <v>214</v>
      </c>
      <c r="B65" s="117" t="s">
        <v>655</v>
      </c>
      <c r="C65" s="556" t="s">
        <v>215</v>
      </c>
      <c r="D65" s="557"/>
      <c r="E65" s="557"/>
      <c r="F65" s="259">
        <f>Óvoda!F79+Étkeztetés!F72</f>
        <v>0</v>
      </c>
      <c r="G65" s="95">
        <f>Óvoda!J79+Étkeztetés!I72</f>
        <v>0</v>
      </c>
      <c r="H65" s="96">
        <f>Óvoda!K79+Étkeztetés!J72</f>
        <v>0</v>
      </c>
      <c r="I65" s="96">
        <f>Óvoda!L79+Étkeztetés!K72</f>
        <v>0</v>
      </c>
      <c r="J65" s="96">
        <f>Óvoda!M79+Étkeztetés!L72</f>
        <v>0</v>
      </c>
      <c r="K65" s="96">
        <f>Óvoda!N79+Étkeztetés!M72</f>
        <v>0</v>
      </c>
      <c r="L65" s="99">
        <f>Óvoda!O79+Étkeztetés!N72</f>
        <v>0</v>
      </c>
      <c r="M65" s="96">
        <f>Óvoda!P79+Étkeztetés!O72</f>
        <v>0</v>
      </c>
      <c r="N65" s="98">
        <f>Óvoda!Q79+Étkeztetés!P72</f>
        <v>0</v>
      </c>
      <c r="O65" s="99">
        <f>Óvoda!R79+Étkeztetés!Q72</f>
        <v>0</v>
      </c>
      <c r="P65" s="96">
        <f>Óvoda!S79+Étkeztetés!R72</f>
        <v>0</v>
      </c>
      <c r="Q65" s="98">
        <f>Óvoda!T79+Étkeztetés!S72</f>
        <v>0</v>
      </c>
      <c r="R65" s="100">
        <f>Óvoda!U79+Étkeztetés!T72</f>
        <v>0</v>
      </c>
    </row>
    <row r="66" spans="1:19" s="18" customFormat="1" hidden="1" x14ac:dyDescent="0.25">
      <c r="A66" s="128" t="s">
        <v>216</v>
      </c>
      <c r="B66" s="93" t="s">
        <v>656</v>
      </c>
      <c r="C66" s="556" t="s">
        <v>217</v>
      </c>
      <c r="D66" s="557"/>
      <c r="E66" s="557"/>
      <c r="F66" s="259">
        <f>Óvoda!F80+Étkeztetés!F73</f>
        <v>0</v>
      </c>
      <c r="G66" s="95">
        <f>Óvoda!J80+Étkeztetés!I73</f>
        <v>0</v>
      </c>
      <c r="H66" s="96">
        <f>Óvoda!K80+Étkeztetés!J73</f>
        <v>0</v>
      </c>
      <c r="I66" s="96">
        <f>Óvoda!L80+Étkeztetés!K73</f>
        <v>0</v>
      </c>
      <c r="J66" s="96">
        <f>Óvoda!M80+Étkeztetés!L73</f>
        <v>0</v>
      </c>
      <c r="K66" s="96">
        <f>Óvoda!N80+Étkeztetés!M73</f>
        <v>0</v>
      </c>
      <c r="L66" s="99">
        <f>Óvoda!O80+Étkeztetés!N73</f>
        <v>0</v>
      </c>
      <c r="M66" s="96">
        <f>Óvoda!P80+Étkeztetés!O73</f>
        <v>0</v>
      </c>
      <c r="N66" s="98">
        <f>Óvoda!Q80+Étkeztetés!P73</f>
        <v>0</v>
      </c>
      <c r="O66" s="99">
        <f>Óvoda!R80+Étkeztetés!Q73</f>
        <v>0</v>
      </c>
      <c r="P66" s="96">
        <f>Óvoda!S80+Étkeztetés!R73</f>
        <v>0</v>
      </c>
      <c r="Q66" s="98">
        <f>Óvoda!T80+Étkeztetés!S73</f>
        <v>0</v>
      </c>
      <c r="R66" s="100">
        <f>Óvoda!U80+Étkeztetés!T73</f>
        <v>0</v>
      </c>
    </row>
    <row r="67" spans="1:19" hidden="1" x14ac:dyDescent="0.25">
      <c r="B67" s="55"/>
      <c r="C67" s="2"/>
      <c r="D67" s="524" t="s">
        <v>343</v>
      </c>
      <c r="E67" s="524"/>
      <c r="F67" s="258">
        <f>Óvoda!F81+Étkeztetés!F74</f>
        <v>0</v>
      </c>
      <c r="G67" s="76">
        <f>Óvoda!J81+Étkeztetés!I74</f>
        <v>0</v>
      </c>
      <c r="H67" s="1">
        <f>Óvoda!K81+Étkeztetés!J74</f>
        <v>0</v>
      </c>
      <c r="I67" s="1">
        <f>Óvoda!L81+Étkeztetés!K74</f>
        <v>0</v>
      </c>
      <c r="J67" s="1">
        <f>Óvoda!M81+Étkeztetés!L74</f>
        <v>0</v>
      </c>
      <c r="K67" s="1">
        <f>Óvoda!N81+Étkeztetés!M74</f>
        <v>0</v>
      </c>
      <c r="L67" s="82">
        <f>Óvoda!O81+Étkeztetés!N74</f>
        <v>0</v>
      </c>
      <c r="M67" s="1">
        <f>Óvoda!P81+Étkeztetés!O74</f>
        <v>0</v>
      </c>
      <c r="N67" s="42">
        <f>Óvoda!Q81+Étkeztetés!P74</f>
        <v>0</v>
      </c>
      <c r="O67" s="82">
        <f>Óvoda!R81+Étkeztetés!Q74</f>
        <v>0</v>
      </c>
      <c r="P67" s="1">
        <f>Óvoda!S81+Étkeztetés!R74</f>
        <v>0</v>
      </c>
      <c r="Q67" s="42">
        <f>Óvoda!T81+Étkeztetés!S74</f>
        <v>0</v>
      </c>
      <c r="R67" s="44">
        <f>Óvoda!U81+Étkeztetés!T74</f>
        <v>0</v>
      </c>
      <c r="S67" s="21"/>
    </row>
    <row r="68" spans="1:19" hidden="1" x14ac:dyDescent="0.25">
      <c r="B68" s="55"/>
      <c r="C68" s="2"/>
      <c r="D68" s="524" t="s">
        <v>344</v>
      </c>
      <c r="E68" s="524"/>
      <c r="F68" s="258">
        <f>Óvoda!F82+Étkeztetés!F75</f>
        <v>0</v>
      </c>
      <c r="G68" s="76">
        <f>Óvoda!J82+Étkeztetés!I75</f>
        <v>0</v>
      </c>
      <c r="H68" s="1">
        <f>Óvoda!K82+Étkeztetés!J75</f>
        <v>0</v>
      </c>
      <c r="I68" s="1">
        <f>Óvoda!L82+Étkeztetés!K75</f>
        <v>0</v>
      </c>
      <c r="J68" s="1">
        <f>Óvoda!M82+Étkeztetés!L75</f>
        <v>0</v>
      </c>
      <c r="K68" s="1">
        <f>Óvoda!N82+Étkeztetés!M75</f>
        <v>0</v>
      </c>
      <c r="L68" s="82">
        <f>Óvoda!O82+Étkeztetés!N75</f>
        <v>0</v>
      </c>
      <c r="M68" s="1">
        <f>Óvoda!P82+Étkeztetés!O75</f>
        <v>0</v>
      </c>
      <c r="N68" s="42">
        <f>Óvoda!Q82+Étkeztetés!P75</f>
        <v>0</v>
      </c>
      <c r="O68" s="82">
        <f>Óvoda!R82+Étkeztetés!Q75</f>
        <v>0</v>
      </c>
      <c r="P68" s="1">
        <f>Óvoda!S82+Étkeztetés!R75</f>
        <v>0</v>
      </c>
      <c r="Q68" s="42">
        <f>Óvoda!T82+Étkeztetés!S75</f>
        <v>0</v>
      </c>
      <c r="R68" s="44">
        <f>Óvoda!U82+Étkeztetés!T75</f>
        <v>0</v>
      </c>
    </row>
    <row r="69" spans="1:19" hidden="1" x14ac:dyDescent="0.25">
      <c r="B69" s="55"/>
      <c r="C69" s="2"/>
      <c r="D69" s="524" t="s">
        <v>345</v>
      </c>
      <c r="E69" s="524"/>
      <c r="F69" s="258">
        <f>Óvoda!F83+Étkeztetés!F76</f>
        <v>0</v>
      </c>
      <c r="G69" s="76">
        <f>Óvoda!J83+Étkeztetés!I76</f>
        <v>0</v>
      </c>
      <c r="H69" s="1">
        <f>Óvoda!K83+Étkeztetés!J76</f>
        <v>0</v>
      </c>
      <c r="I69" s="1">
        <f>Óvoda!L83+Étkeztetés!K76</f>
        <v>0</v>
      </c>
      <c r="J69" s="1">
        <f>Óvoda!M83+Étkeztetés!L76</f>
        <v>0</v>
      </c>
      <c r="K69" s="1">
        <f>Óvoda!N83+Étkeztetés!M76</f>
        <v>0</v>
      </c>
      <c r="L69" s="82">
        <f>Óvoda!O83+Étkeztetés!N76</f>
        <v>0</v>
      </c>
      <c r="M69" s="1">
        <f>Óvoda!P83+Étkeztetés!O76</f>
        <v>0</v>
      </c>
      <c r="N69" s="42">
        <f>Óvoda!Q83+Étkeztetés!P76</f>
        <v>0</v>
      </c>
      <c r="O69" s="82">
        <f>Óvoda!R83+Étkeztetés!Q76</f>
        <v>0</v>
      </c>
      <c r="P69" s="1">
        <f>Óvoda!S83+Étkeztetés!R76</f>
        <v>0</v>
      </c>
      <c r="Q69" s="42">
        <f>Óvoda!T83+Étkeztetés!S76</f>
        <v>0</v>
      </c>
      <c r="R69" s="44">
        <f>Óvoda!U83+Étkeztetés!T76</f>
        <v>0</v>
      </c>
    </row>
    <row r="70" spans="1:19" s="18" customFormat="1" hidden="1" x14ac:dyDescent="0.25">
      <c r="A70" s="128" t="s">
        <v>218</v>
      </c>
      <c r="B70" s="93" t="s">
        <v>657</v>
      </c>
      <c r="C70" s="556" t="s">
        <v>219</v>
      </c>
      <c r="D70" s="557"/>
      <c r="E70" s="557"/>
      <c r="F70" s="259">
        <f>Óvoda!F84+Étkeztetés!F77</f>
        <v>0</v>
      </c>
      <c r="G70" s="95">
        <f>Óvoda!J84+Étkeztetés!I77</f>
        <v>0</v>
      </c>
      <c r="H70" s="96">
        <f>Óvoda!K84+Étkeztetés!J77</f>
        <v>0</v>
      </c>
      <c r="I70" s="96">
        <f>Óvoda!L84+Étkeztetés!K77</f>
        <v>0</v>
      </c>
      <c r="J70" s="96">
        <f>Óvoda!M84+Étkeztetés!L77</f>
        <v>0</v>
      </c>
      <c r="K70" s="96">
        <f>Óvoda!N84+Étkeztetés!M77</f>
        <v>0</v>
      </c>
      <c r="L70" s="99">
        <f>Óvoda!O84+Étkeztetés!N77</f>
        <v>0</v>
      </c>
      <c r="M70" s="96">
        <f>Óvoda!P84+Étkeztetés!O77</f>
        <v>0</v>
      </c>
      <c r="N70" s="98">
        <f>Óvoda!Q84+Étkeztetés!P77</f>
        <v>0</v>
      </c>
      <c r="O70" s="99">
        <f>Óvoda!R84+Étkeztetés!Q77</f>
        <v>0</v>
      </c>
      <c r="P70" s="96">
        <f>Óvoda!S84+Étkeztetés!R77</f>
        <v>0</v>
      </c>
      <c r="Q70" s="98">
        <f>Óvoda!T84+Étkeztetés!S77</f>
        <v>0</v>
      </c>
      <c r="R70" s="100">
        <f>Óvoda!U84+Étkeztetés!T77</f>
        <v>0</v>
      </c>
    </row>
    <row r="71" spans="1:19" hidden="1" x14ac:dyDescent="0.25">
      <c r="B71" s="55"/>
      <c r="C71" s="2"/>
      <c r="D71" s="524" t="s">
        <v>836</v>
      </c>
      <c r="E71" s="524"/>
      <c r="F71" s="258">
        <f>Óvoda!F85+Étkeztetés!F78</f>
        <v>0</v>
      </c>
      <c r="G71" s="76">
        <f>Óvoda!J85+Étkeztetés!I78</f>
        <v>0</v>
      </c>
      <c r="H71" s="1">
        <f>Óvoda!K85+Étkeztetés!J78</f>
        <v>0</v>
      </c>
      <c r="I71" s="1">
        <f>Óvoda!L85+Étkeztetés!K78</f>
        <v>0</v>
      </c>
      <c r="J71" s="1">
        <f>Óvoda!M85+Étkeztetés!L78</f>
        <v>0</v>
      </c>
      <c r="K71" s="1">
        <f>Óvoda!N85+Étkeztetés!M78</f>
        <v>0</v>
      </c>
      <c r="L71" s="82">
        <f>Óvoda!O85+Étkeztetés!N78</f>
        <v>0</v>
      </c>
      <c r="M71" s="1">
        <f>Óvoda!P85+Étkeztetés!O78</f>
        <v>0</v>
      </c>
      <c r="N71" s="42">
        <f>Óvoda!Q85+Étkeztetés!P78</f>
        <v>0</v>
      </c>
      <c r="O71" s="82">
        <f>Óvoda!R85+Étkeztetés!Q78</f>
        <v>0</v>
      </c>
      <c r="P71" s="1">
        <f>Óvoda!S85+Étkeztetés!R78</f>
        <v>0</v>
      </c>
      <c r="Q71" s="42">
        <f>Óvoda!T85+Étkeztetés!S78</f>
        <v>0</v>
      </c>
      <c r="R71" s="44">
        <f>Óvoda!U85+Étkeztetés!T78</f>
        <v>0</v>
      </c>
    </row>
    <row r="72" spans="1:19" hidden="1" x14ac:dyDescent="0.25">
      <c r="B72" s="55"/>
      <c r="C72" s="2"/>
      <c r="D72" s="524" t="s">
        <v>346</v>
      </c>
      <c r="E72" s="524"/>
      <c r="F72" s="258">
        <f>Óvoda!F86+Étkeztetés!F79</f>
        <v>0</v>
      </c>
      <c r="G72" s="76">
        <f>Óvoda!J86+Étkeztetés!I79</f>
        <v>0</v>
      </c>
      <c r="H72" s="1">
        <f>Óvoda!K86+Étkeztetés!J79</f>
        <v>0</v>
      </c>
      <c r="I72" s="1">
        <f>Óvoda!L86+Étkeztetés!K79</f>
        <v>0</v>
      </c>
      <c r="J72" s="1">
        <f>Óvoda!M86+Étkeztetés!L79</f>
        <v>0</v>
      </c>
      <c r="K72" s="1">
        <f>Óvoda!N86+Étkeztetés!M79</f>
        <v>0</v>
      </c>
      <c r="L72" s="82">
        <f>Óvoda!O86+Étkeztetés!N79</f>
        <v>0</v>
      </c>
      <c r="M72" s="1">
        <f>Óvoda!P86+Étkeztetés!O79</f>
        <v>0</v>
      </c>
      <c r="N72" s="42">
        <f>Óvoda!Q86+Étkeztetés!P79</f>
        <v>0</v>
      </c>
      <c r="O72" s="82">
        <f>Óvoda!R86+Étkeztetés!Q79</f>
        <v>0</v>
      </c>
      <c r="P72" s="1">
        <f>Óvoda!S86+Étkeztetés!R79</f>
        <v>0</v>
      </c>
      <c r="Q72" s="42">
        <f>Óvoda!T86+Étkeztetés!S79</f>
        <v>0</v>
      </c>
      <c r="R72" s="44">
        <f>Óvoda!U86+Étkeztetés!T79</f>
        <v>0</v>
      </c>
    </row>
    <row r="73" spans="1:19" hidden="1" x14ac:dyDescent="0.25">
      <c r="B73" s="55"/>
      <c r="C73" s="2"/>
      <c r="D73" s="524" t="s">
        <v>837</v>
      </c>
      <c r="E73" s="524"/>
      <c r="F73" s="258">
        <f>Óvoda!F87+Étkeztetés!F80</f>
        <v>0</v>
      </c>
      <c r="G73" s="76">
        <f>Óvoda!J87+Étkeztetés!I80</f>
        <v>0</v>
      </c>
      <c r="H73" s="1">
        <f>Óvoda!K87+Étkeztetés!J80</f>
        <v>0</v>
      </c>
      <c r="I73" s="1">
        <f>Óvoda!L87+Étkeztetés!K80</f>
        <v>0</v>
      </c>
      <c r="J73" s="1">
        <f>Óvoda!M87+Étkeztetés!L80</f>
        <v>0</v>
      </c>
      <c r="K73" s="1">
        <f>Óvoda!N87+Étkeztetés!M80</f>
        <v>0</v>
      </c>
      <c r="L73" s="82">
        <f>Óvoda!O87+Étkeztetés!N80</f>
        <v>0</v>
      </c>
      <c r="M73" s="1">
        <f>Óvoda!P87+Étkeztetés!O80</f>
        <v>0</v>
      </c>
      <c r="N73" s="42">
        <f>Óvoda!Q87+Étkeztetés!P80</f>
        <v>0</v>
      </c>
      <c r="O73" s="82">
        <f>Óvoda!R87+Étkeztetés!Q80</f>
        <v>0</v>
      </c>
      <c r="P73" s="1">
        <f>Óvoda!S87+Étkeztetés!R80</f>
        <v>0</v>
      </c>
      <c r="Q73" s="42">
        <f>Óvoda!T87+Étkeztetés!S80</f>
        <v>0</v>
      </c>
      <c r="R73" s="44">
        <f>Óvoda!U87+Étkeztetés!T80</f>
        <v>0</v>
      </c>
    </row>
    <row r="74" spans="1:19" ht="15.75" hidden="1" thickBot="1" x14ac:dyDescent="0.3">
      <c r="B74" s="55"/>
      <c r="C74" s="2"/>
      <c r="D74" s="524" t="s">
        <v>835</v>
      </c>
      <c r="E74" s="524"/>
      <c r="F74" s="258">
        <f>Óvoda!F88+Étkeztetés!F81</f>
        <v>0</v>
      </c>
      <c r="G74" s="76">
        <f>Óvoda!J88+Étkeztetés!I81</f>
        <v>0</v>
      </c>
      <c r="H74" s="1">
        <f>Óvoda!K88+Étkeztetés!J81</f>
        <v>0</v>
      </c>
      <c r="I74" s="1">
        <f>Óvoda!L88+Étkeztetés!K81</f>
        <v>0</v>
      </c>
      <c r="J74" s="1">
        <f>Óvoda!M88+Étkeztetés!L81</f>
        <v>0</v>
      </c>
      <c r="K74" s="1">
        <f>Óvoda!N88+Étkeztetés!M81</f>
        <v>0</v>
      </c>
      <c r="L74" s="82">
        <f>Óvoda!O88+Étkeztetés!N81</f>
        <v>0</v>
      </c>
      <c r="M74" s="1">
        <f>Óvoda!P88+Étkeztetés!O81</f>
        <v>0</v>
      </c>
      <c r="N74" s="42">
        <f>Óvoda!Q88+Étkeztetés!P81</f>
        <v>0</v>
      </c>
      <c r="O74" s="82">
        <f>Óvoda!R88+Étkeztetés!Q81</f>
        <v>0</v>
      </c>
      <c r="P74" s="1">
        <f>Óvoda!S88+Étkeztetés!R81</f>
        <v>0</v>
      </c>
      <c r="Q74" s="42">
        <f>Óvoda!T88+Étkeztetés!S81</f>
        <v>0</v>
      </c>
      <c r="R74" s="44">
        <f>Óvoda!U88+Étkeztetés!T81</f>
        <v>0</v>
      </c>
    </row>
    <row r="75" spans="1:19" ht="15.75" thickBot="1" x14ac:dyDescent="0.3">
      <c r="B75" s="101" t="s">
        <v>220</v>
      </c>
      <c r="C75" s="560" t="s">
        <v>221</v>
      </c>
      <c r="D75" s="561"/>
      <c r="E75" s="561"/>
      <c r="F75" s="261">
        <f>Óvoda!F89+Étkeztetés!F82</f>
        <v>16000</v>
      </c>
      <c r="G75" s="87">
        <f>Óvoda!J89+Étkeztetés!I82</f>
        <v>0</v>
      </c>
      <c r="H75" s="88">
        <f>Óvoda!K89+Étkeztetés!J82</f>
        <v>0</v>
      </c>
      <c r="I75" s="88">
        <f>Óvoda!L89+Étkeztetés!K82</f>
        <v>0</v>
      </c>
      <c r="J75" s="88">
        <f>Óvoda!M89+Étkeztetés!L82</f>
        <v>0</v>
      </c>
      <c r="K75" s="88">
        <f>Óvoda!N89+Étkeztetés!M82</f>
        <v>0</v>
      </c>
      <c r="L75" s="91">
        <f>Óvoda!O89+Étkeztetés!N82</f>
        <v>0</v>
      </c>
      <c r="M75" s="88">
        <f>Óvoda!P89+Étkeztetés!O82</f>
        <v>0</v>
      </c>
      <c r="N75" s="90">
        <f>Óvoda!Q89+Étkeztetés!P82</f>
        <v>0</v>
      </c>
      <c r="O75" s="91">
        <f>Óvoda!R89+Étkeztetés!Q82</f>
        <v>0</v>
      </c>
      <c r="P75" s="88">
        <f>Óvoda!S89+Étkeztetés!R82</f>
        <v>0</v>
      </c>
      <c r="Q75" s="90">
        <f>Óvoda!T89+Étkeztetés!S82</f>
        <v>0</v>
      </c>
      <c r="R75" s="92">
        <f>Óvoda!U89+Étkeztetés!T82</f>
        <v>16000</v>
      </c>
    </row>
    <row r="76" spans="1:19" s="41" customFormat="1" hidden="1" x14ac:dyDescent="0.25">
      <c r="A76" s="128" t="s">
        <v>222</v>
      </c>
      <c r="B76" s="126" t="s">
        <v>658</v>
      </c>
      <c r="C76" s="562" t="s">
        <v>223</v>
      </c>
      <c r="D76" s="563"/>
      <c r="E76" s="563"/>
      <c r="F76" s="266">
        <f>Óvoda!F90+Étkeztetés!F83</f>
        <v>0</v>
      </c>
      <c r="G76" s="173">
        <f>Óvoda!J90+Étkeztetés!I83</f>
        <v>0</v>
      </c>
      <c r="H76" s="134">
        <f>Óvoda!K90+Étkeztetés!J83</f>
        <v>0</v>
      </c>
      <c r="I76" s="134">
        <f>Óvoda!L90+Étkeztetés!K83</f>
        <v>0</v>
      </c>
      <c r="J76" s="134">
        <f>Óvoda!M90+Étkeztetés!L83</f>
        <v>0</v>
      </c>
      <c r="K76" s="134">
        <f>Óvoda!N90+Étkeztetés!M83</f>
        <v>0</v>
      </c>
      <c r="L76" s="135">
        <f>Óvoda!O90+Étkeztetés!N83</f>
        <v>0</v>
      </c>
      <c r="M76" s="134">
        <f>Óvoda!P90+Étkeztetés!O83</f>
        <v>0</v>
      </c>
      <c r="N76" s="133">
        <f>Óvoda!Q90+Étkeztetés!P83</f>
        <v>0</v>
      </c>
      <c r="O76" s="135">
        <f>Óvoda!R90+Étkeztetés!Q83</f>
        <v>0</v>
      </c>
      <c r="P76" s="134">
        <f>Óvoda!S90+Étkeztetés!R83</f>
        <v>0</v>
      </c>
      <c r="Q76" s="133">
        <f>Óvoda!T90+Étkeztetés!S83</f>
        <v>0</v>
      </c>
      <c r="R76" s="136">
        <f>Óvoda!U90+Étkeztetés!T83</f>
        <v>0</v>
      </c>
    </row>
    <row r="77" spans="1:19" hidden="1" x14ac:dyDescent="0.25">
      <c r="B77" s="55"/>
      <c r="C77" s="2"/>
      <c r="D77" s="524" t="s">
        <v>347</v>
      </c>
      <c r="E77" s="524"/>
      <c r="F77" s="258">
        <f>Óvoda!F91+Étkeztetés!F84</f>
        <v>0</v>
      </c>
      <c r="G77" s="76">
        <f>Óvoda!J91+Étkeztetés!I84</f>
        <v>0</v>
      </c>
      <c r="H77" s="1">
        <f>Óvoda!K91+Étkeztetés!J84</f>
        <v>0</v>
      </c>
      <c r="I77" s="1">
        <f>Óvoda!L91+Étkeztetés!K84</f>
        <v>0</v>
      </c>
      <c r="J77" s="1">
        <f>Óvoda!M91+Étkeztetés!L84</f>
        <v>0</v>
      </c>
      <c r="K77" s="1">
        <f>Óvoda!N91+Étkeztetés!M84</f>
        <v>0</v>
      </c>
      <c r="L77" s="82">
        <f>Óvoda!O91+Étkeztetés!N84</f>
        <v>0</v>
      </c>
      <c r="M77" s="1">
        <f>Óvoda!P91+Étkeztetés!O84</f>
        <v>0</v>
      </c>
      <c r="N77" s="42">
        <f>Óvoda!Q91+Étkeztetés!P84</f>
        <v>0</v>
      </c>
      <c r="O77" s="82">
        <f>Óvoda!R91+Étkeztetés!Q84</f>
        <v>0</v>
      </c>
      <c r="P77" s="1">
        <f>Óvoda!S91+Étkeztetés!R84</f>
        <v>0</v>
      </c>
      <c r="Q77" s="42">
        <f>Óvoda!T91+Étkeztetés!S84</f>
        <v>0</v>
      </c>
      <c r="R77" s="44">
        <f>Óvoda!U91+Étkeztetés!T84</f>
        <v>0</v>
      </c>
    </row>
    <row r="78" spans="1:19" hidden="1" x14ac:dyDescent="0.25">
      <c r="B78" s="55"/>
      <c r="C78" s="2"/>
      <c r="D78" s="524" t="s">
        <v>348</v>
      </c>
      <c r="E78" s="524"/>
      <c r="F78" s="258">
        <f>Óvoda!F92+Étkeztetés!F85</f>
        <v>0</v>
      </c>
      <c r="G78" s="76">
        <f>Óvoda!J92+Étkeztetés!I85</f>
        <v>0</v>
      </c>
      <c r="H78" s="1">
        <f>Óvoda!K92+Étkeztetés!J85</f>
        <v>0</v>
      </c>
      <c r="I78" s="1">
        <f>Óvoda!L92+Étkeztetés!K85</f>
        <v>0</v>
      </c>
      <c r="J78" s="1">
        <f>Óvoda!M92+Étkeztetés!L85</f>
        <v>0</v>
      </c>
      <c r="K78" s="1">
        <f>Óvoda!N92+Étkeztetés!M85</f>
        <v>0</v>
      </c>
      <c r="L78" s="82">
        <f>Óvoda!O92+Étkeztetés!N85</f>
        <v>0</v>
      </c>
      <c r="M78" s="1">
        <f>Óvoda!P92+Étkeztetés!O85</f>
        <v>0</v>
      </c>
      <c r="N78" s="42">
        <f>Óvoda!Q92+Étkeztetés!P85</f>
        <v>0</v>
      </c>
      <c r="O78" s="82">
        <f>Óvoda!R92+Étkeztetés!Q85</f>
        <v>0</v>
      </c>
      <c r="P78" s="1">
        <f>Óvoda!S92+Étkeztetés!R85</f>
        <v>0</v>
      </c>
      <c r="Q78" s="42">
        <f>Óvoda!T92+Étkeztetés!S85</f>
        <v>0</v>
      </c>
      <c r="R78" s="44">
        <f>Óvoda!U92+Étkeztetés!T85</f>
        <v>0</v>
      </c>
    </row>
    <row r="79" spans="1:19" hidden="1" x14ac:dyDescent="0.25">
      <c r="B79" s="126" t="s">
        <v>838</v>
      </c>
      <c r="C79" s="562" t="s">
        <v>839</v>
      </c>
      <c r="D79" s="563"/>
      <c r="E79" s="563"/>
      <c r="F79" s="266">
        <f>Óvoda!F93+Étkeztetés!F86</f>
        <v>0</v>
      </c>
      <c r="G79" s="173">
        <f>Óvoda!J93+Étkeztetés!I86</f>
        <v>0</v>
      </c>
      <c r="H79" s="134">
        <f>Óvoda!K93+Étkeztetés!J86</f>
        <v>0</v>
      </c>
      <c r="I79" s="134">
        <f>Óvoda!L93+Étkeztetés!K86</f>
        <v>0</v>
      </c>
      <c r="J79" s="134">
        <f>Óvoda!M93+Étkeztetés!L86</f>
        <v>0</v>
      </c>
      <c r="K79" s="134">
        <f>Óvoda!N93+Étkeztetés!M86</f>
        <v>0</v>
      </c>
      <c r="L79" s="135">
        <f>Óvoda!O93+Étkeztetés!N86</f>
        <v>0</v>
      </c>
      <c r="M79" s="134">
        <f>Óvoda!P93+Étkeztetés!O86</f>
        <v>0</v>
      </c>
      <c r="N79" s="133">
        <f>Óvoda!Q93+Étkeztetés!P86</f>
        <v>0</v>
      </c>
      <c r="O79" s="135">
        <f>Óvoda!R93+Étkeztetés!Q86</f>
        <v>0</v>
      </c>
      <c r="P79" s="134">
        <f>Óvoda!S93+Étkeztetés!R86</f>
        <v>0</v>
      </c>
      <c r="Q79" s="133">
        <f>Óvoda!T93+Étkeztetés!S86</f>
        <v>0</v>
      </c>
      <c r="R79" s="136">
        <f>Óvoda!U93+Étkeztetés!T86</f>
        <v>0</v>
      </c>
    </row>
    <row r="80" spans="1:19" s="211" customFormat="1" hidden="1" x14ac:dyDescent="0.25">
      <c r="A80" s="128" t="s">
        <v>885</v>
      </c>
      <c r="B80" s="191" t="s">
        <v>886</v>
      </c>
      <c r="C80" s="204"/>
      <c r="D80" s="274" t="s">
        <v>976</v>
      </c>
      <c r="E80" s="300"/>
      <c r="F80" s="281">
        <f>Óvoda!F94+Étkeztetés!F87</f>
        <v>0</v>
      </c>
      <c r="G80" s="201">
        <f>Óvoda!J94+Étkeztetés!I87</f>
        <v>0</v>
      </c>
      <c r="H80" s="195">
        <f>Óvoda!K94+Étkeztetés!J87</f>
        <v>0</v>
      </c>
      <c r="I80" s="195">
        <f>Óvoda!L94+Étkeztetés!K87</f>
        <v>0</v>
      </c>
      <c r="J80" s="195">
        <f>Óvoda!M94+Étkeztetés!L87</f>
        <v>0</v>
      </c>
      <c r="K80" s="195">
        <f>Óvoda!N94+Étkeztetés!M87</f>
        <v>0</v>
      </c>
      <c r="L80" s="196">
        <f>Óvoda!O94+Étkeztetés!N87</f>
        <v>0</v>
      </c>
      <c r="M80" s="195">
        <f>Óvoda!P94+Étkeztetés!O87</f>
        <v>0</v>
      </c>
      <c r="N80" s="194">
        <f>Óvoda!Q94+Étkeztetés!P87</f>
        <v>0</v>
      </c>
      <c r="O80" s="196">
        <f>Óvoda!R94+Étkeztetés!Q87</f>
        <v>0</v>
      </c>
      <c r="P80" s="195">
        <f>Óvoda!S94+Étkeztetés!R87</f>
        <v>0</v>
      </c>
      <c r="Q80" s="194">
        <f>Óvoda!T94+Étkeztetés!S87</f>
        <v>0</v>
      </c>
      <c r="R80" s="197">
        <f>Óvoda!U94+Étkeztetés!T87</f>
        <v>0</v>
      </c>
    </row>
    <row r="81" spans="1:18" s="211" customFormat="1" hidden="1" x14ac:dyDescent="0.25">
      <c r="A81" s="128" t="s">
        <v>224</v>
      </c>
      <c r="B81" s="191" t="s">
        <v>659</v>
      </c>
      <c r="C81" s="204"/>
      <c r="D81" s="274" t="s">
        <v>225</v>
      </c>
      <c r="E81" s="300"/>
      <c r="F81" s="281">
        <f>Óvoda!F95+Étkeztetés!F88</f>
        <v>0</v>
      </c>
      <c r="G81" s="201">
        <f>Óvoda!J95+Étkeztetés!I88</f>
        <v>0</v>
      </c>
      <c r="H81" s="195">
        <f>Óvoda!K95+Étkeztetés!J88</f>
        <v>0</v>
      </c>
      <c r="I81" s="195">
        <f>Óvoda!L95+Étkeztetés!K88</f>
        <v>0</v>
      </c>
      <c r="J81" s="195">
        <f>Óvoda!M95+Étkeztetés!L88</f>
        <v>0</v>
      </c>
      <c r="K81" s="195">
        <f>Óvoda!N95+Étkeztetés!M88</f>
        <v>0</v>
      </c>
      <c r="L81" s="196">
        <f>Óvoda!O95+Étkeztetés!N88</f>
        <v>0</v>
      </c>
      <c r="M81" s="195">
        <f>Óvoda!P95+Étkeztetés!O88</f>
        <v>0</v>
      </c>
      <c r="N81" s="194">
        <f>Óvoda!Q95+Étkeztetés!P88</f>
        <v>0</v>
      </c>
      <c r="O81" s="196">
        <f>Óvoda!R95+Étkeztetés!Q88</f>
        <v>0</v>
      </c>
      <c r="P81" s="195">
        <f>Óvoda!S95+Étkeztetés!R88</f>
        <v>0</v>
      </c>
      <c r="Q81" s="194">
        <f>Óvoda!T95+Étkeztetés!S88</f>
        <v>0</v>
      </c>
      <c r="R81" s="197">
        <f>Óvoda!U95+Étkeztetés!T88</f>
        <v>0</v>
      </c>
    </row>
    <row r="82" spans="1:18" s="211" customFormat="1" hidden="1" x14ac:dyDescent="0.25">
      <c r="A82" s="128" t="s">
        <v>226</v>
      </c>
      <c r="B82" s="191" t="s">
        <v>660</v>
      </c>
      <c r="C82" s="204"/>
      <c r="D82" s="274" t="s">
        <v>227</v>
      </c>
      <c r="E82" s="300"/>
      <c r="F82" s="281">
        <f>Óvoda!F96+Étkeztetés!F89</f>
        <v>0</v>
      </c>
      <c r="G82" s="201">
        <f>Óvoda!J96+Étkeztetés!I89</f>
        <v>0</v>
      </c>
      <c r="H82" s="195">
        <f>Óvoda!K96+Étkeztetés!J89</f>
        <v>0</v>
      </c>
      <c r="I82" s="195">
        <f>Óvoda!L96+Étkeztetés!K89</f>
        <v>0</v>
      </c>
      <c r="J82" s="195">
        <f>Óvoda!M96+Étkeztetés!L89</f>
        <v>0</v>
      </c>
      <c r="K82" s="195">
        <f>Óvoda!N96+Étkeztetés!M89</f>
        <v>0</v>
      </c>
      <c r="L82" s="196">
        <f>Óvoda!O96+Étkeztetés!N89</f>
        <v>0</v>
      </c>
      <c r="M82" s="195">
        <f>Óvoda!P96+Étkeztetés!O89</f>
        <v>0</v>
      </c>
      <c r="N82" s="194">
        <f>Óvoda!Q96+Étkeztetés!P89</f>
        <v>0</v>
      </c>
      <c r="O82" s="196">
        <f>Óvoda!R96+Étkeztetés!Q89</f>
        <v>0</v>
      </c>
      <c r="P82" s="195">
        <f>Óvoda!S96+Étkeztetés!R89</f>
        <v>0</v>
      </c>
      <c r="Q82" s="194">
        <f>Óvoda!T96+Étkeztetés!S89</f>
        <v>0</v>
      </c>
      <c r="R82" s="197">
        <f>Óvoda!U96+Étkeztetés!T89</f>
        <v>0</v>
      </c>
    </row>
    <row r="83" spans="1:18" s="41" customFormat="1" ht="27.75" hidden="1" customHeight="1" x14ac:dyDescent="0.25">
      <c r="A83" s="128" t="s">
        <v>228</v>
      </c>
      <c r="B83" s="109" t="s">
        <v>661</v>
      </c>
      <c r="C83" s="602" t="s">
        <v>353</v>
      </c>
      <c r="D83" s="603"/>
      <c r="E83" s="603"/>
      <c r="F83" s="267">
        <f>Óvoda!F97+Étkeztetés!F90</f>
        <v>0</v>
      </c>
      <c r="G83" s="111">
        <f>Óvoda!J97+Étkeztetés!I90</f>
        <v>0</v>
      </c>
      <c r="H83" s="112">
        <f>Óvoda!K97+Étkeztetés!J90</f>
        <v>0</v>
      </c>
      <c r="I83" s="112">
        <f>Óvoda!L97+Étkeztetés!K90</f>
        <v>0</v>
      </c>
      <c r="J83" s="112">
        <f>Óvoda!M97+Étkeztetés!L90</f>
        <v>0</v>
      </c>
      <c r="K83" s="112">
        <f>Óvoda!N97+Étkeztetés!M90</f>
        <v>0</v>
      </c>
      <c r="L83" s="115">
        <f>Óvoda!O97+Étkeztetés!N90</f>
        <v>0</v>
      </c>
      <c r="M83" s="112">
        <f>Óvoda!P97+Étkeztetés!O90</f>
        <v>0</v>
      </c>
      <c r="N83" s="114">
        <f>Óvoda!Q97+Étkeztetés!P90</f>
        <v>0</v>
      </c>
      <c r="O83" s="115">
        <f>Óvoda!R97+Étkeztetés!Q90</f>
        <v>0</v>
      </c>
      <c r="P83" s="112">
        <f>Óvoda!S97+Étkeztetés!R90</f>
        <v>0</v>
      </c>
      <c r="Q83" s="114">
        <f>Óvoda!T97+Étkeztetés!S90</f>
        <v>0</v>
      </c>
      <c r="R83" s="116">
        <f>Óvoda!U97+Étkeztetés!T90</f>
        <v>0</v>
      </c>
    </row>
    <row r="84" spans="1:18" s="41" customFormat="1" hidden="1" x14ac:dyDescent="0.25">
      <c r="A84" s="128" t="s">
        <v>229</v>
      </c>
      <c r="B84" s="109" t="s">
        <v>662</v>
      </c>
      <c r="C84" s="602" t="s">
        <v>804</v>
      </c>
      <c r="D84" s="603"/>
      <c r="E84" s="603"/>
      <c r="F84" s="267">
        <f>Óvoda!F98+Étkeztetés!F91</f>
        <v>0</v>
      </c>
      <c r="G84" s="111">
        <f>Óvoda!J98+Étkeztetés!I91</f>
        <v>0</v>
      </c>
      <c r="H84" s="112">
        <f>Óvoda!K98+Étkeztetés!J91</f>
        <v>0</v>
      </c>
      <c r="I84" s="112">
        <f>Óvoda!L98+Étkeztetés!K91</f>
        <v>0</v>
      </c>
      <c r="J84" s="112">
        <f>Óvoda!M98+Étkeztetés!L91</f>
        <v>0</v>
      </c>
      <c r="K84" s="112">
        <f>Óvoda!N98+Étkeztetés!M91</f>
        <v>0</v>
      </c>
      <c r="L84" s="115">
        <f>Óvoda!O98+Étkeztetés!N91</f>
        <v>0</v>
      </c>
      <c r="M84" s="112">
        <f>Óvoda!P98+Étkeztetés!O91</f>
        <v>0</v>
      </c>
      <c r="N84" s="114">
        <f>Óvoda!Q98+Étkeztetés!P91</f>
        <v>0</v>
      </c>
      <c r="O84" s="115">
        <f>Óvoda!R98+Étkeztetés!Q91</f>
        <v>0</v>
      </c>
      <c r="P84" s="112">
        <f>Óvoda!S98+Étkeztetés!R91</f>
        <v>0</v>
      </c>
      <c r="Q84" s="114">
        <f>Óvoda!T98+Étkeztetés!S91</f>
        <v>0</v>
      </c>
      <c r="R84" s="116">
        <f>Óvoda!U98+Étkeztetés!T91</f>
        <v>0</v>
      </c>
    </row>
    <row r="85" spans="1:18" hidden="1" x14ac:dyDescent="0.25">
      <c r="B85" s="55"/>
      <c r="C85" s="2"/>
      <c r="D85" s="524" t="s">
        <v>370</v>
      </c>
      <c r="E85" s="524"/>
      <c r="F85" s="258">
        <f>Óvoda!F99+Étkeztetés!F92</f>
        <v>0</v>
      </c>
      <c r="G85" s="76">
        <f>Óvoda!J99+Étkeztetés!I92</f>
        <v>0</v>
      </c>
      <c r="H85" s="1">
        <f>Óvoda!K99+Étkeztetés!J92</f>
        <v>0</v>
      </c>
      <c r="I85" s="1">
        <f>Óvoda!L99+Étkeztetés!K92</f>
        <v>0</v>
      </c>
      <c r="J85" s="1">
        <f>Óvoda!M99+Étkeztetés!L92</f>
        <v>0</v>
      </c>
      <c r="K85" s="1">
        <f>Óvoda!N99+Étkeztetés!M92</f>
        <v>0</v>
      </c>
      <c r="L85" s="82">
        <f>Óvoda!O99+Étkeztetés!N92</f>
        <v>0</v>
      </c>
      <c r="M85" s="1">
        <f>Óvoda!P99+Étkeztetés!O92</f>
        <v>0</v>
      </c>
      <c r="N85" s="42">
        <f>Óvoda!Q99+Étkeztetés!P92</f>
        <v>0</v>
      </c>
      <c r="O85" s="82">
        <f>Óvoda!R99+Étkeztetés!Q92</f>
        <v>0</v>
      </c>
      <c r="P85" s="1">
        <f>Óvoda!S99+Étkeztetés!R92</f>
        <v>0</v>
      </c>
      <c r="Q85" s="42">
        <f>Óvoda!T99+Étkeztetés!S92</f>
        <v>0</v>
      </c>
      <c r="R85" s="44">
        <f>Óvoda!U99+Étkeztetés!T92</f>
        <v>0</v>
      </c>
    </row>
    <row r="86" spans="1:18" hidden="1" x14ac:dyDescent="0.25">
      <c r="B86" s="55"/>
      <c r="C86" s="2"/>
      <c r="D86" s="524" t="s">
        <v>506</v>
      </c>
      <c r="E86" s="524"/>
      <c r="F86" s="258">
        <f>Óvoda!F100+Étkeztetés!F93</f>
        <v>0</v>
      </c>
      <c r="G86" s="76">
        <f>Óvoda!J100+Étkeztetés!I93</f>
        <v>0</v>
      </c>
      <c r="H86" s="1">
        <f>Óvoda!K100+Étkeztetés!J93</f>
        <v>0</v>
      </c>
      <c r="I86" s="1">
        <f>Óvoda!L100+Étkeztetés!K93</f>
        <v>0</v>
      </c>
      <c r="J86" s="1">
        <f>Óvoda!M100+Étkeztetés!L93</f>
        <v>0</v>
      </c>
      <c r="K86" s="1">
        <f>Óvoda!N100+Étkeztetés!M93</f>
        <v>0</v>
      </c>
      <c r="L86" s="82">
        <f>Óvoda!O100+Étkeztetés!N93</f>
        <v>0</v>
      </c>
      <c r="M86" s="1">
        <f>Óvoda!P100+Étkeztetés!O93</f>
        <v>0</v>
      </c>
      <c r="N86" s="42">
        <f>Óvoda!Q100+Étkeztetés!P93</f>
        <v>0</v>
      </c>
      <c r="O86" s="82">
        <f>Óvoda!R100+Étkeztetés!Q93</f>
        <v>0</v>
      </c>
      <c r="P86" s="1">
        <f>Óvoda!S100+Étkeztetés!R93</f>
        <v>0</v>
      </c>
      <c r="Q86" s="42">
        <f>Óvoda!T100+Étkeztetés!S93</f>
        <v>0</v>
      </c>
      <c r="R86" s="44">
        <f>Óvoda!U100+Étkeztetés!T93</f>
        <v>0</v>
      </c>
    </row>
    <row r="87" spans="1:18" hidden="1" x14ac:dyDescent="0.25">
      <c r="B87" s="55"/>
      <c r="C87" s="2"/>
      <c r="D87" s="524" t="s">
        <v>507</v>
      </c>
      <c r="E87" s="524"/>
      <c r="F87" s="258">
        <f>Óvoda!F101+Étkeztetés!F94</f>
        <v>0</v>
      </c>
      <c r="G87" s="76">
        <f>Óvoda!J101+Étkeztetés!I94</f>
        <v>0</v>
      </c>
      <c r="H87" s="1">
        <f>Óvoda!K101+Étkeztetés!J94</f>
        <v>0</v>
      </c>
      <c r="I87" s="1">
        <f>Óvoda!L101+Étkeztetés!K94</f>
        <v>0</v>
      </c>
      <c r="J87" s="1">
        <f>Óvoda!M101+Étkeztetés!L94</f>
        <v>0</v>
      </c>
      <c r="K87" s="1">
        <f>Óvoda!N101+Étkeztetés!M94</f>
        <v>0</v>
      </c>
      <c r="L87" s="82">
        <f>Óvoda!O101+Étkeztetés!N94</f>
        <v>0</v>
      </c>
      <c r="M87" s="1">
        <f>Óvoda!P101+Étkeztetés!O94</f>
        <v>0</v>
      </c>
      <c r="N87" s="42">
        <f>Óvoda!Q101+Étkeztetés!P94</f>
        <v>0</v>
      </c>
      <c r="O87" s="82">
        <f>Óvoda!R101+Étkeztetés!Q94</f>
        <v>0</v>
      </c>
      <c r="P87" s="1">
        <f>Óvoda!S101+Étkeztetés!R94</f>
        <v>0</v>
      </c>
      <c r="Q87" s="42">
        <f>Óvoda!T101+Étkeztetés!S94</f>
        <v>0</v>
      </c>
      <c r="R87" s="44">
        <f>Óvoda!U101+Étkeztetés!T94</f>
        <v>0</v>
      </c>
    </row>
    <row r="88" spans="1:18" hidden="1" x14ac:dyDescent="0.25">
      <c r="B88" s="55"/>
      <c r="C88" s="2"/>
      <c r="D88" s="524" t="s">
        <v>508</v>
      </c>
      <c r="E88" s="524"/>
      <c r="F88" s="258">
        <f>Óvoda!F102+Étkeztetés!F95</f>
        <v>0</v>
      </c>
      <c r="G88" s="76">
        <f>Óvoda!J102+Étkeztetés!I95</f>
        <v>0</v>
      </c>
      <c r="H88" s="1">
        <f>Óvoda!K102+Étkeztetés!J95</f>
        <v>0</v>
      </c>
      <c r="I88" s="1">
        <f>Óvoda!L102+Étkeztetés!K95</f>
        <v>0</v>
      </c>
      <c r="J88" s="1">
        <f>Óvoda!M102+Étkeztetés!L95</f>
        <v>0</v>
      </c>
      <c r="K88" s="1">
        <f>Óvoda!N102+Étkeztetés!M95</f>
        <v>0</v>
      </c>
      <c r="L88" s="82">
        <f>Óvoda!O102+Étkeztetés!N95</f>
        <v>0</v>
      </c>
      <c r="M88" s="1">
        <f>Óvoda!P102+Étkeztetés!O95</f>
        <v>0</v>
      </c>
      <c r="N88" s="42">
        <f>Óvoda!Q102+Étkeztetés!P95</f>
        <v>0</v>
      </c>
      <c r="O88" s="82">
        <f>Óvoda!R102+Étkeztetés!Q95</f>
        <v>0</v>
      </c>
      <c r="P88" s="1">
        <f>Óvoda!S102+Étkeztetés!R95</f>
        <v>0</v>
      </c>
      <c r="Q88" s="42">
        <f>Óvoda!T102+Étkeztetés!S95</f>
        <v>0</v>
      </c>
      <c r="R88" s="44">
        <f>Óvoda!U102+Étkeztetés!T95</f>
        <v>0</v>
      </c>
    </row>
    <row r="89" spans="1:18" hidden="1" x14ac:dyDescent="0.25">
      <c r="B89" s="55"/>
      <c r="C89" s="2"/>
      <c r="D89" s="524" t="s">
        <v>509</v>
      </c>
      <c r="E89" s="524"/>
      <c r="F89" s="258">
        <f>Óvoda!F103+Étkeztetés!F96</f>
        <v>0</v>
      </c>
      <c r="G89" s="76">
        <f>Óvoda!J103+Étkeztetés!I96</f>
        <v>0</v>
      </c>
      <c r="H89" s="1">
        <f>Óvoda!K103+Étkeztetés!J96</f>
        <v>0</v>
      </c>
      <c r="I89" s="1">
        <f>Óvoda!L103+Étkeztetés!K96</f>
        <v>0</v>
      </c>
      <c r="J89" s="1">
        <f>Óvoda!M103+Étkeztetés!L96</f>
        <v>0</v>
      </c>
      <c r="K89" s="1">
        <f>Óvoda!N103+Étkeztetés!M96</f>
        <v>0</v>
      </c>
      <c r="L89" s="82">
        <f>Óvoda!O103+Étkeztetés!N96</f>
        <v>0</v>
      </c>
      <c r="M89" s="1">
        <f>Óvoda!P103+Étkeztetés!O96</f>
        <v>0</v>
      </c>
      <c r="N89" s="42">
        <f>Óvoda!Q103+Étkeztetés!P96</f>
        <v>0</v>
      </c>
      <c r="O89" s="82">
        <f>Óvoda!R103+Étkeztetés!Q96</f>
        <v>0</v>
      </c>
      <c r="P89" s="1">
        <f>Óvoda!S103+Étkeztetés!R96</f>
        <v>0</v>
      </c>
      <c r="Q89" s="42">
        <f>Óvoda!T103+Étkeztetés!S96</f>
        <v>0</v>
      </c>
      <c r="R89" s="44">
        <f>Óvoda!U103+Étkeztetés!T96</f>
        <v>0</v>
      </c>
    </row>
    <row r="90" spans="1:18" hidden="1" x14ac:dyDescent="0.25">
      <c r="B90" s="55"/>
      <c r="C90" s="2"/>
      <c r="D90" s="524" t="s">
        <v>510</v>
      </c>
      <c r="E90" s="524"/>
      <c r="F90" s="258">
        <f>Óvoda!F104+Étkeztetés!F97</f>
        <v>0</v>
      </c>
      <c r="G90" s="76">
        <f>Óvoda!J104+Étkeztetés!I97</f>
        <v>0</v>
      </c>
      <c r="H90" s="1">
        <f>Óvoda!K104+Étkeztetés!J97</f>
        <v>0</v>
      </c>
      <c r="I90" s="1">
        <f>Óvoda!L104+Étkeztetés!K97</f>
        <v>0</v>
      </c>
      <c r="J90" s="1">
        <f>Óvoda!M104+Étkeztetés!L97</f>
        <v>0</v>
      </c>
      <c r="K90" s="1">
        <f>Óvoda!N104+Étkeztetés!M97</f>
        <v>0</v>
      </c>
      <c r="L90" s="82">
        <f>Óvoda!O104+Étkeztetés!N97</f>
        <v>0</v>
      </c>
      <c r="M90" s="1">
        <f>Óvoda!P104+Étkeztetés!O97</f>
        <v>0</v>
      </c>
      <c r="N90" s="42">
        <f>Óvoda!Q104+Étkeztetés!P97</f>
        <v>0</v>
      </c>
      <c r="O90" s="82">
        <f>Óvoda!R104+Étkeztetés!Q97</f>
        <v>0</v>
      </c>
      <c r="P90" s="1">
        <f>Óvoda!S104+Étkeztetés!R97</f>
        <v>0</v>
      </c>
      <c r="Q90" s="42">
        <f>Óvoda!T104+Étkeztetés!S97</f>
        <v>0</v>
      </c>
      <c r="R90" s="44">
        <f>Óvoda!U104+Étkeztetés!T97</f>
        <v>0</v>
      </c>
    </row>
    <row r="91" spans="1:18" ht="25.5" hidden="1" customHeight="1" x14ac:dyDescent="0.25">
      <c r="B91" s="55"/>
      <c r="C91" s="2"/>
      <c r="D91" s="523" t="s">
        <v>511</v>
      </c>
      <c r="E91" s="523"/>
      <c r="F91" s="268">
        <f>Óvoda!F105+Étkeztetés!F98</f>
        <v>0</v>
      </c>
      <c r="G91" s="76">
        <f>Óvoda!J105+Étkeztetés!I98</f>
        <v>0</v>
      </c>
      <c r="H91" s="1">
        <f>Óvoda!K105+Étkeztetés!J98</f>
        <v>0</v>
      </c>
      <c r="I91" s="1">
        <f>Óvoda!L105+Étkeztetés!K98</f>
        <v>0</v>
      </c>
      <c r="J91" s="1">
        <f>Óvoda!M105+Étkeztetés!L98</f>
        <v>0</v>
      </c>
      <c r="K91" s="1">
        <f>Óvoda!N105+Étkeztetés!M98</f>
        <v>0</v>
      </c>
      <c r="L91" s="82">
        <f>Óvoda!O105+Étkeztetés!N98</f>
        <v>0</v>
      </c>
      <c r="M91" s="1">
        <f>Óvoda!P105+Étkeztetés!O98</f>
        <v>0</v>
      </c>
      <c r="N91" s="42">
        <f>Óvoda!Q105+Étkeztetés!P98</f>
        <v>0</v>
      </c>
      <c r="O91" s="82">
        <f>Óvoda!R105+Étkeztetés!Q98</f>
        <v>0</v>
      </c>
      <c r="P91" s="1">
        <f>Óvoda!S105+Étkeztetés!R98</f>
        <v>0</v>
      </c>
      <c r="Q91" s="42">
        <f>Óvoda!T105+Étkeztetés!S98</f>
        <v>0</v>
      </c>
      <c r="R91" s="44">
        <f>Óvoda!U105+Étkeztetés!T98</f>
        <v>0</v>
      </c>
    </row>
    <row r="92" spans="1:18" hidden="1" x14ac:dyDescent="0.25">
      <c r="B92" s="55"/>
      <c r="C92" s="2"/>
      <c r="D92" s="524" t="s">
        <v>805</v>
      </c>
      <c r="E92" s="524"/>
      <c r="F92" s="258">
        <f>Óvoda!F106+Étkeztetés!F99</f>
        <v>0</v>
      </c>
      <c r="G92" s="76">
        <f>Óvoda!J106+Étkeztetés!I99</f>
        <v>0</v>
      </c>
      <c r="H92" s="1">
        <f>Óvoda!K106+Étkeztetés!J99</f>
        <v>0</v>
      </c>
      <c r="I92" s="1">
        <f>Óvoda!L106+Étkeztetés!K99</f>
        <v>0</v>
      </c>
      <c r="J92" s="1">
        <f>Óvoda!M106+Étkeztetés!L99</f>
        <v>0</v>
      </c>
      <c r="K92" s="1">
        <f>Óvoda!N106+Étkeztetés!M99</f>
        <v>0</v>
      </c>
      <c r="L92" s="82">
        <f>Óvoda!O106+Étkeztetés!N99</f>
        <v>0</v>
      </c>
      <c r="M92" s="1">
        <f>Óvoda!P106+Étkeztetés!O99</f>
        <v>0</v>
      </c>
      <c r="N92" s="42">
        <f>Óvoda!Q106+Étkeztetés!P99</f>
        <v>0</v>
      </c>
      <c r="O92" s="82">
        <f>Óvoda!R106+Étkeztetés!Q99</f>
        <v>0</v>
      </c>
      <c r="P92" s="1">
        <f>Óvoda!S106+Étkeztetés!R99</f>
        <v>0</v>
      </c>
      <c r="Q92" s="42">
        <f>Óvoda!T106+Étkeztetés!S99</f>
        <v>0</v>
      </c>
      <c r="R92" s="44">
        <f>Óvoda!U106+Étkeztetés!T99</f>
        <v>0</v>
      </c>
    </row>
    <row r="93" spans="1:18" ht="25.5" hidden="1" customHeight="1" x14ac:dyDescent="0.25">
      <c r="B93" s="55"/>
      <c r="C93" s="2"/>
      <c r="D93" s="523" t="s">
        <v>512</v>
      </c>
      <c r="E93" s="523"/>
      <c r="F93" s="268">
        <f>Óvoda!F107+Étkeztetés!F100</f>
        <v>0</v>
      </c>
      <c r="G93" s="76">
        <f>Óvoda!J107+Étkeztetés!I100</f>
        <v>0</v>
      </c>
      <c r="H93" s="1">
        <f>Óvoda!K107+Étkeztetés!J100</f>
        <v>0</v>
      </c>
      <c r="I93" s="1">
        <f>Óvoda!L107+Étkeztetés!K100</f>
        <v>0</v>
      </c>
      <c r="J93" s="1">
        <f>Óvoda!M107+Étkeztetés!L100</f>
        <v>0</v>
      </c>
      <c r="K93" s="1">
        <f>Óvoda!N107+Étkeztetés!M100</f>
        <v>0</v>
      </c>
      <c r="L93" s="82">
        <f>Óvoda!O107+Étkeztetés!N100</f>
        <v>0</v>
      </c>
      <c r="M93" s="1">
        <f>Óvoda!P107+Étkeztetés!O100</f>
        <v>0</v>
      </c>
      <c r="N93" s="42">
        <f>Óvoda!Q107+Étkeztetés!P100</f>
        <v>0</v>
      </c>
      <c r="O93" s="82">
        <f>Óvoda!R107+Étkeztetés!Q100</f>
        <v>0</v>
      </c>
      <c r="P93" s="1">
        <f>Óvoda!S107+Étkeztetés!R100</f>
        <v>0</v>
      </c>
      <c r="Q93" s="42">
        <f>Óvoda!T107+Étkeztetés!S100</f>
        <v>0</v>
      </c>
      <c r="R93" s="44">
        <f>Óvoda!U107+Étkeztetés!T100</f>
        <v>0</v>
      </c>
    </row>
    <row r="94" spans="1:18" ht="25.5" hidden="1" customHeight="1" x14ac:dyDescent="0.25">
      <c r="B94" s="55"/>
      <c r="C94" s="2"/>
      <c r="D94" s="523" t="s">
        <v>513</v>
      </c>
      <c r="E94" s="523"/>
      <c r="F94" s="268">
        <f>Óvoda!F108+Étkeztetés!F101</f>
        <v>0</v>
      </c>
      <c r="G94" s="76">
        <f>Óvoda!J108+Étkeztetés!I101</f>
        <v>0</v>
      </c>
      <c r="H94" s="1">
        <f>Óvoda!K108+Étkeztetés!J101</f>
        <v>0</v>
      </c>
      <c r="I94" s="1">
        <f>Óvoda!L108+Étkeztetés!K101</f>
        <v>0</v>
      </c>
      <c r="J94" s="1">
        <f>Óvoda!M108+Étkeztetés!L101</f>
        <v>0</v>
      </c>
      <c r="K94" s="1">
        <f>Óvoda!N108+Étkeztetés!M101</f>
        <v>0</v>
      </c>
      <c r="L94" s="82">
        <f>Óvoda!O108+Étkeztetés!N101</f>
        <v>0</v>
      </c>
      <c r="M94" s="1">
        <f>Óvoda!P108+Étkeztetés!O101</f>
        <v>0</v>
      </c>
      <c r="N94" s="42">
        <f>Óvoda!Q108+Étkeztetés!P101</f>
        <v>0</v>
      </c>
      <c r="O94" s="82">
        <f>Óvoda!R108+Étkeztetés!Q101</f>
        <v>0</v>
      </c>
      <c r="P94" s="1">
        <f>Óvoda!S108+Étkeztetés!R101</f>
        <v>0</v>
      </c>
      <c r="Q94" s="42">
        <f>Óvoda!T108+Étkeztetés!S101</f>
        <v>0</v>
      </c>
      <c r="R94" s="44">
        <f>Óvoda!U108+Étkeztetés!T101</f>
        <v>0</v>
      </c>
    </row>
    <row r="95" spans="1:18" s="41" customFormat="1" ht="15" hidden="1" customHeight="1" x14ac:dyDescent="0.25">
      <c r="A95" s="128" t="s">
        <v>230</v>
      </c>
      <c r="B95" s="109" t="s">
        <v>663</v>
      </c>
      <c r="C95" s="602" t="s">
        <v>806</v>
      </c>
      <c r="D95" s="603"/>
      <c r="E95" s="603"/>
      <c r="F95" s="267">
        <f>Óvoda!F109+Étkeztetés!F102</f>
        <v>0</v>
      </c>
      <c r="G95" s="111">
        <f>Óvoda!J109+Étkeztetés!I102</f>
        <v>0</v>
      </c>
      <c r="H95" s="112">
        <f>Óvoda!K109+Étkeztetés!J102</f>
        <v>0</v>
      </c>
      <c r="I95" s="112">
        <f>Óvoda!L109+Étkeztetés!K102</f>
        <v>0</v>
      </c>
      <c r="J95" s="112">
        <f>Óvoda!M109+Étkeztetés!L102</f>
        <v>0</v>
      </c>
      <c r="K95" s="112">
        <f>Óvoda!N109+Étkeztetés!M102</f>
        <v>0</v>
      </c>
      <c r="L95" s="115">
        <f>Óvoda!O109+Étkeztetés!N102</f>
        <v>0</v>
      </c>
      <c r="M95" s="112">
        <f>Óvoda!P109+Étkeztetés!O102</f>
        <v>0</v>
      </c>
      <c r="N95" s="114">
        <f>Óvoda!Q109+Étkeztetés!P102</f>
        <v>0</v>
      </c>
      <c r="O95" s="115">
        <f>Óvoda!R109+Étkeztetés!Q102</f>
        <v>0</v>
      </c>
      <c r="P95" s="112">
        <f>Óvoda!S109+Étkeztetés!R102</f>
        <v>0</v>
      </c>
      <c r="Q95" s="114">
        <f>Óvoda!T109+Étkeztetés!S102</f>
        <v>0</v>
      </c>
      <c r="R95" s="116">
        <f>Óvoda!U109+Étkeztetés!T102</f>
        <v>0</v>
      </c>
    </row>
    <row r="96" spans="1:18" hidden="1" x14ac:dyDescent="0.25">
      <c r="B96" s="55"/>
      <c r="C96" s="2"/>
      <c r="D96" s="524" t="s">
        <v>369</v>
      </c>
      <c r="E96" s="524"/>
      <c r="F96" s="258">
        <f>Óvoda!F110+Étkeztetés!F103</f>
        <v>0</v>
      </c>
      <c r="G96" s="76">
        <f>Óvoda!J110+Étkeztetés!I103</f>
        <v>0</v>
      </c>
      <c r="H96" s="1">
        <f>Óvoda!K110+Étkeztetés!J103</f>
        <v>0</v>
      </c>
      <c r="I96" s="1">
        <f>Óvoda!L110+Étkeztetés!K103</f>
        <v>0</v>
      </c>
      <c r="J96" s="1">
        <f>Óvoda!M110+Étkeztetés!L103</f>
        <v>0</v>
      </c>
      <c r="K96" s="1">
        <f>Óvoda!N110+Étkeztetés!M103</f>
        <v>0</v>
      </c>
      <c r="L96" s="82">
        <f>Óvoda!O110+Étkeztetés!N103</f>
        <v>0</v>
      </c>
      <c r="M96" s="1">
        <f>Óvoda!P110+Étkeztetés!O103</f>
        <v>0</v>
      </c>
      <c r="N96" s="42">
        <f>Óvoda!Q110+Étkeztetés!P103</f>
        <v>0</v>
      </c>
      <c r="O96" s="82">
        <f>Óvoda!R110+Étkeztetés!Q103</f>
        <v>0</v>
      </c>
      <c r="P96" s="1">
        <f>Óvoda!S110+Étkeztetés!R103</f>
        <v>0</v>
      </c>
      <c r="Q96" s="42">
        <f>Óvoda!T110+Étkeztetés!S103</f>
        <v>0</v>
      </c>
      <c r="R96" s="44">
        <f>Óvoda!U110+Étkeztetés!T103</f>
        <v>0</v>
      </c>
    </row>
    <row r="97" spans="1:18" hidden="1" x14ac:dyDescent="0.25">
      <c r="B97" s="55"/>
      <c r="C97" s="2"/>
      <c r="D97" s="524" t="s">
        <v>514</v>
      </c>
      <c r="E97" s="524"/>
      <c r="F97" s="258">
        <f>Óvoda!F111+Étkeztetés!F104</f>
        <v>0</v>
      </c>
      <c r="G97" s="76">
        <f>Óvoda!J111+Étkeztetés!I104</f>
        <v>0</v>
      </c>
      <c r="H97" s="1">
        <f>Óvoda!K111+Étkeztetés!J104</f>
        <v>0</v>
      </c>
      <c r="I97" s="1">
        <f>Óvoda!L111+Étkeztetés!K104</f>
        <v>0</v>
      </c>
      <c r="J97" s="1">
        <f>Óvoda!M111+Étkeztetés!L104</f>
        <v>0</v>
      </c>
      <c r="K97" s="1">
        <f>Óvoda!N111+Étkeztetés!M104</f>
        <v>0</v>
      </c>
      <c r="L97" s="82">
        <f>Óvoda!O111+Étkeztetés!N104</f>
        <v>0</v>
      </c>
      <c r="M97" s="1">
        <f>Óvoda!P111+Étkeztetés!O104</f>
        <v>0</v>
      </c>
      <c r="N97" s="42">
        <f>Óvoda!Q111+Étkeztetés!P104</f>
        <v>0</v>
      </c>
      <c r="O97" s="82">
        <f>Óvoda!R111+Étkeztetés!Q104</f>
        <v>0</v>
      </c>
      <c r="P97" s="1">
        <f>Óvoda!S111+Étkeztetés!R104</f>
        <v>0</v>
      </c>
      <c r="Q97" s="42">
        <f>Óvoda!T111+Étkeztetés!S104</f>
        <v>0</v>
      </c>
      <c r="R97" s="44">
        <f>Óvoda!U111+Étkeztetés!T104</f>
        <v>0</v>
      </c>
    </row>
    <row r="98" spans="1:18" hidden="1" x14ac:dyDescent="0.25">
      <c r="B98" s="55"/>
      <c r="C98" s="2"/>
      <c r="D98" s="524" t="s">
        <v>516</v>
      </c>
      <c r="E98" s="524"/>
      <c r="F98" s="258">
        <f>Óvoda!F112+Étkeztetés!F105</f>
        <v>0</v>
      </c>
      <c r="G98" s="76">
        <f>Óvoda!J112+Étkeztetés!I105</f>
        <v>0</v>
      </c>
      <c r="H98" s="1">
        <f>Óvoda!K112+Étkeztetés!J105</f>
        <v>0</v>
      </c>
      <c r="I98" s="1">
        <f>Óvoda!L112+Étkeztetés!K105</f>
        <v>0</v>
      </c>
      <c r="J98" s="1">
        <f>Óvoda!M112+Étkeztetés!L105</f>
        <v>0</v>
      </c>
      <c r="K98" s="1">
        <f>Óvoda!N112+Étkeztetés!M105</f>
        <v>0</v>
      </c>
      <c r="L98" s="82">
        <f>Óvoda!O112+Étkeztetés!N105</f>
        <v>0</v>
      </c>
      <c r="M98" s="1">
        <f>Óvoda!P112+Étkeztetés!O105</f>
        <v>0</v>
      </c>
      <c r="N98" s="42">
        <f>Óvoda!Q112+Étkeztetés!P105</f>
        <v>0</v>
      </c>
      <c r="O98" s="82">
        <f>Óvoda!R112+Étkeztetés!Q105</f>
        <v>0</v>
      </c>
      <c r="P98" s="1">
        <f>Óvoda!S112+Étkeztetés!R105</f>
        <v>0</v>
      </c>
      <c r="Q98" s="42">
        <f>Óvoda!T112+Étkeztetés!S105</f>
        <v>0</v>
      </c>
      <c r="R98" s="44">
        <f>Óvoda!U112+Étkeztetés!T105</f>
        <v>0</v>
      </c>
    </row>
    <row r="99" spans="1:18" hidden="1" x14ac:dyDescent="0.25">
      <c r="B99" s="55"/>
      <c r="C99" s="2"/>
      <c r="D99" s="524" t="s">
        <v>808</v>
      </c>
      <c r="E99" s="524"/>
      <c r="F99" s="258">
        <f>Óvoda!F113+Étkeztetés!F106</f>
        <v>0</v>
      </c>
      <c r="G99" s="76">
        <f>Óvoda!J113+Étkeztetés!I106</f>
        <v>0</v>
      </c>
      <c r="H99" s="1">
        <f>Óvoda!K113+Étkeztetés!J106</f>
        <v>0</v>
      </c>
      <c r="I99" s="1">
        <f>Óvoda!L113+Étkeztetés!K106</f>
        <v>0</v>
      </c>
      <c r="J99" s="1">
        <f>Óvoda!M113+Étkeztetés!L106</f>
        <v>0</v>
      </c>
      <c r="K99" s="1">
        <f>Óvoda!N113+Étkeztetés!M106</f>
        <v>0</v>
      </c>
      <c r="L99" s="82">
        <f>Óvoda!O113+Étkeztetés!N106</f>
        <v>0</v>
      </c>
      <c r="M99" s="1">
        <f>Óvoda!P113+Étkeztetés!O106</f>
        <v>0</v>
      </c>
      <c r="N99" s="42">
        <f>Óvoda!Q113+Étkeztetés!P106</f>
        <v>0</v>
      </c>
      <c r="O99" s="82">
        <f>Óvoda!R113+Étkeztetés!Q106</f>
        <v>0</v>
      </c>
      <c r="P99" s="1">
        <f>Óvoda!S113+Étkeztetés!R106</f>
        <v>0</v>
      </c>
      <c r="Q99" s="42">
        <f>Óvoda!T113+Étkeztetés!S106</f>
        <v>0</v>
      </c>
      <c r="R99" s="44">
        <f>Óvoda!U113+Étkeztetés!T106</f>
        <v>0</v>
      </c>
    </row>
    <row r="100" spans="1:18" hidden="1" x14ac:dyDescent="0.25">
      <c r="B100" s="55"/>
      <c r="C100" s="2"/>
      <c r="D100" s="524" t="s">
        <v>521</v>
      </c>
      <c r="E100" s="524"/>
      <c r="F100" s="258">
        <f>Óvoda!F114+Étkeztetés!F107</f>
        <v>0</v>
      </c>
      <c r="G100" s="76">
        <f>Óvoda!J114+Étkeztetés!I107</f>
        <v>0</v>
      </c>
      <c r="H100" s="1">
        <f>Óvoda!K114+Étkeztetés!J107</f>
        <v>0</v>
      </c>
      <c r="I100" s="1">
        <f>Óvoda!L114+Étkeztetés!K107</f>
        <v>0</v>
      </c>
      <c r="J100" s="1">
        <f>Óvoda!M114+Étkeztetés!L107</f>
        <v>0</v>
      </c>
      <c r="K100" s="1">
        <f>Óvoda!N114+Étkeztetés!M107</f>
        <v>0</v>
      </c>
      <c r="L100" s="82">
        <f>Óvoda!O114+Étkeztetés!N107</f>
        <v>0</v>
      </c>
      <c r="M100" s="1">
        <f>Óvoda!P114+Étkeztetés!O107</f>
        <v>0</v>
      </c>
      <c r="N100" s="42">
        <f>Óvoda!Q114+Étkeztetés!P107</f>
        <v>0</v>
      </c>
      <c r="O100" s="82">
        <f>Óvoda!R114+Étkeztetés!Q107</f>
        <v>0</v>
      </c>
      <c r="P100" s="1">
        <f>Óvoda!S114+Étkeztetés!R107</f>
        <v>0</v>
      </c>
      <c r="Q100" s="42">
        <f>Óvoda!T114+Étkeztetés!S107</f>
        <v>0</v>
      </c>
      <c r="R100" s="44">
        <f>Óvoda!U114+Étkeztetés!T107</f>
        <v>0</v>
      </c>
    </row>
    <row r="101" spans="1:18" hidden="1" x14ac:dyDescent="0.25">
      <c r="B101" s="55"/>
      <c r="C101" s="2"/>
      <c r="D101" s="524" t="s">
        <v>519</v>
      </c>
      <c r="E101" s="524"/>
      <c r="F101" s="258">
        <f>Óvoda!F115+Étkeztetés!F108</f>
        <v>0</v>
      </c>
      <c r="G101" s="76">
        <f>Óvoda!J115+Étkeztetés!I108</f>
        <v>0</v>
      </c>
      <c r="H101" s="1">
        <f>Óvoda!K115+Étkeztetés!J108</f>
        <v>0</v>
      </c>
      <c r="I101" s="1">
        <f>Óvoda!L115+Étkeztetés!K108</f>
        <v>0</v>
      </c>
      <c r="J101" s="1">
        <f>Óvoda!M115+Étkeztetés!L108</f>
        <v>0</v>
      </c>
      <c r="K101" s="1">
        <f>Óvoda!N115+Étkeztetés!M108</f>
        <v>0</v>
      </c>
      <c r="L101" s="82">
        <f>Óvoda!O115+Étkeztetés!N108</f>
        <v>0</v>
      </c>
      <c r="M101" s="1">
        <f>Óvoda!P115+Étkeztetés!O108</f>
        <v>0</v>
      </c>
      <c r="N101" s="42">
        <f>Óvoda!Q115+Étkeztetés!P108</f>
        <v>0</v>
      </c>
      <c r="O101" s="82">
        <f>Óvoda!R115+Étkeztetés!Q108</f>
        <v>0</v>
      </c>
      <c r="P101" s="1">
        <f>Óvoda!S115+Étkeztetés!R108</f>
        <v>0</v>
      </c>
      <c r="Q101" s="42">
        <f>Óvoda!T115+Étkeztetés!S108</f>
        <v>0</v>
      </c>
      <c r="R101" s="44">
        <f>Óvoda!U115+Étkeztetés!T108</f>
        <v>0</v>
      </c>
    </row>
    <row r="102" spans="1:18" ht="25.5" hidden="1" customHeight="1" x14ac:dyDescent="0.25">
      <c r="B102" s="55"/>
      <c r="C102" s="2"/>
      <c r="D102" s="523" t="s">
        <v>523</v>
      </c>
      <c r="E102" s="523"/>
      <c r="F102" s="268">
        <f>Óvoda!F116+Étkeztetés!F109</f>
        <v>0</v>
      </c>
      <c r="G102" s="76">
        <f>Óvoda!J116+Étkeztetés!I109</f>
        <v>0</v>
      </c>
      <c r="H102" s="1">
        <f>Óvoda!K116+Étkeztetés!J109</f>
        <v>0</v>
      </c>
      <c r="I102" s="1">
        <f>Óvoda!L116+Étkeztetés!K109</f>
        <v>0</v>
      </c>
      <c r="J102" s="1">
        <f>Óvoda!M116+Étkeztetés!L109</f>
        <v>0</v>
      </c>
      <c r="K102" s="1">
        <f>Óvoda!N116+Étkeztetés!M109</f>
        <v>0</v>
      </c>
      <c r="L102" s="82">
        <f>Óvoda!O116+Étkeztetés!N109</f>
        <v>0</v>
      </c>
      <c r="M102" s="1">
        <f>Óvoda!P116+Étkeztetés!O109</f>
        <v>0</v>
      </c>
      <c r="N102" s="42">
        <f>Óvoda!Q116+Étkeztetés!P109</f>
        <v>0</v>
      </c>
      <c r="O102" s="82">
        <f>Óvoda!R116+Étkeztetés!Q109</f>
        <v>0</v>
      </c>
      <c r="P102" s="1">
        <f>Óvoda!S116+Étkeztetés!R109</f>
        <v>0</v>
      </c>
      <c r="Q102" s="42">
        <f>Óvoda!T116+Étkeztetés!S109</f>
        <v>0</v>
      </c>
      <c r="R102" s="44">
        <f>Óvoda!U116+Étkeztetés!T109</f>
        <v>0</v>
      </c>
    </row>
    <row r="103" spans="1:18" hidden="1" x14ac:dyDescent="0.25">
      <c r="B103" s="55"/>
      <c r="C103" s="2"/>
      <c r="D103" s="524" t="s">
        <v>807</v>
      </c>
      <c r="E103" s="524"/>
      <c r="F103" s="258">
        <f>Óvoda!F117+Étkeztetés!F110</f>
        <v>0</v>
      </c>
      <c r="G103" s="76">
        <f>Óvoda!J117+Étkeztetés!I110</f>
        <v>0</v>
      </c>
      <c r="H103" s="1">
        <f>Óvoda!K117+Étkeztetés!J110</f>
        <v>0</v>
      </c>
      <c r="I103" s="1">
        <f>Óvoda!L117+Étkeztetés!K110</f>
        <v>0</v>
      </c>
      <c r="J103" s="1">
        <f>Óvoda!M117+Étkeztetés!L110</f>
        <v>0</v>
      </c>
      <c r="K103" s="1">
        <f>Óvoda!N117+Étkeztetés!M110</f>
        <v>0</v>
      </c>
      <c r="L103" s="82">
        <f>Óvoda!O117+Étkeztetés!N110</f>
        <v>0</v>
      </c>
      <c r="M103" s="1">
        <f>Óvoda!P117+Étkeztetés!O110</f>
        <v>0</v>
      </c>
      <c r="N103" s="42">
        <f>Óvoda!Q117+Étkeztetés!P110</f>
        <v>0</v>
      </c>
      <c r="O103" s="82">
        <f>Óvoda!R117+Étkeztetés!Q110</f>
        <v>0</v>
      </c>
      <c r="P103" s="1">
        <f>Óvoda!S117+Étkeztetés!R110</f>
        <v>0</v>
      </c>
      <c r="Q103" s="42">
        <f>Óvoda!T117+Étkeztetés!S110</f>
        <v>0</v>
      </c>
      <c r="R103" s="44">
        <f>Óvoda!U117+Étkeztetés!T110</f>
        <v>0</v>
      </c>
    </row>
    <row r="104" spans="1:18" ht="25.5" hidden="1" customHeight="1" x14ac:dyDescent="0.25">
      <c r="B104" s="55"/>
      <c r="C104" s="2"/>
      <c r="D104" s="523" t="s">
        <v>526</v>
      </c>
      <c r="E104" s="523"/>
      <c r="F104" s="268">
        <f>Óvoda!F118+Étkeztetés!F111</f>
        <v>0</v>
      </c>
      <c r="G104" s="76">
        <f>Óvoda!J118+Étkeztetés!I111</f>
        <v>0</v>
      </c>
      <c r="H104" s="1">
        <f>Óvoda!K118+Étkeztetés!J111</f>
        <v>0</v>
      </c>
      <c r="I104" s="1">
        <f>Óvoda!L118+Étkeztetés!K111</f>
        <v>0</v>
      </c>
      <c r="J104" s="1">
        <f>Óvoda!M118+Étkeztetés!L111</f>
        <v>0</v>
      </c>
      <c r="K104" s="1">
        <f>Óvoda!N118+Étkeztetés!M111</f>
        <v>0</v>
      </c>
      <c r="L104" s="82">
        <f>Óvoda!O118+Étkeztetés!N111</f>
        <v>0</v>
      </c>
      <c r="M104" s="1">
        <f>Óvoda!P118+Étkeztetés!O111</f>
        <v>0</v>
      </c>
      <c r="N104" s="42">
        <f>Óvoda!Q118+Étkeztetés!P111</f>
        <v>0</v>
      </c>
      <c r="O104" s="82">
        <f>Óvoda!R118+Étkeztetés!Q111</f>
        <v>0</v>
      </c>
      <c r="P104" s="1">
        <f>Óvoda!S118+Étkeztetés!R111</f>
        <v>0</v>
      </c>
      <c r="Q104" s="42">
        <f>Óvoda!T118+Étkeztetés!S111</f>
        <v>0</v>
      </c>
      <c r="R104" s="44">
        <f>Óvoda!U118+Étkeztetés!T111</f>
        <v>0</v>
      </c>
    </row>
    <row r="105" spans="1:18" ht="25.5" hidden="1" customHeight="1" x14ac:dyDescent="0.25">
      <c r="B105" s="55"/>
      <c r="C105" s="2"/>
      <c r="D105" s="523" t="s">
        <v>528</v>
      </c>
      <c r="E105" s="523"/>
      <c r="F105" s="268">
        <f>Óvoda!F119+Étkeztetés!F112</f>
        <v>0</v>
      </c>
      <c r="G105" s="76">
        <f>Óvoda!J119+Étkeztetés!I112</f>
        <v>0</v>
      </c>
      <c r="H105" s="1">
        <f>Óvoda!K119+Étkeztetés!J112</f>
        <v>0</v>
      </c>
      <c r="I105" s="1">
        <f>Óvoda!L119+Étkeztetés!K112</f>
        <v>0</v>
      </c>
      <c r="J105" s="1">
        <f>Óvoda!M119+Étkeztetés!L112</f>
        <v>0</v>
      </c>
      <c r="K105" s="1">
        <f>Óvoda!N119+Étkeztetés!M112</f>
        <v>0</v>
      </c>
      <c r="L105" s="82">
        <f>Óvoda!O119+Étkeztetés!N112</f>
        <v>0</v>
      </c>
      <c r="M105" s="1">
        <f>Óvoda!P119+Étkeztetés!O112</f>
        <v>0</v>
      </c>
      <c r="N105" s="42">
        <f>Óvoda!Q119+Étkeztetés!P112</f>
        <v>0</v>
      </c>
      <c r="O105" s="82">
        <f>Óvoda!R119+Étkeztetés!Q112</f>
        <v>0</v>
      </c>
      <c r="P105" s="1">
        <f>Óvoda!S119+Étkeztetés!R112</f>
        <v>0</v>
      </c>
      <c r="Q105" s="42">
        <f>Óvoda!T119+Étkeztetés!S112</f>
        <v>0</v>
      </c>
      <c r="R105" s="44">
        <f>Óvoda!U119+Étkeztetés!T112</f>
        <v>0</v>
      </c>
    </row>
    <row r="106" spans="1:18" s="41" customFormat="1" x14ac:dyDescent="0.25">
      <c r="A106" s="128" t="s">
        <v>231</v>
      </c>
      <c r="B106" s="109" t="s">
        <v>664</v>
      </c>
      <c r="C106" s="564" t="s">
        <v>232</v>
      </c>
      <c r="D106" s="565"/>
      <c r="E106" s="565"/>
      <c r="F106" s="269">
        <f>Óvoda!F120+Étkeztetés!F113</f>
        <v>16000</v>
      </c>
      <c r="G106" s="111">
        <f>Óvoda!J120+Étkeztetés!I113</f>
        <v>0</v>
      </c>
      <c r="H106" s="112">
        <f>Óvoda!K120+Étkeztetés!J113</f>
        <v>0</v>
      </c>
      <c r="I106" s="112">
        <f>Óvoda!L120+Étkeztetés!K113</f>
        <v>0</v>
      </c>
      <c r="J106" s="112">
        <f>Óvoda!M120+Étkeztetés!L113</f>
        <v>0</v>
      </c>
      <c r="K106" s="112">
        <f>Óvoda!N120+Étkeztetés!M113</f>
        <v>0</v>
      </c>
      <c r="L106" s="115">
        <f>Óvoda!O120+Étkeztetés!N113</f>
        <v>0</v>
      </c>
      <c r="M106" s="112">
        <f>Óvoda!P120+Étkeztetés!O113</f>
        <v>0</v>
      </c>
      <c r="N106" s="114">
        <f>Óvoda!Q120+Étkeztetés!P113</f>
        <v>0</v>
      </c>
      <c r="O106" s="115">
        <f>Óvoda!R120+Étkeztetés!Q113</f>
        <v>0</v>
      </c>
      <c r="P106" s="112">
        <f>Óvoda!S120+Étkeztetés!R113</f>
        <v>0</v>
      </c>
      <c r="Q106" s="114">
        <f>Óvoda!T120+Étkeztetés!S113</f>
        <v>0</v>
      </c>
      <c r="R106" s="116">
        <f>Óvoda!U120+Étkeztetés!T113</f>
        <v>16000</v>
      </c>
    </row>
    <row r="107" spans="1:18" hidden="1" x14ac:dyDescent="0.25">
      <c r="B107" s="55"/>
      <c r="C107" s="2"/>
      <c r="D107" s="524" t="s">
        <v>368</v>
      </c>
      <c r="E107" s="524"/>
      <c r="F107" s="258">
        <f>Óvoda!F121+Étkeztetés!F114</f>
        <v>0</v>
      </c>
      <c r="G107" s="76">
        <f>Óvoda!J121+Étkeztetés!I114</f>
        <v>0</v>
      </c>
      <c r="H107" s="1">
        <f>Óvoda!K121+Étkeztetés!J114</f>
        <v>0</v>
      </c>
      <c r="I107" s="1">
        <f>Óvoda!L121+Étkeztetés!K114</f>
        <v>0</v>
      </c>
      <c r="J107" s="1">
        <f>Óvoda!M121+Étkeztetés!L114</f>
        <v>0</v>
      </c>
      <c r="K107" s="1">
        <f>Óvoda!N121+Étkeztetés!M114</f>
        <v>0</v>
      </c>
      <c r="L107" s="82">
        <f>Óvoda!O121+Étkeztetés!N114</f>
        <v>0</v>
      </c>
      <c r="M107" s="1">
        <f>Óvoda!P121+Étkeztetés!O114</f>
        <v>0</v>
      </c>
      <c r="N107" s="42">
        <f>Óvoda!Q121+Étkeztetés!P114</f>
        <v>0</v>
      </c>
      <c r="O107" s="82">
        <f>Óvoda!R121+Étkeztetés!Q114</f>
        <v>0</v>
      </c>
      <c r="P107" s="1">
        <f>Óvoda!S121+Étkeztetés!R114</f>
        <v>0</v>
      </c>
      <c r="Q107" s="42">
        <f>Óvoda!T121+Étkeztetés!S114</f>
        <v>0</v>
      </c>
      <c r="R107" s="44">
        <f>Óvoda!U121+Étkeztetés!T114</f>
        <v>0</v>
      </c>
    </row>
    <row r="108" spans="1:18" hidden="1" x14ac:dyDescent="0.25">
      <c r="B108" s="55"/>
      <c r="C108" s="2"/>
      <c r="D108" s="524" t="s">
        <v>515</v>
      </c>
      <c r="E108" s="524"/>
      <c r="F108" s="258">
        <f>Óvoda!F122+Étkeztetés!F115</f>
        <v>0</v>
      </c>
      <c r="G108" s="76">
        <f>Óvoda!J122+Étkeztetés!I115</f>
        <v>0</v>
      </c>
      <c r="H108" s="1">
        <f>Óvoda!K122+Étkeztetés!J115</f>
        <v>0</v>
      </c>
      <c r="I108" s="1">
        <f>Óvoda!L122+Étkeztetés!K115</f>
        <v>0</v>
      </c>
      <c r="J108" s="1">
        <f>Óvoda!M122+Étkeztetés!L115</f>
        <v>0</v>
      </c>
      <c r="K108" s="1">
        <f>Óvoda!N122+Étkeztetés!M115</f>
        <v>0</v>
      </c>
      <c r="L108" s="82">
        <f>Óvoda!O122+Étkeztetés!N115</f>
        <v>0</v>
      </c>
      <c r="M108" s="1">
        <f>Óvoda!P122+Étkeztetés!O115</f>
        <v>0</v>
      </c>
      <c r="N108" s="42">
        <f>Óvoda!Q122+Étkeztetés!P115</f>
        <v>0</v>
      </c>
      <c r="O108" s="82">
        <f>Óvoda!R122+Étkeztetés!Q115</f>
        <v>0</v>
      </c>
      <c r="P108" s="1">
        <f>Óvoda!S122+Étkeztetés!R115</f>
        <v>0</v>
      </c>
      <c r="Q108" s="42">
        <f>Óvoda!T122+Étkeztetés!S115</f>
        <v>0</v>
      </c>
      <c r="R108" s="44">
        <f>Óvoda!U122+Étkeztetés!T115</f>
        <v>0</v>
      </c>
    </row>
    <row r="109" spans="1:18" hidden="1" x14ac:dyDescent="0.25">
      <c r="B109" s="55"/>
      <c r="C109" s="2"/>
      <c r="D109" s="524" t="s">
        <v>517</v>
      </c>
      <c r="E109" s="524"/>
      <c r="F109" s="258">
        <f>Óvoda!F123+Étkeztetés!F116</f>
        <v>0</v>
      </c>
      <c r="G109" s="76">
        <f>Óvoda!J123+Étkeztetés!I116</f>
        <v>0</v>
      </c>
      <c r="H109" s="1">
        <f>Óvoda!K123+Étkeztetés!J116</f>
        <v>0</v>
      </c>
      <c r="I109" s="1">
        <f>Óvoda!L123+Étkeztetés!K116</f>
        <v>0</v>
      </c>
      <c r="J109" s="1">
        <f>Óvoda!M123+Étkeztetés!L116</f>
        <v>0</v>
      </c>
      <c r="K109" s="1">
        <f>Óvoda!N123+Étkeztetés!M116</f>
        <v>0</v>
      </c>
      <c r="L109" s="82">
        <f>Óvoda!O123+Étkeztetés!N116</f>
        <v>0</v>
      </c>
      <c r="M109" s="1">
        <f>Óvoda!P123+Étkeztetés!O116</f>
        <v>0</v>
      </c>
      <c r="N109" s="42">
        <f>Óvoda!Q123+Étkeztetés!P116</f>
        <v>0</v>
      </c>
      <c r="O109" s="82">
        <f>Óvoda!R123+Étkeztetés!Q116</f>
        <v>0</v>
      </c>
      <c r="P109" s="1">
        <f>Óvoda!S123+Étkeztetés!R116</f>
        <v>0</v>
      </c>
      <c r="Q109" s="42">
        <f>Óvoda!T123+Étkeztetés!S116</f>
        <v>0</v>
      </c>
      <c r="R109" s="44">
        <f>Óvoda!U123+Étkeztetés!T116</f>
        <v>0</v>
      </c>
    </row>
    <row r="110" spans="1:18" hidden="1" x14ac:dyDescent="0.25">
      <c r="B110" s="55"/>
      <c r="C110" s="2"/>
      <c r="D110" s="524" t="s">
        <v>518</v>
      </c>
      <c r="E110" s="524"/>
      <c r="F110" s="258">
        <f>Óvoda!F124+Étkeztetés!F117</f>
        <v>0</v>
      </c>
      <c r="G110" s="76">
        <f>Óvoda!J124+Étkeztetés!I117</f>
        <v>0</v>
      </c>
      <c r="H110" s="1">
        <f>Óvoda!K124+Étkeztetés!J117</f>
        <v>0</v>
      </c>
      <c r="I110" s="1">
        <f>Óvoda!L124+Étkeztetés!K117</f>
        <v>0</v>
      </c>
      <c r="J110" s="1">
        <f>Óvoda!M124+Étkeztetés!L117</f>
        <v>0</v>
      </c>
      <c r="K110" s="1">
        <f>Óvoda!N124+Étkeztetés!M117</f>
        <v>0</v>
      </c>
      <c r="L110" s="82">
        <f>Óvoda!O124+Étkeztetés!N117</f>
        <v>0</v>
      </c>
      <c r="M110" s="1">
        <f>Óvoda!P124+Étkeztetés!O117</f>
        <v>0</v>
      </c>
      <c r="N110" s="42">
        <f>Óvoda!Q124+Étkeztetés!P117</f>
        <v>0</v>
      </c>
      <c r="O110" s="82">
        <f>Óvoda!R124+Étkeztetés!Q117</f>
        <v>0</v>
      </c>
      <c r="P110" s="1">
        <f>Óvoda!S124+Étkeztetés!R117</f>
        <v>0</v>
      </c>
      <c r="Q110" s="42">
        <f>Óvoda!T124+Étkeztetés!S117</f>
        <v>0</v>
      </c>
      <c r="R110" s="44">
        <f>Óvoda!U124+Étkeztetés!T117</f>
        <v>0</v>
      </c>
    </row>
    <row r="111" spans="1:18" hidden="1" x14ac:dyDescent="0.25">
      <c r="B111" s="55"/>
      <c r="C111" s="2"/>
      <c r="D111" s="524" t="s">
        <v>522</v>
      </c>
      <c r="E111" s="524"/>
      <c r="F111" s="258">
        <f>Óvoda!F125+Étkeztetés!F118</f>
        <v>0</v>
      </c>
      <c r="G111" s="76">
        <f>Óvoda!J125+Étkeztetés!I118</f>
        <v>0</v>
      </c>
      <c r="H111" s="1">
        <f>Óvoda!K125+Étkeztetés!J118</f>
        <v>0</v>
      </c>
      <c r="I111" s="1">
        <f>Óvoda!L125+Étkeztetés!K118</f>
        <v>0</v>
      </c>
      <c r="J111" s="1">
        <f>Óvoda!M125+Étkeztetés!L118</f>
        <v>0</v>
      </c>
      <c r="K111" s="1">
        <f>Óvoda!N125+Étkeztetés!M118</f>
        <v>0</v>
      </c>
      <c r="L111" s="82">
        <f>Óvoda!O125+Étkeztetés!N118</f>
        <v>0</v>
      </c>
      <c r="M111" s="1">
        <f>Óvoda!P125+Étkeztetés!O118</f>
        <v>0</v>
      </c>
      <c r="N111" s="42">
        <f>Óvoda!Q125+Étkeztetés!P118</f>
        <v>0</v>
      </c>
      <c r="O111" s="82">
        <f>Óvoda!R125+Étkeztetés!Q118</f>
        <v>0</v>
      </c>
      <c r="P111" s="1">
        <f>Óvoda!S125+Étkeztetés!R118</f>
        <v>0</v>
      </c>
      <c r="Q111" s="42">
        <f>Óvoda!T125+Étkeztetés!S118</f>
        <v>0</v>
      </c>
      <c r="R111" s="44">
        <f>Óvoda!U125+Étkeztetés!T118</f>
        <v>0</v>
      </c>
    </row>
    <row r="112" spans="1:18" hidden="1" x14ac:dyDescent="0.25">
      <c r="B112" s="55"/>
      <c r="C112" s="2"/>
      <c r="D112" s="524" t="s">
        <v>520</v>
      </c>
      <c r="E112" s="524"/>
      <c r="F112" s="258">
        <f>Óvoda!F126+Étkeztetés!F119</f>
        <v>0</v>
      </c>
      <c r="G112" s="76">
        <f>Óvoda!J126+Étkeztetés!I119</f>
        <v>0</v>
      </c>
      <c r="H112" s="1">
        <f>Óvoda!K126+Étkeztetés!J119</f>
        <v>0</v>
      </c>
      <c r="I112" s="1">
        <f>Óvoda!L126+Étkeztetés!K119</f>
        <v>0</v>
      </c>
      <c r="J112" s="1">
        <f>Óvoda!M126+Étkeztetés!L119</f>
        <v>0</v>
      </c>
      <c r="K112" s="1">
        <f>Óvoda!N126+Étkeztetés!M119</f>
        <v>0</v>
      </c>
      <c r="L112" s="82">
        <f>Óvoda!O126+Étkeztetés!N119</f>
        <v>0</v>
      </c>
      <c r="M112" s="1">
        <f>Óvoda!P126+Étkeztetés!O119</f>
        <v>0</v>
      </c>
      <c r="N112" s="42">
        <f>Óvoda!Q126+Étkeztetés!P119</f>
        <v>0</v>
      </c>
      <c r="O112" s="82">
        <f>Óvoda!R126+Étkeztetés!Q119</f>
        <v>0</v>
      </c>
      <c r="P112" s="1">
        <f>Óvoda!S126+Étkeztetés!R119</f>
        <v>0</v>
      </c>
      <c r="Q112" s="42">
        <f>Óvoda!T126+Étkeztetés!S119</f>
        <v>0</v>
      </c>
      <c r="R112" s="44">
        <f>Óvoda!U126+Étkeztetés!T119</f>
        <v>0</v>
      </c>
    </row>
    <row r="113" spans="1:18" ht="25.5" hidden="1" customHeight="1" x14ac:dyDescent="0.25">
      <c r="B113" s="55"/>
      <c r="C113" s="2"/>
      <c r="D113" s="523" t="s">
        <v>524</v>
      </c>
      <c r="E113" s="523"/>
      <c r="F113" s="268">
        <f>Óvoda!F127+Étkeztetés!F120</f>
        <v>0</v>
      </c>
      <c r="G113" s="76">
        <f>Óvoda!J127+Étkeztetés!I120</f>
        <v>0</v>
      </c>
      <c r="H113" s="1">
        <f>Óvoda!K127+Étkeztetés!J120</f>
        <v>0</v>
      </c>
      <c r="I113" s="1">
        <f>Óvoda!L127+Étkeztetés!K120</f>
        <v>0</v>
      </c>
      <c r="J113" s="1">
        <f>Óvoda!M127+Étkeztetés!L120</f>
        <v>0</v>
      </c>
      <c r="K113" s="1">
        <f>Óvoda!N127+Étkeztetés!M120</f>
        <v>0</v>
      </c>
      <c r="L113" s="82">
        <f>Óvoda!O127+Étkeztetés!N120</f>
        <v>0</v>
      </c>
      <c r="M113" s="1">
        <f>Óvoda!P127+Étkeztetés!O120</f>
        <v>0</v>
      </c>
      <c r="N113" s="42">
        <f>Óvoda!Q127+Étkeztetés!P120</f>
        <v>0</v>
      </c>
      <c r="O113" s="82">
        <f>Óvoda!R127+Étkeztetés!Q120</f>
        <v>0</v>
      </c>
      <c r="P113" s="1">
        <f>Óvoda!S127+Étkeztetés!R120</f>
        <v>0</v>
      </c>
      <c r="Q113" s="42">
        <f>Óvoda!T127+Étkeztetés!S120</f>
        <v>0</v>
      </c>
      <c r="R113" s="44">
        <f>Óvoda!U127+Étkeztetés!T120</f>
        <v>0</v>
      </c>
    </row>
    <row r="114" spans="1:18" ht="15.75" thickBot="1" x14ac:dyDescent="0.3">
      <c r="B114" s="55"/>
      <c r="C114" s="2"/>
      <c r="D114" s="524" t="s">
        <v>525</v>
      </c>
      <c r="E114" s="524"/>
      <c r="F114" s="258">
        <f>Óvoda!F128+Étkeztetés!F121</f>
        <v>16000</v>
      </c>
      <c r="G114" s="76">
        <f>Óvoda!J128+Étkeztetés!I121</f>
        <v>0</v>
      </c>
      <c r="H114" s="1">
        <f>Óvoda!K128+Étkeztetés!J121</f>
        <v>0</v>
      </c>
      <c r="I114" s="1">
        <f>Óvoda!L128+Étkeztetés!K121</f>
        <v>0</v>
      </c>
      <c r="J114" s="1">
        <f>Óvoda!M128+Étkeztetés!L121</f>
        <v>0</v>
      </c>
      <c r="K114" s="1">
        <f>Óvoda!N128+Étkeztetés!M121</f>
        <v>0</v>
      </c>
      <c r="L114" s="82">
        <f>Óvoda!O128+Étkeztetés!N121</f>
        <v>0</v>
      </c>
      <c r="M114" s="1">
        <f>Óvoda!P128+Étkeztetés!O121</f>
        <v>0</v>
      </c>
      <c r="N114" s="42">
        <f>Óvoda!Q128+Étkeztetés!P121</f>
        <v>0</v>
      </c>
      <c r="O114" s="82">
        <f>Óvoda!R128+Étkeztetés!Q121</f>
        <v>0</v>
      </c>
      <c r="P114" s="1">
        <f>Óvoda!S128+Étkeztetés!R121</f>
        <v>0</v>
      </c>
      <c r="Q114" s="42">
        <f>Óvoda!T128+Étkeztetés!S121</f>
        <v>0</v>
      </c>
      <c r="R114" s="44">
        <f>Óvoda!U128+Étkeztetés!T121</f>
        <v>16000</v>
      </c>
    </row>
    <row r="115" spans="1:18" ht="25.5" hidden="1" customHeight="1" x14ac:dyDescent="0.25">
      <c r="B115" s="55"/>
      <c r="C115" s="2"/>
      <c r="D115" s="523" t="s">
        <v>527</v>
      </c>
      <c r="E115" s="523"/>
      <c r="F115" s="268">
        <f>Óvoda!F129+Étkeztetés!F122</f>
        <v>0</v>
      </c>
      <c r="G115" s="76">
        <f>Óvoda!J129+Étkeztetés!I122</f>
        <v>0</v>
      </c>
      <c r="H115" s="1">
        <f>Óvoda!K129+Étkeztetés!J122</f>
        <v>0</v>
      </c>
      <c r="I115" s="1">
        <f>Óvoda!L129+Étkeztetés!K122</f>
        <v>0</v>
      </c>
      <c r="J115" s="1">
        <f>Óvoda!M129+Étkeztetés!L122</f>
        <v>0</v>
      </c>
      <c r="K115" s="1">
        <f>Óvoda!N129+Étkeztetés!M122</f>
        <v>0</v>
      </c>
      <c r="L115" s="82">
        <f>Óvoda!O129+Étkeztetés!N122</f>
        <v>0</v>
      </c>
      <c r="M115" s="1">
        <f>Óvoda!P129+Étkeztetés!O122</f>
        <v>0</v>
      </c>
      <c r="N115" s="42">
        <f>Óvoda!Q129+Étkeztetés!P122</f>
        <v>0</v>
      </c>
      <c r="O115" s="82">
        <f>Óvoda!R129+Étkeztetés!Q122</f>
        <v>0</v>
      </c>
      <c r="P115" s="1">
        <f>Óvoda!S129+Étkeztetés!R122</f>
        <v>0</v>
      </c>
      <c r="Q115" s="42">
        <f>Óvoda!T129+Étkeztetés!S122</f>
        <v>0</v>
      </c>
      <c r="R115" s="44">
        <f>Óvoda!U129+Étkeztetés!T122</f>
        <v>0</v>
      </c>
    </row>
    <row r="116" spans="1:18" ht="25.5" hidden="1" customHeight="1" x14ac:dyDescent="0.25">
      <c r="B116" s="55"/>
      <c r="C116" s="2"/>
      <c r="D116" s="523" t="s">
        <v>529</v>
      </c>
      <c r="E116" s="523"/>
      <c r="F116" s="268">
        <f>Óvoda!F130+Étkeztetés!F123</f>
        <v>0</v>
      </c>
      <c r="G116" s="76">
        <f>Óvoda!J130+Étkeztetés!I123</f>
        <v>0</v>
      </c>
      <c r="H116" s="1">
        <f>Óvoda!K130+Étkeztetés!J123</f>
        <v>0</v>
      </c>
      <c r="I116" s="1">
        <f>Óvoda!L130+Étkeztetés!K123</f>
        <v>0</v>
      </c>
      <c r="J116" s="1">
        <f>Óvoda!M130+Étkeztetés!L123</f>
        <v>0</v>
      </c>
      <c r="K116" s="1">
        <f>Óvoda!N130+Étkeztetés!M123</f>
        <v>0</v>
      </c>
      <c r="L116" s="82">
        <f>Óvoda!O130+Étkeztetés!N123</f>
        <v>0</v>
      </c>
      <c r="M116" s="1">
        <f>Óvoda!P130+Étkeztetés!O123</f>
        <v>0</v>
      </c>
      <c r="N116" s="42">
        <f>Óvoda!Q130+Étkeztetés!P123</f>
        <v>0</v>
      </c>
      <c r="O116" s="82">
        <f>Óvoda!R130+Étkeztetés!Q123</f>
        <v>0</v>
      </c>
      <c r="P116" s="1">
        <f>Óvoda!S130+Étkeztetés!R123</f>
        <v>0</v>
      </c>
      <c r="Q116" s="42">
        <f>Óvoda!T130+Étkeztetés!S123</f>
        <v>0</v>
      </c>
      <c r="R116" s="44">
        <f>Óvoda!U130+Étkeztetés!T123</f>
        <v>0</v>
      </c>
    </row>
    <row r="117" spans="1:18" s="41" customFormat="1" ht="27.75" hidden="1" customHeight="1" x14ac:dyDescent="0.25">
      <c r="A117" s="128" t="s">
        <v>233</v>
      </c>
      <c r="B117" s="109" t="s">
        <v>665</v>
      </c>
      <c r="C117" s="602" t="s">
        <v>809</v>
      </c>
      <c r="D117" s="603"/>
      <c r="E117" s="603"/>
      <c r="F117" s="267">
        <f>Óvoda!F131+Étkeztetés!F124</f>
        <v>0</v>
      </c>
      <c r="G117" s="111">
        <f>Óvoda!J131+Étkeztetés!I124</f>
        <v>0</v>
      </c>
      <c r="H117" s="112">
        <f>Óvoda!K131+Étkeztetés!J124</f>
        <v>0</v>
      </c>
      <c r="I117" s="112">
        <f>Óvoda!L131+Étkeztetés!K124</f>
        <v>0</v>
      </c>
      <c r="J117" s="112">
        <f>Óvoda!M131+Étkeztetés!L124</f>
        <v>0</v>
      </c>
      <c r="K117" s="112">
        <f>Óvoda!N131+Étkeztetés!M124</f>
        <v>0</v>
      </c>
      <c r="L117" s="115">
        <f>Óvoda!O131+Étkeztetés!N124</f>
        <v>0</v>
      </c>
      <c r="M117" s="112">
        <f>Óvoda!P131+Étkeztetés!O124</f>
        <v>0</v>
      </c>
      <c r="N117" s="114">
        <f>Óvoda!Q131+Étkeztetés!P124</f>
        <v>0</v>
      </c>
      <c r="O117" s="115">
        <f>Óvoda!R131+Étkeztetés!Q124</f>
        <v>0</v>
      </c>
      <c r="P117" s="112">
        <f>Óvoda!S131+Étkeztetés!R124</f>
        <v>0</v>
      </c>
      <c r="Q117" s="114">
        <f>Óvoda!T131+Étkeztetés!S124</f>
        <v>0</v>
      </c>
      <c r="R117" s="116">
        <f>Óvoda!U131+Étkeztetés!T124</f>
        <v>0</v>
      </c>
    </row>
    <row r="118" spans="1:18" hidden="1" x14ac:dyDescent="0.25">
      <c r="B118" s="55"/>
      <c r="C118" s="2"/>
      <c r="D118" s="524" t="s">
        <v>531</v>
      </c>
      <c r="E118" s="524"/>
      <c r="F118" s="258">
        <f>Óvoda!F132+Étkeztetés!F125</f>
        <v>0</v>
      </c>
      <c r="G118" s="76">
        <f>Óvoda!J132+Étkeztetés!I125</f>
        <v>0</v>
      </c>
      <c r="H118" s="1">
        <f>Óvoda!K132+Étkeztetés!J125</f>
        <v>0</v>
      </c>
      <c r="I118" s="1">
        <f>Óvoda!L132+Étkeztetés!K125</f>
        <v>0</v>
      </c>
      <c r="J118" s="1">
        <f>Óvoda!M132+Étkeztetés!L125</f>
        <v>0</v>
      </c>
      <c r="K118" s="1">
        <f>Óvoda!N132+Étkeztetés!M125</f>
        <v>0</v>
      </c>
      <c r="L118" s="82">
        <f>Óvoda!O132+Étkeztetés!N125</f>
        <v>0</v>
      </c>
      <c r="M118" s="1">
        <f>Óvoda!P132+Étkeztetés!O125</f>
        <v>0</v>
      </c>
      <c r="N118" s="42">
        <f>Óvoda!Q132+Étkeztetés!P125</f>
        <v>0</v>
      </c>
      <c r="O118" s="82">
        <f>Óvoda!R132+Étkeztetés!Q125</f>
        <v>0</v>
      </c>
      <c r="P118" s="1">
        <f>Óvoda!S132+Étkeztetés!R125</f>
        <v>0</v>
      </c>
      <c r="Q118" s="42">
        <f>Óvoda!T132+Étkeztetés!S125</f>
        <v>0</v>
      </c>
      <c r="R118" s="44">
        <f>Óvoda!U132+Étkeztetés!T125</f>
        <v>0</v>
      </c>
    </row>
    <row r="119" spans="1:18" ht="25.5" hidden="1" customHeight="1" x14ac:dyDescent="0.25">
      <c r="B119" s="55"/>
      <c r="C119" s="2"/>
      <c r="D119" s="523" t="s">
        <v>530</v>
      </c>
      <c r="E119" s="523"/>
      <c r="F119" s="268">
        <f>Óvoda!F133+Étkeztetés!F126</f>
        <v>0</v>
      </c>
      <c r="G119" s="76">
        <f>Óvoda!J133+Étkeztetés!I126</f>
        <v>0</v>
      </c>
      <c r="H119" s="1">
        <f>Óvoda!K133+Étkeztetés!J126</f>
        <v>0</v>
      </c>
      <c r="I119" s="1">
        <f>Óvoda!L133+Étkeztetés!K126</f>
        <v>0</v>
      </c>
      <c r="J119" s="1">
        <f>Óvoda!M133+Étkeztetés!L126</f>
        <v>0</v>
      </c>
      <c r="K119" s="1">
        <f>Óvoda!N133+Étkeztetés!M126</f>
        <v>0</v>
      </c>
      <c r="L119" s="82">
        <f>Óvoda!O133+Étkeztetés!N126</f>
        <v>0</v>
      </c>
      <c r="M119" s="1">
        <f>Óvoda!P133+Étkeztetés!O126</f>
        <v>0</v>
      </c>
      <c r="N119" s="42">
        <f>Óvoda!Q133+Étkeztetés!P126</f>
        <v>0</v>
      </c>
      <c r="O119" s="82">
        <f>Óvoda!R133+Étkeztetés!Q126</f>
        <v>0</v>
      </c>
      <c r="P119" s="1">
        <f>Óvoda!S133+Étkeztetés!R126</f>
        <v>0</v>
      </c>
      <c r="Q119" s="42">
        <f>Óvoda!T133+Étkeztetés!S126</f>
        <v>0</v>
      </c>
      <c r="R119" s="44">
        <f>Óvoda!U133+Étkeztetés!T126</f>
        <v>0</v>
      </c>
    </row>
    <row r="120" spans="1:18" s="41" customFormat="1" hidden="1" x14ac:dyDescent="0.25">
      <c r="A120" s="128" t="s">
        <v>234</v>
      </c>
      <c r="B120" s="109" t="s">
        <v>667</v>
      </c>
      <c r="C120" s="602" t="s">
        <v>810</v>
      </c>
      <c r="D120" s="603"/>
      <c r="E120" s="603"/>
      <c r="F120" s="267">
        <f>Óvoda!F134+Étkeztetés!F127</f>
        <v>0</v>
      </c>
      <c r="G120" s="111">
        <f>Óvoda!J134+Étkeztetés!I127</f>
        <v>0</v>
      </c>
      <c r="H120" s="112">
        <f>Óvoda!K134+Étkeztetés!J127</f>
        <v>0</v>
      </c>
      <c r="I120" s="112">
        <f>Óvoda!L134+Étkeztetés!K127</f>
        <v>0</v>
      </c>
      <c r="J120" s="112">
        <f>Óvoda!M134+Étkeztetés!L127</f>
        <v>0</v>
      </c>
      <c r="K120" s="112">
        <f>Óvoda!N134+Étkeztetés!M127</f>
        <v>0</v>
      </c>
      <c r="L120" s="115">
        <f>Óvoda!O134+Étkeztetés!N127</f>
        <v>0</v>
      </c>
      <c r="M120" s="112">
        <f>Óvoda!P134+Étkeztetés!O127</f>
        <v>0</v>
      </c>
      <c r="N120" s="114">
        <f>Óvoda!Q134+Étkeztetés!P127</f>
        <v>0</v>
      </c>
      <c r="O120" s="115">
        <f>Óvoda!R134+Étkeztetés!Q127</f>
        <v>0</v>
      </c>
      <c r="P120" s="112">
        <f>Óvoda!S134+Étkeztetés!R127</f>
        <v>0</v>
      </c>
      <c r="Q120" s="114">
        <f>Óvoda!T134+Étkeztetés!S127</f>
        <v>0</v>
      </c>
      <c r="R120" s="116">
        <f>Óvoda!U134+Étkeztetés!T127</f>
        <v>0</v>
      </c>
    </row>
    <row r="121" spans="1:18" hidden="1" x14ac:dyDescent="0.25">
      <c r="B121" s="55"/>
      <c r="C121" s="2"/>
      <c r="D121" s="524" t="s">
        <v>354</v>
      </c>
      <c r="E121" s="524"/>
      <c r="F121" s="258">
        <f>Óvoda!F135+Étkeztetés!F128</f>
        <v>0</v>
      </c>
      <c r="G121" s="76">
        <f>Óvoda!J135+Étkeztetés!I128</f>
        <v>0</v>
      </c>
      <c r="H121" s="1">
        <f>Óvoda!K135+Étkeztetés!J128</f>
        <v>0</v>
      </c>
      <c r="I121" s="1">
        <f>Óvoda!L135+Étkeztetés!K128</f>
        <v>0</v>
      </c>
      <c r="J121" s="1">
        <f>Óvoda!M135+Étkeztetés!L128</f>
        <v>0</v>
      </c>
      <c r="K121" s="1">
        <f>Óvoda!N135+Étkeztetés!M128</f>
        <v>0</v>
      </c>
      <c r="L121" s="82">
        <f>Óvoda!O135+Étkeztetés!N128</f>
        <v>0</v>
      </c>
      <c r="M121" s="1">
        <f>Óvoda!P135+Étkeztetés!O128</f>
        <v>0</v>
      </c>
      <c r="N121" s="42">
        <f>Óvoda!Q135+Étkeztetés!P128</f>
        <v>0</v>
      </c>
      <c r="O121" s="82">
        <f>Óvoda!R135+Étkeztetés!Q128</f>
        <v>0</v>
      </c>
      <c r="P121" s="1">
        <f>Óvoda!S135+Étkeztetés!R128</f>
        <v>0</v>
      </c>
      <c r="Q121" s="42">
        <f>Óvoda!T135+Étkeztetés!S128</f>
        <v>0</v>
      </c>
      <c r="R121" s="44">
        <f>Óvoda!U135+Étkeztetés!T128</f>
        <v>0</v>
      </c>
    </row>
    <row r="122" spans="1:18" hidden="1" x14ac:dyDescent="0.25">
      <c r="B122" s="55"/>
      <c r="C122" s="2"/>
      <c r="D122" s="524" t="s">
        <v>357</v>
      </c>
      <c r="E122" s="524"/>
      <c r="F122" s="258">
        <f>Óvoda!F136+Étkeztetés!F129</f>
        <v>0</v>
      </c>
      <c r="G122" s="76">
        <f>Óvoda!J136+Étkeztetés!I129</f>
        <v>0</v>
      </c>
      <c r="H122" s="1">
        <f>Óvoda!K136+Étkeztetés!J129</f>
        <v>0</v>
      </c>
      <c r="I122" s="1">
        <f>Óvoda!L136+Étkeztetés!K129</f>
        <v>0</v>
      </c>
      <c r="J122" s="1">
        <f>Óvoda!M136+Étkeztetés!L129</f>
        <v>0</v>
      </c>
      <c r="K122" s="1">
        <f>Óvoda!N136+Étkeztetés!M129</f>
        <v>0</v>
      </c>
      <c r="L122" s="82">
        <f>Óvoda!O136+Étkeztetés!N129</f>
        <v>0</v>
      </c>
      <c r="M122" s="1">
        <f>Óvoda!P136+Étkeztetés!O129</f>
        <v>0</v>
      </c>
      <c r="N122" s="42">
        <f>Óvoda!Q136+Étkeztetés!P129</f>
        <v>0</v>
      </c>
      <c r="O122" s="82">
        <f>Óvoda!R136+Étkeztetés!Q129</f>
        <v>0</v>
      </c>
      <c r="P122" s="1">
        <f>Óvoda!S136+Étkeztetés!R129</f>
        <v>0</v>
      </c>
      <c r="Q122" s="42">
        <f>Óvoda!T136+Étkeztetés!S129</f>
        <v>0</v>
      </c>
      <c r="R122" s="44">
        <f>Óvoda!U136+Étkeztetés!T129</f>
        <v>0</v>
      </c>
    </row>
    <row r="123" spans="1:18" hidden="1" x14ac:dyDescent="0.25">
      <c r="B123" s="55"/>
      <c r="C123" s="2"/>
      <c r="D123" s="524" t="s">
        <v>358</v>
      </c>
      <c r="E123" s="524"/>
      <c r="F123" s="258">
        <f>Óvoda!F137+Étkeztetés!F130</f>
        <v>0</v>
      </c>
      <c r="G123" s="76">
        <f>Óvoda!J137+Étkeztetés!I130</f>
        <v>0</v>
      </c>
      <c r="H123" s="1">
        <f>Óvoda!K137+Étkeztetés!J130</f>
        <v>0</v>
      </c>
      <c r="I123" s="1">
        <f>Óvoda!L137+Étkeztetés!K130</f>
        <v>0</v>
      </c>
      <c r="J123" s="1">
        <f>Óvoda!M137+Étkeztetés!L130</f>
        <v>0</v>
      </c>
      <c r="K123" s="1">
        <f>Óvoda!N137+Étkeztetés!M130</f>
        <v>0</v>
      </c>
      <c r="L123" s="82">
        <f>Óvoda!O137+Étkeztetés!N130</f>
        <v>0</v>
      </c>
      <c r="M123" s="1">
        <f>Óvoda!P137+Étkeztetés!O130</f>
        <v>0</v>
      </c>
      <c r="N123" s="42">
        <f>Óvoda!Q137+Étkeztetés!P130</f>
        <v>0</v>
      </c>
      <c r="O123" s="82">
        <f>Óvoda!R137+Étkeztetés!Q130</f>
        <v>0</v>
      </c>
      <c r="P123" s="1">
        <f>Óvoda!S137+Étkeztetés!R130</f>
        <v>0</v>
      </c>
      <c r="Q123" s="42">
        <f>Óvoda!T137+Étkeztetés!S130</f>
        <v>0</v>
      </c>
      <c r="R123" s="44">
        <f>Óvoda!U137+Étkeztetés!T130</f>
        <v>0</v>
      </c>
    </row>
    <row r="124" spans="1:18" hidden="1" x14ac:dyDescent="0.25">
      <c r="B124" s="55"/>
      <c r="C124" s="2"/>
      <c r="D124" s="524" t="s">
        <v>355</v>
      </c>
      <c r="E124" s="524"/>
      <c r="F124" s="258">
        <f>Óvoda!F138+Étkeztetés!F131</f>
        <v>0</v>
      </c>
      <c r="G124" s="76">
        <f>Óvoda!J138+Étkeztetés!I131</f>
        <v>0</v>
      </c>
      <c r="H124" s="1">
        <f>Óvoda!K138+Étkeztetés!J131</f>
        <v>0</v>
      </c>
      <c r="I124" s="1">
        <f>Óvoda!L138+Étkeztetés!K131</f>
        <v>0</v>
      </c>
      <c r="J124" s="1">
        <f>Óvoda!M138+Étkeztetés!L131</f>
        <v>0</v>
      </c>
      <c r="K124" s="1">
        <f>Óvoda!N138+Étkeztetés!M131</f>
        <v>0</v>
      </c>
      <c r="L124" s="82">
        <f>Óvoda!O138+Étkeztetés!N131</f>
        <v>0</v>
      </c>
      <c r="M124" s="1">
        <f>Óvoda!P138+Étkeztetés!O131</f>
        <v>0</v>
      </c>
      <c r="N124" s="42">
        <f>Óvoda!Q138+Étkeztetés!P131</f>
        <v>0</v>
      </c>
      <c r="O124" s="82">
        <f>Óvoda!R138+Étkeztetés!Q131</f>
        <v>0</v>
      </c>
      <c r="P124" s="1">
        <f>Óvoda!S138+Étkeztetés!R131</f>
        <v>0</v>
      </c>
      <c r="Q124" s="42">
        <f>Óvoda!T138+Étkeztetés!S131</f>
        <v>0</v>
      </c>
      <c r="R124" s="44">
        <f>Óvoda!U138+Étkeztetés!T131</f>
        <v>0</v>
      </c>
    </row>
    <row r="125" spans="1:18" hidden="1" x14ac:dyDescent="0.25">
      <c r="B125" s="55"/>
      <c r="C125" s="2"/>
      <c r="D125" s="524" t="s">
        <v>811</v>
      </c>
      <c r="E125" s="524"/>
      <c r="F125" s="258">
        <f>Óvoda!F139+Étkeztetés!F132</f>
        <v>0</v>
      </c>
      <c r="G125" s="76">
        <f>Óvoda!J139+Étkeztetés!I132</f>
        <v>0</v>
      </c>
      <c r="H125" s="1">
        <f>Óvoda!K139+Étkeztetés!J132</f>
        <v>0</v>
      </c>
      <c r="I125" s="1">
        <f>Óvoda!L139+Étkeztetés!K132</f>
        <v>0</v>
      </c>
      <c r="J125" s="1">
        <f>Óvoda!M139+Étkeztetés!L132</f>
        <v>0</v>
      </c>
      <c r="K125" s="1">
        <f>Óvoda!N139+Étkeztetés!M132</f>
        <v>0</v>
      </c>
      <c r="L125" s="82">
        <f>Óvoda!O139+Étkeztetés!N132</f>
        <v>0</v>
      </c>
      <c r="M125" s="1">
        <f>Óvoda!P139+Étkeztetés!O132</f>
        <v>0</v>
      </c>
      <c r="N125" s="42">
        <f>Óvoda!Q139+Étkeztetés!P132</f>
        <v>0</v>
      </c>
      <c r="O125" s="82">
        <f>Óvoda!R139+Étkeztetés!Q132</f>
        <v>0</v>
      </c>
      <c r="P125" s="1">
        <f>Óvoda!S139+Étkeztetés!R132</f>
        <v>0</v>
      </c>
      <c r="Q125" s="42">
        <f>Óvoda!T139+Étkeztetés!S132</f>
        <v>0</v>
      </c>
      <c r="R125" s="44">
        <f>Óvoda!U139+Étkeztetés!T132</f>
        <v>0</v>
      </c>
    </row>
    <row r="126" spans="1:18" ht="25.5" hidden="1" customHeight="1" x14ac:dyDescent="0.25">
      <c r="B126" s="55"/>
      <c r="C126" s="2"/>
      <c r="D126" s="523" t="s">
        <v>532</v>
      </c>
      <c r="E126" s="523"/>
      <c r="F126" s="268">
        <f>Óvoda!F140+Étkeztetés!F133</f>
        <v>0</v>
      </c>
      <c r="G126" s="76">
        <f>Óvoda!J140+Étkeztetés!I133</f>
        <v>0</v>
      </c>
      <c r="H126" s="1">
        <f>Óvoda!K140+Étkeztetés!J133</f>
        <v>0</v>
      </c>
      <c r="I126" s="1">
        <f>Óvoda!L140+Étkeztetés!K133</f>
        <v>0</v>
      </c>
      <c r="J126" s="1">
        <f>Óvoda!M140+Étkeztetés!L133</f>
        <v>0</v>
      </c>
      <c r="K126" s="1">
        <f>Óvoda!N140+Étkeztetés!M133</f>
        <v>0</v>
      </c>
      <c r="L126" s="82">
        <f>Óvoda!O140+Étkeztetés!N133</f>
        <v>0</v>
      </c>
      <c r="M126" s="1">
        <f>Óvoda!P140+Étkeztetés!O133</f>
        <v>0</v>
      </c>
      <c r="N126" s="42">
        <f>Óvoda!Q140+Étkeztetés!P133</f>
        <v>0</v>
      </c>
      <c r="O126" s="82">
        <f>Óvoda!R140+Étkeztetés!Q133</f>
        <v>0</v>
      </c>
      <c r="P126" s="1">
        <f>Óvoda!S140+Étkeztetés!R133</f>
        <v>0</v>
      </c>
      <c r="Q126" s="42">
        <f>Óvoda!T140+Étkeztetés!S133</f>
        <v>0</v>
      </c>
      <c r="R126" s="44">
        <f>Óvoda!U140+Étkeztetés!T133</f>
        <v>0</v>
      </c>
    </row>
    <row r="127" spans="1:18" ht="25.5" hidden="1" customHeight="1" x14ac:dyDescent="0.25">
      <c r="B127" s="55"/>
      <c r="C127" s="2"/>
      <c r="D127" s="523" t="s">
        <v>533</v>
      </c>
      <c r="E127" s="523"/>
      <c r="F127" s="268">
        <f>Óvoda!F141+Étkeztetés!F134</f>
        <v>0</v>
      </c>
      <c r="G127" s="76">
        <f>Óvoda!J141+Étkeztetés!I134</f>
        <v>0</v>
      </c>
      <c r="H127" s="1">
        <f>Óvoda!K141+Étkeztetés!J134</f>
        <v>0</v>
      </c>
      <c r="I127" s="1">
        <f>Óvoda!L141+Étkeztetés!K134</f>
        <v>0</v>
      </c>
      <c r="J127" s="1">
        <f>Óvoda!M141+Étkeztetés!L134</f>
        <v>0</v>
      </c>
      <c r="K127" s="1">
        <f>Óvoda!N141+Étkeztetés!M134</f>
        <v>0</v>
      </c>
      <c r="L127" s="82">
        <f>Óvoda!O141+Étkeztetés!N134</f>
        <v>0</v>
      </c>
      <c r="M127" s="1">
        <f>Óvoda!P141+Étkeztetés!O134</f>
        <v>0</v>
      </c>
      <c r="N127" s="42">
        <f>Óvoda!Q141+Étkeztetés!P134</f>
        <v>0</v>
      </c>
      <c r="O127" s="82">
        <f>Óvoda!R141+Étkeztetés!Q134</f>
        <v>0</v>
      </c>
      <c r="P127" s="1">
        <f>Óvoda!S141+Étkeztetés!R134</f>
        <v>0</v>
      </c>
      <c r="Q127" s="42">
        <f>Óvoda!T141+Étkeztetés!S134</f>
        <v>0</v>
      </c>
      <c r="R127" s="44">
        <f>Óvoda!U141+Étkeztetés!T134</f>
        <v>0</v>
      </c>
    </row>
    <row r="128" spans="1:18" hidden="1" x14ac:dyDescent="0.25">
      <c r="B128" s="55"/>
      <c r="C128" s="2"/>
      <c r="D128" s="524" t="s">
        <v>364</v>
      </c>
      <c r="E128" s="524"/>
      <c r="F128" s="258">
        <f>Óvoda!F142+Étkeztetés!F135</f>
        <v>0</v>
      </c>
      <c r="G128" s="76">
        <f>Óvoda!J142+Étkeztetés!I135</f>
        <v>0</v>
      </c>
      <c r="H128" s="1">
        <f>Óvoda!K142+Étkeztetés!J135</f>
        <v>0</v>
      </c>
      <c r="I128" s="1">
        <f>Óvoda!L142+Étkeztetés!K135</f>
        <v>0</v>
      </c>
      <c r="J128" s="1">
        <f>Óvoda!M142+Étkeztetés!L135</f>
        <v>0</v>
      </c>
      <c r="K128" s="1">
        <f>Óvoda!N142+Étkeztetés!M135</f>
        <v>0</v>
      </c>
      <c r="L128" s="82">
        <f>Óvoda!O142+Étkeztetés!N135</f>
        <v>0</v>
      </c>
      <c r="M128" s="1">
        <f>Óvoda!P142+Étkeztetés!O135</f>
        <v>0</v>
      </c>
      <c r="N128" s="42">
        <f>Óvoda!Q142+Étkeztetés!P135</f>
        <v>0</v>
      </c>
      <c r="O128" s="82">
        <f>Óvoda!R142+Étkeztetés!Q135</f>
        <v>0</v>
      </c>
      <c r="P128" s="1">
        <f>Óvoda!S142+Étkeztetés!R135</f>
        <v>0</v>
      </c>
      <c r="Q128" s="42">
        <f>Óvoda!T142+Étkeztetés!S135</f>
        <v>0</v>
      </c>
      <c r="R128" s="44">
        <f>Óvoda!U142+Étkeztetés!T135</f>
        <v>0</v>
      </c>
    </row>
    <row r="129" spans="1:18" hidden="1" x14ac:dyDescent="0.25">
      <c r="B129" s="55"/>
      <c r="C129" s="2"/>
      <c r="D129" s="524" t="s">
        <v>356</v>
      </c>
      <c r="E129" s="524"/>
      <c r="F129" s="258">
        <f>Óvoda!F143+Étkeztetés!F136</f>
        <v>0</v>
      </c>
      <c r="G129" s="76">
        <f>Óvoda!J143+Étkeztetés!I136</f>
        <v>0</v>
      </c>
      <c r="H129" s="1">
        <f>Óvoda!K143+Étkeztetés!J136</f>
        <v>0</v>
      </c>
      <c r="I129" s="1">
        <f>Óvoda!L143+Étkeztetés!K136</f>
        <v>0</v>
      </c>
      <c r="J129" s="1">
        <f>Óvoda!M143+Étkeztetés!L136</f>
        <v>0</v>
      </c>
      <c r="K129" s="1">
        <f>Óvoda!N143+Étkeztetés!M136</f>
        <v>0</v>
      </c>
      <c r="L129" s="82">
        <f>Óvoda!O143+Étkeztetés!N136</f>
        <v>0</v>
      </c>
      <c r="M129" s="1">
        <f>Óvoda!P143+Étkeztetés!O136</f>
        <v>0</v>
      </c>
      <c r="N129" s="42">
        <f>Óvoda!Q143+Étkeztetés!P136</f>
        <v>0</v>
      </c>
      <c r="O129" s="82">
        <f>Óvoda!R143+Étkeztetés!Q136</f>
        <v>0</v>
      </c>
      <c r="P129" s="1">
        <f>Óvoda!S143+Étkeztetés!R136</f>
        <v>0</v>
      </c>
      <c r="Q129" s="42">
        <f>Óvoda!T143+Étkeztetés!S136</f>
        <v>0</v>
      </c>
      <c r="R129" s="44">
        <f>Óvoda!U143+Étkeztetés!T136</f>
        <v>0</v>
      </c>
    </row>
    <row r="130" spans="1:18" ht="25.5" hidden="1" customHeight="1" x14ac:dyDescent="0.25">
      <c r="B130" s="55"/>
      <c r="C130" s="2"/>
      <c r="D130" s="523" t="s">
        <v>534</v>
      </c>
      <c r="E130" s="523"/>
      <c r="F130" s="268">
        <f>Óvoda!F144+Étkeztetés!F137</f>
        <v>0</v>
      </c>
      <c r="G130" s="76">
        <f>Óvoda!J144+Étkeztetés!I137</f>
        <v>0</v>
      </c>
      <c r="H130" s="1">
        <f>Óvoda!K144+Étkeztetés!J137</f>
        <v>0</v>
      </c>
      <c r="I130" s="1">
        <f>Óvoda!L144+Étkeztetés!K137</f>
        <v>0</v>
      </c>
      <c r="J130" s="1">
        <f>Óvoda!M144+Étkeztetés!L137</f>
        <v>0</v>
      </c>
      <c r="K130" s="1">
        <f>Óvoda!N144+Étkeztetés!M137</f>
        <v>0</v>
      </c>
      <c r="L130" s="82">
        <f>Óvoda!O144+Étkeztetés!N137</f>
        <v>0</v>
      </c>
      <c r="M130" s="1">
        <f>Óvoda!P144+Étkeztetés!O137</f>
        <v>0</v>
      </c>
      <c r="N130" s="42">
        <f>Óvoda!Q144+Étkeztetés!P137</f>
        <v>0</v>
      </c>
      <c r="O130" s="82">
        <f>Óvoda!R144+Étkeztetés!Q137</f>
        <v>0</v>
      </c>
      <c r="P130" s="1">
        <f>Óvoda!S144+Étkeztetés!R137</f>
        <v>0</v>
      </c>
      <c r="Q130" s="42">
        <f>Óvoda!T144+Étkeztetés!S137</f>
        <v>0</v>
      </c>
      <c r="R130" s="44">
        <f>Óvoda!U144+Étkeztetés!T137</f>
        <v>0</v>
      </c>
    </row>
    <row r="131" spans="1:18" hidden="1" x14ac:dyDescent="0.25">
      <c r="B131" s="55"/>
      <c r="C131" s="2"/>
      <c r="D131" s="524" t="s">
        <v>535</v>
      </c>
      <c r="E131" s="524"/>
      <c r="F131" s="258">
        <f>Óvoda!F145+Étkeztetés!F138</f>
        <v>0</v>
      </c>
      <c r="G131" s="76">
        <f>Óvoda!J145+Étkeztetés!I138</f>
        <v>0</v>
      </c>
      <c r="H131" s="1">
        <f>Óvoda!K145+Étkeztetés!J138</f>
        <v>0</v>
      </c>
      <c r="I131" s="1">
        <f>Óvoda!L145+Étkeztetés!K138</f>
        <v>0</v>
      </c>
      <c r="J131" s="1">
        <f>Óvoda!M145+Étkeztetés!L138</f>
        <v>0</v>
      </c>
      <c r="K131" s="1">
        <f>Óvoda!N145+Étkeztetés!M138</f>
        <v>0</v>
      </c>
      <c r="L131" s="82">
        <f>Óvoda!O145+Étkeztetés!N138</f>
        <v>0</v>
      </c>
      <c r="M131" s="1">
        <f>Óvoda!P145+Étkeztetés!O138</f>
        <v>0</v>
      </c>
      <c r="N131" s="42">
        <f>Óvoda!Q145+Étkeztetés!P138</f>
        <v>0</v>
      </c>
      <c r="O131" s="82">
        <f>Óvoda!R145+Étkeztetés!Q138</f>
        <v>0</v>
      </c>
      <c r="P131" s="1">
        <f>Óvoda!S145+Étkeztetés!R138</f>
        <v>0</v>
      </c>
      <c r="Q131" s="42">
        <f>Óvoda!T145+Étkeztetés!S138</f>
        <v>0</v>
      </c>
      <c r="R131" s="44">
        <f>Óvoda!U145+Étkeztetés!T138</f>
        <v>0</v>
      </c>
    </row>
    <row r="132" spans="1:18" s="41" customFormat="1" hidden="1" x14ac:dyDescent="0.25">
      <c r="A132" s="128" t="s">
        <v>235</v>
      </c>
      <c r="B132" s="109" t="s">
        <v>666</v>
      </c>
      <c r="C132" s="564" t="s">
        <v>236</v>
      </c>
      <c r="D132" s="565"/>
      <c r="E132" s="565"/>
      <c r="F132" s="269">
        <f>Óvoda!F146+Étkeztetés!F139</f>
        <v>0</v>
      </c>
      <c r="G132" s="111">
        <f>Óvoda!J146+Étkeztetés!I139</f>
        <v>0</v>
      </c>
      <c r="H132" s="112">
        <f>Óvoda!K146+Étkeztetés!J139</f>
        <v>0</v>
      </c>
      <c r="I132" s="112">
        <f>Óvoda!L146+Étkeztetés!K139</f>
        <v>0</v>
      </c>
      <c r="J132" s="112">
        <f>Óvoda!M146+Étkeztetés!L139</f>
        <v>0</v>
      </c>
      <c r="K132" s="112">
        <f>Óvoda!N146+Étkeztetés!M139</f>
        <v>0</v>
      </c>
      <c r="L132" s="115">
        <f>Óvoda!O146+Étkeztetés!N139</f>
        <v>0</v>
      </c>
      <c r="M132" s="112">
        <f>Óvoda!P146+Étkeztetés!O139</f>
        <v>0</v>
      </c>
      <c r="N132" s="114">
        <f>Óvoda!Q146+Étkeztetés!P139</f>
        <v>0</v>
      </c>
      <c r="O132" s="115">
        <f>Óvoda!R146+Étkeztetés!Q139</f>
        <v>0</v>
      </c>
      <c r="P132" s="112">
        <f>Óvoda!S146+Étkeztetés!R139</f>
        <v>0</v>
      </c>
      <c r="Q132" s="114">
        <f>Óvoda!T146+Étkeztetés!S139</f>
        <v>0</v>
      </c>
      <c r="R132" s="116">
        <f>Óvoda!U146+Étkeztetés!T139</f>
        <v>0</v>
      </c>
    </row>
    <row r="133" spans="1:18" s="41" customFormat="1" hidden="1" x14ac:dyDescent="0.25">
      <c r="A133" s="128" t="s">
        <v>237</v>
      </c>
      <c r="B133" s="109" t="s">
        <v>668</v>
      </c>
      <c r="C133" s="564" t="s">
        <v>238</v>
      </c>
      <c r="D133" s="565"/>
      <c r="E133" s="565"/>
      <c r="F133" s="269">
        <f>Óvoda!F147+Étkeztetés!F140</f>
        <v>0</v>
      </c>
      <c r="G133" s="111">
        <f>Óvoda!J147+Étkeztetés!I140</f>
        <v>0</v>
      </c>
      <c r="H133" s="112">
        <f>Óvoda!K147+Étkeztetés!J140</f>
        <v>0</v>
      </c>
      <c r="I133" s="112">
        <f>Óvoda!L147+Étkeztetés!K140</f>
        <v>0</v>
      </c>
      <c r="J133" s="112">
        <f>Óvoda!M147+Étkeztetés!L140</f>
        <v>0</v>
      </c>
      <c r="K133" s="112">
        <f>Óvoda!N147+Étkeztetés!M140</f>
        <v>0</v>
      </c>
      <c r="L133" s="115">
        <f>Óvoda!O147+Étkeztetés!N140</f>
        <v>0</v>
      </c>
      <c r="M133" s="112">
        <f>Óvoda!P147+Étkeztetés!O140</f>
        <v>0</v>
      </c>
      <c r="N133" s="114">
        <f>Óvoda!Q147+Étkeztetés!P140</f>
        <v>0</v>
      </c>
      <c r="O133" s="115">
        <f>Óvoda!R147+Étkeztetés!Q140</f>
        <v>0</v>
      </c>
      <c r="P133" s="112">
        <f>Óvoda!S147+Étkeztetés!R140</f>
        <v>0</v>
      </c>
      <c r="Q133" s="114">
        <f>Óvoda!T147+Étkeztetés!S140</f>
        <v>0</v>
      </c>
      <c r="R133" s="116">
        <f>Óvoda!U147+Étkeztetés!T140</f>
        <v>0</v>
      </c>
    </row>
    <row r="134" spans="1:18" s="41" customFormat="1" hidden="1" x14ac:dyDescent="0.25">
      <c r="A134" s="128" t="s">
        <v>239</v>
      </c>
      <c r="B134" s="109" t="s">
        <v>669</v>
      </c>
      <c r="C134" s="564" t="s">
        <v>240</v>
      </c>
      <c r="D134" s="565"/>
      <c r="E134" s="565"/>
      <c r="F134" s="269">
        <f>Óvoda!F148+Étkeztetés!F141</f>
        <v>0</v>
      </c>
      <c r="G134" s="111">
        <f>Óvoda!J148+Étkeztetés!I141</f>
        <v>0</v>
      </c>
      <c r="H134" s="112">
        <f>Óvoda!K148+Étkeztetés!J141</f>
        <v>0</v>
      </c>
      <c r="I134" s="112">
        <f>Óvoda!L148+Étkeztetés!K141</f>
        <v>0</v>
      </c>
      <c r="J134" s="112">
        <f>Óvoda!M148+Étkeztetés!L141</f>
        <v>0</v>
      </c>
      <c r="K134" s="112">
        <f>Óvoda!N148+Étkeztetés!M141</f>
        <v>0</v>
      </c>
      <c r="L134" s="115">
        <f>Óvoda!O148+Étkeztetés!N141</f>
        <v>0</v>
      </c>
      <c r="M134" s="112">
        <f>Óvoda!P148+Étkeztetés!O141</f>
        <v>0</v>
      </c>
      <c r="N134" s="114">
        <f>Óvoda!Q148+Étkeztetés!P141</f>
        <v>0</v>
      </c>
      <c r="O134" s="115">
        <f>Óvoda!R148+Étkeztetés!Q141</f>
        <v>0</v>
      </c>
      <c r="P134" s="112">
        <f>Óvoda!S148+Étkeztetés!R141</f>
        <v>0</v>
      </c>
      <c r="Q134" s="114">
        <f>Óvoda!T148+Étkeztetés!S141</f>
        <v>0</v>
      </c>
      <c r="R134" s="116">
        <f>Óvoda!U148+Étkeztetés!T141</f>
        <v>0</v>
      </c>
    </row>
    <row r="135" spans="1:18" s="41" customFormat="1" hidden="1" x14ac:dyDescent="0.25">
      <c r="A135" s="128" t="s">
        <v>241</v>
      </c>
      <c r="B135" s="109" t="s">
        <v>670</v>
      </c>
      <c r="C135" s="564" t="s">
        <v>242</v>
      </c>
      <c r="D135" s="565"/>
      <c r="E135" s="565"/>
      <c r="F135" s="269">
        <f>Óvoda!F149+Étkeztetés!F142</f>
        <v>0</v>
      </c>
      <c r="G135" s="111">
        <f>Óvoda!J149+Étkeztetés!I142</f>
        <v>0</v>
      </c>
      <c r="H135" s="112">
        <f>Óvoda!K149+Étkeztetés!J142</f>
        <v>0</v>
      </c>
      <c r="I135" s="112">
        <f>Óvoda!L149+Étkeztetés!K142</f>
        <v>0</v>
      </c>
      <c r="J135" s="112">
        <f>Óvoda!M149+Étkeztetés!L142</f>
        <v>0</v>
      </c>
      <c r="K135" s="112">
        <f>Óvoda!N149+Étkeztetés!M142</f>
        <v>0</v>
      </c>
      <c r="L135" s="115">
        <f>Óvoda!O149+Étkeztetés!N142</f>
        <v>0</v>
      </c>
      <c r="M135" s="112">
        <f>Óvoda!P149+Étkeztetés!O142</f>
        <v>0</v>
      </c>
      <c r="N135" s="114">
        <f>Óvoda!Q149+Étkeztetés!P142</f>
        <v>0</v>
      </c>
      <c r="O135" s="115">
        <f>Óvoda!R149+Étkeztetés!Q142</f>
        <v>0</v>
      </c>
      <c r="P135" s="112">
        <f>Óvoda!S149+Étkeztetés!R142</f>
        <v>0</v>
      </c>
      <c r="Q135" s="114">
        <f>Óvoda!T149+Étkeztetés!S142</f>
        <v>0</v>
      </c>
      <c r="R135" s="116">
        <f>Óvoda!U149+Étkeztetés!T142</f>
        <v>0</v>
      </c>
    </row>
    <row r="136" spans="1:18" hidden="1" x14ac:dyDescent="0.25">
      <c r="B136" s="55"/>
      <c r="C136" s="2"/>
      <c r="D136" s="524" t="s">
        <v>359</v>
      </c>
      <c r="E136" s="524"/>
      <c r="F136" s="258">
        <f>Óvoda!F150+Étkeztetés!F143</f>
        <v>0</v>
      </c>
      <c r="G136" s="76">
        <f>Óvoda!J150+Étkeztetés!I143</f>
        <v>0</v>
      </c>
      <c r="H136" s="1">
        <f>Óvoda!K150+Étkeztetés!J143</f>
        <v>0</v>
      </c>
      <c r="I136" s="1">
        <f>Óvoda!L150+Étkeztetés!K143</f>
        <v>0</v>
      </c>
      <c r="J136" s="1">
        <f>Óvoda!M150+Étkeztetés!L143</f>
        <v>0</v>
      </c>
      <c r="K136" s="1">
        <f>Óvoda!N150+Étkeztetés!M143</f>
        <v>0</v>
      </c>
      <c r="L136" s="82">
        <f>Óvoda!O150+Étkeztetés!N143</f>
        <v>0</v>
      </c>
      <c r="M136" s="1">
        <f>Óvoda!P150+Étkeztetés!O143</f>
        <v>0</v>
      </c>
      <c r="N136" s="42">
        <f>Óvoda!Q150+Étkeztetés!P143</f>
        <v>0</v>
      </c>
      <c r="O136" s="82">
        <f>Óvoda!R150+Étkeztetés!Q143</f>
        <v>0</v>
      </c>
      <c r="P136" s="1">
        <f>Óvoda!S150+Étkeztetés!R143</f>
        <v>0</v>
      </c>
      <c r="Q136" s="42">
        <f>Óvoda!T150+Étkeztetés!S143</f>
        <v>0</v>
      </c>
      <c r="R136" s="44">
        <f>Óvoda!U150+Étkeztetés!T143</f>
        <v>0</v>
      </c>
    </row>
    <row r="137" spans="1:18" hidden="1" x14ac:dyDescent="0.25">
      <c r="B137" s="55"/>
      <c r="C137" s="2"/>
      <c r="D137" s="524" t="s">
        <v>360</v>
      </c>
      <c r="E137" s="524"/>
      <c r="F137" s="258">
        <f>Óvoda!F151+Étkeztetés!F144</f>
        <v>0</v>
      </c>
      <c r="G137" s="76">
        <f>Óvoda!J151+Étkeztetés!I144</f>
        <v>0</v>
      </c>
      <c r="H137" s="1">
        <f>Óvoda!K151+Étkeztetés!J144</f>
        <v>0</v>
      </c>
      <c r="I137" s="1">
        <f>Óvoda!L151+Étkeztetés!K144</f>
        <v>0</v>
      </c>
      <c r="J137" s="1">
        <f>Óvoda!M151+Étkeztetés!L144</f>
        <v>0</v>
      </c>
      <c r="K137" s="1">
        <f>Óvoda!N151+Étkeztetés!M144</f>
        <v>0</v>
      </c>
      <c r="L137" s="82">
        <f>Óvoda!O151+Étkeztetés!N144</f>
        <v>0</v>
      </c>
      <c r="M137" s="1">
        <f>Óvoda!P151+Étkeztetés!O144</f>
        <v>0</v>
      </c>
      <c r="N137" s="42">
        <f>Óvoda!Q151+Étkeztetés!P144</f>
        <v>0</v>
      </c>
      <c r="O137" s="82">
        <f>Óvoda!R151+Étkeztetés!Q144</f>
        <v>0</v>
      </c>
      <c r="P137" s="1">
        <f>Óvoda!S151+Étkeztetés!R144</f>
        <v>0</v>
      </c>
      <c r="Q137" s="42">
        <f>Óvoda!T151+Étkeztetés!S144</f>
        <v>0</v>
      </c>
      <c r="R137" s="44">
        <f>Óvoda!U151+Étkeztetés!T144</f>
        <v>0</v>
      </c>
    </row>
    <row r="138" spans="1:18" hidden="1" x14ac:dyDescent="0.25">
      <c r="B138" s="55"/>
      <c r="C138" s="2"/>
      <c r="D138" s="524" t="s">
        <v>361</v>
      </c>
      <c r="E138" s="524"/>
      <c r="F138" s="258">
        <f>Óvoda!F152+Étkeztetés!F145</f>
        <v>0</v>
      </c>
      <c r="G138" s="76">
        <f>Óvoda!J152+Étkeztetés!I145</f>
        <v>0</v>
      </c>
      <c r="H138" s="1">
        <f>Óvoda!K152+Étkeztetés!J145</f>
        <v>0</v>
      </c>
      <c r="I138" s="1">
        <f>Óvoda!L152+Étkeztetés!K145</f>
        <v>0</v>
      </c>
      <c r="J138" s="1">
        <f>Óvoda!M152+Étkeztetés!L145</f>
        <v>0</v>
      </c>
      <c r="K138" s="1">
        <f>Óvoda!N152+Étkeztetés!M145</f>
        <v>0</v>
      </c>
      <c r="L138" s="82">
        <f>Óvoda!O152+Étkeztetés!N145</f>
        <v>0</v>
      </c>
      <c r="M138" s="1">
        <f>Óvoda!P152+Étkeztetés!O145</f>
        <v>0</v>
      </c>
      <c r="N138" s="42">
        <f>Óvoda!Q152+Étkeztetés!P145</f>
        <v>0</v>
      </c>
      <c r="O138" s="82">
        <f>Óvoda!R152+Étkeztetés!Q145</f>
        <v>0</v>
      </c>
      <c r="P138" s="1">
        <f>Óvoda!S152+Étkeztetés!R145</f>
        <v>0</v>
      </c>
      <c r="Q138" s="42">
        <f>Óvoda!T152+Étkeztetés!S145</f>
        <v>0</v>
      </c>
      <c r="R138" s="44">
        <f>Óvoda!U152+Étkeztetés!T145</f>
        <v>0</v>
      </c>
    </row>
    <row r="139" spans="1:18" hidden="1" x14ac:dyDescent="0.25">
      <c r="B139" s="55"/>
      <c r="C139" s="2"/>
      <c r="D139" s="524" t="s">
        <v>362</v>
      </c>
      <c r="E139" s="524"/>
      <c r="F139" s="258">
        <f>Óvoda!F153+Étkeztetés!F146</f>
        <v>0</v>
      </c>
      <c r="G139" s="76">
        <f>Óvoda!J153+Étkeztetés!I146</f>
        <v>0</v>
      </c>
      <c r="H139" s="1">
        <f>Óvoda!K153+Étkeztetés!J146</f>
        <v>0</v>
      </c>
      <c r="I139" s="1">
        <f>Óvoda!L153+Étkeztetés!K146</f>
        <v>0</v>
      </c>
      <c r="J139" s="1">
        <f>Óvoda!M153+Étkeztetés!L146</f>
        <v>0</v>
      </c>
      <c r="K139" s="1">
        <f>Óvoda!N153+Étkeztetés!M146</f>
        <v>0</v>
      </c>
      <c r="L139" s="82">
        <f>Óvoda!O153+Étkeztetés!N146</f>
        <v>0</v>
      </c>
      <c r="M139" s="1">
        <f>Óvoda!P153+Étkeztetés!O146</f>
        <v>0</v>
      </c>
      <c r="N139" s="42">
        <f>Óvoda!Q153+Étkeztetés!P146</f>
        <v>0</v>
      </c>
      <c r="O139" s="82">
        <f>Óvoda!R153+Étkeztetés!Q146</f>
        <v>0</v>
      </c>
      <c r="P139" s="1">
        <f>Óvoda!S153+Étkeztetés!R146</f>
        <v>0</v>
      </c>
      <c r="Q139" s="42">
        <f>Óvoda!T153+Étkeztetés!S146</f>
        <v>0</v>
      </c>
      <c r="R139" s="44">
        <f>Óvoda!U153+Étkeztetés!T146</f>
        <v>0</v>
      </c>
    </row>
    <row r="140" spans="1:18" hidden="1" x14ac:dyDescent="0.25">
      <c r="B140" s="55"/>
      <c r="C140" s="2"/>
      <c r="D140" s="524" t="s">
        <v>363</v>
      </c>
      <c r="E140" s="524"/>
      <c r="F140" s="258">
        <f>Óvoda!F154+Étkeztetés!F147</f>
        <v>0</v>
      </c>
      <c r="G140" s="76">
        <f>Óvoda!J154+Étkeztetés!I147</f>
        <v>0</v>
      </c>
      <c r="H140" s="1">
        <f>Óvoda!K154+Étkeztetés!J147</f>
        <v>0</v>
      </c>
      <c r="I140" s="1">
        <f>Óvoda!L154+Étkeztetés!K147</f>
        <v>0</v>
      </c>
      <c r="J140" s="1">
        <f>Óvoda!M154+Étkeztetés!L147</f>
        <v>0</v>
      </c>
      <c r="K140" s="1">
        <f>Óvoda!N154+Étkeztetés!M147</f>
        <v>0</v>
      </c>
      <c r="L140" s="82">
        <f>Óvoda!O154+Étkeztetés!N147</f>
        <v>0</v>
      </c>
      <c r="M140" s="1">
        <f>Óvoda!P154+Étkeztetés!O147</f>
        <v>0</v>
      </c>
      <c r="N140" s="42">
        <f>Óvoda!Q154+Étkeztetés!P147</f>
        <v>0</v>
      </c>
      <c r="O140" s="82">
        <f>Óvoda!R154+Étkeztetés!Q147</f>
        <v>0</v>
      </c>
      <c r="P140" s="1">
        <f>Óvoda!S154+Étkeztetés!R147</f>
        <v>0</v>
      </c>
      <c r="Q140" s="42">
        <f>Óvoda!T154+Étkeztetés!S147</f>
        <v>0</v>
      </c>
      <c r="R140" s="44">
        <f>Óvoda!U154+Étkeztetés!T147</f>
        <v>0</v>
      </c>
    </row>
    <row r="141" spans="1:18" ht="25.5" hidden="1" customHeight="1" x14ac:dyDescent="0.25">
      <c r="B141" s="55"/>
      <c r="C141" s="2"/>
      <c r="D141" s="523" t="s">
        <v>536</v>
      </c>
      <c r="E141" s="523"/>
      <c r="F141" s="268">
        <f>Óvoda!F155+Étkeztetés!F148</f>
        <v>0</v>
      </c>
      <c r="G141" s="76">
        <f>Óvoda!J155+Étkeztetés!I148</f>
        <v>0</v>
      </c>
      <c r="H141" s="1">
        <f>Óvoda!K155+Étkeztetés!J148</f>
        <v>0</v>
      </c>
      <c r="I141" s="1">
        <f>Óvoda!L155+Étkeztetés!K148</f>
        <v>0</v>
      </c>
      <c r="J141" s="1">
        <f>Óvoda!M155+Étkeztetés!L148</f>
        <v>0</v>
      </c>
      <c r="K141" s="1">
        <f>Óvoda!N155+Étkeztetés!M148</f>
        <v>0</v>
      </c>
      <c r="L141" s="82">
        <f>Óvoda!O155+Étkeztetés!N148</f>
        <v>0</v>
      </c>
      <c r="M141" s="1">
        <f>Óvoda!P155+Étkeztetés!O148</f>
        <v>0</v>
      </c>
      <c r="N141" s="42">
        <f>Óvoda!Q155+Étkeztetés!P148</f>
        <v>0</v>
      </c>
      <c r="O141" s="82">
        <f>Óvoda!R155+Étkeztetés!Q148</f>
        <v>0</v>
      </c>
      <c r="P141" s="1">
        <f>Óvoda!S155+Étkeztetés!R148</f>
        <v>0</v>
      </c>
      <c r="Q141" s="42">
        <f>Óvoda!T155+Étkeztetés!S148</f>
        <v>0</v>
      </c>
      <c r="R141" s="44">
        <f>Óvoda!U155+Étkeztetés!T148</f>
        <v>0</v>
      </c>
    </row>
    <row r="142" spans="1:18" ht="25.5" hidden="1" customHeight="1" x14ac:dyDescent="0.25">
      <c r="B142" s="55"/>
      <c r="C142" s="2"/>
      <c r="D142" s="523" t="s">
        <v>539</v>
      </c>
      <c r="E142" s="523"/>
      <c r="F142" s="268">
        <f>Óvoda!F156+Étkeztetés!F149</f>
        <v>0</v>
      </c>
      <c r="G142" s="76">
        <f>Óvoda!J156+Étkeztetés!I149</f>
        <v>0</v>
      </c>
      <c r="H142" s="1">
        <f>Óvoda!K156+Étkeztetés!J149</f>
        <v>0</v>
      </c>
      <c r="I142" s="1">
        <f>Óvoda!L156+Étkeztetés!K149</f>
        <v>0</v>
      </c>
      <c r="J142" s="1">
        <f>Óvoda!M156+Étkeztetés!L149</f>
        <v>0</v>
      </c>
      <c r="K142" s="1">
        <f>Óvoda!N156+Étkeztetés!M149</f>
        <v>0</v>
      </c>
      <c r="L142" s="82">
        <f>Óvoda!O156+Étkeztetés!N149</f>
        <v>0</v>
      </c>
      <c r="M142" s="1">
        <f>Óvoda!P156+Étkeztetés!O149</f>
        <v>0</v>
      </c>
      <c r="N142" s="42">
        <f>Óvoda!Q156+Étkeztetés!P149</f>
        <v>0</v>
      </c>
      <c r="O142" s="82">
        <f>Óvoda!R156+Étkeztetés!Q149</f>
        <v>0</v>
      </c>
      <c r="P142" s="1">
        <f>Óvoda!S156+Étkeztetés!R149</f>
        <v>0</v>
      </c>
      <c r="Q142" s="42">
        <f>Óvoda!T156+Étkeztetés!S149</f>
        <v>0</v>
      </c>
      <c r="R142" s="44">
        <f>Óvoda!U156+Étkeztetés!T149</f>
        <v>0</v>
      </c>
    </row>
    <row r="143" spans="1:18" hidden="1" x14ac:dyDescent="0.25">
      <c r="B143" s="55"/>
      <c r="C143" s="2"/>
      <c r="D143" s="524" t="s">
        <v>365</v>
      </c>
      <c r="E143" s="524"/>
      <c r="F143" s="258">
        <f>Óvoda!F157+Étkeztetés!F150</f>
        <v>0</v>
      </c>
      <c r="G143" s="76">
        <f>Óvoda!J157+Étkeztetés!I150</f>
        <v>0</v>
      </c>
      <c r="H143" s="1">
        <f>Óvoda!K157+Étkeztetés!J150</f>
        <v>0</v>
      </c>
      <c r="I143" s="1">
        <f>Óvoda!L157+Étkeztetés!K150</f>
        <v>0</v>
      </c>
      <c r="J143" s="1">
        <f>Óvoda!M157+Étkeztetés!L150</f>
        <v>0</v>
      </c>
      <c r="K143" s="1">
        <f>Óvoda!N157+Étkeztetés!M150</f>
        <v>0</v>
      </c>
      <c r="L143" s="82">
        <f>Óvoda!O157+Étkeztetés!N150</f>
        <v>0</v>
      </c>
      <c r="M143" s="1">
        <f>Óvoda!P157+Étkeztetés!O150</f>
        <v>0</v>
      </c>
      <c r="N143" s="42">
        <f>Óvoda!Q157+Étkeztetés!P150</f>
        <v>0</v>
      </c>
      <c r="O143" s="82">
        <f>Óvoda!R157+Étkeztetés!Q150</f>
        <v>0</v>
      </c>
      <c r="P143" s="1">
        <f>Óvoda!S157+Étkeztetés!R150</f>
        <v>0</v>
      </c>
      <c r="Q143" s="42">
        <f>Óvoda!T157+Étkeztetés!S150</f>
        <v>0</v>
      </c>
      <c r="R143" s="44">
        <f>Óvoda!U157+Étkeztetés!T150</f>
        <v>0</v>
      </c>
    </row>
    <row r="144" spans="1:18" ht="25.5" hidden="1" customHeight="1" x14ac:dyDescent="0.25">
      <c r="B144" s="55"/>
      <c r="C144" s="2"/>
      <c r="D144" s="523" t="s">
        <v>542</v>
      </c>
      <c r="E144" s="523"/>
      <c r="F144" s="268">
        <f>Óvoda!F158+Étkeztetés!F151</f>
        <v>0</v>
      </c>
      <c r="G144" s="76">
        <f>Óvoda!J158+Étkeztetés!I151</f>
        <v>0</v>
      </c>
      <c r="H144" s="1">
        <f>Óvoda!K158+Étkeztetés!J151</f>
        <v>0</v>
      </c>
      <c r="I144" s="1">
        <f>Óvoda!L158+Étkeztetés!K151</f>
        <v>0</v>
      </c>
      <c r="J144" s="1">
        <f>Óvoda!M158+Étkeztetés!L151</f>
        <v>0</v>
      </c>
      <c r="K144" s="1">
        <f>Óvoda!N158+Étkeztetés!M151</f>
        <v>0</v>
      </c>
      <c r="L144" s="82">
        <f>Óvoda!O158+Étkeztetés!N151</f>
        <v>0</v>
      </c>
      <c r="M144" s="1">
        <f>Óvoda!P158+Étkeztetés!O151</f>
        <v>0</v>
      </c>
      <c r="N144" s="42">
        <f>Óvoda!Q158+Étkeztetés!P151</f>
        <v>0</v>
      </c>
      <c r="O144" s="82">
        <f>Óvoda!R158+Étkeztetés!Q151</f>
        <v>0</v>
      </c>
      <c r="P144" s="1">
        <f>Óvoda!S158+Étkeztetés!R151</f>
        <v>0</v>
      </c>
      <c r="Q144" s="42">
        <f>Óvoda!T158+Étkeztetés!S151</f>
        <v>0</v>
      </c>
      <c r="R144" s="44">
        <f>Óvoda!U158+Étkeztetés!T151</f>
        <v>0</v>
      </c>
    </row>
    <row r="145" spans="1:18" hidden="1" x14ac:dyDescent="0.25">
      <c r="B145" s="55"/>
      <c r="C145" s="2"/>
      <c r="D145" s="524" t="s">
        <v>543</v>
      </c>
      <c r="E145" s="524"/>
      <c r="F145" s="258">
        <f>Óvoda!F159+Étkeztetés!F152</f>
        <v>0</v>
      </c>
      <c r="G145" s="76">
        <f>Óvoda!J159+Étkeztetés!I152</f>
        <v>0</v>
      </c>
      <c r="H145" s="1">
        <f>Óvoda!K159+Étkeztetés!J152</f>
        <v>0</v>
      </c>
      <c r="I145" s="1">
        <f>Óvoda!L159+Étkeztetés!K152</f>
        <v>0</v>
      </c>
      <c r="J145" s="1">
        <f>Óvoda!M159+Étkeztetés!L152</f>
        <v>0</v>
      </c>
      <c r="K145" s="1">
        <f>Óvoda!N159+Étkeztetés!M152</f>
        <v>0</v>
      </c>
      <c r="L145" s="82">
        <f>Óvoda!O159+Étkeztetés!N152</f>
        <v>0</v>
      </c>
      <c r="M145" s="1">
        <f>Óvoda!P159+Étkeztetés!O152</f>
        <v>0</v>
      </c>
      <c r="N145" s="42">
        <f>Óvoda!Q159+Étkeztetés!P152</f>
        <v>0</v>
      </c>
      <c r="O145" s="82">
        <f>Óvoda!R159+Étkeztetés!Q152</f>
        <v>0</v>
      </c>
      <c r="P145" s="1">
        <f>Óvoda!S159+Étkeztetés!R152</f>
        <v>0</v>
      </c>
      <c r="Q145" s="42">
        <f>Óvoda!T159+Étkeztetés!S152</f>
        <v>0</v>
      </c>
      <c r="R145" s="44">
        <f>Óvoda!U159+Étkeztetés!T152</f>
        <v>0</v>
      </c>
    </row>
    <row r="146" spans="1:18" s="41" customFormat="1" ht="15.75" hidden="1" thickBot="1" x14ac:dyDescent="0.3">
      <c r="A146" s="128" t="s">
        <v>243</v>
      </c>
      <c r="B146" s="137" t="s">
        <v>671</v>
      </c>
      <c r="C146" s="600" t="s">
        <v>244</v>
      </c>
      <c r="D146" s="601"/>
      <c r="E146" s="601"/>
      <c r="F146" s="270">
        <f>Óvoda!F160+Étkeztetés!F153</f>
        <v>0</v>
      </c>
      <c r="G146" s="111">
        <f>Óvoda!J160+Étkeztetés!I153</f>
        <v>0</v>
      </c>
      <c r="H146" s="112">
        <f>Óvoda!K160+Étkeztetés!J153</f>
        <v>0</v>
      </c>
      <c r="I146" s="112">
        <f>Óvoda!L160+Étkeztetés!K153</f>
        <v>0</v>
      </c>
      <c r="J146" s="112">
        <f>Óvoda!M160+Étkeztetés!L153</f>
        <v>0</v>
      </c>
      <c r="K146" s="112">
        <f>Óvoda!N160+Étkeztetés!M153</f>
        <v>0</v>
      </c>
      <c r="L146" s="115">
        <f>Óvoda!O160+Étkeztetés!N153</f>
        <v>0</v>
      </c>
      <c r="M146" s="112">
        <f>Óvoda!P160+Étkeztetés!O153</f>
        <v>0</v>
      </c>
      <c r="N146" s="114">
        <f>Óvoda!Q160+Étkeztetés!P153</f>
        <v>0</v>
      </c>
      <c r="O146" s="115">
        <f>Óvoda!R160+Étkeztetés!Q153</f>
        <v>0</v>
      </c>
      <c r="P146" s="112">
        <f>Óvoda!S160+Étkeztetés!R153</f>
        <v>0</v>
      </c>
      <c r="Q146" s="114">
        <f>Óvoda!T160+Étkeztetés!S153</f>
        <v>0</v>
      </c>
      <c r="R146" s="116">
        <f>Óvoda!U160+Étkeztetés!T153</f>
        <v>0</v>
      </c>
    </row>
    <row r="147" spans="1:18" ht="15.75" thickBot="1" x14ac:dyDescent="0.3">
      <c r="B147" s="101" t="s">
        <v>245</v>
      </c>
      <c r="C147" s="560" t="s">
        <v>246</v>
      </c>
      <c r="D147" s="561"/>
      <c r="E147" s="561"/>
      <c r="F147" s="261">
        <f>Óvoda!F161+Étkeztetés!F154</f>
        <v>227000</v>
      </c>
      <c r="G147" s="87">
        <f>Óvoda!J161+Étkeztetés!I154</f>
        <v>0</v>
      </c>
      <c r="H147" s="88">
        <f>Óvoda!K161+Étkeztetés!J154</f>
        <v>0</v>
      </c>
      <c r="I147" s="88">
        <f>Óvoda!L161+Étkeztetés!K154</f>
        <v>0</v>
      </c>
      <c r="J147" s="88">
        <f>Óvoda!M161+Étkeztetés!L154</f>
        <v>0</v>
      </c>
      <c r="K147" s="88">
        <f>Óvoda!N161+Étkeztetés!M154</f>
        <v>127000</v>
      </c>
      <c r="L147" s="91">
        <f>Óvoda!O161+Étkeztetés!N154</f>
        <v>0</v>
      </c>
      <c r="M147" s="88">
        <f>Óvoda!P161+Étkeztetés!O154</f>
        <v>0</v>
      </c>
      <c r="N147" s="90">
        <f>Óvoda!Q161+Étkeztetés!P154</f>
        <v>0</v>
      </c>
      <c r="O147" s="91">
        <f>Óvoda!R161+Étkeztetés!Q154</f>
        <v>0</v>
      </c>
      <c r="P147" s="88">
        <f>Óvoda!S161+Étkeztetés!R154</f>
        <v>0</v>
      </c>
      <c r="Q147" s="90">
        <f>Óvoda!T161+Étkeztetés!S154</f>
        <v>100000</v>
      </c>
      <c r="R147" s="92">
        <f>Óvoda!U161+Étkeztetés!T154</f>
        <v>0</v>
      </c>
    </row>
    <row r="148" spans="1:18" s="18" customFormat="1" hidden="1" x14ac:dyDescent="0.25">
      <c r="A148" s="128" t="s">
        <v>247</v>
      </c>
      <c r="B148" s="117" t="s">
        <v>672</v>
      </c>
      <c r="C148" s="574" t="s">
        <v>248</v>
      </c>
      <c r="D148" s="575"/>
      <c r="E148" s="575"/>
      <c r="F148" s="257">
        <f>Óvoda!F162+Étkeztetés!F155</f>
        <v>0</v>
      </c>
      <c r="G148" s="95">
        <f>Óvoda!J162+Étkeztetés!I155</f>
        <v>0</v>
      </c>
      <c r="H148" s="96">
        <f>Óvoda!K162+Étkeztetés!J155</f>
        <v>0</v>
      </c>
      <c r="I148" s="96">
        <f>Óvoda!L162+Étkeztetés!K155</f>
        <v>0</v>
      </c>
      <c r="J148" s="96">
        <f>Óvoda!M162+Étkeztetés!L155</f>
        <v>0</v>
      </c>
      <c r="K148" s="96">
        <f>Óvoda!N162+Étkeztetés!M155</f>
        <v>0</v>
      </c>
      <c r="L148" s="99">
        <f>Óvoda!O162+Étkeztetés!N155</f>
        <v>0</v>
      </c>
      <c r="M148" s="96">
        <f>Óvoda!P162+Étkeztetés!O155</f>
        <v>0</v>
      </c>
      <c r="N148" s="98">
        <f>Óvoda!Q162+Étkeztetés!P155</f>
        <v>0</v>
      </c>
      <c r="O148" s="99">
        <f>Óvoda!R162+Étkeztetés!Q155</f>
        <v>0</v>
      </c>
      <c r="P148" s="96">
        <f>Óvoda!S162+Étkeztetés!R155</f>
        <v>0</v>
      </c>
      <c r="Q148" s="98">
        <f>Óvoda!T162+Étkeztetés!S155</f>
        <v>0</v>
      </c>
      <c r="R148" s="100">
        <f>Óvoda!U162+Étkeztetés!T155</f>
        <v>0</v>
      </c>
    </row>
    <row r="149" spans="1:18" s="18" customFormat="1" hidden="1" x14ac:dyDescent="0.25">
      <c r="A149" s="128" t="s">
        <v>249</v>
      </c>
      <c r="B149" s="93" t="s">
        <v>673</v>
      </c>
      <c r="C149" s="556" t="s">
        <v>250</v>
      </c>
      <c r="D149" s="557"/>
      <c r="E149" s="557"/>
      <c r="F149" s="259">
        <f>Óvoda!F163+Étkeztetés!F156</f>
        <v>0</v>
      </c>
      <c r="G149" s="95">
        <f>Óvoda!J163+Étkeztetés!I156</f>
        <v>0</v>
      </c>
      <c r="H149" s="96">
        <f>Óvoda!K163+Étkeztetés!J156</f>
        <v>0</v>
      </c>
      <c r="I149" s="96">
        <f>Óvoda!L163+Étkeztetés!K156</f>
        <v>0</v>
      </c>
      <c r="J149" s="96">
        <f>Óvoda!M163+Étkeztetés!L156</f>
        <v>0</v>
      </c>
      <c r="K149" s="96">
        <f>Óvoda!N163+Étkeztetés!M156</f>
        <v>0</v>
      </c>
      <c r="L149" s="99">
        <f>Óvoda!O163+Étkeztetés!N156</f>
        <v>0</v>
      </c>
      <c r="M149" s="96">
        <f>Óvoda!P163+Étkeztetés!O156</f>
        <v>0</v>
      </c>
      <c r="N149" s="98">
        <f>Óvoda!Q163+Étkeztetés!P156</f>
        <v>0</v>
      </c>
      <c r="O149" s="99">
        <f>Óvoda!R163+Étkeztetés!Q156</f>
        <v>0</v>
      </c>
      <c r="P149" s="96">
        <f>Óvoda!S163+Étkeztetés!R156</f>
        <v>0</v>
      </c>
      <c r="Q149" s="98">
        <f>Óvoda!T163+Étkeztetés!S156</f>
        <v>0</v>
      </c>
      <c r="R149" s="100">
        <f>Óvoda!U163+Étkeztetés!T156</f>
        <v>0</v>
      </c>
    </row>
    <row r="150" spans="1:18" hidden="1" x14ac:dyDescent="0.25">
      <c r="B150" s="55"/>
      <c r="C150" s="2"/>
      <c r="D150" s="524" t="s">
        <v>250</v>
      </c>
      <c r="E150" s="524"/>
      <c r="F150" s="258">
        <f>Óvoda!F164+Étkeztetés!F157</f>
        <v>0</v>
      </c>
      <c r="G150" s="76">
        <f>Óvoda!J164+Étkeztetés!I157</f>
        <v>0</v>
      </c>
      <c r="H150" s="1">
        <f>Óvoda!K164+Étkeztetés!J157</f>
        <v>0</v>
      </c>
      <c r="I150" s="1">
        <f>Óvoda!L164+Étkeztetés!K157</f>
        <v>0</v>
      </c>
      <c r="J150" s="1">
        <f>Óvoda!M164+Étkeztetés!L157</f>
        <v>0</v>
      </c>
      <c r="K150" s="1">
        <f>Óvoda!N164+Étkeztetés!M157</f>
        <v>0</v>
      </c>
      <c r="L150" s="82">
        <f>Óvoda!O164+Étkeztetés!N157</f>
        <v>0</v>
      </c>
      <c r="M150" s="1">
        <f>Óvoda!P164+Étkeztetés!O157</f>
        <v>0</v>
      </c>
      <c r="N150" s="42">
        <f>Óvoda!Q164+Étkeztetés!P157</f>
        <v>0</v>
      </c>
      <c r="O150" s="82">
        <f>Óvoda!R164+Étkeztetés!Q157</f>
        <v>0</v>
      </c>
      <c r="P150" s="1">
        <f>Óvoda!S164+Étkeztetés!R157</f>
        <v>0</v>
      </c>
      <c r="Q150" s="42">
        <f>Óvoda!T164+Étkeztetés!S157</f>
        <v>0</v>
      </c>
      <c r="R150" s="44">
        <f>Óvoda!U164+Étkeztetés!T157</f>
        <v>0</v>
      </c>
    </row>
    <row r="151" spans="1:18" hidden="1" x14ac:dyDescent="0.25">
      <c r="B151" s="55"/>
      <c r="C151" s="2"/>
      <c r="D151" s="524" t="s">
        <v>349</v>
      </c>
      <c r="E151" s="524"/>
      <c r="F151" s="258">
        <f>Óvoda!F165+Étkeztetés!F158</f>
        <v>0</v>
      </c>
      <c r="G151" s="76">
        <f>Óvoda!J165+Étkeztetés!I158</f>
        <v>0</v>
      </c>
      <c r="H151" s="1">
        <f>Óvoda!K165+Étkeztetés!J158</f>
        <v>0</v>
      </c>
      <c r="I151" s="1">
        <f>Óvoda!L165+Étkeztetés!K158</f>
        <v>0</v>
      </c>
      <c r="J151" s="1">
        <f>Óvoda!M165+Étkeztetés!L158</f>
        <v>0</v>
      </c>
      <c r="K151" s="1">
        <f>Óvoda!N165+Étkeztetés!M158</f>
        <v>0</v>
      </c>
      <c r="L151" s="82">
        <f>Óvoda!O165+Étkeztetés!N158</f>
        <v>0</v>
      </c>
      <c r="M151" s="1">
        <f>Óvoda!P165+Étkeztetés!O158</f>
        <v>0</v>
      </c>
      <c r="N151" s="42">
        <f>Óvoda!Q165+Étkeztetés!P158</f>
        <v>0</v>
      </c>
      <c r="O151" s="82">
        <f>Óvoda!R165+Étkeztetés!Q158</f>
        <v>0</v>
      </c>
      <c r="P151" s="1">
        <f>Óvoda!S165+Étkeztetés!R158</f>
        <v>0</v>
      </c>
      <c r="Q151" s="42">
        <f>Óvoda!T165+Étkeztetés!S158</f>
        <v>0</v>
      </c>
      <c r="R151" s="44">
        <f>Óvoda!U165+Étkeztetés!T158</f>
        <v>0</v>
      </c>
    </row>
    <row r="152" spans="1:18" s="18" customFormat="1" hidden="1" x14ac:dyDescent="0.25">
      <c r="A152" s="128" t="s">
        <v>251</v>
      </c>
      <c r="B152" s="93" t="s">
        <v>674</v>
      </c>
      <c r="C152" s="556" t="s">
        <v>252</v>
      </c>
      <c r="D152" s="557"/>
      <c r="E152" s="557"/>
      <c r="F152" s="259">
        <f>Óvoda!F166+Étkeztetés!F159</f>
        <v>0</v>
      </c>
      <c r="G152" s="95">
        <f>Óvoda!J166+Étkeztetés!I159</f>
        <v>0</v>
      </c>
      <c r="H152" s="96">
        <f>Óvoda!K166+Étkeztetés!J159</f>
        <v>0</v>
      </c>
      <c r="I152" s="96">
        <f>Óvoda!L166+Étkeztetés!K159</f>
        <v>0</v>
      </c>
      <c r="J152" s="96">
        <f>Óvoda!M166+Étkeztetés!L159</f>
        <v>0</v>
      </c>
      <c r="K152" s="96">
        <f>Óvoda!N166+Étkeztetés!M159</f>
        <v>0</v>
      </c>
      <c r="L152" s="99">
        <f>Óvoda!O166+Étkeztetés!N159</f>
        <v>0</v>
      </c>
      <c r="M152" s="96">
        <f>Óvoda!P166+Étkeztetés!O159</f>
        <v>0</v>
      </c>
      <c r="N152" s="98">
        <f>Óvoda!Q166+Étkeztetés!P159</f>
        <v>0</v>
      </c>
      <c r="O152" s="99">
        <f>Óvoda!R166+Étkeztetés!Q159</f>
        <v>0</v>
      </c>
      <c r="P152" s="96">
        <f>Óvoda!S166+Étkeztetés!R159</f>
        <v>0</v>
      </c>
      <c r="Q152" s="98">
        <f>Óvoda!T166+Étkeztetés!S159</f>
        <v>0</v>
      </c>
      <c r="R152" s="100">
        <f>Óvoda!U166+Étkeztetés!T159</f>
        <v>0</v>
      </c>
    </row>
    <row r="153" spans="1:18" s="18" customFormat="1" x14ac:dyDescent="0.25">
      <c r="A153" s="128" t="s">
        <v>253</v>
      </c>
      <c r="B153" s="93" t="s">
        <v>675</v>
      </c>
      <c r="C153" s="556" t="s">
        <v>254</v>
      </c>
      <c r="D153" s="557"/>
      <c r="E153" s="557"/>
      <c r="F153" s="259">
        <f>Óvoda!F167+Étkeztetés!F160</f>
        <v>178740</v>
      </c>
      <c r="G153" s="95">
        <f>Óvoda!J167+Étkeztetés!I160</f>
        <v>0</v>
      </c>
      <c r="H153" s="96">
        <f>Óvoda!K167+Étkeztetés!J160</f>
        <v>0</v>
      </c>
      <c r="I153" s="96">
        <f>Óvoda!L167+Étkeztetés!K160</f>
        <v>0</v>
      </c>
      <c r="J153" s="96">
        <f>Óvoda!M167+Étkeztetés!L160</f>
        <v>0</v>
      </c>
      <c r="K153" s="96">
        <f>Óvoda!N167+Étkeztetés!M160</f>
        <v>100000</v>
      </c>
      <c r="L153" s="99">
        <f>Óvoda!O167+Étkeztetés!N160</f>
        <v>0</v>
      </c>
      <c r="M153" s="96">
        <f>Óvoda!P167+Étkeztetés!O160</f>
        <v>0</v>
      </c>
      <c r="N153" s="98">
        <f>Óvoda!Q167+Étkeztetés!P160</f>
        <v>0</v>
      </c>
      <c r="O153" s="99">
        <f>Óvoda!R167+Étkeztetés!Q160</f>
        <v>0</v>
      </c>
      <c r="P153" s="96">
        <f>Óvoda!S167+Étkeztetés!R160</f>
        <v>0</v>
      </c>
      <c r="Q153" s="98">
        <f>Óvoda!T167+Étkeztetés!S160</f>
        <v>78740</v>
      </c>
      <c r="R153" s="100">
        <f>Óvoda!U167+Étkeztetés!T160</f>
        <v>0</v>
      </c>
    </row>
    <row r="154" spans="1:18" s="18" customFormat="1" hidden="1" x14ac:dyDescent="0.25">
      <c r="A154" s="128" t="s">
        <v>255</v>
      </c>
      <c r="B154" s="93" t="s">
        <v>676</v>
      </c>
      <c r="C154" s="556" t="s">
        <v>256</v>
      </c>
      <c r="D154" s="557"/>
      <c r="E154" s="557"/>
      <c r="F154" s="259">
        <f>Óvoda!F168+Étkeztetés!F161</f>
        <v>0</v>
      </c>
      <c r="G154" s="95">
        <f>Óvoda!J168+Étkeztetés!I161</f>
        <v>0</v>
      </c>
      <c r="H154" s="96">
        <f>Óvoda!K168+Étkeztetés!J161</f>
        <v>0</v>
      </c>
      <c r="I154" s="96">
        <f>Óvoda!L168+Étkeztetés!K161</f>
        <v>0</v>
      </c>
      <c r="J154" s="96">
        <f>Óvoda!M168+Étkeztetés!L161</f>
        <v>0</v>
      </c>
      <c r="K154" s="96">
        <f>Óvoda!N168+Étkeztetés!M161</f>
        <v>0</v>
      </c>
      <c r="L154" s="99">
        <f>Óvoda!O168+Étkeztetés!N161</f>
        <v>0</v>
      </c>
      <c r="M154" s="96">
        <f>Óvoda!P168+Étkeztetés!O161</f>
        <v>0</v>
      </c>
      <c r="N154" s="98">
        <f>Óvoda!Q168+Étkeztetés!P161</f>
        <v>0</v>
      </c>
      <c r="O154" s="99">
        <f>Óvoda!R168+Étkeztetés!Q161</f>
        <v>0</v>
      </c>
      <c r="P154" s="96">
        <f>Óvoda!S168+Étkeztetés!R161</f>
        <v>0</v>
      </c>
      <c r="Q154" s="98">
        <f>Óvoda!T168+Étkeztetés!S161</f>
        <v>0</v>
      </c>
      <c r="R154" s="100">
        <f>Óvoda!U168+Étkeztetés!T161</f>
        <v>0</v>
      </c>
    </row>
    <row r="155" spans="1:18" s="18" customFormat="1" hidden="1" x14ac:dyDescent="0.25">
      <c r="A155" s="128" t="s">
        <v>257</v>
      </c>
      <c r="B155" s="93" t="s">
        <v>677</v>
      </c>
      <c r="C155" s="556" t="s">
        <v>258</v>
      </c>
      <c r="D155" s="557"/>
      <c r="E155" s="557"/>
      <c r="F155" s="259">
        <f>Óvoda!F169+Étkeztetés!F162</f>
        <v>0</v>
      </c>
      <c r="G155" s="95">
        <f>Óvoda!J169+Étkeztetés!I162</f>
        <v>0</v>
      </c>
      <c r="H155" s="96">
        <f>Óvoda!K169+Étkeztetés!J162</f>
        <v>0</v>
      </c>
      <c r="I155" s="96">
        <f>Óvoda!L169+Étkeztetés!K162</f>
        <v>0</v>
      </c>
      <c r="J155" s="96">
        <f>Óvoda!M169+Étkeztetés!L162</f>
        <v>0</v>
      </c>
      <c r="K155" s="96">
        <f>Óvoda!N169+Étkeztetés!M162</f>
        <v>0</v>
      </c>
      <c r="L155" s="99">
        <f>Óvoda!O169+Étkeztetés!N162</f>
        <v>0</v>
      </c>
      <c r="M155" s="96">
        <f>Óvoda!P169+Étkeztetés!O162</f>
        <v>0</v>
      </c>
      <c r="N155" s="98">
        <f>Óvoda!Q169+Étkeztetés!P162</f>
        <v>0</v>
      </c>
      <c r="O155" s="99">
        <f>Óvoda!R169+Étkeztetés!Q162</f>
        <v>0</v>
      </c>
      <c r="P155" s="96">
        <f>Óvoda!S169+Étkeztetés!R162</f>
        <v>0</v>
      </c>
      <c r="Q155" s="98">
        <f>Óvoda!T169+Étkeztetés!S162</f>
        <v>0</v>
      </c>
      <c r="R155" s="100">
        <f>Óvoda!U169+Étkeztetés!T162</f>
        <v>0</v>
      </c>
    </row>
    <row r="156" spans="1:18" s="18" customFormat="1" ht="15.75" thickBot="1" x14ac:dyDescent="0.3">
      <c r="A156" s="128" t="s">
        <v>259</v>
      </c>
      <c r="B156" s="127" t="s">
        <v>678</v>
      </c>
      <c r="C156" s="596" t="s">
        <v>260</v>
      </c>
      <c r="D156" s="597"/>
      <c r="E156" s="597"/>
      <c r="F156" s="271">
        <f>Óvoda!F170+Étkeztetés!F163</f>
        <v>48260</v>
      </c>
      <c r="G156" s="95">
        <f>Óvoda!J170+Étkeztetés!I163</f>
        <v>0</v>
      </c>
      <c r="H156" s="96">
        <f>Óvoda!K170+Étkeztetés!J163</f>
        <v>0</v>
      </c>
      <c r="I156" s="96">
        <f>Óvoda!L170+Étkeztetés!K163</f>
        <v>0</v>
      </c>
      <c r="J156" s="96">
        <f>Óvoda!M170+Étkeztetés!L163</f>
        <v>0</v>
      </c>
      <c r="K156" s="96">
        <f>Óvoda!N170+Étkeztetés!M163</f>
        <v>27000</v>
      </c>
      <c r="L156" s="99">
        <f>Óvoda!O170+Étkeztetés!N163</f>
        <v>0</v>
      </c>
      <c r="M156" s="96">
        <f>Óvoda!P170+Étkeztetés!O163</f>
        <v>0</v>
      </c>
      <c r="N156" s="98">
        <f>Óvoda!Q170+Étkeztetés!P163</f>
        <v>0</v>
      </c>
      <c r="O156" s="99">
        <f>Óvoda!R170+Étkeztetés!Q163</f>
        <v>0</v>
      </c>
      <c r="P156" s="96">
        <f>Óvoda!S170+Étkeztetés!R163</f>
        <v>0</v>
      </c>
      <c r="Q156" s="98">
        <f>Óvoda!T170+Étkeztetés!S163</f>
        <v>21260</v>
      </c>
      <c r="R156" s="100">
        <f>Óvoda!U170+Étkeztetés!T163</f>
        <v>0</v>
      </c>
    </row>
    <row r="157" spans="1:18" ht="15.75" thickBot="1" x14ac:dyDescent="0.3">
      <c r="B157" s="101" t="s">
        <v>261</v>
      </c>
      <c r="C157" s="560" t="s">
        <v>262</v>
      </c>
      <c r="D157" s="561"/>
      <c r="E157" s="561"/>
      <c r="F157" s="261">
        <f>Óvoda!F171+Étkeztetés!F164</f>
        <v>0</v>
      </c>
      <c r="G157" s="87">
        <f>Óvoda!J171+Étkeztetés!I164</f>
        <v>0</v>
      </c>
      <c r="H157" s="88">
        <f>Óvoda!K171+Étkeztetés!J164</f>
        <v>0</v>
      </c>
      <c r="I157" s="88">
        <f>Óvoda!L171+Étkeztetés!K164</f>
        <v>0</v>
      </c>
      <c r="J157" s="88">
        <f>Óvoda!M171+Étkeztetés!L164</f>
        <v>0</v>
      </c>
      <c r="K157" s="88">
        <f>Óvoda!N171+Étkeztetés!M164</f>
        <v>0</v>
      </c>
      <c r="L157" s="91">
        <f>Óvoda!O171+Étkeztetés!N164</f>
        <v>0</v>
      </c>
      <c r="M157" s="88">
        <f>Óvoda!P171+Étkeztetés!O164</f>
        <v>0</v>
      </c>
      <c r="N157" s="90">
        <f>Óvoda!Q171+Étkeztetés!P164</f>
        <v>0</v>
      </c>
      <c r="O157" s="91">
        <f>Óvoda!R171+Étkeztetés!Q164</f>
        <v>0</v>
      </c>
      <c r="P157" s="88">
        <f>Óvoda!S171+Étkeztetés!R164</f>
        <v>0</v>
      </c>
      <c r="Q157" s="90">
        <f>Óvoda!T171+Étkeztetés!S164</f>
        <v>0</v>
      </c>
      <c r="R157" s="92">
        <f>Óvoda!U171+Étkeztetés!T164</f>
        <v>0</v>
      </c>
    </row>
    <row r="158" spans="1:18" s="18" customFormat="1" hidden="1" x14ac:dyDescent="0.25">
      <c r="A158" s="128" t="s">
        <v>263</v>
      </c>
      <c r="B158" s="283" t="s">
        <v>679</v>
      </c>
      <c r="C158" s="598" t="s">
        <v>264</v>
      </c>
      <c r="D158" s="599"/>
      <c r="E158" s="599"/>
      <c r="F158" s="284">
        <f>Óvoda!F172+Étkeztetés!F165</f>
        <v>0</v>
      </c>
      <c r="G158" s="287">
        <f>Óvoda!J172+Étkeztetés!I165</f>
        <v>0</v>
      </c>
      <c r="H158" s="288">
        <f>Óvoda!K172+Étkeztetés!J165</f>
        <v>0</v>
      </c>
      <c r="I158" s="288">
        <f>Óvoda!L172+Étkeztetés!K165</f>
        <v>0</v>
      </c>
      <c r="J158" s="288">
        <f>Óvoda!M172+Étkeztetés!L165</f>
        <v>0</v>
      </c>
      <c r="K158" s="288">
        <f>Óvoda!N172+Étkeztetés!M165</f>
        <v>0</v>
      </c>
      <c r="L158" s="289">
        <f>Óvoda!O172+Étkeztetés!N165</f>
        <v>0</v>
      </c>
      <c r="M158" s="288">
        <f>Óvoda!P172+Étkeztetés!O165</f>
        <v>0</v>
      </c>
      <c r="N158" s="290">
        <f>Óvoda!Q172+Étkeztetés!P165</f>
        <v>0</v>
      </c>
      <c r="O158" s="289">
        <f>Óvoda!R172+Étkeztetés!Q165</f>
        <v>0</v>
      </c>
      <c r="P158" s="288">
        <f>Óvoda!S172+Étkeztetés!R165</f>
        <v>0</v>
      </c>
      <c r="Q158" s="290">
        <f>Óvoda!T172+Étkeztetés!S165</f>
        <v>0</v>
      </c>
      <c r="R158" s="291">
        <f>Óvoda!U172+Étkeztetés!T165</f>
        <v>0</v>
      </c>
    </row>
    <row r="159" spans="1:18" s="18" customFormat="1" hidden="1" x14ac:dyDescent="0.25">
      <c r="A159" s="128" t="s">
        <v>265</v>
      </c>
      <c r="B159" s="292" t="s">
        <v>680</v>
      </c>
      <c r="C159" s="592" t="s">
        <v>887</v>
      </c>
      <c r="D159" s="593"/>
      <c r="E159" s="593"/>
      <c r="F159" s="293">
        <f>Óvoda!F173+Étkeztetés!F166</f>
        <v>0</v>
      </c>
      <c r="G159" s="287">
        <f>Óvoda!J173+Étkeztetés!I166</f>
        <v>0</v>
      </c>
      <c r="H159" s="288">
        <f>Óvoda!K173+Étkeztetés!J166</f>
        <v>0</v>
      </c>
      <c r="I159" s="288">
        <f>Óvoda!L173+Étkeztetés!K166</f>
        <v>0</v>
      </c>
      <c r="J159" s="288">
        <f>Óvoda!M173+Étkeztetés!L166</f>
        <v>0</v>
      </c>
      <c r="K159" s="288">
        <f>Óvoda!N173+Étkeztetés!M166</f>
        <v>0</v>
      </c>
      <c r="L159" s="289">
        <f>Óvoda!O173+Étkeztetés!N166</f>
        <v>0</v>
      </c>
      <c r="M159" s="288">
        <f>Óvoda!P173+Étkeztetés!O166</f>
        <v>0</v>
      </c>
      <c r="N159" s="290">
        <f>Óvoda!Q173+Étkeztetés!P166</f>
        <v>0</v>
      </c>
      <c r="O159" s="289">
        <f>Óvoda!R173+Étkeztetés!Q166</f>
        <v>0</v>
      </c>
      <c r="P159" s="288">
        <f>Óvoda!S173+Étkeztetés!R166</f>
        <v>0</v>
      </c>
      <c r="Q159" s="290">
        <f>Óvoda!T173+Étkeztetés!S166</f>
        <v>0</v>
      </c>
      <c r="R159" s="291">
        <f>Óvoda!U173+Étkeztetés!T166</f>
        <v>0</v>
      </c>
    </row>
    <row r="160" spans="1:18" s="18" customFormat="1" hidden="1" x14ac:dyDescent="0.25">
      <c r="A160" s="128" t="s">
        <v>266</v>
      </c>
      <c r="B160" s="292" t="s">
        <v>681</v>
      </c>
      <c r="C160" s="592" t="s">
        <v>267</v>
      </c>
      <c r="D160" s="593"/>
      <c r="E160" s="593"/>
      <c r="F160" s="293">
        <f>Óvoda!F174+Étkeztetés!F167</f>
        <v>0</v>
      </c>
      <c r="G160" s="287">
        <f>Óvoda!J174+Étkeztetés!I167</f>
        <v>0</v>
      </c>
      <c r="H160" s="288">
        <f>Óvoda!K174+Étkeztetés!J167</f>
        <v>0</v>
      </c>
      <c r="I160" s="288">
        <f>Óvoda!L174+Étkeztetés!K167</f>
        <v>0</v>
      </c>
      <c r="J160" s="288">
        <f>Óvoda!M174+Étkeztetés!L167</f>
        <v>0</v>
      </c>
      <c r="K160" s="288">
        <f>Óvoda!N174+Étkeztetés!M167</f>
        <v>0</v>
      </c>
      <c r="L160" s="289">
        <f>Óvoda!O174+Étkeztetés!N167</f>
        <v>0</v>
      </c>
      <c r="M160" s="288">
        <f>Óvoda!P174+Étkeztetés!O167</f>
        <v>0</v>
      </c>
      <c r="N160" s="290">
        <f>Óvoda!Q174+Étkeztetés!P167</f>
        <v>0</v>
      </c>
      <c r="O160" s="289">
        <f>Óvoda!R174+Étkeztetés!Q167</f>
        <v>0</v>
      </c>
      <c r="P160" s="288">
        <f>Óvoda!S174+Étkeztetés!R167</f>
        <v>0</v>
      </c>
      <c r="Q160" s="290">
        <f>Óvoda!T174+Étkeztetés!S167</f>
        <v>0</v>
      </c>
      <c r="R160" s="291">
        <f>Óvoda!U174+Étkeztetés!T167</f>
        <v>0</v>
      </c>
    </row>
    <row r="161" spans="1:18" s="18" customFormat="1" ht="15.75" hidden="1" thickBot="1" x14ac:dyDescent="0.3">
      <c r="A161" s="128" t="s">
        <v>268</v>
      </c>
      <c r="B161" s="295" t="s">
        <v>682</v>
      </c>
      <c r="C161" s="594" t="s">
        <v>366</v>
      </c>
      <c r="D161" s="595"/>
      <c r="E161" s="595"/>
      <c r="F161" s="296">
        <f>Óvoda!F175+Étkeztetés!F168</f>
        <v>0</v>
      </c>
      <c r="G161" s="287">
        <f>Óvoda!J175+Étkeztetés!I168</f>
        <v>0</v>
      </c>
      <c r="H161" s="288">
        <f>Óvoda!K175+Étkeztetés!J168</f>
        <v>0</v>
      </c>
      <c r="I161" s="288">
        <f>Óvoda!L175+Étkeztetés!K168</f>
        <v>0</v>
      </c>
      <c r="J161" s="288">
        <f>Óvoda!M175+Étkeztetés!L168</f>
        <v>0</v>
      </c>
      <c r="K161" s="288">
        <f>Óvoda!N175+Étkeztetés!M168</f>
        <v>0</v>
      </c>
      <c r="L161" s="289">
        <f>Óvoda!O175+Étkeztetés!N168</f>
        <v>0</v>
      </c>
      <c r="M161" s="288">
        <f>Óvoda!P175+Étkeztetés!O168</f>
        <v>0</v>
      </c>
      <c r="N161" s="290">
        <f>Óvoda!Q175+Étkeztetés!P168</f>
        <v>0</v>
      </c>
      <c r="O161" s="289">
        <f>Óvoda!R175+Étkeztetés!Q168</f>
        <v>0</v>
      </c>
      <c r="P161" s="288">
        <f>Óvoda!S175+Étkeztetés!R168</f>
        <v>0</v>
      </c>
      <c r="Q161" s="290">
        <f>Óvoda!T175+Étkeztetés!S168</f>
        <v>0</v>
      </c>
      <c r="R161" s="291">
        <f>Óvoda!U175+Étkeztetés!T168</f>
        <v>0</v>
      </c>
    </row>
    <row r="162" spans="1:18" ht="15.75" thickBot="1" x14ac:dyDescent="0.3">
      <c r="B162" s="101" t="s">
        <v>269</v>
      </c>
      <c r="C162" s="560" t="s">
        <v>270</v>
      </c>
      <c r="D162" s="561"/>
      <c r="E162" s="561"/>
      <c r="F162" s="261">
        <f>Óvoda!F176+Étkeztetés!F169</f>
        <v>0</v>
      </c>
      <c r="G162" s="87">
        <f>Óvoda!J176+Étkeztetés!I169</f>
        <v>0</v>
      </c>
      <c r="H162" s="88">
        <f>Óvoda!K176+Étkeztetés!J169</f>
        <v>0</v>
      </c>
      <c r="I162" s="88">
        <f>Óvoda!L176+Étkeztetés!K169</f>
        <v>0</v>
      </c>
      <c r="J162" s="88">
        <f>Óvoda!M176+Étkeztetés!L169</f>
        <v>0</v>
      </c>
      <c r="K162" s="88">
        <f>Óvoda!N176+Étkeztetés!M169</f>
        <v>0</v>
      </c>
      <c r="L162" s="91">
        <f>Óvoda!O176+Étkeztetés!N169</f>
        <v>0</v>
      </c>
      <c r="M162" s="88">
        <f>Óvoda!P176+Étkeztetés!O169</f>
        <v>0</v>
      </c>
      <c r="N162" s="90">
        <f>Óvoda!Q176+Étkeztetés!P169</f>
        <v>0</v>
      </c>
      <c r="O162" s="91">
        <f>Óvoda!R176+Étkeztetés!Q169</f>
        <v>0</v>
      </c>
      <c r="P162" s="88">
        <f>Óvoda!S176+Étkeztetés!R169</f>
        <v>0</v>
      </c>
      <c r="Q162" s="90">
        <f>Óvoda!T176+Étkeztetés!S169</f>
        <v>0</v>
      </c>
      <c r="R162" s="92">
        <f>Óvoda!U176+Étkeztetés!T169</f>
        <v>0</v>
      </c>
    </row>
    <row r="163" spans="1:18" s="18" customFormat="1" ht="25.5" hidden="1" customHeight="1" x14ac:dyDescent="0.25">
      <c r="A163" s="128" t="s">
        <v>271</v>
      </c>
      <c r="B163" s="93" t="s">
        <v>683</v>
      </c>
      <c r="C163" s="532" t="s">
        <v>367</v>
      </c>
      <c r="D163" s="533"/>
      <c r="E163" s="533"/>
      <c r="F163" s="272">
        <f>Óvoda!F177+Étkeztetés!F170</f>
        <v>0</v>
      </c>
      <c r="G163" s="95">
        <f>Óvoda!J177+Étkeztetés!I170</f>
        <v>0</v>
      </c>
      <c r="H163" s="96">
        <f>Óvoda!K177+Étkeztetés!J170</f>
        <v>0</v>
      </c>
      <c r="I163" s="96">
        <f>Óvoda!L177+Étkeztetés!K170</f>
        <v>0</v>
      </c>
      <c r="J163" s="96">
        <f>Óvoda!M177+Étkeztetés!L170</f>
        <v>0</v>
      </c>
      <c r="K163" s="96">
        <f>Óvoda!N177+Étkeztetés!M170</f>
        <v>0</v>
      </c>
      <c r="L163" s="99">
        <f>Óvoda!O177+Étkeztetés!N170</f>
        <v>0</v>
      </c>
      <c r="M163" s="96">
        <f>Óvoda!P177+Étkeztetés!O170</f>
        <v>0</v>
      </c>
      <c r="N163" s="98">
        <f>Óvoda!Q177+Étkeztetés!P170</f>
        <v>0</v>
      </c>
      <c r="O163" s="99">
        <f>Óvoda!R177+Étkeztetés!Q170</f>
        <v>0</v>
      </c>
      <c r="P163" s="96">
        <f>Óvoda!S177+Étkeztetés!R170</f>
        <v>0</v>
      </c>
      <c r="Q163" s="98">
        <f>Óvoda!T177+Étkeztetés!S170</f>
        <v>0</v>
      </c>
      <c r="R163" s="100">
        <f>Óvoda!U177+Étkeztetés!T170</f>
        <v>0</v>
      </c>
    </row>
    <row r="164" spans="1:18" s="18" customFormat="1" ht="16.350000000000001" hidden="1" customHeight="1" x14ac:dyDescent="0.25">
      <c r="A164" s="128" t="s">
        <v>272</v>
      </c>
      <c r="B164" s="93" t="s">
        <v>684</v>
      </c>
      <c r="C164" s="590" t="s">
        <v>812</v>
      </c>
      <c r="D164" s="591"/>
      <c r="E164" s="591"/>
      <c r="F164" s="272">
        <f>Óvoda!F178+Étkeztetés!F171</f>
        <v>0</v>
      </c>
      <c r="G164" s="95">
        <f>Óvoda!J178+Étkeztetés!I171</f>
        <v>0</v>
      </c>
      <c r="H164" s="96">
        <f>Óvoda!K178+Étkeztetés!J171</f>
        <v>0</v>
      </c>
      <c r="I164" s="96">
        <f>Óvoda!L178+Étkeztetés!K171</f>
        <v>0</v>
      </c>
      <c r="J164" s="96">
        <f>Óvoda!M178+Étkeztetés!L171</f>
        <v>0</v>
      </c>
      <c r="K164" s="96">
        <f>Óvoda!N178+Étkeztetés!M171</f>
        <v>0</v>
      </c>
      <c r="L164" s="99">
        <f>Óvoda!O178+Étkeztetés!N171</f>
        <v>0</v>
      </c>
      <c r="M164" s="96">
        <f>Óvoda!P178+Étkeztetés!O171</f>
        <v>0</v>
      </c>
      <c r="N164" s="98">
        <f>Óvoda!Q178+Étkeztetés!P171</f>
        <v>0</v>
      </c>
      <c r="O164" s="99">
        <f>Óvoda!R178+Étkeztetés!Q171</f>
        <v>0</v>
      </c>
      <c r="P164" s="96">
        <f>Óvoda!S178+Étkeztetés!R171</f>
        <v>0</v>
      </c>
      <c r="Q164" s="98">
        <f>Óvoda!T178+Étkeztetés!S171</f>
        <v>0</v>
      </c>
      <c r="R164" s="100">
        <f>Óvoda!U178+Étkeztetés!T171</f>
        <v>0</v>
      </c>
    </row>
    <row r="165" spans="1:18" hidden="1" x14ac:dyDescent="0.25">
      <c r="B165" s="55"/>
      <c r="C165" s="2"/>
      <c r="D165" s="524" t="s">
        <v>813</v>
      </c>
      <c r="E165" s="524"/>
      <c r="F165" s="258">
        <f>Óvoda!F179+Étkeztetés!F172</f>
        <v>0</v>
      </c>
      <c r="G165" s="76">
        <f>Óvoda!J179+Étkeztetés!I172</f>
        <v>0</v>
      </c>
      <c r="H165" s="1">
        <f>Óvoda!K179+Étkeztetés!J172</f>
        <v>0</v>
      </c>
      <c r="I165" s="1">
        <f>Óvoda!L179+Étkeztetés!K172</f>
        <v>0</v>
      </c>
      <c r="J165" s="1">
        <f>Óvoda!M179+Étkeztetés!L172</f>
        <v>0</v>
      </c>
      <c r="K165" s="1">
        <f>Óvoda!N179+Étkeztetés!M172</f>
        <v>0</v>
      </c>
      <c r="L165" s="82">
        <f>Óvoda!O179+Étkeztetés!N172</f>
        <v>0</v>
      </c>
      <c r="M165" s="1">
        <f>Óvoda!P179+Étkeztetés!O172</f>
        <v>0</v>
      </c>
      <c r="N165" s="42">
        <f>Óvoda!Q179+Étkeztetés!P172</f>
        <v>0</v>
      </c>
      <c r="O165" s="82">
        <f>Óvoda!R179+Étkeztetés!Q172</f>
        <v>0</v>
      </c>
      <c r="P165" s="1">
        <f>Óvoda!S179+Étkeztetés!R172</f>
        <v>0</v>
      </c>
      <c r="Q165" s="42">
        <f>Óvoda!T179+Étkeztetés!S172</f>
        <v>0</v>
      </c>
      <c r="R165" s="44">
        <f>Óvoda!U179+Étkeztetés!T172</f>
        <v>0</v>
      </c>
    </row>
    <row r="166" spans="1:18" hidden="1" x14ac:dyDescent="0.25">
      <c r="B166" s="55"/>
      <c r="C166" s="2"/>
      <c r="D166" s="524" t="s">
        <v>814</v>
      </c>
      <c r="E166" s="524"/>
      <c r="F166" s="258">
        <f>Óvoda!F180+Étkeztetés!F173</f>
        <v>0</v>
      </c>
      <c r="G166" s="76">
        <f>Óvoda!J180+Étkeztetés!I173</f>
        <v>0</v>
      </c>
      <c r="H166" s="1">
        <f>Óvoda!K180+Étkeztetés!J173</f>
        <v>0</v>
      </c>
      <c r="I166" s="1">
        <f>Óvoda!L180+Étkeztetés!K173</f>
        <v>0</v>
      </c>
      <c r="J166" s="1">
        <f>Óvoda!M180+Étkeztetés!L173</f>
        <v>0</v>
      </c>
      <c r="K166" s="1">
        <f>Óvoda!N180+Étkeztetés!M173</f>
        <v>0</v>
      </c>
      <c r="L166" s="82">
        <f>Óvoda!O180+Étkeztetés!N173</f>
        <v>0</v>
      </c>
      <c r="M166" s="1">
        <f>Óvoda!P180+Étkeztetés!O173</f>
        <v>0</v>
      </c>
      <c r="N166" s="42">
        <f>Óvoda!Q180+Étkeztetés!P173</f>
        <v>0</v>
      </c>
      <c r="O166" s="82">
        <f>Óvoda!R180+Étkeztetés!Q173</f>
        <v>0</v>
      </c>
      <c r="P166" s="1">
        <f>Óvoda!S180+Étkeztetés!R173</f>
        <v>0</v>
      </c>
      <c r="Q166" s="42">
        <f>Óvoda!T180+Étkeztetés!S173</f>
        <v>0</v>
      </c>
      <c r="R166" s="44">
        <f>Óvoda!U180+Étkeztetés!T173</f>
        <v>0</v>
      </c>
    </row>
    <row r="167" spans="1:18" hidden="1" x14ac:dyDescent="0.25">
      <c r="B167" s="55"/>
      <c r="C167" s="2"/>
      <c r="D167" s="524" t="s">
        <v>545</v>
      </c>
      <c r="E167" s="524"/>
      <c r="F167" s="258">
        <f>Óvoda!F181+Étkeztetés!F174</f>
        <v>0</v>
      </c>
      <c r="G167" s="76">
        <f>Óvoda!J181+Étkeztetés!I174</f>
        <v>0</v>
      </c>
      <c r="H167" s="1">
        <f>Óvoda!K181+Étkeztetés!J174</f>
        <v>0</v>
      </c>
      <c r="I167" s="1">
        <f>Óvoda!L181+Étkeztetés!K174</f>
        <v>0</v>
      </c>
      <c r="J167" s="1">
        <f>Óvoda!M181+Étkeztetés!L174</f>
        <v>0</v>
      </c>
      <c r="K167" s="1">
        <f>Óvoda!N181+Étkeztetés!M174</f>
        <v>0</v>
      </c>
      <c r="L167" s="82">
        <f>Óvoda!O181+Étkeztetés!N174</f>
        <v>0</v>
      </c>
      <c r="M167" s="1">
        <f>Óvoda!P181+Étkeztetés!O174</f>
        <v>0</v>
      </c>
      <c r="N167" s="42">
        <f>Óvoda!Q181+Étkeztetés!P174</f>
        <v>0</v>
      </c>
      <c r="O167" s="82">
        <f>Óvoda!R181+Étkeztetés!Q174</f>
        <v>0</v>
      </c>
      <c r="P167" s="1">
        <f>Óvoda!S181+Étkeztetés!R174</f>
        <v>0</v>
      </c>
      <c r="Q167" s="42">
        <f>Óvoda!T181+Étkeztetés!S174</f>
        <v>0</v>
      </c>
      <c r="R167" s="44">
        <f>Óvoda!U181+Étkeztetés!T174</f>
        <v>0</v>
      </c>
    </row>
    <row r="168" spans="1:18" ht="25.5" hidden="1" customHeight="1" x14ac:dyDescent="0.25">
      <c r="B168" s="55"/>
      <c r="C168" s="2"/>
      <c r="D168" s="523" t="s">
        <v>548</v>
      </c>
      <c r="E168" s="523"/>
      <c r="F168" s="268">
        <f>Óvoda!F182+Étkeztetés!F175</f>
        <v>0</v>
      </c>
      <c r="G168" s="76">
        <f>Óvoda!J182+Étkeztetés!I175</f>
        <v>0</v>
      </c>
      <c r="H168" s="1">
        <f>Óvoda!K182+Étkeztetés!J175</f>
        <v>0</v>
      </c>
      <c r="I168" s="1">
        <f>Óvoda!L182+Étkeztetés!K175</f>
        <v>0</v>
      </c>
      <c r="J168" s="1">
        <f>Óvoda!M182+Étkeztetés!L175</f>
        <v>0</v>
      </c>
      <c r="K168" s="1">
        <f>Óvoda!N182+Étkeztetés!M175</f>
        <v>0</v>
      </c>
      <c r="L168" s="82">
        <f>Óvoda!O182+Étkeztetés!N175</f>
        <v>0</v>
      </c>
      <c r="M168" s="1">
        <f>Óvoda!P182+Étkeztetés!O175</f>
        <v>0</v>
      </c>
      <c r="N168" s="42">
        <f>Óvoda!Q182+Étkeztetés!P175</f>
        <v>0</v>
      </c>
      <c r="O168" s="82">
        <f>Óvoda!R182+Étkeztetés!Q175</f>
        <v>0</v>
      </c>
      <c r="P168" s="1">
        <f>Óvoda!S182+Étkeztetés!R175</f>
        <v>0</v>
      </c>
      <c r="Q168" s="42">
        <f>Óvoda!T182+Étkeztetés!S175</f>
        <v>0</v>
      </c>
      <c r="R168" s="44">
        <f>Óvoda!U182+Étkeztetés!T175</f>
        <v>0</v>
      </c>
    </row>
    <row r="169" spans="1:18" hidden="1" x14ac:dyDescent="0.25">
      <c r="B169" s="55"/>
      <c r="C169" s="2"/>
      <c r="D169" s="524" t="s">
        <v>550</v>
      </c>
      <c r="E169" s="524"/>
      <c r="F169" s="258">
        <f>Óvoda!F183+Étkeztetés!F176</f>
        <v>0</v>
      </c>
      <c r="G169" s="76">
        <f>Óvoda!J183+Étkeztetés!I176</f>
        <v>0</v>
      </c>
      <c r="H169" s="1">
        <f>Óvoda!K183+Étkeztetés!J176</f>
        <v>0</v>
      </c>
      <c r="I169" s="1">
        <f>Óvoda!L183+Étkeztetés!K176</f>
        <v>0</v>
      </c>
      <c r="J169" s="1">
        <f>Óvoda!M183+Étkeztetés!L176</f>
        <v>0</v>
      </c>
      <c r="K169" s="1">
        <f>Óvoda!N183+Étkeztetés!M176</f>
        <v>0</v>
      </c>
      <c r="L169" s="82">
        <f>Óvoda!O183+Étkeztetés!N176</f>
        <v>0</v>
      </c>
      <c r="M169" s="1">
        <f>Óvoda!P183+Étkeztetés!O176</f>
        <v>0</v>
      </c>
      <c r="N169" s="42">
        <f>Óvoda!Q183+Étkeztetés!P176</f>
        <v>0</v>
      </c>
      <c r="O169" s="82">
        <f>Óvoda!R183+Étkeztetés!Q176</f>
        <v>0</v>
      </c>
      <c r="P169" s="1">
        <f>Óvoda!S183+Étkeztetés!R176</f>
        <v>0</v>
      </c>
      <c r="Q169" s="42">
        <f>Óvoda!T183+Étkeztetés!S176</f>
        <v>0</v>
      </c>
      <c r="R169" s="44">
        <f>Óvoda!U183+Étkeztetés!T176</f>
        <v>0</v>
      </c>
    </row>
    <row r="170" spans="1:18" hidden="1" x14ac:dyDescent="0.25">
      <c r="B170" s="55"/>
      <c r="C170" s="2"/>
      <c r="D170" s="524" t="s">
        <v>551</v>
      </c>
      <c r="E170" s="524"/>
      <c r="F170" s="258">
        <f>Óvoda!F184+Étkeztetés!F177</f>
        <v>0</v>
      </c>
      <c r="G170" s="76">
        <f>Óvoda!J184+Étkeztetés!I177</f>
        <v>0</v>
      </c>
      <c r="H170" s="1">
        <f>Óvoda!K184+Étkeztetés!J177</f>
        <v>0</v>
      </c>
      <c r="I170" s="1">
        <f>Óvoda!L184+Étkeztetés!K177</f>
        <v>0</v>
      </c>
      <c r="J170" s="1">
        <f>Óvoda!M184+Étkeztetés!L177</f>
        <v>0</v>
      </c>
      <c r="K170" s="1">
        <f>Óvoda!N184+Étkeztetés!M177</f>
        <v>0</v>
      </c>
      <c r="L170" s="82">
        <f>Óvoda!O184+Étkeztetés!N177</f>
        <v>0</v>
      </c>
      <c r="M170" s="1">
        <f>Óvoda!P184+Étkeztetés!O177</f>
        <v>0</v>
      </c>
      <c r="N170" s="42">
        <f>Óvoda!Q184+Étkeztetés!P177</f>
        <v>0</v>
      </c>
      <c r="O170" s="82">
        <f>Óvoda!R184+Étkeztetés!Q177</f>
        <v>0</v>
      </c>
      <c r="P170" s="1">
        <f>Óvoda!S184+Étkeztetés!R177</f>
        <v>0</v>
      </c>
      <c r="Q170" s="42">
        <f>Óvoda!T184+Étkeztetés!S177</f>
        <v>0</v>
      </c>
      <c r="R170" s="44">
        <f>Óvoda!U184+Étkeztetés!T177</f>
        <v>0</v>
      </c>
    </row>
    <row r="171" spans="1:18" ht="25.5" hidden="1" customHeight="1" x14ac:dyDescent="0.25">
      <c r="B171" s="55"/>
      <c r="C171" s="2"/>
      <c r="D171" s="523" t="s">
        <v>555</v>
      </c>
      <c r="E171" s="523"/>
      <c r="F171" s="268">
        <f>Óvoda!F185+Étkeztetés!F178</f>
        <v>0</v>
      </c>
      <c r="G171" s="76">
        <f>Óvoda!J185+Étkeztetés!I178</f>
        <v>0</v>
      </c>
      <c r="H171" s="1">
        <f>Óvoda!K185+Étkeztetés!J178</f>
        <v>0</v>
      </c>
      <c r="I171" s="1">
        <f>Óvoda!L185+Étkeztetés!K178</f>
        <v>0</v>
      </c>
      <c r="J171" s="1">
        <f>Óvoda!M185+Étkeztetés!L178</f>
        <v>0</v>
      </c>
      <c r="K171" s="1">
        <f>Óvoda!N185+Étkeztetés!M178</f>
        <v>0</v>
      </c>
      <c r="L171" s="82">
        <f>Óvoda!O185+Étkeztetés!N178</f>
        <v>0</v>
      </c>
      <c r="M171" s="1">
        <f>Óvoda!P185+Étkeztetés!O178</f>
        <v>0</v>
      </c>
      <c r="N171" s="42">
        <f>Óvoda!Q185+Étkeztetés!P178</f>
        <v>0</v>
      </c>
      <c r="O171" s="82">
        <f>Óvoda!R185+Étkeztetés!Q178</f>
        <v>0</v>
      </c>
      <c r="P171" s="1">
        <f>Óvoda!S185+Étkeztetés!R178</f>
        <v>0</v>
      </c>
      <c r="Q171" s="42">
        <f>Óvoda!T185+Étkeztetés!S178</f>
        <v>0</v>
      </c>
      <c r="R171" s="44">
        <f>Óvoda!U185+Étkeztetés!T178</f>
        <v>0</v>
      </c>
    </row>
    <row r="172" spans="1:18" ht="25.5" hidden="1" customHeight="1" x14ac:dyDescent="0.25">
      <c r="B172" s="55"/>
      <c r="C172" s="2"/>
      <c r="D172" s="523" t="s">
        <v>558</v>
      </c>
      <c r="E172" s="523"/>
      <c r="F172" s="268">
        <f>Óvoda!F186+Étkeztetés!F179</f>
        <v>0</v>
      </c>
      <c r="G172" s="76">
        <f>Óvoda!J186+Étkeztetés!I179</f>
        <v>0</v>
      </c>
      <c r="H172" s="1">
        <f>Óvoda!K186+Étkeztetés!J179</f>
        <v>0</v>
      </c>
      <c r="I172" s="1">
        <f>Óvoda!L186+Étkeztetés!K179</f>
        <v>0</v>
      </c>
      <c r="J172" s="1">
        <f>Óvoda!M186+Étkeztetés!L179</f>
        <v>0</v>
      </c>
      <c r="K172" s="1">
        <f>Óvoda!N186+Étkeztetés!M179</f>
        <v>0</v>
      </c>
      <c r="L172" s="82">
        <f>Óvoda!O186+Étkeztetés!N179</f>
        <v>0</v>
      </c>
      <c r="M172" s="1">
        <f>Óvoda!P186+Étkeztetés!O179</f>
        <v>0</v>
      </c>
      <c r="N172" s="42">
        <f>Óvoda!Q186+Étkeztetés!P179</f>
        <v>0</v>
      </c>
      <c r="O172" s="82">
        <f>Óvoda!R186+Étkeztetés!Q179</f>
        <v>0</v>
      </c>
      <c r="P172" s="1">
        <f>Óvoda!S186+Étkeztetés!R179</f>
        <v>0</v>
      </c>
      <c r="Q172" s="42">
        <f>Óvoda!T186+Étkeztetés!S179</f>
        <v>0</v>
      </c>
      <c r="R172" s="44">
        <f>Óvoda!U186+Étkeztetés!T179</f>
        <v>0</v>
      </c>
    </row>
    <row r="173" spans="1:18" ht="25.5" hidden="1" customHeight="1" x14ac:dyDescent="0.25">
      <c r="B173" s="55"/>
      <c r="C173" s="2"/>
      <c r="D173" s="523" t="s">
        <v>560</v>
      </c>
      <c r="E173" s="523"/>
      <c r="F173" s="268">
        <f>Óvoda!F187+Étkeztetés!F180</f>
        <v>0</v>
      </c>
      <c r="G173" s="76">
        <f>Óvoda!J187+Étkeztetés!I180</f>
        <v>0</v>
      </c>
      <c r="H173" s="1">
        <f>Óvoda!K187+Étkeztetés!J180</f>
        <v>0</v>
      </c>
      <c r="I173" s="1">
        <f>Óvoda!L187+Étkeztetés!K180</f>
        <v>0</v>
      </c>
      <c r="J173" s="1">
        <f>Óvoda!M187+Étkeztetés!L180</f>
        <v>0</v>
      </c>
      <c r="K173" s="1">
        <f>Óvoda!N187+Étkeztetés!M180</f>
        <v>0</v>
      </c>
      <c r="L173" s="82">
        <f>Óvoda!O187+Étkeztetés!N180</f>
        <v>0</v>
      </c>
      <c r="M173" s="1">
        <f>Óvoda!P187+Étkeztetés!O180</f>
        <v>0</v>
      </c>
      <c r="N173" s="42">
        <f>Óvoda!Q187+Étkeztetés!P180</f>
        <v>0</v>
      </c>
      <c r="O173" s="82">
        <f>Óvoda!R187+Étkeztetés!Q180</f>
        <v>0</v>
      </c>
      <c r="P173" s="1">
        <f>Óvoda!S187+Étkeztetés!R180</f>
        <v>0</v>
      </c>
      <c r="Q173" s="42">
        <f>Óvoda!T187+Étkeztetés!S180</f>
        <v>0</v>
      </c>
      <c r="R173" s="44">
        <f>Óvoda!U187+Étkeztetés!T180</f>
        <v>0</v>
      </c>
    </row>
    <row r="174" spans="1:18" ht="25.5" hidden="1" customHeight="1" x14ac:dyDescent="0.25">
      <c r="B174" s="55"/>
      <c r="C174" s="2"/>
      <c r="D174" s="523" t="s">
        <v>563</v>
      </c>
      <c r="E174" s="523"/>
      <c r="F174" s="268">
        <f>Óvoda!F188+Étkeztetés!F181</f>
        <v>0</v>
      </c>
      <c r="G174" s="76">
        <f>Óvoda!J188+Étkeztetés!I181</f>
        <v>0</v>
      </c>
      <c r="H174" s="1">
        <f>Óvoda!K188+Étkeztetés!J181</f>
        <v>0</v>
      </c>
      <c r="I174" s="1">
        <f>Óvoda!L188+Étkeztetés!K181</f>
        <v>0</v>
      </c>
      <c r="J174" s="1">
        <f>Óvoda!M188+Étkeztetés!L181</f>
        <v>0</v>
      </c>
      <c r="K174" s="1">
        <f>Óvoda!N188+Étkeztetés!M181</f>
        <v>0</v>
      </c>
      <c r="L174" s="82">
        <f>Óvoda!O188+Étkeztetés!N181</f>
        <v>0</v>
      </c>
      <c r="M174" s="1">
        <f>Óvoda!P188+Étkeztetés!O181</f>
        <v>0</v>
      </c>
      <c r="N174" s="42">
        <f>Óvoda!Q188+Étkeztetés!P181</f>
        <v>0</v>
      </c>
      <c r="O174" s="82">
        <f>Óvoda!R188+Étkeztetés!Q181</f>
        <v>0</v>
      </c>
      <c r="P174" s="1">
        <f>Óvoda!S188+Étkeztetés!R181</f>
        <v>0</v>
      </c>
      <c r="Q174" s="42">
        <f>Óvoda!T188+Étkeztetés!S181</f>
        <v>0</v>
      </c>
      <c r="R174" s="44">
        <f>Óvoda!U188+Étkeztetés!T181</f>
        <v>0</v>
      </c>
    </row>
    <row r="175" spans="1:18" s="18" customFormat="1" ht="25.5" hidden="1" customHeight="1" x14ac:dyDescent="0.25">
      <c r="A175" s="131" t="s">
        <v>273</v>
      </c>
      <c r="B175" s="93" t="s">
        <v>685</v>
      </c>
      <c r="C175" s="590" t="s">
        <v>606</v>
      </c>
      <c r="D175" s="591"/>
      <c r="E175" s="591"/>
      <c r="F175" s="272">
        <f>Óvoda!F189+Étkeztetés!F182</f>
        <v>0</v>
      </c>
      <c r="G175" s="95">
        <f>Óvoda!J189+Étkeztetés!I182</f>
        <v>0</v>
      </c>
      <c r="H175" s="96">
        <f>Óvoda!K189+Étkeztetés!J182</f>
        <v>0</v>
      </c>
      <c r="I175" s="96">
        <f>Óvoda!L189+Étkeztetés!K182</f>
        <v>0</v>
      </c>
      <c r="J175" s="96">
        <f>Óvoda!M189+Étkeztetés!L182</f>
        <v>0</v>
      </c>
      <c r="K175" s="96">
        <f>Óvoda!N189+Étkeztetés!M182</f>
        <v>0</v>
      </c>
      <c r="L175" s="99">
        <f>Óvoda!O189+Étkeztetés!N182</f>
        <v>0</v>
      </c>
      <c r="M175" s="96">
        <f>Óvoda!P189+Étkeztetés!O182</f>
        <v>0</v>
      </c>
      <c r="N175" s="98">
        <f>Óvoda!Q189+Étkeztetés!P182</f>
        <v>0</v>
      </c>
      <c r="O175" s="99">
        <f>Óvoda!R189+Étkeztetés!Q182</f>
        <v>0</v>
      </c>
      <c r="P175" s="96">
        <f>Óvoda!S189+Étkeztetés!R182</f>
        <v>0</v>
      </c>
      <c r="Q175" s="98">
        <f>Óvoda!T189+Étkeztetés!S182</f>
        <v>0</v>
      </c>
      <c r="R175" s="100">
        <f>Óvoda!U189+Étkeztetés!T182</f>
        <v>0</v>
      </c>
    </row>
    <row r="176" spans="1:18" hidden="1" x14ac:dyDescent="0.25">
      <c r="B176" s="55"/>
      <c r="C176" s="2"/>
      <c r="D176" s="524" t="s">
        <v>815</v>
      </c>
      <c r="E176" s="524"/>
      <c r="F176" s="258">
        <f>Óvoda!F190+Étkeztetés!F183</f>
        <v>0</v>
      </c>
      <c r="G176" s="76">
        <f>Óvoda!J190+Étkeztetés!I183</f>
        <v>0</v>
      </c>
      <c r="H176" s="1">
        <f>Óvoda!K190+Étkeztetés!J183</f>
        <v>0</v>
      </c>
      <c r="I176" s="1">
        <f>Óvoda!L190+Étkeztetés!K183</f>
        <v>0</v>
      </c>
      <c r="J176" s="1">
        <f>Óvoda!M190+Étkeztetés!L183</f>
        <v>0</v>
      </c>
      <c r="K176" s="1">
        <f>Óvoda!N190+Étkeztetés!M183</f>
        <v>0</v>
      </c>
      <c r="L176" s="82">
        <f>Óvoda!O190+Étkeztetés!N183</f>
        <v>0</v>
      </c>
      <c r="M176" s="1">
        <f>Óvoda!P190+Étkeztetés!O183</f>
        <v>0</v>
      </c>
      <c r="N176" s="42">
        <f>Óvoda!Q190+Étkeztetés!P183</f>
        <v>0</v>
      </c>
      <c r="O176" s="82">
        <f>Óvoda!R190+Étkeztetés!Q183</f>
        <v>0</v>
      </c>
      <c r="P176" s="1">
        <f>Óvoda!S190+Étkeztetés!R183</f>
        <v>0</v>
      </c>
      <c r="Q176" s="42">
        <f>Óvoda!T190+Étkeztetés!S183</f>
        <v>0</v>
      </c>
      <c r="R176" s="44">
        <f>Óvoda!U190+Étkeztetés!T183</f>
        <v>0</v>
      </c>
    </row>
    <row r="177" spans="1:18" hidden="1" x14ac:dyDescent="0.25">
      <c r="B177" s="55"/>
      <c r="C177" s="2"/>
      <c r="D177" s="524" t="s">
        <v>816</v>
      </c>
      <c r="E177" s="524"/>
      <c r="F177" s="258">
        <f>Óvoda!F191+Étkeztetés!F184</f>
        <v>0</v>
      </c>
      <c r="G177" s="76">
        <f>Óvoda!J191+Étkeztetés!I184</f>
        <v>0</v>
      </c>
      <c r="H177" s="1">
        <f>Óvoda!K191+Étkeztetés!J184</f>
        <v>0</v>
      </c>
      <c r="I177" s="1">
        <f>Óvoda!L191+Étkeztetés!K184</f>
        <v>0</v>
      </c>
      <c r="J177" s="1">
        <f>Óvoda!M191+Étkeztetés!L184</f>
        <v>0</v>
      </c>
      <c r="K177" s="1">
        <f>Óvoda!N191+Étkeztetés!M184</f>
        <v>0</v>
      </c>
      <c r="L177" s="82">
        <f>Óvoda!O191+Étkeztetés!N184</f>
        <v>0</v>
      </c>
      <c r="M177" s="1">
        <f>Óvoda!P191+Étkeztetés!O184</f>
        <v>0</v>
      </c>
      <c r="N177" s="42">
        <f>Óvoda!Q191+Étkeztetés!P184</f>
        <v>0</v>
      </c>
      <c r="O177" s="82">
        <f>Óvoda!R191+Étkeztetés!Q184</f>
        <v>0</v>
      </c>
      <c r="P177" s="1">
        <f>Óvoda!S191+Étkeztetés!R184</f>
        <v>0</v>
      </c>
      <c r="Q177" s="42">
        <f>Óvoda!T191+Étkeztetés!S184</f>
        <v>0</v>
      </c>
      <c r="R177" s="44">
        <f>Óvoda!U191+Étkeztetés!T184</f>
        <v>0</v>
      </c>
    </row>
    <row r="178" spans="1:18" hidden="1" x14ac:dyDescent="0.25">
      <c r="B178" s="55"/>
      <c r="C178" s="2"/>
      <c r="D178" s="524" t="s">
        <v>546</v>
      </c>
      <c r="E178" s="524"/>
      <c r="F178" s="258">
        <f>Óvoda!F192+Étkeztetés!F185</f>
        <v>0</v>
      </c>
      <c r="G178" s="76">
        <f>Óvoda!J192+Étkeztetés!I185</f>
        <v>0</v>
      </c>
      <c r="H178" s="1">
        <f>Óvoda!K192+Étkeztetés!J185</f>
        <v>0</v>
      </c>
      <c r="I178" s="1">
        <f>Óvoda!L192+Étkeztetés!K185</f>
        <v>0</v>
      </c>
      <c r="J178" s="1">
        <f>Óvoda!M192+Étkeztetés!L185</f>
        <v>0</v>
      </c>
      <c r="K178" s="1">
        <f>Óvoda!N192+Étkeztetés!M185</f>
        <v>0</v>
      </c>
      <c r="L178" s="82">
        <f>Óvoda!O192+Étkeztetés!N185</f>
        <v>0</v>
      </c>
      <c r="M178" s="1">
        <f>Óvoda!P192+Étkeztetés!O185</f>
        <v>0</v>
      </c>
      <c r="N178" s="42">
        <f>Óvoda!Q192+Étkeztetés!P185</f>
        <v>0</v>
      </c>
      <c r="O178" s="82">
        <f>Óvoda!R192+Étkeztetés!Q185</f>
        <v>0</v>
      </c>
      <c r="P178" s="1">
        <f>Óvoda!S192+Étkeztetés!R185</f>
        <v>0</v>
      </c>
      <c r="Q178" s="42">
        <f>Óvoda!T192+Étkeztetés!S185</f>
        <v>0</v>
      </c>
      <c r="R178" s="44">
        <f>Óvoda!U192+Étkeztetés!T185</f>
        <v>0</v>
      </c>
    </row>
    <row r="179" spans="1:18" ht="25.5" hidden="1" customHeight="1" x14ac:dyDescent="0.25">
      <c r="B179" s="55"/>
      <c r="C179" s="2"/>
      <c r="D179" s="523" t="s">
        <v>549</v>
      </c>
      <c r="E179" s="523"/>
      <c r="F179" s="268">
        <f>Óvoda!F193+Étkeztetés!F186</f>
        <v>0</v>
      </c>
      <c r="G179" s="76">
        <f>Óvoda!J193+Étkeztetés!I186</f>
        <v>0</v>
      </c>
      <c r="H179" s="1">
        <f>Óvoda!K193+Étkeztetés!J186</f>
        <v>0</v>
      </c>
      <c r="I179" s="1">
        <f>Óvoda!L193+Étkeztetés!K186</f>
        <v>0</v>
      </c>
      <c r="J179" s="1">
        <f>Óvoda!M193+Étkeztetés!L186</f>
        <v>0</v>
      </c>
      <c r="K179" s="1">
        <f>Óvoda!N193+Étkeztetés!M186</f>
        <v>0</v>
      </c>
      <c r="L179" s="82">
        <f>Óvoda!O193+Étkeztetés!N186</f>
        <v>0</v>
      </c>
      <c r="M179" s="1">
        <f>Óvoda!P193+Étkeztetés!O186</f>
        <v>0</v>
      </c>
      <c r="N179" s="42">
        <f>Óvoda!Q193+Étkeztetés!P186</f>
        <v>0</v>
      </c>
      <c r="O179" s="82">
        <f>Óvoda!R193+Étkeztetés!Q186</f>
        <v>0</v>
      </c>
      <c r="P179" s="1">
        <f>Óvoda!S193+Étkeztetés!R186</f>
        <v>0</v>
      </c>
      <c r="Q179" s="42">
        <f>Óvoda!T193+Étkeztetés!S186</f>
        <v>0</v>
      </c>
      <c r="R179" s="44">
        <f>Óvoda!U193+Étkeztetés!T186</f>
        <v>0</v>
      </c>
    </row>
    <row r="180" spans="1:18" hidden="1" x14ac:dyDescent="0.25">
      <c r="B180" s="55"/>
      <c r="C180" s="2"/>
      <c r="D180" s="524" t="s">
        <v>552</v>
      </c>
      <c r="E180" s="524"/>
      <c r="F180" s="258">
        <f>Óvoda!F194+Étkeztetés!F187</f>
        <v>0</v>
      </c>
      <c r="G180" s="76">
        <f>Óvoda!J194+Étkeztetés!I187</f>
        <v>0</v>
      </c>
      <c r="H180" s="1">
        <f>Óvoda!K194+Étkeztetés!J187</f>
        <v>0</v>
      </c>
      <c r="I180" s="1">
        <f>Óvoda!L194+Étkeztetés!K187</f>
        <v>0</v>
      </c>
      <c r="J180" s="1">
        <f>Óvoda!M194+Étkeztetés!L187</f>
        <v>0</v>
      </c>
      <c r="K180" s="1">
        <f>Óvoda!N194+Étkeztetés!M187</f>
        <v>0</v>
      </c>
      <c r="L180" s="82">
        <f>Óvoda!O194+Étkeztetés!N187</f>
        <v>0</v>
      </c>
      <c r="M180" s="1">
        <f>Óvoda!P194+Étkeztetés!O187</f>
        <v>0</v>
      </c>
      <c r="N180" s="42">
        <f>Óvoda!Q194+Étkeztetés!P187</f>
        <v>0</v>
      </c>
      <c r="O180" s="82">
        <f>Óvoda!R194+Étkeztetés!Q187</f>
        <v>0</v>
      </c>
      <c r="P180" s="1">
        <f>Óvoda!S194+Étkeztetés!R187</f>
        <v>0</v>
      </c>
      <c r="Q180" s="42">
        <f>Óvoda!T194+Étkeztetés!S187</f>
        <v>0</v>
      </c>
      <c r="R180" s="44">
        <f>Óvoda!U194+Étkeztetés!T187</f>
        <v>0</v>
      </c>
    </row>
    <row r="181" spans="1:18" hidden="1" x14ac:dyDescent="0.25">
      <c r="B181" s="55"/>
      <c r="C181" s="2"/>
      <c r="D181" s="524" t="s">
        <v>817</v>
      </c>
      <c r="E181" s="524"/>
      <c r="F181" s="258">
        <f>Óvoda!F195+Étkeztetés!F188</f>
        <v>0</v>
      </c>
      <c r="G181" s="76">
        <f>Óvoda!J195+Étkeztetés!I188</f>
        <v>0</v>
      </c>
      <c r="H181" s="1">
        <f>Óvoda!K195+Étkeztetés!J188</f>
        <v>0</v>
      </c>
      <c r="I181" s="1">
        <f>Óvoda!L195+Étkeztetés!K188</f>
        <v>0</v>
      </c>
      <c r="J181" s="1">
        <f>Óvoda!M195+Étkeztetés!L188</f>
        <v>0</v>
      </c>
      <c r="K181" s="1">
        <f>Óvoda!N195+Étkeztetés!M188</f>
        <v>0</v>
      </c>
      <c r="L181" s="82">
        <f>Óvoda!O195+Étkeztetés!N188</f>
        <v>0</v>
      </c>
      <c r="M181" s="1">
        <f>Óvoda!P195+Étkeztetés!O188</f>
        <v>0</v>
      </c>
      <c r="N181" s="42">
        <f>Óvoda!Q195+Étkeztetés!P188</f>
        <v>0</v>
      </c>
      <c r="O181" s="82">
        <f>Óvoda!R195+Étkeztetés!Q188</f>
        <v>0</v>
      </c>
      <c r="P181" s="1">
        <f>Óvoda!S195+Étkeztetés!R188</f>
        <v>0</v>
      </c>
      <c r="Q181" s="42">
        <f>Óvoda!T195+Étkeztetés!S188</f>
        <v>0</v>
      </c>
      <c r="R181" s="44">
        <f>Óvoda!U195+Étkeztetés!T188</f>
        <v>0</v>
      </c>
    </row>
    <row r="182" spans="1:18" ht="25.5" hidden="1" customHeight="1" x14ac:dyDescent="0.25">
      <c r="B182" s="55"/>
      <c r="C182" s="2"/>
      <c r="D182" s="523" t="s">
        <v>556</v>
      </c>
      <c r="E182" s="523"/>
      <c r="F182" s="268">
        <f>Óvoda!F196+Étkeztetés!F189</f>
        <v>0</v>
      </c>
      <c r="G182" s="76">
        <f>Óvoda!J196+Étkeztetés!I189</f>
        <v>0</v>
      </c>
      <c r="H182" s="1">
        <f>Óvoda!K196+Étkeztetés!J189</f>
        <v>0</v>
      </c>
      <c r="I182" s="1">
        <f>Óvoda!L196+Étkeztetés!K189</f>
        <v>0</v>
      </c>
      <c r="J182" s="1">
        <f>Óvoda!M196+Étkeztetés!L189</f>
        <v>0</v>
      </c>
      <c r="K182" s="1">
        <f>Óvoda!N196+Étkeztetés!M189</f>
        <v>0</v>
      </c>
      <c r="L182" s="82">
        <f>Óvoda!O196+Étkeztetés!N189</f>
        <v>0</v>
      </c>
      <c r="M182" s="1">
        <f>Óvoda!P196+Étkeztetés!O189</f>
        <v>0</v>
      </c>
      <c r="N182" s="42">
        <f>Óvoda!Q196+Étkeztetés!P189</f>
        <v>0</v>
      </c>
      <c r="O182" s="82">
        <f>Óvoda!R196+Étkeztetés!Q189</f>
        <v>0</v>
      </c>
      <c r="P182" s="1">
        <f>Óvoda!S196+Étkeztetés!R189</f>
        <v>0</v>
      </c>
      <c r="Q182" s="42">
        <f>Óvoda!T196+Étkeztetés!S189</f>
        <v>0</v>
      </c>
      <c r="R182" s="44">
        <f>Óvoda!U196+Étkeztetés!T189</f>
        <v>0</v>
      </c>
    </row>
    <row r="183" spans="1:18" ht="25.5" hidden="1" customHeight="1" x14ac:dyDescent="0.25">
      <c r="B183" s="55"/>
      <c r="C183" s="2"/>
      <c r="D183" s="523" t="s">
        <v>559</v>
      </c>
      <c r="E183" s="523"/>
      <c r="F183" s="268">
        <f>Óvoda!F197+Étkeztetés!F190</f>
        <v>0</v>
      </c>
      <c r="G183" s="76">
        <f>Óvoda!J197+Étkeztetés!I190</f>
        <v>0</v>
      </c>
      <c r="H183" s="1">
        <f>Óvoda!K197+Étkeztetés!J190</f>
        <v>0</v>
      </c>
      <c r="I183" s="1">
        <f>Óvoda!L197+Étkeztetés!K190</f>
        <v>0</v>
      </c>
      <c r="J183" s="1">
        <f>Óvoda!M197+Étkeztetés!L190</f>
        <v>0</v>
      </c>
      <c r="K183" s="1">
        <f>Óvoda!N197+Étkeztetés!M190</f>
        <v>0</v>
      </c>
      <c r="L183" s="82">
        <f>Óvoda!O197+Étkeztetés!N190</f>
        <v>0</v>
      </c>
      <c r="M183" s="1">
        <f>Óvoda!P197+Étkeztetés!O190</f>
        <v>0</v>
      </c>
      <c r="N183" s="42">
        <f>Óvoda!Q197+Étkeztetés!P190</f>
        <v>0</v>
      </c>
      <c r="O183" s="82">
        <f>Óvoda!R197+Étkeztetés!Q190</f>
        <v>0</v>
      </c>
      <c r="P183" s="1">
        <f>Óvoda!S197+Étkeztetés!R190</f>
        <v>0</v>
      </c>
      <c r="Q183" s="42">
        <f>Óvoda!T197+Étkeztetés!S190</f>
        <v>0</v>
      </c>
      <c r="R183" s="44">
        <f>Óvoda!U197+Étkeztetés!T190</f>
        <v>0</v>
      </c>
    </row>
    <row r="184" spans="1:18" ht="25.5" hidden="1" customHeight="1" x14ac:dyDescent="0.25">
      <c r="B184" s="55"/>
      <c r="C184" s="2"/>
      <c r="D184" s="523" t="s">
        <v>561</v>
      </c>
      <c r="E184" s="523"/>
      <c r="F184" s="268">
        <f>Óvoda!F198+Étkeztetés!F191</f>
        <v>0</v>
      </c>
      <c r="G184" s="76">
        <f>Óvoda!J198+Étkeztetés!I191</f>
        <v>0</v>
      </c>
      <c r="H184" s="1">
        <f>Óvoda!K198+Étkeztetés!J191</f>
        <v>0</v>
      </c>
      <c r="I184" s="1">
        <f>Óvoda!L198+Étkeztetés!K191</f>
        <v>0</v>
      </c>
      <c r="J184" s="1">
        <f>Óvoda!M198+Étkeztetés!L191</f>
        <v>0</v>
      </c>
      <c r="K184" s="1">
        <f>Óvoda!N198+Étkeztetés!M191</f>
        <v>0</v>
      </c>
      <c r="L184" s="82">
        <f>Óvoda!O198+Étkeztetés!N191</f>
        <v>0</v>
      </c>
      <c r="M184" s="1">
        <f>Óvoda!P198+Étkeztetés!O191</f>
        <v>0</v>
      </c>
      <c r="N184" s="42">
        <f>Óvoda!Q198+Étkeztetés!P191</f>
        <v>0</v>
      </c>
      <c r="O184" s="82">
        <f>Óvoda!R198+Étkeztetés!Q191</f>
        <v>0</v>
      </c>
      <c r="P184" s="1">
        <f>Óvoda!S198+Étkeztetés!R191</f>
        <v>0</v>
      </c>
      <c r="Q184" s="42">
        <f>Óvoda!T198+Étkeztetés!S191</f>
        <v>0</v>
      </c>
      <c r="R184" s="44">
        <f>Óvoda!U198+Étkeztetés!T191</f>
        <v>0</v>
      </c>
    </row>
    <row r="185" spans="1:18" ht="25.5" hidden="1" customHeight="1" x14ac:dyDescent="0.25">
      <c r="B185" s="55"/>
      <c r="C185" s="2"/>
      <c r="D185" s="523" t="s">
        <v>564</v>
      </c>
      <c r="E185" s="523"/>
      <c r="F185" s="268">
        <f>Óvoda!F199+Étkeztetés!F192</f>
        <v>0</v>
      </c>
      <c r="G185" s="76">
        <f>Óvoda!J199+Étkeztetés!I192</f>
        <v>0</v>
      </c>
      <c r="H185" s="1">
        <f>Óvoda!K199+Étkeztetés!J192</f>
        <v>0</v>
      </c>
      <c r="I185" s="1">
        <f>Óvoda!L199+Étkeztetés!K192</f>
        <v>0</v>
      </c>
      <c r="J185" s="1">
        <f>Óvoda!M199+Étkeztetés!L192</f>
        <v>0</v>
      </c>
      <c r="K185" s="1">
        <f>Óvoda!N199+Étkeztetés!M192</f>
        <v>0</v>
      </c>
      <c r="L185" s="82">
        <f>Óvoda!O199+Étkeztetés!N192</f>
        <v>0</v>
      </c>
      <c r="M185" s="1">
        <f>Óvoda!P199+Étkeztetés!O192</f>
        <v>0</v>
      </c>
      <c r="N185" s="42">
        <f>Óvoda!Q199+Étkeztetés!P192</f>
        <v>0</v>
      </c>
      <c r="O185" s="82">
        <f>Óvoda!R199+Étkeztetés!Q192</f>
        <v>0</v>
      </c>
      <c r="P185" s="1">
        <f>Óvoda!S199+Étkeztetés!R192</f>
        <v>0</v>
      </c>
      <c r="Q185" s="42">
        <f>Óvoda!T199+Étkeztetés!S192</f>
        <v>0</v>
      </c>
      <c r="R185" s="44">
        <f>Óvoda!U199+Étkeztetés!T192</f>
        <v>0</v>
      </c>
    </row>
    <row r="186" spans="1:18" s="18" customFormat="1" hidden="1" x14ac:dyDescent="0.25">
      <c r="A186" s="128" t="s">
        <v>274</v>
      </c>
      <c r="B186" s="93" t="s">
        <v>686</v>
      </c>
      <c r="C186" s="556" t="s">
        <v>275</v>
      </c>
      <c r="D186" s="557"/>
      <c r="E186" s="557"/>
      <c r="F186" s="259">
        <f>Óvoda!F200+Étkeztetés!F193</f>
        <v>0</v>
      </c>
      <c r="G186" s="95">
        <f>Óvoda!J200+Étkeztetés!I193</f>
        <v>0</v>
      </c>
      <c r="H186" s="96">
        <f>Óvoda!K200+Étkeztetés!J193</f>
        <v>0</v>
      </c>
      <c r="I186" s="96">
        <f>Óvoda!L200+Étkeztetés!K193</f>
        <v>0</v>
      </c>
      <c r="J186" s="96">
        <f>Óvoda!M200+Étkeztetés!L193</f>
        <v>0</v>
      </c>
      <c r="K186" s="96">
        <f>Óvoda!N200+Étkeztetés!M193</f>
        <v>0</v>
      </c>
      <c r="L186" s="99">
        <f>Óvoda!O200+Étkeztetés!N193</f>
        <v>0</v>
      </c>
      <c r="M186" s="96">
        <f>Óvoda!P200+Étkeztetés!O193</f>
        <v>0</v>
      </c>
      <c r="N186" s="98">
        <f>Óvoda!Q200+Étkeztetés!P193</f>
        <v>0</v>
      </c>
      <c r="O186" s="99">
        <f>Óvoda!R200+Étkeztetés!Q193</f>
        <v>0</v>
      </c>
      <c r="P186" s="96">
        <f>Óvoda!S200+Étkeztetés!R193</f>
        <v>0</v>
      </c>
      <c r="Q186" s="98">
        <f>Óvoda!T200+Étkeztetés!S193</f>
        <v>0</v>
      </c>
      <c r="R186" s="100">
        <f>Óvoda!U200+Étkeztetés!T193</f>
        <v>0</v>
      </c>
    </row>
    <row r="187" spans="1:18" hidden="1" x14ac:dyDescent="0.25">
      <c r="B187" s="55"/>
      <c r="C187" s="2"/>
      <c r="D187" s="524" t="s">
        <v>371</v>
      </c>
      <c r="E187" s="524"/>
      <c r="F187" s="258">
        <f>Óvoda!F201+Étkeztetés!F194</f>
        <v>0</v>
      </c>
      <c r="G187" s="76">
        <f>Óvoda!J201+Étkeztetés!I194</f>
        <v>0</v>
      </c>
      <c r="H187" s="1">
        <f>Óvoda!K201+Étkeztetés!J194</f>
        <v>0</v>
      </c>
      <c r="I187" s="1">
        <f>Óvoda!L201+Étkeztetés!K194</f>
        <v>0</v>
      </c>
      <c r="J187" s="1">
        <f>Óvoda!M201+Étkeztetés!L194</f>
        <v>0</v>
      </c>
      <c r="K187" s="1">
        <f>Óvoda!N201+Étkeztetés!M194</f>
        <v>0</v>
      </c>
      <c r="L187" s="82">
        <f>Óvoda!O201+Étkeztetés!N194</f>
        <v>0</v>
      </c>
      <c r="M187" s="1">
        <f>Óvoda!P201+Étkeztetés!O194</f>
        <v>0</v>
      </c>
      <c r="N187" s="42">
        <f>Óvoda!Q201+Étkeztetés!P194</f>
        <v>0</v>
      </c>
      <c r="O187" s="82">
        <f>Óvoda!R201+Étkeztetés!Q194</f>
        <v>0</v>
      </c>
      <c r="P187" s="1">
        <f>Óvoda!S201+Étkeztetés!R194</f>
        <v>0</v>
      </c>
      <c r="Q187" s="42">
        <f>Óvoda!T201+Étkeztetés!S194</f>
        <v>0</v>
      </c>
      <c r="R187" s="44">
        <f>Óvoda!U201+Étkeztetés!T194</f>
        <v>0</v>
      </c>
    </row>
    <row r="188" spans="1:18" hidden="1" x14ac:dyDescent="0.25">
      <c r="B188" s="55"/>
      <c r="C188" s="2"/>
      <c r="D188" s="524" t="s">
        <v>544</v>
      </c>
      <c r="E188" s="524"/>
      <c r="F188" s="258">
        <f>Óvoda!F202+Étkeztetés!F195</f>
        <v>0</v>
      </c>
      <c r="G188" s="76">
        <f>Óvoda!J202+Étkeztetés!I195</f>
        <v>0</v>
      </c>
      <c r="H188" s="1">
        <f>Óvoda!K202+Étkeztetés!J195</f>
        <v>0</v>
      </c>
      <c r="I188" s="1">
        <f>Óvoda!L202+Étkeztetés!K195</f>
        <v>0</v>
      </c>
      <c r="J188" s="1">
        <f>Óvoda!M202+Étkeztetés!L195</f>
        <v>0</v>
      </c>
      <c r="K188" s="1">
        <f>Óvoda!N202+Étkeztetés!M195</f>
        <v>0</v>
      </c>
      <c r="L188" s="82">
        <f>Óvoda!O202+Étkeztetés!N195</f>
        <v>0</v>
      </c>
      <c r="M188" s="1">
        <f>Óvoda!P202+Étkeztetés!O195</f>
        <v>0</v>
      </c>
      <c r="N188" s="42">
        <f>Óvoda!Q202+Étkeztetés!P195</f>
        <v>0</v>
      </c>
      <c r="O188" s="82">
        <f>Óvoda!R202+Étkeztetés!Q195</f>
        <v>0</v>
      </c>
      <c r="P188" s="1">
        <f>Óvoda!S202+Étkeztetés!R195</f>
        <v>0</v>
      </c>
      <c r="Q188" s="42">
        <f>Óvoda!T202+Étkeztetés!S195</f>
        <v>0</v>
      </c>
      <c r="R188" s="44">
        <f>Óvoda!U202+Étkeztetés!T195</f>
        <v>0</v>
      </c>
    </row>
    <row r="189" spans="1:18" hidden="1" x14ac:dyDescent="0.25">
      <c r="B189" s="55"/>
      <c r="C189" s="2"/>
      <c r="D189" s="524" t="s">
        <v>547</v>
      </c>
      <c r="E189" s="524"/>
      <c r="F189" s="258">
        <f>Óvoda!F203+Étkeztetés!F196</f>
        <v>0</v>
      </c>
      <c r="G189" s="76">
        <f>Óvoda!J203+Étkeztetés!I196</f>
        <v>0</v>
      </c>
      <c r="H189" s="1">
        <f>Óvoda!K203+Étkeztetés!J196</f>
        <v>0</v>
      </c>
      <c r="I189" s="1">
        <f>Óvoda!L203+Étkeztetés!K196</f>
        <v>0</v>
      </c>
      <c r="J189" s="1">
        <f>Óvoda!M203+Étkeztetés!L196</f>
        <v>0</v>
      </c>
      <c r="K189" s="1">
        <f>Óvoda!N203+Étkeztetés!M196</f>
        <v>0</v>
      </c>
      <c r="L189" s="82">
        <f>Óvoda!O203+Étkeztetés!N196</f>
        <v>0</v>
      </c>
      <c r="M189" s="1">
        <f>Óvoda!P203+Étkeztetés!O196</f>
        <v>0</v>
      </c>
      <c r="N189" s="42">
        <f>Óvoda!Q203+Étkeztetés!P196</f>
        <v>0</v>
      </c>
      <c r="O189" s="82">
        <f>Óvoda!R203+Étkeztetés!Q196</f>
        <v>0</v>
      </c>
      <c r="P189" s="1">
        <f>Óvoda!S203+Étkeztetés!R196</f>
        <v>0</v>
      </c>
      <c r="Q189" s="42">
        <f>Óvoda!T203+Étkeztetés!S196</f>
        <v>0</v>
      </c>
      <c r="R189" s="44">
        <f>Óvoda!U203+Étkeztetés!T196</f>
        <v>0</v>
      </c>
    </row>
    <row r="190" spans="1:18" hidden="1" x14ac:dyDescent="0.25">
      <c r="B190" s="55"/>
      <c r="C190" s="2"/>
      <c r="D190" s="523" t="s">
        <v>818</v>
      </c>
      <c r="E190" s="523"/>
      <c r="F190" s="268">
        <f>Óvoda!F204+Étkeztetés!F197</f>
        <v>0</v>
      </c>
      <c r="G190" s="76">
        <f>Óvoda!J204+Étkeztetés!I197</f>
        <v>0</v>
      </c>
      <c r="H190" s="1">
        <f>Óvoda!K204+Étkeztetés!J197</f>
        <v>0</v>
      </c>
      <c r="I190" s="1">
        <f>Óvoda!L204+Étkeztetés!K197</f>
        <v>0</v>
      </c>
      <c r="J190" s="1">
        <f>Óvoda!M204+Étkeztetés!L197</f>
        <v>0</v>
      </c>
      <c r="K190" s="1">
        <f>Óvoda!N204+Étkeztetés!M197</f>
        <v>0</v>
      </c>
      <c r="L190" s="82">
        <f>Óvoda!O204+Étkeztetés!N197</f>
        <v>0</v>
      </c>
      <c r="M190" s="1">
        <f>Óvoda!P204+Étkeztetés!O197</f>
        <v>0</v>
      </c>
      <c r="N190" s="42">
        <f>Óvoda!Q204+Étkeztetés!P197</f>
        <v>0</v>
      </c>
      <c r="O190" s="82">
        <f>Óvoda!R204+Étkeztetés!Q197</f>
        <v>0</v>
      </c>
      <c r="P190" s="1">
        <f>Óvoda!S204+Étkeztetés!R197</f>
        <v>0</v>
      </c>
      <c r="Q190" s="42">
        <f>Óvoda!T204+Étkeztetés!S197</f>
        <v>0</v>
      </c>
      <c r="R190" s="44">
        <f>Óvoda!U204+Étkeztetés!T197</f>
        <v>0</v>
      </c>
    </row>
    <row r="191" spans="1:18" hidden="1" x14ac:dyDescent="0.25">
      <c r="B191" s="55"/>
      <c r="C191" s="2"/>
      <c r="D191" s="524" t="s">
        <v>554</v>
      </c>
      <c r="E191" s="524"/>
      <c r="F191" s="258">
        <f>Óvoda!F205+Étkeztetés!F198</f>
        <v>0</v>
      </c>
      <c r="G191" s="76">
        <f>Óvoda!J205+Étkeztetés!I198</f>
        <v>0</v>
      </c>
      <c r="H191" s="1">
        <f>Óvoda!K205+Étkeztetés!J198</f>
        <v>0</v>
      </c>
      <c r="I191" s="1">
        <f>Óvoda!L205+Étkeztetés!K198</f>
        <v>0</v>
      </c>
      <c r="J191" s="1">
        <f>Óvoda!M205+Étkeztetés!L198</f>
        <v>0</v>
      </c>
      <c r="K191" s="1">
        <f>Óvoda!N205+Étkeztetés!M198</f>
        <v>0</v>
      </c>
      <c r="L191" s="82">
        <f>Óvoda!O205+Étkeztetés!N198</f>
        <v>0</v>
      </c>
      <c r="M191" s="1">
        <f>Óvoda!P205+Étkeztetés!O198</f>
        <v>0</v>
      </c>
      <c r="N191" s="42">
        <f>Óvoda!Q205+Étkeztetés!P198</f>
        <v>0</v>
      </c>
      <c r="O191" s="82">
        <f>Óvoda!R205+Étkeztetés!Q198</f>
        <v>0</v>
      </c>
      <c r="P191" s="1">
        <f>Óvoda!S205+Étkeztetés!R198</f>
        <v>0</v>
      </c>
      <c r="Q191" s="42">
        <f>Óvoda!T205+Étkeztetés!S198</f>
        <v>0</v>
      </c>
      <c r="R191" s="44">
        <f>Óvoda!U205+Étkeztetés!T198</f>
        <v>0</v>
      </c>
    </row>
    <row r="192" spans="1:18" hidden="1" x14ac:dyDescent="0.25">
      <c r="B192" s="55"/>
      <c r="C192" s="2"/>
      <c r="D192" s="524" t="s">
        <v>553</v>
      </c>
      <c r="E192" s="524"/>
      <c r="F192" s="258">
        <f>Óvoda!F206+Étkeztetés!F199</f>
        <v>0</v>
      </c>
      <c r="G192" s="76">
        <f>Óvoda!J206+Étkeztetés!I199</f>
        <v>0</v>
      </c>
      <c r="H192" s="1">
        <f>Óvoda!K206+Étkeztetés!J199</f>
        <v>0</v>
      </c>
      <c r="I192" s="1">
        <f>Óvoda!L206+Étkeztetés!K199</f>
        <v>0</v>
      </c>
      <c r="J192" s="1">
        <f>Óvoda!M206+Étkeztetés!L199</f>
        <v>0</v>
      </c>
      <c r="K192" s="1">
        <f>Óvoda!N206+Étkeztetés!M199</f>
        <v>0</v>
      </c>
      <c r="L192" s="82">
        <f>Óvoda!O206+Étkeztetés!N199</f>
        <v>0</v>
      </c>
      <c r="M192" s="1">
        <f>Óvoda!P206+Étkeztetés!O199</f>
        <v>0</v>
      </c>
      <c r="N192" s="42">
        <f>Óvoda!Q206+Étkeztetés!P199</f>
        <v>0</v>
      </c>
      <c r="O192" s="82">
        <f>Óvoda!R206+Étkeztetés!Q199</f>
        <v>0</v>
      </c>
      <c r="P192" s="1">
        <f>Óvoda!S206+Étkeztetés!R199</f>
        <v>0</v>
      </c>
      <c r="Q192" s="42">
        <f>Óvoda!T206+Étkeztetés!S199</f>
        <v>0</v>
      </c>
      <c r="R192" s="44">
        <f>Óvoda!U206+Étkeztetés!T199</f>
        <v>0</v>
      </c>
    </row>
    <row r="193" spans="1:18" ht="25.5" hidden="1" customHeight="1" x14ac:dyDescent="0.25">
      <c r="B193" s="55"/>
      <c r="C193" s="2"/>
      <c r="D193" s="523" t="s">
        <v>557</v>
      </c>
      <c r="E193" s="523"/>
      <c r="F193" s="268">
        <f>Óvoda!F207+Étkeztetés!F200</f>
        <v>0</v>
      </c>
      <c r="G193" s="76">
        <f>Óvoda!J207+Étkeztetés!I200</f>
        <v>0</v>
      </c>
      <c r="H193" s="1">
        <f>Óvoda!K207+Étkeztetés!J200</f>
        <v>0</v>
      </c>
      <c r="I193" s="1">
        <f>Óvoda!L207+Étkeztetés!K200</f>
        <v>0</v>
      </c>
      <c r="J193" s="1">
        <f>Óvoda!M207+Étkeztetés!L200</f>
        <v>0</v>
      </c>
      <c r="K193" s="1">
        <f>Óvoda!N207+Étkeztetés!M200</f>
        <v>0</v>
      </c>
      <c r="L193" s="82">
        <f>Óvoda!O207+Étkeztetés!N200</f>
        <v>0</v>
      </c>
      <c r="M193" s="1">
        <f>Óvoda!P207+Étkeztetés!O200</f>
        <v>0</v>
      </c>
      <c r="N193" s="42">
        <f>Óvoda!Q207+Étkeztetés!P200</f>
        <v>0</v>
      </c>
      <c r="O193" s="82">
        <f>Óvoda!R207+Étkeztetés!Q200</f>
        <v>0</v>
      </c>
      <c r="P193" s="1">
        <f>Óvoda!S207+Étkeztetés!R200</f>
        <v>0</v>
      </c>
      <c r="Q193" s="42">
        <f>Óvoda!T207+Étkeztetés!S200</f>
        <v>0</v>
      </c>
      <c r="R193" s="44">
        <f>Óvoda!U207+Étkeztetés!T200</f>
        <v>0</v>
      </c>
    </row>
    <row r="194" spans="1:18" hidden="1" x14ac:dyDescent="0.25">
      <c r="B194" s="55"/>
      <c r="C194" s="2"/>
      <c r="D194" s="524" t="s">
        <v>819</v>
      </c>
      <c r="E194" s="524"/>
      <c r="F194" s="258">
        <f>Óvoda!F208+Étkeztetés!F201</f>
        <v>0</v>
      </c>
      <c r="G194" s="76">
        <f>Óvoda!J208+Étkeztetés!I201</f>
        <v>0</v>
      </c>
      <c r="H194" s="1">
        <f>Óvoda!K208+Étkeztetés!J201</f>
        <v>0</v>
      </c>
      <c r="I194" s="1">
        <f>Óvoda!L208+Étkeztetés!K201</f>
        <v>0</v>
      </c>
      <c r="J194" s="1">
        <f>Óvoda!M208+Étkeztetés!L201</f>
        <v>0</v>
      </c>
      <c r="K194" s="1">
        <f>Óvoda!N208+Étkeztetés!M201</f>
        <v>0</v>
      </c>
      <c r="L194" s="82">
        <f>Óvoda!O208+Étkeztetés!N201</f>
        <v>0</v>
      </c>
      <c r="M194" s="1">
        <f>Óvoda!P208+Étkeztetés!O201</f>
        <v>0</v>
      </c>
      <c r="N194" s="42">
        <f>Óvoda!Q208+Étkeztetés!P201</f>
        <v>0</v>
      </c>
      <c r="O194" s="82">
        <f>Óvoda!R208+Étkeztetés!Q201</f>
        <v>0</v>
      </c>
      <c r="P194" s="1">
        <f>Óvoda!S208+Étkeztetés!R201</f>
        <v>0</v>
      </c>
      <c r="Q194" s="42">
        <f>Óvoda!T208+Étkeztetés!S201</f>
        <v>0</v>
      </c>
      <c r="R194" s="44">
        <f>Óvoda!U208+Étkeztetés!T201</f>
        <v>0</v>
      </c>
    </row>
    <row r="195" spans="1:18" ht="25.5" hidden="1" customHeight="1" x14ac:dyDescent="0.25">
      <c r="B195" s="55"/>
      <c r="C195" s="2"/>
      <c r="D195" s="523" t="s">
        <v>562</v>
      </c>
      <c r="E195" s="523"/>
      <c r="F195" s="268">
        <f>Óvoda!F209+Étkeztetés!F202</f>
        <v>0</v>
      </c>
      <c r="G195" s="76">
        <f>Óvoda!J209+Étkeztetés!I202</f>
        <v>0</v>
      </c>
      <c r="H195" s="1">
        <f>Óvoda!K209+Étkeztetés!J202</f>
        <v>0</v>
      </c>
      <c r="I195" s="1">
        <f>Óvoda!L209+Étkeztetés!K202</f>
        <v>0</v>
      </c>
      <c r="J195" s="1">
        <f>Óvoda!M209+Étkeztetés!L202</f>
        <v>0</v>
      </c>
      <c r="K195" s="1">
        <f>Óvoda!N209+Étkeztetés!M202</f>
        <v>0</v>
      </c>
      <c r="L195" s="82">
        <f>Óvoda!O209+Étkeztetés!N202</f>
        <v>0</v>
      </c>
      <c r="M195" s="1">
        <f>Óvoda!P209+Étkeztetés!O202</f>
        <v>0</v>
      </c>
      <c r="N195" s="42">
        <f>Óvoda!Q209+Étkeztetés!P202</f>
        <v>0</v>
      </c>
      <c r="O195" s="82">
        <f>Óvoda!R209+Étkeztetés!Q202</f>
        <v>0</v>
      </c>
      <c r="P195" s="1">
        <f>Óvoda!S209+Étkeztetés!R202</f>
        <v>0</v>
      </c>
      <c r="Q195" s="42">
        <f>Óvoda!T209+Étkeztetés!S202</f>
        <v>0</v>
      </c>
      <c r="R195" s="44">
        <f>Óvoda!U209+Étkeztetés!T202</f>
        <v>0</v>
      </c>
    </row>
    <row r="196" spans="1:18" ht="25.5" hidden="1" customHeight="1" x14ac:dyDescent="0.25">
      <c r="B196" s="55"/>
      <c r="C196" s="2"/>
      <c r="D196" s="523" t="s">
        <v>565</v>
      </c>
      <c r="E196" s="523"/>
      <c r="F196" s="268">
        <f>Óvoda!F210+Étkeztetés!F203</f>
        <v>0</v>
      </c>
      <c r="G196" s="76">
        <f>Óvoda!J210+Étkeztetés!I203</f>
        <v>0</v>
      </c>
      <c r="H196" s="1">
        <f>Óvoda!K210+Étkeztetés!J203</f>
        <v>0</v>
      </c>
      <c r="I196" s="1">
        <f>Óvoda!L210+Étkeztetés!K203</f>
        <v>0</v>
      </c>
      <c r="J196" s="1">
        <f>Óvoda!M210+Étkeztetés!L203</f>
        <v>0</v>
      </c>
      <c r="K196" s="1">
        <f>Óvoda!N210+Étkeztetés!M203</f>
        <v>0</v>
      </c>
      <c r="L196" s="82">
        <f>Óvoda!O210+Étkeztetés!N203</f>
        <v>0</v>
      </c>
      <c r="M196" s="1">
        <f>Óvoda!P210+Étkeztetés!O203</f>
        <v>0</v>
      </c>
      <c r="N196" s="42">
        <f>Óvoda!Q210+Étkeztetés!P203</f>
        <v>0</v>
      </c>
      <c r="O196" s="82">
        <f>Óvoda!R210+Étkeztetés!Q203</f>
        <v>0</v>
      </c>
      <c r="P196" s="1">
        <f>Óvoda!S210+Étkeztetés!R203</f>
        <v>0</v>
      </c>
      <c r="Q196" s="42">
        <f>Óvoda!T210+Étkeztetés!S203</f>
        <v>0</v>
      </c>
      <c r="R196" s="44">
        <f>Óvoda!U210+Étkeztetés!T203</f>
        <v>0</v>
      </c>
    </row>
    <row r="197" spans="1:18" s="18" customFormat="1" ht="25.5" hidden="1" customHeight="1" x14ac:dyDescent="0.25">
      <c r="A197" s="128" t="s">
        <v>276</v>
      </c>
      <c r="B197" s="93" t="s">
        <v>687</v>
      </c>
      <c r="C197" s="590" t="s">
        <v>607</v>
      </c>
      <c r="D197" s="591"/>
      <c r="E197" s="591"/>
      <c r="F197" s="272">
        <f>Óvoda!F211+Étkeztetés!F204</f>
        <v>0</v>
      </c>
      <c r="G197" s="95">
        <f>Óvoda!J211+Étkeztetés!I204</f>
        <v>0</v>
      </c>
      <c r="H197" s="96">
        <f>Óvoda!K211+Étkeztetés!J204</f>
        <v>0</v>
      </c>
      <c r="I197" s="96">
        <f>Óvoda!L211+Étkeztetés!K204</f>
        <v>0</v>
      </c>
      <c r="J197" s="96">
        <f>Óvoda!M211+Étkeztetés!L204</f>
        <v>0</v>
      </c>
      <c r="K197" s="96">
        <f>Óvoda!N211+Étkeztetés!M204</f>
        <v>0</v>
      </c>
      <c r="L197" s="99">
        <f>Óvoda!O211+Étkeztetés!N204</f>
        <v>0</v>
      </c>
      <c r="M197" s="96">
        <f>Óvoda!P211+Étkeztetés!O204</f>
        <v>0</v>
      </c>
      <c r="N197" s="98">
        <f>Óvoda!Q211+Étkeztetés!P204</f>
        <v>0</v>
      </c>
      <c r="O197" s="99">
        <f>Óvoda!R211+Étkeztetés!Q204</f>
        <v>0</v>
      </c>
      <c r="P197" s="96">
        <f>Óvoda!S211+Étkeztetés!R204</f>
        <v>0</v>
      </c>
      <c r="Q197" s="98">
        <f>Óvoda!T211+Étkeztetés!S204</f>
        <v>0</v>
      </c>
      <c r="R197" s="100">
        <f>Óvoda!U211+Étkeztetés!T204</f>
        <v>0</v>
      </c>
    </row>
    <row r="198" spans="1:18" ht="25.5" hidden="1" customHeight="1" x14ac:dyDescent="0.25">
      <c r="B198" s="55"/>
      <c r="C198" s="2"/>
      <c r="D198" s="523" t="s">
        <v>568</v>
      </c>
      <c r="E198" s="523"/>
      <c r="F198" s="268">
        <f>Óvoda!F212+Étkeztetés!F205</f>
        <v>0</v>
      </c>
      <c r="G198" s="76">
        <f>Óvoda!J212+Étkeztetés!I205</f>
        <v>0</v>
      </c>
      <c r="H198" s="1">
        <f>Óvoda!K212+Étkeztetés!J205</f>
        <v>0</v>
      </c>
      <c r="I198" s="1">
        <f>Óvoda!L212+Étkeztetés!K205</f>
        <v>0</v>
      </c>
      <c r="J198" s="1">
        <f>Óvoda!M212+Étkeztetés!L205</f>
        <v>0</v>
      </c>
      <c r="K198" s="1">
        <f>Óvoda!N212+Étkeztetés!M205</f>
        <v>0</v>
      </c>
      <c r="L198" s="82">
        <f>Óvoda!O212+Étkeztetés!N205</f>
        <v>0</v>
      </c>
      <c r="M198" s="1">
        <f>Óvoda!P212+Étkeztetés!O205</f>
        <v>0</v>
      </c>
      <c r="N198" s="42">
        <f>Óvoda!Q212+Étkeztetés!P205</f>
        <v>0</v>
      </c>
      <c r="O198" s="82">
        <f>Óvoda!R212+Étkeztetés!Q205</f>
        <v>0</v>
      </c>
      <c r="P198" s="1">
        <f>Óvoda!S212+Étkeztetés!R205</f>
        <v>0</v>
      </c>
      <c r="Q198" s="42">
        <f>Óvoda!T212+Étkeztetés!S205</f>
        <v>0</v>
      </c>
      <c r="R198" s="44">
        <f>Óvoda!U212+Étkeztetés!T205</f>
        <v>0</v>
      </c>
    </row>
    <row r="199" spans="1:18" ht="25.5" hidden="1" customHeight="1" x14ac:dyDescent="0.25">
      <c r="B199" s="55"/>
      <c r="C199" s="2"/>
      <c r="D199" s="523" t="s">
        <v>569</v>
      </c>
      <c r="E199" s="523"/>
      <c r="F199" s="268">
        <f>Óvoda!F213+Étkeztetés!F206</f>
        <v>0</v>
      </c>
      <c r="G199" s="76">
        <f>Óvoda!J213+Étkeztetés!I206</f>
        <v>0</v>
      </c>
      <c r="H199" s="1">
        <f>Óvoda!K213+Étkeztetés!J206</f>
        <v>0</v>
      </c>
      <c r="I199" s="1">
        <f>Óvoda!L213+Étkeztetés!K206</f>
        <v>0</v>
      </c>
      <c r="J199" s="1">
        <f>Óvoda!M213+Étkeztetés!L206</f>
        <v>0</v>
      </c>
      <c r="K199" s="1">
        <f>Óvoda!N213+Étkeztetés!M206</f>
        <v>0</v>
      </c>
      <c r="L199" s="82">
        <f>Óvoda!O213+Étkeztetés!N206</f>
        <v>0</v>
      </c>
      <c r="M199" s="1">
        <f>Óvoda!P213+Étkeztetés!O206</f>
        <v>0</v>
      </c>
      <c r="N199" s="42">
        <f>Óvoda!Q213+Étkeztetés!P206</f>
        <v>0</v>
      </c>
      <c r="O199" s="82">
        <f>Óvoda!R213+Étkeztetés!Q206</f>
        <v>0</v>
      </c>
      <c r="P199" s="1">
        <f>Óvoda!S213+Étkeztetés!R206</f>
        <v>0</v>
      </c>
      <c r="Q199" s="42">
        <f>Óvoda!T213+Étkeztetés!S206</f>
        <v>0</v>
      </c>
      <c r="R199" s="44">
        <f>Óvoda!U213+Étkeztetés!T206</f>
        <v>0</v>
      </c>
    </row>
    <row r="200" spans="1:18" s="18" customFormat="1" ht="15" hidden="1" customHeight="1" x14ac:dyDescent="0.25">
      <c r="A200" s="128" t="s">
        <v>277</v>
      </c>
      <c r="B200" s="93" t="s">
        <v>688</v>
      </c>
      <c r="C200" s="590" t="s">
        <v>820</v>
      </c>
      <c r="D200" s="591"/>
      <c r="E200" s="591"/>
      <c r="F200" s="272">
        <f>Óvoda!F214+Étkeztetés!F207</f>
        <v>0</v>
      </c>
      <c r="G200" s="95">
        <f>Óvoda!J214+Étkeztetés!I207</f>
        <v>0</v>
      </c>
      <c r="H200" s="96">
        <f>Óvoda!K214+Étkeztetés!J207</f>
        <v>0</v>
      </c>
      <c r="I200" s="96">
        <f>Óvoda!L214+Étkeztetés!K207</f>
        <v>0</v>
      </c>
      <c r="J200" s="96">
        <f>Óvoda!M214+Étkeztetés!L207</f>
        <v>0</v>
      </c>
      <c r="K200" s="96">
        <f>Óvoda!N214+Étkeztetés!M207</f>
        <v>0</v>
      </c>
      <c r="L200" s="99">
        <f>Óvoda!O214+Étkeztetés!N207</f>
        <v>0</v>
      </c>
      <c r="M200" s="96">
        <f>Óvoda!P214+Étkeztetés!O207</f>
        <v>0</v>
      </c>
      <c r="N200" s="98">
        <f>Óvoda!Q214+Étkeztetés!P207</f>
        <v>0</v>
      </c>
      <c r="O200" s="99">
        <f>Óvoda!R214+Étkeztetés!Q207</f>
        <v>0</v>
      </c>
      <c r="P200" s="96">
        <f>Óvoda!S214+Étkeztetés!R207</f>
        <v>0</v>
      </c>
      <c r="Q200" s="98">
        <f>Óvoda!T214+Étkeztetés!S207</f>
        <v>0</v>
      </c>
      <c r="R200" s="100">
        <f>Óvoda!U214+Étkeztetés!T207</f>
        <v>0</v>
      </c>
    </row>
    <row r="201" spans="1:18" hidden="1" x14ac:dyDescent="0.25">
      <c r="B201" s="55"/>
      <c r="C201" s="2"/>
      <c r="D201" s="524" t="s">
        <v>372</v>
      </c>
      <c r="E201" s="524"/>
      <c r="F201" s="258">
        <f>Óvoda!F215+Étkeztetés!F208</f>
        <v>0</v>
      </c>
      <c r="G201" s="76">
        <f>Óvoda!J215+Étkeztetés!I208</f>
        <v>0</v>
      </c>
      <c r="H201" s="1">
        <f>Óvoda!K215+Étkeztetés!J208</f>
        <v>0</v>
      </c>
      <c r="I201" s="1">
        <f>Óvoda!L215+Étkeztetés!K208</f>
        <v>0</v>
      </c>
      <c r="J201" s="1">
        <f>Óvoda!M215+Étkeztetés!L208</f>
        <v>0</v>
      </c>
      <c r="K201" s="1">
        <f>Óvoda!N215+Étkeztetés!M208</f>
        <v>0</v>
      </c>
      <c r="L201" s="82">
        <f>Óvoda!O215+Étkeztetés!N208</f>
        <v>0</v>
      </c>
      <c r="M201" s="1">
        <f>Óvoda!P215+Étkeztetés!O208</f>
        <v>0</v>
      </c>
      <c r="N201" s="42">
        <f>Óvoda!Q215+Étkeztetés!P208</f>
        <v>0</v>
      </c>
      <c r="O201" s="82">
        <f>Óvoda!R215+Étkeztetés!Q208</f>
        <v>0</v>
      </c>
      <c r="P201" s="1">
        <f>Óvoda!S215+Étkeztetés!R208</f>
        <v>0</v>
      </c>
      <c r="Q201" s="42">
        <f>Óvoda!T215+Étkeztetés!S208</f>
        <v>0</v>
      </c>
      <c r="R201" s="44">
        <f>Óvoda!U215+Étkeztetés!T208</f>
        <v>0</v>
      </c>
    </row>
    <row r="202" spans="1:18" hidden="1" x14ac:dyDescent="0.25">
      <c r="B202" s="55"/>
      <c r="C202" s="2"/>
      <c r="D202" s="524" t="s">
        <v>821</v>
      </c>
      <c r="E202" s="524"/>
      <c r="F202" s="258">
        <f>Óvoda!F216+Étkeztetés!F209</f>
        <v>0</v>
      </c>
      <c r="G202" s="76">
        <f>Óvoda!J216+Étkeztetés!I209</f>
        <v>0</v>
      </c>
      <c r="H202" s="1">
        <f>Óvoda!K216+Étkeztetés!J209</f>
        <v>0</v>
      </c>
      <c r="I202" s="1">
        <f>Óvoda!L216+Étkeztetés!K209</f>
        <v>0</v>
      </c>
      <c r="J202" s="1">
        <f>Óvoda!M216+Étkeztetés!L209</f>
        <v>0</v>
      </c>
      <c r="K202" s="1">
        <f>Óvoda!N216+Étkeztetés!M209</f>
        <v>0</v>
      </c>
      <c r="L202" s="82">
        <f>Óvoda!O216+Étkeztetés!N209</f>
        <v>0</v>
      </c>
      <c r="M202" s="1">
        <f>Óvoda!P216+Étkeztetés!O209</f>
        <v>0</v>
      </c>
      <c r="N202" s="42">
        <f>Óvoda!Q216+Étkeztetés!P209</f>
        <v>0</v>
      </c>
      <c r="O202" s="82">
        <f>Óvoda!R216+Étkeztetés!Q209</f>
        <v>0</v>
      </c>
      <c r="P202" s="1">
        <f>Óvoda!S216+Étkeztetés!R209</f>
        <v>0</v>
      </c>
      <c r="Q202" s="42">
        <f>Óvoda!T216+Étkeztetés!S209</f>
        <v>0</v>
      </c>
      <c r="R202" s="44">
        <f>Óvoda!U216+Étkeztetés!T209</f>
        <v>0</v>
      </c>
    </row>
    <row r="203" spans="1:18" hidden="1" x14ac:dyDescent="0.25">
      <c r="B203" s="55"/>
      <c r="C203" s="2"/>
      <c r="D203" s="524" t="s">
        <v>375</v>
      </c>
      <c r="E203" s="524"/>
      <c r="F203" s="258">
        <f>Óvoda!F217+Étkeztetés!F210</f>
        <v>0</v>
      </c>
      <c r="G203" s="76">
        <f>Óvoda!J217+Étkeztetés!I210</f>
        <v>0</v>
      </c>
      <c r="H203" s="1">
        <f>Óvoda!K217+Étkeztetés!J210</f>
        <v>0</v>
      </c>
      <c r="I203" s="1">
        <f>Óvoda!L217+Étkeztetés!K210</f>
        <v>0</v>
      </c>
      <c r="J203" s="1">
        <f>Óvoda!M217+Étkeztetés!L210</f>
        <v>0</v>
      </c>
      <c r="K203" s="1">
        <f>Óvoda!N217+Étkeztetés!M210</f>
        <v>0</v>
      </c>
      <c r="L203" s="82">
        <f>Óvoda!O217+Étkeztetés!N210</f>
        <v>0</v>
      </c>
      <c r="M203" s="1">
        <f>Óvoda!P217+Étkeztetés!O210</f>
        <v>0</v>
      </c>
      <c r="N203" s="42">
        <f>Óvoda!Q217+Étkeztetés!P210</f>
        <v>0</v>
      </c>
      <c r="O203" s="82">
        <f>Óvoda!R217+Étkeztetés!Q210</f>
        <v>0</v>
      </c>
      <c r="P203" s="1">
        <f>Óvoda!S217+Étkeztetés!R210</f>
        <v>0</v>
      </c>
      <c r="Q203" s="42">
        <f>Óvoda!T217+Étkeztetés!S210</f>
        <v>0</v>
      </c>
      <c r="R203" s="44">
        <f>Óvoda!U217+Étkeztetés!T210</f>
        <v>0</v>
      </c>
    </row>
    <row r="204" spans="1:18" hidden="1" x14ac:dyDescent="0.25">
      <c r="B204" s="55"/>
      <c r="C204" s="2"/>
      <c r="D204" s="524" t="s">
        <v>373</v>
      </c>
      <c r="E204" s="524"/>
      <c r="F204" s="258">
        <f>Óvoda!F218+Étkeztetés!F211</f>
        <v>0</v>
      </c>
      <c r="G204" s="76">
        <f>Óvoda!J218+Étkeztetés!I211</f>
        <v>0</v>
      </c>
      <c r="H204" s="1">
        <f>Óvoda!K218+Étkeztetés!J211</f>
        <v>0</v>
      </c>
      <c r="I204" s="1">
        <f>Óvoda!L218+Étkeztetés!K211</f>
        <v>0</v>
      </c>
      <c r="J204" s="1">
        <f>Óvoda!M218+Étkeztetés!L211</f>
        <v>0</v>
      </c>
      <c r="K204" s="1">
        <f>Óvoda!N218+Étkeztetés!M211</f>
        <v>0</v>
      </c>
      <c r="L204" s="82">
        <f>Óvoda!O218+Étkeztetés!N211</f>
        <v>0</v>
      </c>
      <c r="M204" s="1">
        <f>Óvoda!P218+Étkeztetés!O211</f>
        <v>0</v>
      </c>
      <c r="N204" s="42">
        <f>Óvoda!Q218+Étkeztetés!P211</f>
        <v>0</v>
      </c>
      <c r="O204" s="82">
        <f>Óvoda!R218+Étkeztetés!Q211</f>
        <v>0</v>
      </c>
      <c r="P204" s="1">
        <f>Óvoda!S218+Étkeztetés!R211</f>
        <v>0</v>
      </c>
      <c r="Q204" s="42">
        <f>Óvoda!T218+Étkeztetés!S211</f>
        <v>0</v>
      </c>
      <c r="R204" s="44">
        <f>Óvoda!U218+Étkeztetés!T211</f>
        <v>0</v>
      </c>
    </row>
    <row r="205" spans="1:18" hidden="1" x14ac:dyDescent="0.25">
      <c r="B205" s="55"/>
      <c r="C205" s="2"/>
      <c r="D205" s="524" t="s">
        <v>822</v>
      </c>
      <c r="E205" s="524"/>
      <c r="F205" s="258">
        <f>Óvoda!F219+Étkeztetés!F212</f>
        <v>0</v>
      </c>
      <c r="G205" s="76">
        <f>Óvoda!J219+Étkeztetés!I212</f>
        <v>0</v>
      </c>
      <c r="H205" s="1">
        <f>Óvoda!K219+Étkeztetés!J212</f>
        <v>0</v>
      </c>
      <c r="I205" s="1">
        <f>Óvoda!L219+Étkeztetés!K212</f>
        <v>0</v>
      </c>
      <c r="J205" s="1">
        <f>Óvoda!M219+Étkeztetés!L212</f>
        <v>0</v>
      </c>
      <c r="K205" s="1">
        <f>Óvoda!N219+Étkeztetés!M212</f>
        <v>0</v>
      </c>
      <c r="L205" s="82">
        <f>Óvoda!O219+Étkeztetés!N212</f>
        <v>0</v>
      </c>
      <c r="M205" s="1">
        <f>Óvoda!P219+Étkeztetés!O212</f>
        <v>0</v>
      </c>
      <c r="N205" s="42">
        <f>Óvoda!Q219+Étkeztetés!P212</f>
        <v>0</v>
      </c>
      <c r="O205" s="82">
        <f>Óvoda!R219+Étkeztetés!Q212</f>
        <v>0</v>
      </c>
      <c r="P205" s="1">
        <f>Óvoda!S219+Étkeztetés!R212</f>
        <v>0</v>
      </c>
      <c r="Q205" s="42">
        <f>Óvoda!T219+Étkeztetés!S212</f>
        <v>0</v>
      </c>
      <c r="R205" s="44">
        <f>Óvoda!U219+Étkeztetés!T212</f>
        <v>0</v>
      </c>
    </row>
    <row r="206" spans="1:18" ht="25.5" hidden="1" customHeight="1" x14ac:dyDescent="0.25">
      <c r="B206" s="55"/>
      <c r="C206" s="2"/>
      <c r="D206" s="523" t="s">
        <v>537</v>
      </c>
      <c r="E206" s="523"/>
      <c r="F206" s="268">
        <f>Óvoda!F220+Étkeztetés!F213</f>
        <v>0</v>
      </c>
      <c r="G206" s="76">
        <f>Óvoda!J220+Étkeztetés!I213</f>
        <v>0</v>
      </c>
      <c r="H206" s="1">
        <f>Óvoda!K220+Étkeztetés!J213</f>
        <v>0</v>
      </c>
      <c r="I206" s="1">
        <f>Óvoda!L220+Étkeztetés!K213</f>
        <v>0</v>
      </c>
      <c r="J206" s="1">
        <f>Óvoda!M220+Étkeztetés!L213</f>
        <v>0</v>
      </c>
      <c r="K206" s="1">
        <f>Óvoda!N220+Étkeztetés!M213</f>
        <v>0</v>
      </c>
      <c r="L206" s="82">
        <f>Óvoda!O220+Étkeztetés!N213</f>
        <v>0</v>
      </c>
      <c r="M206" s="1">
        <f>Óvoda!P220+Étkeztetés!O213</f>
        <v>0</v>
      </c>
      <c r="N206" s="42">
        <f>Óvoda!Q220+Étkeztetés!P213</f>
        <v>0</v>
      </c>
      <c r="O206" s="82">
        <f>Óvoda!R220+Étkeztetés!Q213</f>
        <v>0</v>
      </c>
      <c r="P206" s="1">
        <f>Óvoda!S220+Étkeztetés!R213</f>
        <v>0</v>
      </c>
      <c r="Q206" s="42">
        <f>Óvoda!T220+Étkeztetés!S213</f>
        <v>0</v>
      </c>
      <c r="R206" s="44">
        <f>Óvoda!U220+Étkeztetés!T213</f>
        <v>0</v>
      </c>
    </row>
    <row r="207" spans="1:18" ht="25.5" hidden="1" customHeight="1" x14ac:dyDescent="0.25">
      <c r="B207" s="55"/>
      <c r="C207" s="2"/>
      <c r="D207" s="523" t="s">
        <v>540</v>
      </c>
      <c r="E207" s="523"/>
      <c r="F207" s="268">
        <f>Óvoda!F221+Étkeztetés!F214</f>
        <v>0</v>
      </c>
      <c r="G207" s="76">
        <f>Óvoda!J221+Étkeztetés!I214</f>
        <v>0</v>
      </c>
      <c r="H207" s="1">
        <f>Óvoda!K221+Étkeztetés!J214</f>
        <v>0</v>
      </c>
      <c r="I207" s="1">
        <f>Óvoda!L221+Étkeztetés!K214</f>
        <v>0</v>
      </c>
      <c r="J207" s="1">
        <f>Óvoda!M221+Étkeztetés!L214</f>
        <v>0</v>
      </c>
      <c r="K207" s="1">
        <f>Óvoda!N221+Étkeztetés!M214</f>
        <v>0</v>
      </c>
      <c r="L207" s="82">
        <f>Óvoda!O221+Étkeztetés!N214</f>
        <v>0</v>
      </c>
      <c r="M207" s="1">
        <f>Óvoda!P221+Étkeztetés!O214</f>
        <v>0</v>
      </c>
      <c r="N207" s="42">
        <f>Óvoda!Q221+Étkeztetés!P214</f>
        <v>0</v>
      </c>
      <c r="O207" s="82">
        <f>Óvoda!R221+Étkeztetés!Q214</f>
        <v>0</v>
      </c>
      <c r="P207" s="1">
        <f>Óvoda!S221+Étkeztetés!R214</f>
        <v>0</v>
      </c>
      <c r="Q207" s="42">
        <f>Óvoda!T221+Étkeztetés!S214</f>
        <v>0</v>
      </c>
      <c r="R207" s="44">
        <f>Óvoda!U221+Étkeztetés!T214</f>
        <v>0</v>
      </c>
    </row>
    <row r="208" spans="1:18" hidden="1" x14ac:dyDescent="0.25">
      <c r="B208" s="55"/>
      <c r="C208" s="2"/>
      <c r="D208" s="524" t="s">
        <v>823</v>
      </c>
      <c r="E208" s="524"/>
      <c r="F208" s="258">
        <f>Óvoda!F222+Étkeztetés!F215</f>
        <v>0</v>
      </c>
      <c r="G208" s="76">
        <f>Óvoda!J222+Étkeztetés!I215</f>
        <v>0</v>
      </c>
      <c r="H208" s="1">
        <f>Óvoda!K222+Étkeztetés!J215</f>
        <v>0</v>
      </c>
      <c r="I208" s="1">
        <f>Óvoda!L222+Étkeztetés!K215</f>
        <v>0</v>
      </c>
      <c r="J208" s="1">
        <f>Óvoda!M222+Étkeztetés!L215</f>
        <v>0</v>
      </c>
      <c r="K208" s="1">
        <f>Óvoda!N222+Étkeztetés!M215</f>
        <v>0</v>
      </c>
      <c r="L208" s="82">
        <f>Óvoda!O222+Étkeztetés!N215</f>
        <v>0</v>
      </c>
      <c r="M208" s="1">
        <f>Óvoda!P222+Étkeztetés!O215</f>
        <v>0</v>
      </c>
      <c r="N208" s="42">
        <f>Óvoda!Q222+Étkeztetés!P215</f>
        <v>0</v>
      </c>
      <c r="O208" s="82">
        <f>Óvoda!R222+Étkeztetés!Q215</f>
        <v>0</v>
      </c>
      <c r="P208" s="1">
        <f>Óvoda!S222+Étkeztetés!R215</f>
        <v>0</v>
      </c>
      <c r="Q208" s="42">
        <f>Óvoda!T222+Étkeztetés!S215</f>
        <v>0</v>
      </c>
      <c r="R208" s="44">
        <f>Óvoda!U222+Étkeztetés!T215</f>
        <v>0</v>
      </c>
    </row>
    <row r="209" spans="1:18" hidden="1" x14ac:dyDescent="0.25">
      <c r="B209" s="55"/>
      <c r="C209" s="2"/>
      <c r="D209" s="524" t="s">
        <v>374</v>
      </c>
      <c r="E209" s="524"/>
      <c r="F209" s="258">
        <f>Óvoda!F223+Étkeztetés!F216</f>
        <v>0</v>
      </c>
      <c r="G209" s="76">
        <f>Óvoda!J223+Étkeztetés!I216</f>
        <v>0</v>
      </c>
      <c r="H209" s="1">
        <f>Óvoda!K223+Étkeztetés!J216</f>
        <v>0</v>
      </c>
      <c r="I209" s="1">
        <f>Óvoda!L223+Étkeztetés!K216</f>
        <v>0</v>
      </c>
      <c r="J209" s="1">
        <f>Óvoda!M223+Étkeztetés!L216</f>
        <v>0</v>
      </c>
      <c r="K209" s="1">
        <f>Óvoda!N223+Étkeztetés!M216</f>
        <v>0</v>
      </c>
      <c r="L209" s="82">
        <f>Óvoda!O223+Étkeztetés!N216</f>
        <v>0</v>
      </c>
      <c r="M209" s="1">
        <f>Óvoda!P223+Étkeztetés!O216</f>
        <v>0</v>
      </c>
      <c r="N209" s="42">
        <f>Óvoda!Q223+Étkeztetés!P216</f>
        <v>0</v>
      </c>
      <c r="O209" s="82">
        <f>Óvoda!R223+Étkeztetés!Q216</f>
        <v>0</v>
      </c>
      <c r="P209" s="1">
        <f>Óvoda!S223+Étkeztetés!R216</f>
        <v>0</v>
      </c>
      <c r="Q209" s="42">
        <f>Óvoda!T223+Étkeztetés!S216</f>
        <v>0</v>
      </c>
      <c r="R209" s="44">
        <f>Óvoda!U223+Étkeztetés!T216</f>
        <v>0</v>
      </c>
    </row>
    <row r="210" spans="1:18" hidden="1" x14ac:dyDescent="0.25">
      <c r="B210" s="55"/>
      <c r="C210" s="2"/>
      <c r="D210" s="524" t="s">
        <v>824</v>
      </c>
      <c r="E210" s="524"/>
      <c r="F210" s="258">
        <f>Óvoda!F224+Étkeztetés!F217</f>
        <v>0</v>
      </c>
      <c r="G210" s="76">
        <f>Óvoda!J224+Étkeztetés!I217</f>
        <v>0</v>
      </c>
      <c r="H210" s="1">
        <f>Óvoda!K224+Étkeztetés!J217</f>
        <v>0</v>
      </c>
      <c r="I210" s="1">
        <f>Óvoda!L224+Étkeztetés!K217</f>
        <v>0</v>
      </c>
      <c r="J210" s="1">
        <f>Óvoda!M224+Étkeztetés!L217</f>
        <v>0</v>
      </c>
      <c r="K210" s="1">
        <f>Óvoda!N224+Étkeztetés!M217</f>
        <v>0</v>
      </c>
      <c r="L210" s="82">
        <f>Óvoda!O224+Étkeztetés!N217</f>
        <v>0</v>
      </c>
      <c r="M210" s="1">
        <f>Óvoda!P224+Étkeztetés!O217</f>
        <v>0</v>
      </c>
      <c r="N210" s="42">
        <f>Óvoda!Q224+Étkeztetés!P217</f>
        <v>0</v>
      </c>
      <c r="O210" s="82">
        <f>Óvoda!R224+Étkeztetés!Q217</f>
        <v>0</v>
      </c>
      <c r="P210" s="1">
        <f>Óvoda!S224+Étkeztetés!R217</f>
        <v>0</v>
      </c>
      <c r="Q210" s="42">
        <f>Óvoda!T224+Étkeztetés!S217</f>
        <v>0</v>
      </c>
      <c r="R210" s="44">
        <f>Óvoda!U224+Étkeztetés!T217</f>
        <v>0</v>
      </c>
    </row>
    <row r="211" spans="1:18" hidden="1" x14ac:dyDescent="0.25">
      <c r="B211" s="55"/>
      <c r="C211" s="2"/>
      <c r="D211" s="524" t="s">
        <v>566</v>
      </c>
      <c r="E211" s="524"/>
      <c r="F211" s="258">
        <f>Óvoda!F225+Étkeztetés!F218</f>
        <v>0</v>
      </c>
      <c r="G211" s="76">
        <f>Óvoda!J225+Étkeztetés!I218</f>
        <v>0</v>
      </c>
      <c r="H211" s="1">
        <f>Óvoda!K225+Étkeztetés!J218</f>
        <v>0</v>
      </c>
      <c r="I211" s="1">
        <f>Óvoda!L225+Étkeztetés!K218</f>
        <v>0</v>
      </c>
      <c r="J211" s="1">
        <f>Óvoda!M225+Étkeztetés!L218</f>
        <v>0</v>
      </c>
      <c r="K211" s="1">
        <f>Óvoda!N225+Étkeztetés!M218</f>
        <v>0</v>
      </c>
      <c r="L211" s="82">
        <f>Óvoda!O225+Étkeztetés!N218</f>
        <v>0</v>
      </c>
      <c r="M211" s="1">
        <f>Óvoda!P225+Étkeztetés!O218</f>
        <v>0</v>
      </c>
      <c r="N211" s="42">
        <f>Óvoda!Q225+Étkeztetés!P218</f>
        <v>0</v>
      </c>
      <c r="O211" s="82">
        <f>Óvoda!R225+Étkeztetés!Q218</f>
        <v>0</v>
      </c>
      <c r="P211" s="1">
        <f>Óvoda!S225+Étkeztetés!R218</f>
        <v>0</v>
      </c>
      <c r="Q211" s="42">
        <f>Óvoda!T225+Étkeztetés!S218</f>
        <v>0</v>
      </c>
      <c r="R211" s="44">
        <f>Óvoda!U225+Étkeztetés!T218</f>
        <v>0</v>
      </c>
    </row>
    <row r="212" spans="1:18" s="18" customFormat="1" hidden="1" x14ac:dyDescent="0.25">
      <c r="A212" s="128" t="s">
        <v>278</v>
      </c>
      <c r="B212" s="93" t="s">
        <v>689</v>
      </c>
      <c r="C212" s="556" t="s">
        <v>279</v>
      </c>
      <c r="D212" s="557"/>
      <c r="E212" s="557"/>
      <c r="F212" s="259">
        <f>Óvoda!F226+Étkeztetés!F219</f>
        <v>0</v>
      </c>
      <c r="G212" s="95">
        <f>Óvoda!J226+Étkeztetés!I219</f>
        <v>0</v>
      </c>
      <c r="H212" s="96">
        <f>Óvoda!K226+Étkeztetés!J219</f>
        <v>0</v>
      </c>
      <c r="I212" s="96">
        <f>Óvoda!L226+Étkeztetés!K219</f>
        <v>0</v>
      </c>
      <c r="J212" s="96">
        <f>Óvoda!M226+Étkeztetés!L219</f>
        <v>0</v>
      </c>
      <c r="K212" s="96">
        <f>Óvoda!N226+Étkeztetés!M219</f>
        <v>0</v>
      </c>
      <c r="L212" s="99">
        <f>Óvoda!O226+Étkeztetés!N219</f>
        <v>0</v>
      </c>
      <c r="M212" s="96">
        <f>Óvoda!P226+Étkeztetés!O219</f>
        <v>0</v>
      </c>
      <c r="N212" s="98">
        <f>Óvoda!Q226+Étkeztetés!P219</f>
        <v>0</v>
      </c>
      <c r="O212" s="99">
        <f>Óvoda!R226+Étkeztetés!Q219</f>
        <v>0</v>
      </c>
      <c r="P212" s="96">
        <f>Óvoda!S226+Étkeztetés!R219</f>
        <v>0</v>
      </c>
      <c r="Q212" s="98">
        <f>Óvoda!T226+Étkeztetés!S219</f>
        <v>0</v>
      </c>
      <c r="R212" s="100">
        <f>Óvoda!U226+Étkeztetés!T219</f>
        <v>0</v>
      </c>
    </row>
    <row r="213" spans="1:18" s="18" customFormat="1" hidden="1" x14ac:dyDescent="0.25">
      <c r="A213" s="128" t="s">
        <v>280</v>
      </c>
      <c r="B213" s="93" t="s">
        <v>690</v>
      </c>
      <c r="C213" s="556" t="s">
        <v>281</v>
      </c>
      <c r="D213" s="557"/>
      <c r="E213" s="557"/>
      <c r="F213" s="259">
        <f>Óvoda!F227+Étkeztetés!F220</f>
        <v>0</v>
      </c>
      <c r="G213" s="95">
        <f>Óvoda!J227+Étkeztetés!I220</f>
        <v>0</v>
      </c>
      <c r="H213" s="96">
        <f>Óvoda!K227+Étkeztetés!J220</f>
        <v>0</v>
      </c>
      <c r="I213" s="96">
        <f>Óvoda!L227+Étkeztetés!K220</f>
        <v>0</v>
      </c>
      <c r="J213" s="96">
        <f>Óvoda!M227+Étkeztetés!L220</f>
        <v>0</v>
      </c>
      <c r="K213" s="96">
        <f>Óvoda!N227+Étkeztetés!M220</f>
        <v>0</v>
      </c>
      <c r="L213" s="99">
        <f>Óvoda!O227+Étkeztetés!N220</f>
        <v>0</v>
      </c>
      <c r="M213" s="96">
        <f>Óvoda!P227+Étkeztetés!O220</f>
        <v>0</v>
      </c>
      <c r="N213" s="98">
        <f>Óvoda!Q227+Étkeztetés!P220</f>
        <v>0</v>
      </c>
      <c r="O213" s="99">
        <f>Óvoda!R227+Étkeztetés!Q220</f>
        <v>0</v>
      </c>
      <c r="P213" s="96">
        <f>Óvoda!S227+Étkeztetés!R220</f>
        <v>0</v>
      </c>
      <c r="Q213" s="98">
        <f>Óvoda!T227+Étkeztetés!S220</f>
        <v>0</v>
      </c>
      <c r="R213" s="100">
        <f>Óvoda!U227+Étkeztetés!T220</f>
        <v>0</v>
      </c>
    </row>
    <row r="214" spans="1:18" s="18" customFormat="1" hidden="1" x14ac:dyDescent="0.25">
      <c r="A214" s="128" t="s">
        <v>282</v>
      </c>
      <c r="B214" s="93" t="s">
        <v>691</v>
      </c>
      <c r="C214" s="556" t="s">
        <v>283</v>
      </c>
      <c r="D214" s="557"/>
      <c r="E214" s="557"/>
      <c r="F214" s="259">
        <f>Óvoda!F228+Étkeztetés!F221</f>
        <v>0</v>
      </c>
      <c r="G214" s="95">
        <f>Óvoda!J228+Étkeztetés!I221</f>
        <v>0</v>
      </c>
      <c r="H214" s="96">
        <f>Óvoda!K228+Étkeztetés!J221</f>
        <v>0</v>
      </c>
      <c r="I214" s="96">
        <f>Óvoda!L228+Étkeztetés!K221</f>
        <v>0</v>
      </c>
      <c r="J214" s="96">
        <f>Óvoda!M228+Étkeztetés!L221</f>
        <v>0</v>
      </c>
      <c r="K214" s="96">
        <f>Óvoda!N228+Étkeztetés!M221</f>
        <v>0</v>
      </c>
      <c r="L214" s="99">
        <f>Óvoda!O228+Étkeztetés!N221</f>
        <v>0</v>
      </c>
      <c r="M214" s="96">
        <f>Óvoda!P228+Étkeztetés!O221</f>
        <v>0</v>
      </c>
      <c r="N214" s="98">
        <f>Óvoda!Q228+Étkeztetés!P221</f>
        <v>0</v>
      </c>
      <c r="O214" s="99">
        <f>Óvoda!R228+Étkeztetés!Q221</f>
        <v>0</v>
      </c>
      <c r="P214" s="96">
        <f>Óvoda!S228+Étkeztetés!R221</f>
        <v>0</v>
      </c>
      <c r="Q214" s="98">
        <f>Óvoda!T228+Étkeztetés!S221</f>
        <v>0</v>
      </c>
      <c r="R214" s="100">
        <f>Óvoda!U228+Étkeztetés!T221</f>
        <v>0</v>
      </c>
    </row>
    <row r="215" spans="1:18" hidden="1" x14ac:dyDescent="0.25">
      <c r="B215" s="55"/>
      <c r="C215" s="2"/>
      <c r="D215" s="524" t="s">
        <v>376</v>
      </c>
      <c r="E215" s="524"/>
      <c r="F215" s="258">
        <f>Óvoda!F229+Étkeztetés!F222</f>
        <v>0</v>
      </c>
      <c r="G215" s="76">
        <f>Óvoda!J229+Étkeztetés!I222</f>
        <v>0</v>
      </c>
      <c r="H215" s="1">
        <f>Óvoda!K229+Étkeztetés!J222</f>
        <v>0</v>
      </c>
      <c r="I215" s="1">
        <f>Óvoda!L229+Étkeztetés!K222</f>
        <v>0</v>
      </c>
      <c r="J215" s="1">
        <f>Óvoda!M229+Étkeztetés!L222</f>
        <v>0</v>
      </c>
      <c r="K215" s="1">
        <f>Óvoda!N229+Étkeztetés!M222</f>
        <v>0</v>
      </c>
      <c r="L215" s="82">
        <f>Óvoda!O229+Étkeztetés!N222</f>
        <v>0</v>
      </c>
      <c r="M215" s="1">
        <f>Óvoda!P229+Étkeztetés!O222</f>
        <v>0</v>
      </c>
      <c r="N215" s="42">
        <f>Óvoda!Q229+Étkeztetés!P222</f>
        <v>0</v>
      </c>
      <c r="O215" s="82">
        <f>Óvoda!R229+Étkeztetés!Q222</f>
        <v>0</v>
      </c>
      <c r="P215" s="1">
        <f>Óvoda!S229+Étkeztetés!R222</f>
        <v>0</v>
      </c>
      <c r="Q215" s="42">
        <f>Óvoda!T229+Étkeztetés!S222</f>
        <v>0</v>
      </c>
      <c r="R215" s="44">
        <f>Óvoda!U229+Étkeztetés!T222</f>
        <v>0</v>
      </c>
    </row>
    <row r="216" spans="1:18" hidden="1" x14ac:dyDescent="0.25">
      <c r="B216" s="55"/>
      <c r="C216" s="2"/>
      <c r="D216" s="524" t="s">
        <v>377</v>
      </c>
      <c r="E216" s="524"/>
      <c r="F216" s="258">
        <f>Óvoda!F230+Étkeztetés!F223</f>
        <v>0</v>
      </c>
      <c r="G216" s="76">
        <f>Óvoda!J230+Étkeztetés!I223</f>
        <v>0</v>
      </c>
      <c r="H216" s="1">
        <f>Óvoda!K230+Étkeztetés!J223</f>
        <v>0</v>
      </c>
      <c r="I216" s="1">
        <f>Óvoda!L230+Étkeztetés!K223</f>
        <v>0</v>
      </c>
      <c r="J216" s="1">
        <f>Óvoda!M230+Étkeztetés!L223</f>
        <v>0</v>
      </c>
      <c r="K216" s="1">
        <f>Óvoda!N230+Étkeztetés!M223</f>
        <v>0</v>
      </c>
      <c r="L216" s="82">
        <f>Óvoda!O230+Étkeztetés!N223</f>
        <v>0</v>
      </c>
      <c r="M216" s="1">
        <f>Óvoda!P230+Étkeztetés!O223</f>
        <v>0</v>
      </c>
      <c r="N216" s="42">
        <f>Óvoda!Q230+Étkeztetés!P223</f>
        <v>0</v>
      </c>
      <c r="O216" s="82">
        <f>Óvoda!R230+Étkeztetés!Q223</f>
        <v>0</v>
      </c>
      <c r="P216" s="1">
        <f>Óvoda!S230+Étkeztetés!R223</f>
        <v>0</v>
      </c>
      <c r="Q216" s="42">
        <f>Óvoda!T230+Étkeztetés!S223</f>
        <v>0</v>
      </c>
      <c r="R216" s="44">
        <f>Óvoda!U230+Étkeztetés!T223</f>
        <v>0</v>
      </c>
    </row>
    <row r="217" spans="1:18" hidden="1" x14ac:dyDescent="0.25">
      <c r="B217" s="55"/>
      <c r="C217" s="2"/>
      <c r="D217" s="524" t="s">
        <v>378</v>
      </c>
      <c r="E217" s="524"/>
      <c r="F217" s="258">
        <f>Óvoda!F231+Étkeztetés!F224</f>
        <v>0</v>
      </c>
      <c r="G217" s="76">
        <f>Óvoda!J231+Étkeztetés!I224</f>
        <v>0</v>
      </c>
      <c r="H217" s="1">
        <f>Óvoda!K231+Étkeztetés!J224</f>
        <v>0</v>
      </c>
      <c r="I217" s="1">
        <f>Óvoda!L231+Étkeztetés!K224</f>
        <v>0</v>
      </c>
      <c r="J217" s="1">
        <f>Óvoda!M231+Étkeztetés!L224</f>
        <v>0</v>
      </c>
      <c r="K217" s="1">
        <f>Óvoda!N231+Étkeztetés!M224</f>
        <v>0</v>
      </c>
      <c r="L217" s="82">
        <f>Óvoda!O231+Étkeztetés!N224</f>
        <v>0</v>
      </c>
      <c r="M217" s="1">
        <f>Óvoda!P231+Étkeztetés!O224</f>
        <v>0</v>
      </c>
      <c r="N217" s="42">
        <f>Óvoda!Q231+Étkeztetés!P224</f>
        <v>0</v>
      </c>
      <c r="O217" s="82">
        <f>Óvoda!R231+Étkeztetés!Q224</f>
        <v>0</v>
      </c>
      <c r="P217" s="1">
        <f>Óvoda!S231+Étkeztetés!R224</f>
        <v>0</v>
      </c>
      <c r="Q217" s="42">
        <f>Óvoda!T231+Étkeztetés!S224</f>
        <v>0</v>
      </c>
      <c r="R217" s="44">
        <f>Óvoda!U231+Étkeztetés!T224</f>
        <v>0</v>
      </c>
    </row>
    <row r="218" spans="1:18" hidden="1" x14ac:dyDescent="0.25">
      <c r="B218" s="55"/>
      <c r="C218" s="2"/>
      <c r="D218" s="524" t="s">
        <v>379</v>
      </c>
      <c r="E218" s="524"/>
      <c r="F218" s="258">
        <f>Óvoda!F232+Étkeztetés!F225</f>
        <v>0</v>
      </c>
      <c r="G218" s="76">
        <f>Óvoda!J232+Étkeztetés!I225</f>
        <v>0</v>
      </c>
      <c r="H218" s="1">
        <f>Óvoda!K232+Étkeztetés!J225</f>
        <v>0</v>
      </c>
      <c r="I218" s="1">
        <f>Óvoda!L232+Étkeztetés!K225</f>
        <v>0</v>
      </c>
      <c r="J218" s="1">
        <f>Óvoda!M232+Étkeztetés!L225</f>
        <v>0</v>
      </c>
      <c r="K218" s="1">
        <f>Óvoda!N232+Étkeztetés!M225</f>
        <v>0</v>
      </c>
      <c r="L218" s="82">
        <f>Óvoda!O232+Étkeztetés!N225</f>
        <v>0</v>
      </c>
      <c r="M218" s="1">
        <f>Óvoda!P232+Étkeztetés!O225</f>
        <v>0</v>
      </c>
      <c r="N218" s="42">
        <f>Óvoda!Q232+Étkeztetés!P225</f>
        <v>0</v>
      </c>
      <c r="O218" s="82">
        <f>Óvoda!R232+Étkeztetés!Q225</f>
        <v>0</v>
      </c>
      <c r="P218" s="1">
        <f>Óvoda!S232+Étkeztetés!R225</f>
        <v>0</v>
      </c>
      <c r="Q218" s="42">
        <f>Óvoda!T232+Étkeztetés!S225</f>
        <v>0</v>
      </c>
      <c r="R218" s="44">
        <f>Óvoda!U232+Étkeztetés!T225</f>
        <v>0</v>
      </c>
    </row>
    <row r="219" spans="1:18" hidden="1" x14ac:dyDescent="0.25">
      <c r="B219" s="55"/>
      <c r="C219" s="2"/>
      <c r="D219" s="524" t="s">
        <v>380</v>
      </c>
      <c r="E219" s="524"/>
      <c r="F219" s="258">
        <f>Óvoda!F233+Étkeztetés!F226</f>
        <v>0</v>
      </c>
      <c r="G219" s="76">
        <f>Óvoda!J233+Étkeztetés!I226</f>
        <v>0</v>
      </c>
      <c r="H219" s="1">
        <f>Óvoda!K233+Étkeztetés!J226</f>
        <v>0</v>
      </c>
      <c r="I219" s="1">
        <f>Óvoda!L233+Étkeztetés!K226</f>
        <v>0</v>
      </c>
      <c r="J219" s="1">
        <f>Óvoda!M233+Étkeztetés!L226</f>
        <v>0</v>
      </c>
      <c r="K219" s="1">
        <f>Óvoda!N233+Étkeztetés!M226</f>
        <v>0</v>
      </c>
      <c r="L219" s="82">
        <f>Óvoda!O233+Étkeztetés!N226</f>
        <v>0</v>
      </c>
      <c r="M219" s="1">
        <f>Óvoda!P233+Étkeztetés!O226</f>
        <v>0</v>
      </c>
      <c r="N219" s="42">
        <f>Óvoda!Q233+Étkeztetés!P226</f>
        <v>0</v>
      </c>
      <c r="O219" s="82">
        <f>Óvoda!R233+Étkeztetés!Q226</f>
        <v>0</v>
      </c>
      <c r="P219" s="1">
        <f>Óvoda!S233+Étkeztetés!R226</f>
        <v>0</v>
      </c>
      <c r="Q219" s="42">
        <f>Óvoda!T233+Étkeztetés!S226</f>
        <v>0</v>
      </c>
      <c r="R219" s="44">
        <f>Óvoda!U233+Étkeztetés!T226</f>
        <v>0</v>
      </c>
    </row>
    <row r="220" spans="1:18" ht="25.5" hidden="1" customHeight="1" x14ac:dyDescent="0.25">
      <c r="B220" s="55"/>
      <c r="C220" s="2"/>
      <c r="D220" s="523" t="s">
        <v>538</v>
      </c>
      <c r="E220" s="523"/>
      <c r="F220" s="268">
        <f>Óvoda!F234+Étkeztetés!F227</f>
        <v>0</v>
      </c>
      <c r="G220" s="76">
        <f>Óvoda!J234+Étkeztetés!I227</f>
        <v>0</v>
      </c>
      <c r="H220" s="1">
        <f>Óvoda!K234+Étkeztetés!J227</f>
        <v>0</v>
      </c>
      <c r="I220" s="1">
        <f>Óvoda!L234+Étkeztetés!K227</f>
        <v>0</v>
      </c>
      <c r="J220" s="1">
        <f>Óvoda!M234+Étkeztetés!L227</f>
        <v>0</v>
      </c>
      <c r="K220" s="1">
        <f>Óvoda!N234+Étkeztetés!M227</f>
        <v>0</v>
      </c>
      <c r="L220" s="82">
        <f>Óvoda!O234+Étkeztetés!N227</f>
        <v>0</v>
      </c>
      <c r="M220" s="1">
        <f>Óvoda!P234+Étkeztetés!O227</f>
        <v>0</v>
      </c>
      <c r="N220" s="42">
        <f>Óvoda!Q234+Étkeztetés!P227</f>
        <v>0</v>
      </c>
      <c r="O220" s="82">
        <f>Óvoda!R234+Étkeztetés!Q227</f>
        <v>0</v>
      </c>
      <c r="P220" s="1">
        <f>Óvoda!S234+Étkeztetés!R227</f>
        <v>0</v>
      </c>
      <c r="Q220" s="42">
        <f>Óvoda!T234+Étkeztetés!S227</f>
        <v>0</v>
      </c>
      <c r="R220" s="44">
        <f>Óvoda!U234+Étkeztetés!T227</f>
        <v>0</v>
      </c>
    </row>
    <row r="221" spans="1:18" ht="25.5" hidden="1" customHeight="1" x14ac:dyDescent="0.25">
      <c r="B221" s="55"/>
      <c r="C221" s="2"/>
      <c r="D221" s="523" t="s">
        <v>541</v>
      </c>
      <c r="E221" s="523"/>
      <c r="F221" s="268">
        <f>Óvoda!F235+Étkeztetés!F228</f>
        <v>0</v>
      </c>
      <c r="G221" s="76">
        <f>Óvoda!J235+Étkeztetés!I228</f>
        <v>0</v>
      </c>
      <c r="H221" s="1">
        <f>Óvoda!K235+Étkeztetés!J228</f>
        <v>0</v>
      </c>
      <c r="I221" s="1">
        <f>Óvoda!L235+Étkeztetés!K228</f>
        <v>0</v>
      </c>
      <c r="J221" s="1">
        <f>Óvoda!M235+Étkeztetés!L228</f>
        <v>0</v>
      </c>
      <c r="K221" s="1">
        <f>Óvoda!N235+Étkeztetés!M228</f>
        <v>0</v>
      </c>
      <c r="L221" s="82">
        <f>Óvoda!O235+Étkeztetés!N228</f>
        <v>0</v>
      </c>
      <c r="M221" s="1">
        <f>Óvoda!P235+Étkeztetés!O228</f>
        <v>0</v>
      </c>
      <c r="N221" s="42">
        <f>Óvoda!Q235+Étkeztetés!P228</f>
        <v>0</v>
      </c>
      <c r="O221" s="82">
        <f>Óvoda!R235+Étkeztetés!Q228</f>
        <v>0</v>
      </c>
      <c r="P221" s="1">
        <f>Óvoda!S235+Étkeztetés!R228</f>
        <v>0</v>
      </c>
      <c r="Q221" s="42">
        <f>Óvoda!T235+Étkeztetés!S228</f>
        <v>0</v>
      </c>
      <c r="R221" s="44">
        <f>Óvoda!U235+Étkeztetés!T228</f>
        <v>0</v>
      </c>
    </row>
    <row r="222" spans="1:18" hidden="1" x14ac:dyDescent="0.25">
      <c r="B222" s="55"/>
      <c r="C222" s="2"/>
      <c r="D222" s="524" t="s">
        <v>381</v>
      </c>
      <c r="E222" s="524"/>
      <c r="F222" s="258">
        <f>Óvoda!F236+Étkeztetés!F229</f>
        <v>0</v>
      </c>
      <c r="G222" s="76">
        <f>Óvoda!J236+Étkeztetés!I229</f>
        <v>0</v>
      </c>
      <c r="H222" s="1">
        <f>Óvoda!K236+Étkeztetés!J229</f>
        <v>0</v>
      </c>
      <c r="I222" s="1">
        <f>Óvoda!L236+Étkeztetés!K229</f>
        <v>0</v>
      </c>
      <c r="J222" s="1">
        <f>Óvoda!M236+Étkeztetés!L229</f>
        <v>0</v>
      </c>
      <c r="K222" s="1">
        <f>Óvoda!N236+Étkeztetés!M229</f>
        <v>0</v>
      </c>
      <c r="L222" s="82">
        <f>Óvoda!O236+Étkeztetés!N229</f>
        <v>0</v>
      </c>
      <c r="M222" s="1">
        <f>Óvoda!P236+Étkeztetés!O229</f>
        <v>0</v>
      </c>
      <c r="N222" s="42">
        <f>Óvoda!Q236+Étkeztetés!P229</f>
        <v>0</v>
      </c>
      <c r="O222" s="82">
        <f>Óvoda!R236+Étkeztetés!Q229</f>
        <v>0</v>
      </c>
      <c r="P222" s="1">
        <f>Óvoda!S236+Étkeztetés!R229</f>
        <v>0</v>
      </c>
      <c r="Q222" s="42">
        <f>Óvoda!T236+Étkeztetés!S229</f>
        <v>0</v>
      </c>
      <c r="R222" s="44">
        <f>Óvoda!U236+Étkeztetés!T229</f>
        <v>0</v>
      </c>
    </row>
    <row r="223" spans="1:18" hidden="1" x14ac:dyDescent="0.25">
      <c r="B223" s="55"/>
      <c r="C223" s="2"/>
      <c r="D223" s="524" t="s">
        <v>382</v>
      </c>
      <c r="E223" s="524"/>
      <c r="F223" s="258">
        <f>Óvoda!F237+Étkeztetés!F230</f>
        <v>0</v>
      </c>
      <c r="G223" s="76">
        <f>Óvoda!J237+Étkeztetés!I230</f>
        <v>0</v>
      </c>
      <c r="H223" s="1">
        <f>Óvoda!K237+Étkeztetés!J230</f>
        <v>0</v>
      </c>
      <c r="I223" s="1">
        <f>Óvoda!L237+Étkeztetés!K230</f>
        <v>0</v>
      </c>
      <c r="J223" s="1">
        <f>Óvoda!M237+Étkeztetés!L230</f>
        <v>0</v>
      </c>
      <c r="K223" s="1">
        <f>Óvoda!N237+Étkeztetés!M230</f>
        <v>0</v>
      </c>
      <c r="L223" s="82">
        <f>Óvoda!O237+Étkeztetés!N230</f>
        <v>0</v>
      </c>
      <c r="M223" s="1">
        <f>Óvoda!P237+Étkeztetés!O230</f>
        <v>0</v>
      </c>
      <c r="N223" s="42">
        <f>Óvoda!Q237+Étkeztetés!P230</f>
        <v>0</v>
      </c>
      <c r="O223" s="82">
        <f>Óvoda!R237+Étkeztetés!Q230</f>
        <v>0</v>
      </c>
      <c r="P223" s="1">
        <f>Óvoda!S237+Étkeztetés!R230</f>
        <v>0</v>
      </c>
      <c r="Q223" s="42">
        <f>Óvoda!T237+Étkeztetés!S230</f>
        <v>0</v>
      </c>
      <c r="R223" s="44">
        <f>Óvoda!U237+Étkeztetés!T230</f>
        <v>0</v>
      </c>
    </row>
    <row r="224" spans="1:18" ht="15.75" hidden="1" thickBot="1" x14ac:dyDescent="0.3">
      <c r="B224" s="57"/>
      <c r="C224" s="20"/>
      <c r="D224" s="559" t="s">
        <v>567</v>
      </c>
      <c r="E224" s="559"/>
      <c r="F224" s="260">
        <f>Óvoda!F238+Étkeztetés!F231</f>
        <v>0</v>
      </c>
      <c r="G224" s="76">
        <f>Óvoda!J238+Étkeztetés!I231</f>
        <v>0</v>
      </c>
      <c r="H224" s="1">
        <f>Óvoda!K238+Étkeztetés!J231</f>
        <v>0</v>
      </c>
      <c r="I224" s="1">
        <f>Óvoda!L238+Étkeztetés!K231</f>
        <v>0</v>
      </c>
      <c r="J224" s="1">
        <f>Óvoda!M238+Étkeztetés!L231</f>
        <v>0</v>
      </c>
      <c r="K224" s="1">
        <f>Óvoda!N238+Étkeztetés!M231</f>
        <v>0</v>
      </c>
      <c r="L224" s="82">
        <f>Óvoda!O238+Étkeztetés!N231</f>
        <v>0</v>
      </c>
      <c r="M224" s="1">
        <f>Óvoda!P238+Étkeztetés!O231</f>
        <v>0</v>
      </c>
      <c r="N224" s="42">
        <f>Óvoda!Q238+Étkeztetés!P231</f>
        <v>0</v>
      </c>
      <c r="O224" s="82">
        <f>Óvoda!R238+Étkeztetés!Q231</f>
        <v>0</v>
      </c>
      <c r="P224" s="1">
        <f>Óvoda!S238+Étkeztetés!R231</f>
        <v>0</v>
      </c>
      <c r="Q224" s="42">
        <f>Óvoda!T238+Étkeztetés!S231</f>
        <v>0</v>
      </c>
      <c r="R224" s="44">
        <f>Óvoda!U238+Étkeztetés!T231</f>
        <v>0</v>
      </c>
    </row>
    <row r="225" spans="1:18" ht="15.75" thickBot="1" x14ac:dyDescent="0.3">
      <c r="B225" s="101" t="s">
        <v>284</v>
      </c>
      <c r="C225" s="560" t="s">
        <v>285</v>
      </c>
      <c r="D225" s="561"/>
      <c r="E225" s="561"/>
      <c r="F225" s="261">
        <f>Óvoda!F239+Étkeztetés!F232</f>
        <v>0</v>
      </c>
      <c r="G225" s="87">
        <f>Óvoda!J239+Étkeztetés!I232</f>
        <v>0</v>
      </c>
      <c r="H225" s="88">
        <f>Óvoda!K239+Étkeztetés!J232</f>
        <v>0</v>
      </c>
      <c r="I225" s="88">
        <f>Óvoda!L239+Étkeztetés!K232</f>
        <v>0</v>
      </c>
      <c r="J225" s="88">
        <f>Óvoda!M239+Étkeztetés!L232</f>
        <v>0</v>
      </c>
      <c r="K225" s="88">
        <f>Óvoda!N239+Étkeztetés!M232</f>
        <v>0</v>
      </c>
      <c r="L225" s="91">
        <f>Óvoda!O239+Étkeztetés!N232</f>
        <v>0</v>
      </c>
      <c r="M225" s="88">
        <f>Óvoda!P239+Étkeztetés!O232</f>
        <v>0</v>
      </c>
      <c r="N225" s="90">
        <f>Óvoda!Q239+Étkeztetés!P232</f>
        <v>0</v>
      </c>
      <c r="O225" s="91">
        <f>Óvoda!R239+Étkeztetés!Q232</f>
        <v>0</v>
      </c>
      <c r="P225" s="88">
        <f>Óvoda!S239+Étkeztetés!R232</f>
        <v>0</v>
      </c>
      <c r="Q225" s="90">
        <f>Óvoda!T239+Étkeztetés!S232</f>
        <v>0</v>
      </c>
      <c r="R225" s="92">
        <f>Óvoda!U239+Étkeztetés!T232</f>
        <v>0</v>
      </c>
    </row>
    <row r="226" spans="1:18" hidden="1" x14ac:dyDescent="0.25">
      <c r="B226" s="117" t="s">
        <v>692</v>
      </c>
      <c r="C226" s="574" t="s">
        <v>286</v>
      </c>
      <c r="D226" s="575"/>
      <c r="E226" s="575"/>
      <c r="F226" s="257">
        <f>Óvoda!F240+Étkeztetés!F233</f>
        <v>0</v>
      </c>
      <c r="G226" s="119">
        <f>Óvoda!J240+Étkeztetés!I233</f>
        <v>0</v>
      </c>
      <c r="H226" s="120">
        <f>Óvoda!K240+Étkeztetés!J233</f>
        <v>0</v>
      </c>
      <c r="I226" s="120">
        <f>Óvoda!L240+Étkeztetés!K233</f>
        <v>0</v>
      </c>
      <c r="J226" s="120">
        <f>Óvoda!M240+Étkeztetés!L233</f>
        <v>0</v>
      </c>
      <c r="K226" s="120">
        <f>Óvoda!N240+Étkeztetés!M233</f>
        <v>0</v>
      </c>
      <c r="L226" s="123">
        <f>Óvoda!O240+Étkeztetés!N233</f>
        <v>0</v>
      </c>
      <c r="M226" s="120">
        <f>Óvoda!P240+Étkeztetés!O233</f>
        <v>0</v>
      </c>
      <c r="N226" s="122">
        <f>Óvoda!Q240+Étkeztetés!P233</f>
        <v>0</v>
      </c>
      <c r="O226" s="123">
        <f>Óvoda!R240+Étkeztetés!Q233</f>
        <v>0</v>
      </c>
      <c r="P226" s="120">
        <f>Óvoda!S240+Étkeztetés!R233</f>
        <v>0</v>
      </c>
      <c r="Q226" s="122">
        <f>Óvoda!T240+Étkeztetés!S233</f>
        <v>0</v>
      </c>
      <c r="R226" s="124">
        <f>Óvoda!U240+Étkeztetés!T233</f>
        <v>0</v>
      </c>
    </row>
    <row r="227" spans="1:18" s="18" customFormat="1" hidden="1" x14ac:dyDescent="0.25">
      <c r="A227" s="128"/>
      <c r="B227" s="53" t="s">
        <v>693</v>
      </c>
      <c r="C227" s="576" t="s">
        <v>287</v>
      </c>
      <c r="D227" s="577"/>
      <c r="E227" s="577"/>
      <c r="F227" s="265">
        <f>Óvoda!F241+Étkeztetés!F234</f>
        <v>0</v>
      </c>
      <c r="G227" s="78">
        <f>Óvoda!J241+Étkeztetés!I234</f>
        <v>0</v>
      </c>
      <c r="H227" s="13">
        <f>Óvoda!K241+Étkeztetés!J234</f>
        <v>0</v>
      </c>
      <c r="I227" s="13">
        <f>Óvoda!L241+Étkeztetés!K234</f>
        <v>0</v>
      </c>
      <c r="J227" s="13">
        <f>Óvoda!M241+Étkeztetés!L234</f>
        <v>0</v>
      </c>
      <c r="K227" s="13">
        <f>Óvoda!N241+Étkeztetés!M234</f>
        <v>0</v>
      </c>
      <c r="L227" s="83">
        <f>Óvoda!O241+Étkeztetés!N234</f>
        <v>0</v>
      </c>
      <c r="M227" s="13">
        <f>Óvoda!P241+Étkeztetés!O234</f>
        <v>0</v>
      </c>
      <c r="N227" s="43">
        <f>Óvoda!Q241+Étkeztetés!P234</f>
        <v>0</v>
      </c>
      <c r="O227" s="83">
        <f>Óvoda!R241+Étkeztetés!Q234</f>
        <v>0</v>
      </c>
      <c r="P227" s="13">
        <f>Óvoda!S241+Étkeztetés!R234</f>
        <v>0</v>
      </c>
      <c r="Q227" s="43">
        <f>Óvoda!T241+Étkeztetés!S234</f>
        <v>0</v>
      </c>
      <c r="R227" s="45">
        <f>Óvoda!U241+Étkeztetés!T234</f>
        <v>0</v>
      </c>
    </row>
    <row r="228" spans="1:18" s="211" customFormat="1" hidden="1" x14ac:dyDescent="0.25">
      <c r="A228" s="128" t="s">
        <v>288</v>
      </c>
      <c r="B228" s="191" t="s">
        <v>694</v>
      </c>
      <c r="C228" s="252"/>
      <c r="D228" s="585" t="s">
        <v>706</v>
      </c>
      <c r="E228" s="585"/>
      <c r="F228" s="298">
        <f>Óvoda!F242+Étkeztetés!F235</f>
        <v>0</v>
      </c>
      <c r="G228" s="201">
        <f>Óvoda!J242+Étkeztetés!I235</f>
        <v>0</v>
      </c>
      <c r="H228" s="195">
        <f>Óvoda!K242+Étkeztetés!J235</f>
        <v>0</v>
      </c>
      <c r="I228" s="195">
        <f>Óvoda!L242+Étkeztetés!K235</f>
        <v>0</v>
      </c>
      <c r="J228" s="195">
        <f>Óvoda!M242+Étkeztetés!L235</f>
        <v>0</v>
      </c>
      <c r="K228" s="195">
        <f>Óvoda!N242+Étkeztetés!M235</f>
        <v>0</v>
      </c>
      <c r="L228" s="196">
        <f>Óvoda!O242+Étkeztetés!N235</f>
        <v>0</v>
      </c>
      <c r="M228" s="195">
        <f>Óvoda!P242+Étkeztetés!O235</f>
        <v>0</v>
      </c>
      <c r="N228" s="194">
        <f>Óvoda!Q242+Étkeztetés!P235</f>
        <v>0</v>
      </c>
      <c r="O228" s="196">
        <f>Óvoda!R242+Étkeztetés!Q235</f>
        <v>0</v>
      </c>
      <c r="P228" s="195">
        <f>Óvoda!S242+Étkeztetés!R235</f>
        <v>0</v>
      </c>
      <c r="Q228" s="194">
        <f>Óvoda!T242+Étkeztetés!S235</f>
        <v>0</v>
      </c>
      <c r="R228" s="197">
        <f>Óvoda!U242+Étkeztetés!T235</f>
        <v>0</v>
      </c>
    </row>
    <row r="229" spans="1:18" s="211" customFormat="1" hidden="1" x14ac:dyDescent="0.25">
      <c r="A229" s="128" t="s">
        <v>289</v>
      </c>
      <c r="B229" s="191" t="s">
        <v>695</v>
      </c>
      <c r="C229" s="200"/>
      <c r="D229" s="567" t="s">
        <v>707</v>
      </c>
      <c r="E229" s="567"/>
      <c r="F229" s="281">
        <f>Óvoda!F243+Étkeztetés!F236</f>
        <v>0</v>
      </c>
      <c r="G229" s="201">
        <f>Óvoda!J243+Étkeztetés!I236</f>
        <v>0</v>
      </c>
      <c r="H229" s="195">
        <f>Óvoda!K243+Étkeztetés!J236</f>
        <v>0</v>
      </c>
      <c r="I229" s="195">
        <f>Óvoda!L243+Étkeztetés!K236</f>
        <v>0</v>
      </c>
      <c r="J229" s="195">
        <f>Óvoda!M243+Étkeztetés!L236</f>
        <v>0</v>
      </c>
      <c r="K229" s="195">
        <f>Óvoda!N243+Étkeztetés!M236</f>
        <v>0</v>
      </c>
      <c r="L229" s="196">
        <f>Óvoda!O243+Étkeztetés!N236</f>
        <v>0</v>
      </c>
      <c r="M229" s="195">
        <f>Óvoda!P243+Étkeztetés!O236</f>
        <v>0</v>
      </c>
      <c r="N229" s="194">
        <f>Óvoda!Q243+Étkeztetés!P236</f>
        <v>0</v>
      </c>
      <c r="O229" s="196">
        <f>Óvoda!R243+Étkeztetés!Q236</f>
        <v>0</v>
      </c>
      <c r="P229" s="195">
        <f>Óvoda!S243+Étkeztetés!R236</f>
        <v>0</v>
      </c>
      <c r="Q229" s="194">
        <f>Óvoda!T243+Étkeztetés!S236</f>
        <v>0</v>
      </c>
      <c r="R229" s="197">
        <f>Óvoda!U243+Étkeztetés!T236</f>
        <v>0</v>
      </c>
    </row>
    <row r="230" spans="1:18" s="211" customFormat="1" hidden="1" x14ac:dyDescent="0.25">
      <c r="A230" s="128" t="s">
        <v>290</v>
      </c>
      <c r="B230" s="191" t="s">
        <v>696</v>
      </c>
      <c r="C230" s="200"/>
      <c r="D230" s="567" t="s">
        <v>708</v>
      </c>
      <c r="E230" s="567"/>
      <c r="F230" s="281">
        <f>Óvoda!F244+Étkeztetés!F237</f>
        <v>0</v>
      </c>
      <c r="G230" s="201">
        <f>Óvoda!J244+Étkeztetés!I237</f>
        <v>0</v>
      </c>
      <c r="H230" s="195">
        <f>Óvoda!K244+Étkeztetés!J237</f>
        <v>0</v>
      </c>
      <c r="I230" s="195">
        <f>Óvoda!L244+Étkeztetés!K237</f>
        <v>0</v>
      </c>
      <c r="J230" s="195">
        <f>Óvoda!M244+Étkeztetés!L237</f>
        <v>0</v>
      </c>
      <c r="K230" s="195">
        <f>Óvoda!N244+Étkeztetés!M237</f>
        <v>0</v>
      </c>
      <c r="L230" s="196">
        <f>Óvoda!O244+Étkeztetés!N237</f>
        <v>0</v>
      </c>
      <c r="M230" s="195">
        <f>Óvoda!P244+Étkeztetés!O237</f>
        <v>0</v>
      </c>
      <c r="N230" s="194">
        <f>Óvoda!Q244+Étkeztetés!P237</f>
        <v>0</v>
      </c>
      <c r="O230" s="196">
        <f>Óvoda!R244+Étkeztetés!Q237</f>
        <v>0</v>
      </c>
      <c r="P230" s="195">
        <f>Óvoda!S244+Étkeztetés!R237</f>
        <v>0</v>
      </c>
      <c r="Q230" s="194">
        <f>Óvoda!T244+Étkeztetés!S237</f>
        <v>0</v>
      </c>
      <c r="R230" s="197">
        <f>Óvoda!U244+Étkeztetés!T237</f>
        <v>0</v>
      </c>
    </row>
    <row r="231" spans="1:18" s="18" customFormat="1" hidden="1" x14ac:dyDescent="0.25">
      <c r="A231" s="128"/>
      <c r="B231" s="53" t="s">
        <v>697</v>
      </c>
      <c r="C231" s="576" t="s">
        <v>291</v>
      </c>
      <c r="D231" s="577"/>
      <c r="E231" s="577"/>
      <c r="F231" s="265">
        <f>Óvoda!F245+Étkeztetés!F238</f>
        <v>0</v>
      </c>
      <c r="G231" s="78">
        <f>Óvoda!J245+Étkeztetés!I238</f>
        <v>0</v>
      </c>
      <c r="H231" s="13">
        <f>Óvoda!K245+Étkeztetés!J238</f>
        <v>0</v>
      </c>
      <c r="I231" s="13">
        <f>Óvoda!L245+Étkeztetés!K238</f>
        <v>0</v>
      </c>
      <c r="J231" s="13">
        <f>Óvoda!M245+Étkeztetés!L238</f>
        <v>0</v>
      </c>
      <c r="K231" s="13">
        <f>Óvoda!N245+Étkeztetés!M238</f>
        <v>0</v>
      </c>
      <c r="L231" s="83">
        <f>Óvoda!O245+Étkeztetés!N238</f>
        <v>0</v>
      </c>
      <c r="M231" s="13">
        <f>Óvoda!P245+Étkeztetés!O238</f>
        <v>0</v>
      </c>
      <c r="N231" s="43">
        <f>Óvoda!Q245+Étkeztetés!P238</f>
        <v>0</v>
      </c>
      <c r="O231" s="83">
        <f>Óvoda!R245+Étkeztetés!Q238</f>
        <v>0</v>
      </c>
      <c r="P231" s="13">
        <f>Óvoda!S245+Étkeztetés!R238</f>
        <v>0</v>
      </c>
      <c r="Q231" s="43">
        <f>Óvoda!T245+Étkeztetés!S238</f>
        <v>0</v>
      </c>
      <c r="R231" s="45">
        <f>Óvoda!U245+Étkeztetés!T238</f>
        <v>0</v>
      </c>
    </row>
    <row r="232" spans="1:18" s="211" customFormat="1" hidden="1" x14ac:dyDescent="0.25">
      <c r="A232" s="128" t="s">
        <v>292</v>
      </c>
      <c r="B232" s="191" t="s">
        <v>698</v>
      </c>
      <c r="C232" s="200"/>
      <c r="D232" s="567" t="s">
        <v>383</v>
      </c>
      <c r="E232" s="567"/>
      <c r="F232" s="281">
        <f>Óvoda!F246+Étkeztetés!F239</f>
        <v>0</v>
      </c>
      <c r="G232" s="201">
        <f>Óvoda!J246+Étkeztetés!I239</f>
        <v>0</v>
      </c>
      <c r="H232" s="195">
        <f>Óvoda!K246+Étkeztetés!J239</f>
        <v>0</v>
      </c>
      <c r="I232" s="195">
        <f>Óvoda!L246+Étkeztetés!K239</f>
        <v>0</v>
      </c>
      <c r="J232" s="195">
        <f>Óvoda!M246+Étkeztetés!L239</f>
        <v>0</v>
      </c>
      <c r="K232" s="195">
        <f>Óvoda!N246+Étkeztetés!M239</f>
        <v>0</v>
      </c>
      <c r="L232" s="196">
        <f>Óvoda!O246+Étkeztetés!N239</f>
        <v>0</v>
      </c>
      <c r="M232" s="195">
        <f>Óvoda!P246+Étkeztetés!O239</f>
        <v>0</v>
      </c>
      <c r="N232" s="194">
        <f>Óvoda!Q246+Étkeztetés!P239</f>
        <v>0</v>
      </c>
      <c r="O232" s="196">
        <f>Óvoda!R246+Étkeztetés!Q239</f>
        <v>0</v>
      </c>
      <c r="P232" s="195">
        <f>Óvoda!S246+Étkeztetés!R239</f>
        <v>0</v>
      </c>
      <c r="Q232" s="194">
        <f>Óvoda!T246+Étkeztetés!S239</f>
        <v>0</v>
      </c>
      <c r="R232" s="197">
        <f>Óvoda!U246+Étkeztetés!T239</f>
        <v>0</v>
      </c>
    </row>
    <row r="233" spans="1:18" s="211" customFormat="1" hidden="1" x14ac:dyDescent="0.25">
      <c r="A233" s="128" t="s">
        <v>293</v>
      </c>
      <c r="B233" s="191" t="s">
        <v>699</v>
      </c>
      <c r="C233" s="200"/>
      <c r="D233" s="567" t="s">
        <v>384</v>
      </c>
      <c r="E233" s="567"/>
      <c r="F233" s="281">
        <f>Óvoda!F247+Étkeztetés!F240</f>
        <v>0</v>
      </c>
      <c r="G233" s="201">
        <f>Óvoda!J247+Étkeztetés!I240</f>
        <v>0</v>
      </c>
      <c r="H233" s="195">
        <f>Óvoda!K247+Étkeztetés!J240</f>
        <v>0</v>
      </c>
      <c r="I233" s="195">
        <f>Óvoda!L247+Étkeztetés!K240</f>
        <v>0</v>
      </c>
      <c r="J233" s="195">
        <f>Óvoda!M247+Étkeztetés!L240</f>
        <v>0</v>
      </c>
      <c r="K233" s="195">
        <f>Óvoda!N247+Étkeztetés!M240</f>
        <v>0</v>
      </c>
      <c r="L233" s="196">
        <f>Óvoda!O247+Étkeztetés!N240</f>
        <v>0</v>
      </c>
      <c r="M233" s="195">
        <f>Óvoda!P247+Étkeztetés!O240</f>
        <v>0</v>
      </c>
      <c r="N233" s="194">
        <f>Óvoda!Q247+Étkeztetés!P240</f>
        <v>0</v>
      </c>
      <c r="O233" s="196">
        <f>Óvoda!R247+Étkeztetés!Q240</f>
        <v>0</v>
      </c>
      <c r="P233" s="195">
        <f>Óvoda!S247+Étkeztetés!R240</f>
        <v>0</v>
      </c>
      <c r="Q233" s="194">
        <f>Óvoda!T247+Étkeztetés!S240</f>
        <v>0</v>
      </c>
      <c r="R233" s="197">
        <f>Óvoda!U247+Étkeztetés!T240</f>
        <v>0</v>
      </c>
    </row>
    <row r="234" spans="1:18" s="211" customFormat="1" hidden="1" x14ac:dyDescent="0.25">
      <c r="A234" s="128" t="s">
        <v>888</v>
      </c>
      <c r="B234" s="191" t="s">
        <v>889</v>
      </c>
      <c r="C234" s="200"/>
      <c r="D234" s="567" t="s">
        <v>890</v>
      </c>
      <c r="E234" s="567"/>
      <c r="F234" s="281">
        <f>Óvoda!F248+Étkeztetés!F241</f>
        <v>0</v>
      </c>
      <c r="G234" s="201">
        <f>Óvoda!J248+Étkeztetés!I241</f>
        <v>0</v>
      </c>
      <c r="H234" s="195">
        <f>Óvoda!K248+Étkeztetés!J241</f>
        <v>0</v>
      </c>
      <c r="I234" s="195">
        <f>Óvoda!L248+Étkeztetés!K241</f>
        <v>0</v>
      </c>
      <c r="J234" s="195">
        <f>Óvoda!M248+Étkeztetés!L241</f>
        <v>0</v>
      </c>
      <c r="K234" s="195">
        <f>Óvoda!N248+Étkeztetés!M241</f>
        <v>0</v>
      </c>
      <c r="L234" s="196">
        <f>Óvoda!O248+Étkeztetés!N241</f>
        <v>0</v>
      </c>
      <c r="M234" s="195">
        <f>Óvoda!P248+Étkeztetés!O241</f>
        <v>0</v>
      </c>
      <c r="N234" s="194">
        <f>Óvoda!Q248+Étkeztetés!P241</f>
        <v>0</v>
      </c>
      <c r="O234" s="196">
        <f>Óvoda!R248+Étkeztetés!Q241</f>
        <v>0</v>
      </c>
      <c r="P234" s="195">
        <f>Óvoda!S248+Étkeztetés!R241</f>
        <v>0</v>
      </c>
      <c r="Q234" s="194">
        <f>Óvoda!T248+Étkeztetés!S241</f>
        <v>0</v>
      </c>
      <c r="R234" s="197">
        <f>Óvoda!U248+Étkeztetés!T241</f>
        <v>0</v>
      </c>
    </row>
    <row r="235" spans="1:18" s="211" customFormat="1" hidden="1" x14ac:dyDescent="0.25">
      <c r="A235" s="128" t="s">
        <v>294</v>
      </c>
      <c r="B235" s="191" t="s">
        <v>700</v>
      </c>
      <c r="C235" s="200"/>
      <c r="D235" s="567" t="s">
        <v>295</v>
      </c>
      <c r="E235" s="567"/>
      <c r="F235" s="281">
        <f>Óvoda!F249+Étkeztetés!F242</f>
        <v>0</v>
      </c>
      <c r="G235" s="201">
        <f>Óvoda!J249+Étkeztetés!I242</f>
        <v>0</v>
      </c>
      <c r="H235" s="195">
        <f>Óvoda!K249+Étkeztetés!J242</f>
        <v>0</v>
      </c>
      <c r="I235" s="195">
        <f>Óvoda!L249+Étkeztetés!K242</f>
        <v>0</v>
      </c>
      <c r="J235" s="195">
        <f>Óvoda!M249+Étkeztetés!L242</f>
        <v>0</v>
      </c>
      <c r="K235" s="195">
        <f>Óvoda!N249+Étkeztetés!M242</f>
        <v>0</v>
      </c>
      <c r="L235" s="196">
        <f>Óvoda!O249+Étkeztetés!N242</f>
        <v>0</v>
      </c>
      <c r="M235" s="195">
        <f>Óvoda!P249+Étkeztetés!O242</f>
        <v>0</v>
      </c>
      <c r="N235" s="194">
        <f>Óvoda!Q249+Étkeztetés!P242</f>
        <v>0</v>
      </c>
      <c r="O235" s="196">
        <f>Óvoda!R249+Étkeztetés!Q242</f>
        <v>0</v>
      </c>
      <c r="P235" s="195">
        <f>Óvoda!S249+Étkeztetés!R242</f>
        <v>0</v>
      </c>
      <c r="Q235" s="194">
        <f>Óvoda!T249+Étkeztetés!S242</f>
        <v>0</v>
      </c>
      <c r="R235" s="197">
        <f>Óvoda!U249+Étkeztetés!T242</f>
        <v>0</v>
      </c>
    </row>
    <row r="236" spans="1:18" s="211" customFormat="1" hidden="1" x14ac:dyDescent="0.25">
      <c r="A236" s="128" t="s">
        <v>296</v>
      </c>
      <c r="B236" s="191" t="s">
        <v>701</v>
      </c>
      <c r="C236" s="200"/>
      <c r="D236" s="567" t="s">
        <v>297</v>
      </c>
      <c r="E236" s="567"/>
      <c r="F236" s="281">
        <f>Óvoda!F250+Étkeztetés!F243</f>
        <v>0</v>
      </c>
      <c r="G236" s="201">
        <f>Óvoda!J250+Étkeztetés!I243</f>
        <v>0</v>
      </c>
      <c r="H236" s="195">
        <f>Óvoda!K250+Étkeztetés!J243</f>
        <v>0</v>
      </c>
      <c r="I236" s="195">
        <f>Óvoda!L250+Étkeztetés!K243</f>
        <v>0</v>
      </c>
      <c r="J236" s="195">
        <f>Óvoda!M250+Étkeztetés!L243</f>
        <v>0</v>
      </c>
      <c r="K236" s="195">
        <f>Óvoda!N250+Étkeztetés!M243</f>
        <v>0</v>
      </c>
      <c r="L236" s="196">
        <f>Óvoda!O250+Étkeztetés!N243</f>
        <v>0</v>
      </c>
      <c r="M236" s="195">
        <f>Óvoda!P250+Étkeztetés!O243</f>
        <v>0</v>
      </c>
      <c r="N236" s="194">
        <f>Óvoda!Q250+Étkeztetés!P243</f>
        <v>0</v>
      </c>
      <c r="O236" s="196">
        <f>Óvoda!R250+Étkeztetés!Q243</f>
        <v>0</v>
      </c>
      <c r="P236" s="195">
        <f>Óvoda!S250+Étkeztetés!R243</f>
        <v>0</v>
      </c>
      <c r="Q236" s="194">
        <f>Óvoda!T250+Étkeztetés!S243</f>
        <v>0</v>
      </c>
      <c r="R236" s="197">
        <f>Óvoda!U250+Étkeztetés!T243</f>
        <v>0</v>
      </c>
    </row>
    <row r="237" spans="1:18" s="211" customFormat="1" hidden="1" x14ac:dyDescent="0.25">
      <c r="A237" s="128" t="s">
        <v>891</v>
      </c>
      <c r="B237" s="191" t="s">
        <v>892</v>
      </c>
      <c r="C237" s="200"/>
      <c r="D237" s="567" t="s">
        <v>893</v>
      </c>
      <c r="E237" s="567"/>
      <c r="F237" s="281">
        <f>Óvoda!F251+Étkeztetés!F244</f>
        <v>0</v>
      </c>
      <c r="G237" s="201">
        <f>Óvoda!J251+Étkeztetés!I244</f>
        <v>0</v>
      </c>
      <c r="H237" s="195">
        <f>Óvoda!K251+Étkeztetés!J244</f>
        <v>0</v>
      </c>
      <c r="I237" s="195">
        <f>Óvoda!L251+Étkeztetés!K244</f>
        <v>0</v>
      </c>
      <c r="J237" s="195">
        <f>Óvoda!M251+Étkeztetés!L244</f>
        <v>0</v>
      </c>
      <c r="K237" s="195">
        <f>Óvoda!N251+Étkeztetés!M244</f>
        <v>0</v>
      </c>
      <c r="L237" s="196">
        <f>Óvoda!O251+Étkeztetés!N244</f>
        <v>0</v>
      </c>
      <c r="M237" s="195">
        <f>Óvoda!P251+Étkeztetés!O244</f>
        <v>0</v>
      </c>
      <c r="N237" s="194">
        <f>Óvoda!Q251+Étkeztetés!P244</f>
        <v>0</v>
      </c>
      <c r="O237" s="196">
        <f>Óvoda!R251+Étkeztetés!Q244</f>
        <v>0</v>
      </c>
      <c r="P237" s="195">
        <f>Óvoda!S251+Étkeztetés!R244</f>
        <v>0</v>
      </c>
      <c r="Q237" s="194">
        <f>Óvoda!T251+Étkeztetés!S244</f>
        <v>0</v>
      </c>
      <c r="R237" s="197">
        <f>Óvoda!U251+Étkeztetés!T244</f>
        <v>0</v>
      </c>
    </row>
    <row r="238" spans="1:18" s="41" customFormat="1" hidden="1" x14ac:dyDescent="0.25">
      <c r="A238" s="128" t="s">
        <v>894</v>
      </c>
      <c r="B238" s="53" t="s">
        <v>895</v>
      </c>
      <c r="C238" s="576" t="s">
        <v>896</v>
      </c>
      <c r="D238" s="577"/>
      <c r="E238" s="577"/>
      <c r="F238" s="265">
        <f>Óvoda!F252+Étkeztetés!F245</f>
        <v>0</v>
      </c>
      <c r="G238" s="78">
        <f>Óvoda!J252+Étkeztetés!I245</f>
        <v>0</v>
      </c>
      <c r="H238" s="13">
        <f>Óvoda!K252+Étkeztetés!J245</f>
        <v>0</v>
      </c>
      <c r="I238" s="13">
        <f>Óvoda!L252+Étkeztetés!K245</f>
        <v>0</v>
      </c>
      <c r="J238" s="13">
        <f>Óvoda!M252+Étkeztetés!L245</f>
        <v>0</v>
      </c>
      <c r="K238" s="13">
        <f>Óvoda!N252+Étkeztetés!M245</f>
        <v>0</v>
      </c>
      <c r="L238" s="83">
        <f>Óvoda!O252+Étkeztetés!N245</f>
        <v>0</v>
      </c>
      <c r="M238" s="13">
        <f>Óvoda!P252+Étkeztetés!O245</f>
        <v>0</v>
      </c>
      <c r="N238" s="43">
        <f>Óvoda!Q252+Étkeztetés!P245</f>
        <v>0</v>
      </c>
      <c r="O238" s="83">
        <f>Óvoda!R252+Étkeztetés!Q245</f>
        <v>0</v>
      </c>
      <c r="P238" s="13">
        <f>Óvoda!S252+Étkeztetés!R245</f>
        <v>0</v>
      </c>
      <c r="Q238" s="43">
        <f>Óvoda!T252+Étkeztetés!S245</f>
        <v>0</v>
      </c>
      <c r="R238" s="45">
        <f>Óvoda!U252+Étkeztetés!T245</f>
        <v>0</v>
      </c>
    </row>
    <row r="239" spans="1:18" s="41" customFormat="1" hidden="1" x14ac:dyDescent="0.25">
      <c r="A239" s="128" t="s">
        <v>298</v>
      </c>
      <c r="B239" s="53" t="s">
        <v>702</v>
      </c>
      <c r="C239" s="576" t="s">
        <v>299</v>
      </c>
      <c r="D239" s="577"/>
      <c r="E239" s="577"/>
      <c r="F239" s="265">
        <f>Óvoda!F253+Étkeztetés!F246</f>
        <v>0</v>
      </c>
      <c r="G239" s="78">
        <f>Óvoda!J253+Étkeztetés!I246</f>
        <v>0</v>
      </c>
      <c r="H239" s="13">
        <f>Óvoda!K253+Étkeztetés!J246</f>
        <v>0</v>
      </c>
      <c r="I239" s="13">
        <f>Óvoda!L253+Étkeztetés!K246</f>
        <v>0</v>
      </c>
      <c r="J239" s="13">
        <f>Óvoda!M253+Étkeztetés!L246</f>
        <v>0</v>
      </c>
      <c r="K239" s="13">
        <f>Óvoda!N253+Étkeztetés!M246</f>
        <v>0</v>
      </c>
      <c r="L239" s="83">
        <f>Óvoda!O253+Étkeztetés!N246</f>
        <v>0</v>
      </c>
      <c r="M239" s="13">
        <f>Óvoda!P253+Étkeztetés!O246</f>
        <v>0</v>
      </c>
      <c r="N239" s="43">
        <f>Óvoda!Q253+Étkeztetés!P246</f>
        <v>0</v>
      </c>
      <c r="O239" s="83">
        <f>Óvoda!R253+Étkeztetés!Q246</f>
        <v>0</v>
      </c>
      <c r="P239" s="13">
        <f>Óvoda!S253+Étkeztetés!R246</f>
        <v>0</v>
      </c>
      <c r="Q239" s="43">
        <f>Óvoda!T253+Étkeztetés!S246</f>
        <v>0</v>
      </c>
      <c r="R239" s="45">
        <f>Óvoda!U253+Étkeztetés!T246</f>
        <v>0</v>
      </c>
    </row>
    <row r="240" spans="1:18" s="41" customFormat="1" hidden="1" x14ac:dyDescent="0.25">
      <c r="A240" s="128" t="s">
        <v>300</v>
      </c>
      <c r="B240" s="53" t="s">
        <v>703</v>
      </c>
      <c r="C240" s="576" t="s">
        <v>897</v>
      </c>
      <c r="D240" s="577"/>
      <c r="E240" s="577"/>
      <c r="F240" s="265">
        <f>Óvoda!F254+Étkeztetés!F247</f>
        <v>0</v>
      </c>
      <c r="G240" s="78">
        <f>Óvoda!J254+Étkeztetés!I247</f>
        <v>0</v>
      </c>
      <c r="H240" s="13">
        <f>Óvoda!K254+Étkeztetés!J247</f>
        <v>0</v>
      </c>
      <c r="I240" s="13">
        <f>Óvoda!L254+Étkeztetés!K247</f>
        <v>0</v>
      </c>
      <c r="J240" s="13">
        <f>Óvoda!M254+Étkeztetés!L247</f>
        <v>0</v>
      </c>
      <c r="K240" s="13">
        <f>Óvoda!N254+Étkeztetés!M247</f>
        <v>0</v>
      </c>
      <c r="L240" s="83">
        <f>Óvoda!O254+Étkeztetés!N247</f>
        <v>0</v>
      </c>
      <c r="M240" s="13">
        <f>Óvoda!P254+Étkeztetés!O247</f>
        <v>0</v>
      </c>
      <c r="N240" s="43">
        <f>Óvoda!Q254+Étkeztetés!P247</f>
        <v>0</v>
      </c>
      <c r="O240" s="83">
        <f>Óvoda!R254+Étkeztetés!Q247</f>
        <v>0</v>
      </c>
      <c r="P240" s="13">
        <f>Óvoda!S254+Étkeztetés!R247</f>
        <v>0</v>
      </c>
      <c r="Q240" s="43">
        <f>Óvoda!T254+Étkeztetés!S247</f>
        <v>0</v>
      </c>
      <c r="R240" s="45">
        <f>Óvoda!U254+Étkeztetés!T247</f>
        <v>0</v>
      </c>
    </row>
    <row r="241" spans="1:18" s="41" customFormat="1" hidden="1" x14ac:dyDescent="0.25">
      <c r="A241" s="128" t="s">
        <v>301</v>
      </c>
      <c r="B241" s="53" t="s">
        <v>704</v>
      </c>
      <c r="C241" s="576" t="s">
        <v>898</v>
      </c>
      <c r="D241" s="577"/>
      <c r="E241" s="577"/>
      <c r="F241" s="265">
        <f>Óvoda!F255+Étkeztetés!F248</f>
        <v>0</v>
      </c>
      <c r="G241" s="78">
        <f>Óvoda!J255+Étkeztetés!I248</f>
        <v>0</v>
      </c>
      <c r="H241" s="13">
        <f>Óvoda!K255+Étkeztetés!J248</f>
        <v>0</v>
      </c>
      <c r="I241" s="13">
        <f>Óvoda!L255+Étkeztetés!K248</f>
        <v>0</v>
      </c>
      <c r="J241" s="13">
        <f>Óvoda!M255+Étkeztetés!L248</f>
        <v>0</v>
      </c>
      <c r="K241" s="13">
        <f>Óvoda!N255+Étkeztetés!M248</f>
        <v>0</v>
      </c>
      <c r="L241" s="83">
        <f>Óvoda!O255+Étkeztetés!N248</f>
        <v>0</v>
      </c>
      <c r="M241" s="13">
        <f>Óvoda!P255+Étkeztetés!O248</f>
        <v>0</v>
      </c>
      <c r="N241" s="43">
        <f>Óvoda!Q255+Étkeztetés!P248</f>
        <v>0</v>
      </c>
      <c r="O241" s="83">
        <f>Óvoda!R255+Étkeztetés!Q248</f>
        <v>0</v>
      </c>
      <c r="P241" s="13">
        <f>Óvoda!S255+Étkeztetés!R248</f>
        <v>0</v>
      </c>
      <c r="Q241" s="43">
        <f>Óvoda!T255+Étkeztetés!S248</f>
        <v>0</v>
      </c>
      <c r="R241" s="45">
        <f>Óvoda!U255+Étkeztetés!T248</f>
        <v>0</v>
      </c>
    </row>
    <row r="242" spans="1:18" s="41" customFormat="1" hidden="1" x14ac:dyDescent="0.25">
      <c r="A242" s="128" t="s">
        <v>302</v>
      </c>
      <c r="B242" s="53" t="s">
        <v>705</v>
      </c>
      <c r="C242" s="576" t="s">
        <v>303</v>
      </c>
      <c r="D242" s="577"/>
      <c r="E242" s="577"/>
      <c r="F242" s="265">
        <f>Óvoda!F256+Étkeztetés!F249</f>
        <v>0</v>
      </c>
      <c r="G242" s="78">
        <f>Óvoda!J256+Étkeztetés!I249</f>
        <v>0</v>
      </c>
      <c r="H242" s="13">
        <f>Óvoda!K256+Étkeztetés!J249</f>
        <v>0</v>
      </c>
      <c r="I242" s="13">
        <f>Óvoda!L256+Étkeztetés!K249</f>
        <v>0</v>
      </c>
      <c r="J242" s="13">
        <f>Óvoda!M256+Étkeztetés!L249</f>
        <v>0</v>
      </c>
      <c r="K242" s="13">
        <f>Óvoda!N256+Étkeztetés!M249</f>
        <v>0</v>
      </c>
      <c r="L242" s="83">
        <f>Óvoda!O256+Étkeztetés!N249</f>
        <v>0</v>
      </c>
      <c r="M242" s="13">
        <f>Óvoda!P256+Étkeztetés!O249</f>
        <v>0</v>
      </c>
      <c r="N242" s="43">
        <f>Óvoda!Q256+Étkeztetés!P249</f>
        <v>0</v>
      </c>
      <c r="O242" s="83">
        <f>Óvoda!R256+Étkeztetés!Q249</f>
        <v>0</v>
      </c>
      <c r="P242" s="13">
        <f>Óvoda!S256+Étkeztetés!R249</f>
        <v>0</v>
      </c>
      <c r="Q242" s="43">
        <f>Óvoda!T256+Étkeztetés!S249</f>
        <v>0</v>
      </c>
      <c r="R242" s="45">
        <f>Óvoda!U256+Étkeztetés!T249</f>
        <v>0</v>
      </c>
    </row>
    <row r="243" spans="1:18" s="41" customFormat="1" hidden="1" x14ac:dyDescent="0.25">
      <c r="A243" s="128" t="s">
        <v>899</v>
      </c>
      <c r="B243" s="53" t="s">
        <v>900</v>
      </c>
      <c r="C243" s="576" t="s">
        <v>902</v>
      </c>
      <c r="D243" s="577"/>
      <c r="E243" s="577"/>
      <c r="F243" s="265">
        <f>Óvoda!F257+Étkeztetés!F250</f>
        <v>0</v>
      </c>
      <c r="G243" s="78">
        <f>Óvoda!J257+Étkeztetés!I250</f>
        <v>0</v>
      </c>
      <c r="H243" s="13">
        <f>Óvoda!K257+Étkeztetés!J250</f>
        <v>0</v>
      </c>
      <c r="I243" s="13">
        <f>Óvoda!L257+Étkeztetés!K250</f>
        <v>0</v>
      </c>
      <c r="J243" s="13">
        <f>Óvoda!M257+Étkeztetés!L250</f>
        <v>0</v>
      </c>
      <c r="K243" s="13">
        <f>Óvoda!N257+Étkeztetés!M250</f>
        <v>0</v>
      </c>
      <c r="L243" s="83">
        <f>Óvoda!O257+Étkeztetés!N250</f>
        <v>0</v>
      </c>
      <c r="M243" s="13">
        <f>Óvoda!P257+Étkeztetés!O250</f>
        <v>0</v>
      </c>
      <c r="N243" s="43">
        <f>Óvoda!Q257+Étkeztetés!P250</f>
        <v>0</v>
      </c>
      <c r="O243" s="83">
        <f>Óvoda!R257+Étkeztetés!Q250</f>
        <v>0</v>
      </c>
      <c r="P243" s="13">
        <f>Óvoda!S257+Étkeztetés!R250</f>
        <v>0</v>
      </c>
      <c r="Q243" s="43">
        <f>Óvoda!T257+Étkeztetés!S250</f>
        <v>0</v>
      </c>
      <c r="R243" s="45">
        <f>Óvoda!U257+Étkeztetés!T250</f>
        <v>0</v>
      </c>
    </row>
    <row r="244" spans="1:18" s="41" customFormat="1" hidden="1" x14ac:dyDescent="0.25">
      <c r="A244" s="128"/>
      <c r="B244" s="53" t="s">
        <v>901</v>
      </c>
      <c r="C244" s="576" t="s">
        <v>903</v>
      </c>
      <c r="D244" s="577"/>
      <c r="E244" s="577"/>
      <c r="F244" s="265">
        <f>Óvoda!F258+Étkeztetés!F251</f>
        <v>0</v>
      </c>
      <c r="G244" s="78">
        <f>Óvoda!J258+Étkeztetés!I251</f>
        <v>0</v>
      </c>
      <c r="H244" s="13">
        <f>Óvoda!K258+Étkeztetés!J251</f>
        <v>0</v>
      </c>
      <c r="I244" s="13">
        <f>Óvoda!L258+Étkeztetés!K251</f>
        <v>0</v>
      </c>
      <c r="J244" s="13">
        <f>Óvoda!M258+Étkeztetés!L251</f>
        <v>0</v>
      </c>
      <c r="K244" s="13">
        <f>Óvoda!N258+Étkeztetés!M251</f>
        <v>0</v>
      </c>
      <c r="L244" s="83">
        <f>Óvoda!O258+Étkeztetés!N251</f>
        <v>0</v>
      </c>
      <c r="M244" s="13">
        <f>Óvoda!P258+Étkeztetés!O251</f>
        <v>0</v>
      </c>
      <c r="N244" s="43">
        <f>Óvoda!Q258+Étkeztetés!P251</f>
        <v>0</v>
      </c>
      <c r="O244" s="83">
        <f>Óvoda!R258+Étkeztetés!Q251</f>
        <v>0</v>
      </c>
      <c r="P244" s="13">
        <f>Óvoda!S258+Étkeztetés!R251</f>
        <v>0</v>
      </c>
      <c r="Q244" s="43">
        <f>Óvoda!T258+Étkeztetés!S251</f>
        <v>0</v>
      </c>
      <c r="R244" s="45">
        <f>Óvoda!U258+Étkeztetés!T251</f>
        <v>0</v>
      </c>
    </row>
    <row r="245" spans="1:18" s="211" customFormat="1" hidden="1" x14ac:dyDescent="0.25">
      <c r="A245" s="128" t="s">
        <v>905</v>
      </c>
      <c r="B245" s="191" t="s">
        <v>904</v>
      </c>
      <c r="C245" s="200"/>
      <c r="D245" s="567" t="s">
        <v>908</v>
      </c>
      <c r="E245" s="567"/>
      <c r="F245" s="281">
        <f>Óvoda!F259+Étkeztetés!F252</f>
        <v>0</v>
      </c>
      <c r="G245" s="201">
        <f>Óvoda!J259+Étkeztetés!I252</f>
        <v>0</v>
      </c>
      <c r="H245" s="195">
        <f>Óvoda!K259+Étkeztetés!J252</f>
        <v>0</v>
      </c>
      <c r="I245" s="195">
        <f>Óvoda!L259+Étkeztetés!K252</f>
        <v>0</v>
      </c>
      <c r="J245" s="195">
        <f>Óvoda!M259+Étkeztetés!L252</f>
        <v>0</v>
      </c>
      <c r="K245" s="195">
        <f>Óvoda!N259+Étkeztetés!M252</f>
        <v>0</v>
      </c>
      <c r="L245" s="196">
        <f>Óvoda!O259+Étkeztetés!N252</f>
        <v>0</v>
      </c>
      <c r="M245" s="195">
        <f>Óvoda!P259+Étkeztetés!O252</f>
        <v>0</v>
      </c>
      <c r="N245" s="194">
        <f>Óvoda!Q259+Étkeztetés!P252</f>
        <v>0</v>
      </c>
      <c r="O245" s="196">
        <f>Óvoda!R259+Étkeztetés!Q252</f>
        <v>0</v>
      </c>
      <c r="P245" s="195">
        <f>Óvoda!S259+Étkeztetés!R252</f>
        <v>0</v>
      </c>
      <c r="Q245" s="194">
        <f>Óvoda!T259+Étkeztetés!S252</f>
        <v>0</v>
      </c>
      <c r="R245" s="197">
        <f>Óvoda!U259+Étkeztetés!T252</f>
        <v>0</v>
      </c>
    </row>
    <row r="246" spans="1:18" s="211" customFormat="1" hidden="1" x14ac:dyDescent="0.25">
      <c r="A246" s="128" t="s">
        <v>906</v>
      </c>
      <c r="B246" s="191" t="s">
        <v>907</v>
      </c>
      <c r="C246" s="200"/>
      <c r="D246" s="567" t="s">
        <v>909</v>
      </c>
      <c r="E246" s="567"/>
      <c r="F246" s="281">
        <f>Óvoda!F260+Étkeztetés!F253</f>
        <v>0</v>
      </c>
      <c r="G246" s="201">
        <f>Óvoda!J260+Étkeztetés!I253</f>
        <v>0</v>
      </c>
      <c r="H246" s="195">
        <f>Óvoda!K260+Étkeztetés!J253</f>
        <v>0</v>
      </c>
      <c r="I246" s="195">
        <f>Óvoda!L260+Étkeztetés!K253</f>
        <v>0</v>
      </c>
      <c r="J246" s="195">
        <f>Óvoda!M260+Étkeztetés!L253</f>
        <v>0</v>
      </c>
      <c r="K246" s="195">
        <f>Óvoda!N260+Étkeztetés!M253</f>
        <v>0</v>
      </c>
      <c r="L246" s="196">
        <f>Óvoda!O260+Étkeztetés!N253</f>
        <v>0</v>
      </c>
      <c r="M246" s="195">
        <f>Óvoda!P260+Étkeztetés!O253</f>
        <v>0</v>
      </c>
      <c r="N246" s="194">
        <f>Óvoda!Q260+Étkeztetés!P253</f>
        <v>0</v>
      </c>
      <c r="O246" s="196">
        <f>Óvoda!R260+Étkeztetés!Q253</f>
        <v>0</v>
      </c>
      <c r="P246" s="195">
        <f>Óvoda!S260+Étkeztetés!R253</f>
        <v>0</v>
      </c>
      <c r="Q246" s="194">
        <f>Óvoda!T260+Étkeztetés!S253</f>
        <v>0</v>
      </c>
      <c r="R246" s="197">
        <f>Óvoda!U260+Étkeztetés!T253</f>
        <v>0</v>
      </c>
    </row>
    <row r="247" spans="1:18" hidden="1" x14ac:dyDescent="0.25">
      <c r="B247" s="93" t="s">
        <v>709</v>
      </c>
      <c r="C247" s="556" t="s">
        <v>304</v>
      </c>
      <c r="D247" s="557"/>
      <c r="E247" s="557"/>
      <c r="F247" s="259">
        <f>Óvoda!F261+Étkeztetés!F254</f>
        <v>0</v>
      </c>
      <c r="G247" s="95">
        <f>Óvoda!J261+Étkeztetés!I254</f>
        <v>0</v>
      </c>
      <c r="H247" s="96">
        <f>Óvoda!K261+Étkeztetés!J254</f>
        <v>0</v>
      </c>
      <c r="I247" s="96">
        <f>Óvoda!L261+Étkeztetés!K254</f>
        <v>0</v>
      </c>
      <c r="J247" s="96">
        <f>Óvoda!M261+Étkeztetés!L254</f>
        <v>0</v>
      </c>
      <c r="K247" s="96">
        <f>Óvoda!N261+Étkeztetés!M254</f>
        <v>0</v>
      </c>
      <c r="L247" s="99">
        <f>Óvoda!O261+Étkeztetés!N254</f>
        <v>0</v>
      </c>
      <c r="M247" s="96">
        <f>Óvoda!P261+Étkeztetés!O254</f>
        <v>0</v>
      </c>
      <c r="N247" s="98">
        <f>Óvoda!Q261+Étkeztetés!P254</f>
        <v>0</v>
      </c>
      <c r="O247" s="99">
        <f>Óvoda!R261+Étkeztetés!Q254</f>
        <v>0</v>
      </c>
      <c r="P247" s="96">
        <f>Óvoda!S261+Étkeztetés!R254</f>
        <v>0</v>
      </c>
      <c r="Q247" s="98">
        <f>Óvoda!T261+Étkeztetés!S254</f>
        <v>0</v>
      </c>
      <c r="R247" s="100">
        <f>Óvoda!U261+Étkeztetés!T254</f>
        <v>0</v>
      </c>
    </row>
    <row r="248" spans="1:18" s="41" customFormat="1" hidden="1" x14ac:dyDescent="0.25">
      <c r="A248" s="128" t="s">
        <v>305</v>
      </c>
      <c r="B248" s="198" t="s">
        <v>710</v>
      </c>
      <c r="C248" s="586" t="s">
        <v>385</v>
      </c>
      <c r="D248" s="587"/>
      <c r="E248" s="587"/>
      <c r="F248" s="282">
        <f>Óvoda!F262+Étkeztetés!F255</f>
        <v>0</v>
      </c>
      <c r="G248" s="214">
        <f>Óvoda!J262+Étkeztetés!I255</f>
        <v>0</v>
      </c>
      <c r="H248" s="215">
        <f>Óvoda!K262+Étkeztetés!J255</f>
        <v>0</v>
      </c>
      <c r="I248" s="215">
        <f>Óvoda!L262+Étkeztetés!K255</f>
        <v>0</v>
      </c>
      <c r="J248" s="215">
        <f>Óvoda!M262+Étkeztetés!L255</f>
        <v>0</v>
      </c>
      <c r="K248" s="215">
        <f>Óvoda!N262+Étkeztetés!M255</f>
        <v>0</v>
      </c>
      <c r="L248" s="219">
        <f>Óvoda!O262+Étkeztetés!N255</f>
        <v>0</v>
      </c>
      <c r="M248" s="215">
        <f>Óvoda!P262+Étkeztetés!O255</f>
        <v>0</v>
      </c>
      <c r="N248" s="217">
        <f>Óvoda!Q262+Étkeztetés!P255</f>
        <v>0</v>
      </c>
      <c r="O248" s="219">
        <f>Óvoda!R262+Étkeztetés!Q255</f>
        <v>0</v>
      </c>
      <c r="P248" s="215">
        <f>Óvoda!S262+Étkeztetés!R255</f>
        <v>0</v>
      </c>
      <c r="Q248" s="217">
        <f>Óvoda!T262+Étkeztetés!S255</f>
        <v>0</v>
      </c>
      <c r="R248" s="216">
        <f>Óvoda!U262+Étkeztetés!T255</f>
        <v>0</v>
      </c>
    </row>
    <row r="249" spans="1:18" s="41" customFormat="1" hidden="1" x14ac:dyDescent="0.25">
      <c r="A249" s="128" t="s">
        <v>306</v>
      </c>
      <c r="B249" s="198" t="s">
        <v>711</v>
      </c>
      <c r="C249" s="586" t="s">
        <v>386</v>
      </c>
      <c r="D249" s="587"/>
      <c r="E249" s="587"/>
      <c r="F249" s="282">
        <f>Óvoda!F263+Étkeztetés!F256</f>
        <v>0</v>
      </c>
      <c r="G249" s="214">
        <f>Óvoda!J263+Étkeztetés!I256</f>
        <v>0</v>
      </c>
      <c r="H249" s="215">
        <f>Óvoda!K263+Étkeztetés!J256</f>
        <v>0</v>
      </c>
      <c r="I249" s="215">
        <f>Óvoda!L263+Étkeztetés!K256</f>
        <v>0</v>
      </c>
      <c r="J249" s="215">
        <f>Óvoda!M263+Étkeztetés!L256</f>
        <v>0</v>
      </c>
      <c r="K249" s="215">
        <f>Óvoda!N263+Étkeztetés!M256</f>
        <v>0</v>
      </c>
      <c r="L249" s="219">
        <f>Óvoda!O263+Étkeztetés!N256</f>
        <v>0</v>
      </c>
      <c r="M249" s="215">
        <f>Óvoda!P263+Étkeztetés!O256</f>
        <v>0</v>
      </c>
      <c r="N249" s="217">
        <f>Óvoda!Q263+Étkeztetés!P256</f>
        <v>0</v>
      </c>
      <c r="O249" s="219">
        <f>Óvoda!R263+Étkeztetés!Q256</f>
        <v>0</v>
      </c>
      <c r="P249" s="215">
        <f>Óvoda!S263+Étkeztetés!R256</f>
        <v>0</v>
      </c>
      <c r="Q249" s="217">
        <f>Óvoda!T263+Étkeztetés!S256</f>
        <v>0</v>
      </c>
      <c r="R249" s="216">
        <f>Óvoda!U263+Étkeztetés!T256</f>
        <v>0</v>
      </c>
    </row>
    <row r="250" spans="1:18" s="41" customFormat="1" hidden="1" x14ac:dyDescent="0.25">
      <c r="A250" s="128" t="s">
        <v>307</v>
      </c>
      <c r="B250" s="198" t="s">
        <v>712</v>
      </c>
      <c r="C250" s="586" t="s">
        <v>308</v>
      </c>
      <c r="D250" s="587"/>
      <c r="E250" s="587"/>
      <c r="F250" s="282">
        <f>Óvoda!F264+Étkeztetés!F257</f>
        <v>0</v>
      </c>
      <c r="G250" s="214">
        <f>Óvoda!J264+Étkeztetés!I257</f>
        <v>0</v>
      </c>
      <c r="H250" s="215">
        <f>Óvoda!K264+Étkeztetés!J257</f>
        <v>0</v>
      </c>
      <c r="I250" s="215">
        <f>Óvoda!L264+Étkeztetés!K257</f>
        <v>0</v>
      </c>
      <c r="J250" s="215">
        <f>Óvoda!M264+Étkeztetés!L257</f>
        <v>0</v>
      </c>
      <c r="K250" s="215">
        <f>Óvoda!N264+Étkeztetés!M257</f>
        <v>0</v>
      </c>
      <c r="L250" s="219">
        <f>Óvoda!O264+Étkeztetés!N257</f>
        <v>0</v>
      </c>
      <c r="M250" s="215">
        <f>Óvoda!P264+Étkeztetés!O257</f>
        <v>0</v>
      </c>
      <c r="N250" s="217">
        <f>Óvoda!Q264+Étkeztetés!P257</f>
        <v>0</v>
      </c>
      <c r="O250" s="219">
        <f>Óvoda!R264+Étkeztetés!Q257</f>
        <v>0</v>
      </c>
      <c r="P250" s="215">
        <f>Óvoda!S264+Étkeztetés!R257</f>
        <v>0</v>
      </c>
      <c r="Q250" s="217">
        <f>Óvoda!T264+Étkeztetés!S257</f>
        <v>0</v>
      </c>
      <c r="R250" s="216">
        <f>Óvoda!U264+Étkeztetés!T257</f>
        <v>0</v>
      </c>
    </row>
    <row r="251" spans="1:18" s="41" customFormat="1" hidden="1" x14ac:dyDescent="0.25">
      <c r="A251" s="128" t="s">
        <v>309</v>
      </c>
      <c r="B251" s="198" t="s">
        <v>713</v>
      </c>
      <c r="C251" s="586" t="s">
        <v>310</v>
      </c>
      <c r="D251" s="587"/>
      <c r="E251" s="587"/>
      <c r="F251" s="282">
        <f>Óvoda!F265+Étkeztetés!F258</f>
        <v>0</v>
      </c>
      <c r="G251" s="214">
        <f>Óvoda!J265+Étkeztetés!I258</f>
        <v>0</v>
      </c>
      <c r="H251" s="215">
        <f>Óvoda!K265+Étkeztetés!J258</f>
        <v>0</v>
      </c>
      <c r="I251" s="215">
        <f>Óvoda!L265+Étkeztetés!K258</f>
        <v>0</v>
      </c>
      <c r="J251" s="215">
        <f>Óvoda!M265+Étkeztetés!L258</f>
        <v>0</v>
      </c>
      <c r="K251" s="215">
        <f>Óvoda!N265+Étkeztetés!M258</f>
        <v>0</v>
      </c>
      <c r="L251" s="219">
        <f>Óvoda!O265+Étkeztetés!N258</f>
        <v>0</v>
      </c>
      <c r="M251" s="215">
        <f>Óvoda!P265+Étkeztetés!O258</f>
        <v>0</v>
      </c>
      <c r="N251" s="217">
        <f>Óvoda!Q265+Étkeztetés!P258</f>
        <v>0</v>
      </c>
      <c r="O251" s="219">
        <f>Óvoda!R265+Étkeztetés!Q258</f>
        <v>0</v>
      </c>
      <c r="P251" s="215">
        <f>Óvoda!S265+Étkeztetés!R258</f>
        <v>0</v>
      </c>
      <c r="Q251" s="217">
        <f>Óvoda!T265+Étkeztetés!S258</f>
        <v>0</v>
      </c>
      <c r="R251" s="216">
        <f>Óvoda!U265+Étkeztetés!T258</f>
        <v>0</v>
      </c>
    </row>
    <row r="252" spans="1:18" s="41" customFormat="1" hidden="1" x14ac:dyDescent="0.25">
      <c r="A252" s="128" t="s">
        <v>311</v>
      </c>
      <c r="B252" s="198" t="s">
        <v>714</v>
      </c>
      <c r="C252" s="586" t="s">
        <v>387</v>
      </c>
      <c r="D252" s="587"/>
      <c r="E252" s="587"/>
      <c r="F252" s="282">
        <f>Óvoda!F266+Étkeztetés!F259</f>
        <v>0</v>
      </c>
      <c r="G252" s="214">
        <f>Óvoda!J266+Étkeztetés!I259</f>
        <v>0</v>
      </c>
      <c r="H252" s="215">
        <f>Óvoda!K266+Étkeztetés!J259</f>
        <v>0</v>
      </c>
      <c r="I252" s="215">
        <f>Óvoda!L266+Étkeztetés!K259</f>
        <v>0</v>
      </c>
      <c r="J252" s="215">
        <f>Óvoda!M266+Étkeztetés!L259</f>
        <v>0</v>
      </c>
      <c r="K252" s="215">
        <f>Óvoda!N266+Étkeztetés!M259</f>
        <v>0</v>
      </c>
      <c r="L252" s="219">
        <f>Óvoda!O266+Étkeztetés!N259</f>
        <v>0</v>
      </c>
      <c r="M252" s="215">
        <f>Óvoda!P266+Étkeztetés!O259</f>
        <v>0</v>
      </c>
      <c r="N252" s="217">
        <f>Óvoda!Q266+Étkeztetés!P259</f>
        <v>0</v>
      </c>
      <c r="O252" s="219">
        <f>Óvoda!R266+Étkeztetés!Q259</f>
        <v>0</v>
      </c>
      <c r="P252" s="215">
        <f>Óvoda!S266+Étkeztetés!R259</f>
        <v>0</v>
      </c>
      <c r="Q252" s="217">
        <f>Óvoda!T266+Étkeztetés!S259</f>
        <v>0</v>
      </c>
      <c r="R252" s="216">
        <f>Óvoda!U266+Étkeztetés!T259</f>
        <v>0</v>
      </c>
    </row>
    <row r="253" spans="1:18" hidden="1" x14ac:dyDescent="0.25">
      <c r="A253" s="128" t="s">
        <v>313</v>
      </c>
      <c r="B253" s="93" t="s">
        <v>715</v>
      </c>
      <c r="C253" s="556" t="s">
        <v>312</v>
      </c>
      <c r="D253" s="557"/>
      <c r="E253" s="557"/>
      <c r="F253" s="259">
        <f>Óvoda!F267+Étkeztetés!F260</f>
        <v>0</v>
      </c>
      <c r="G253" s="95">
        <f>Óvoda!J267+Étkeztetés!I260</f>
        <v>0</v>
      </c>
      <c r="H253" s="96">
        <f>Óvoda!K267+Étkeztetés!J260</f>
        <v>0</v>
      </c>
      <c r="I253" s="96">
        <f>Óvoda!L267+Étkeztetés!K260</f>
        <v>0</v>
      </c>
      <c r="J253" s="96">
        <f>Óvoda!M267+Étkeztetés!L260</f>
        <v>0</v>
      </c>
      <c r="K253" s="96">
        <f>Óvoda!N267+Étkeztetés!M260</f>
        <v>0</v>
      </c>
      <c r="L253" s="99">
        <f>Óvoda!O267+Étkeztetés!N260</f>
        <v>0</v>
      </c>
      <c r="M253" s="96">
        <f>Óvoda!P267+Étkeztetés!O260</f>
        <v>0</v>
      </c>
      <c r="N253" s="98">
        <f>Óvoda!Q267+Étkeztetés!P260</f>
        <v>0</v>
      </c>
      <c r="O253" s="99">
        <f>Óvoda!R267+Étkeztetés!Q260</f>
        <v>0</v>
      </c>
      <c r="P253" s="96">
        <f>Óvoda!S267+Étkeztetés!R260</f>
        <v>0</v>
      </c>
      <c r="Q253" s="98">
        <f>Óvoda!T267+Étkeztetés!S260</f>
        <v>0</v>
      </c>
      <c r="R253" s="100">
        <f>Óvoda!U267+Étkeztetés!T260</f>
        <v>0</v>
      </c>
    </row>
    <row r="254" spans="1:18" ht="15.75" hidden="1" thickBot="1" x14ac:dyDescent="0.3">
      <c r="A254" s="128" t="s">
        <v>910</v>
      </c>
      <c r="B254" s="93" t="s">
        <v>911</v>
      </c>
      <c r="C254" s="556" t="s">
        <v>912</v>
      </c>
      <c r="D254" s="557"/>
      <c r="E254" s="557"/>
      <c r="F254" s="259">
        <f>Óvoda!F268+Étkeztetés!F261</f>
        <v>0</v>
      </c>
      <c r="G254" s="95">
        <f>Óvoda!J268+Étkeztetés!I261</f>
        <v>0</v>
      </c>
      <c r="H254" s="96">
        <f>Óvoda!K268+Étkeztetés!J261</f>
        <v>0</v>
      </c>
      <c r="I254" s="96">
        <f>Óvoda!L268+Étkeztetés!K261</f>
        <v>0</v>
      </c>
      <c r="J254" s="96">
        <f>Óvoda!M268+Étkeztetés!L261</f>
        <v>0</v>
      </c>
      <c r="K254" s="96">
        <f>Óvoda!N268+Étkeztetés!M261</f>
        <v>0</v>
      </c>
      <c r="L254" s="99">
        <f>Óvoda!O268+Étkeztetés!N261</f>
        <v>0</v>
      </c>
      <c r="M254" s="96">
        <f>Óvoda!P268+Étkeztetés!O261</f>
        <v>0</v>
      </c>
      <c r="N254" s="98">
        <f>Óvoda!Q268+Étkeztetés!P261</f>
        <v>0</v>
      </c>
      <c r="O254" s="99">
        <f>Óvoda!R268+Étkeztetés!Q261</f>
        <v>0</v>
      </c>
      <c r="P254" s="96">
        <f>Óvoda!S268+Étkeztetés!R261</f>
        <v>0</v>
      </c>
      <c r="Q254" s="98">
        <f>Óvoda!T268+Étkeztetés!S261</f>
        <v>0</v>
      </c>
      <c r="R254" s="100">
        <f>Óvoda!U268+Étkeztetés!T261</f>
        <v>0</v>
      </c>
    </row>
    <row r="255" spans="1:18" ht="15.75" thickBot="1" x14ac:dyDescent="0.3">
      <c r="B255" s="588" t="s">
        <v>314</v>
      </c>
      <c r="C255" s="589"/>
      <c r="D255" s="589"/>
      <c r="E255" s="589"/>
      <c r="F255" s="256">
        <f>Óvoda!F269+Étkeztetés!F262</f>
        <v>89238427.269999996</v>
      </c>
      <c r="G255" s="87">
        <f>Óvoda!J269+Étkeztetés!I262</f>
        <v>6542662.5700000003</v>
      </c>
      <c r="H255" s="88">
        <f>Óvoda!K269+Étkeztetés!J262</f>
        <v>7543327.9000000004</v>
      </c>
      <c r="I255" s="88">
        <f>Óvoda!L269+Étkeztetés!K262</f>
        <v>7567590.9000000004</v>
      </c>
      <c r="J255" s="88">
        <f>Óvoda!M269+Étkeztetés!L262</f>
        <v>7448077.9000000004</v>
      </c>
      <c r="K255" s="88">
        <f>Óvoda!N269+Étkeztetés!M262</f>
        <v>7579977.9000000004</v>
      </c>
      <c r="L255" s="91">
        <f>Óvoda!O269+Étkeztetés!N262</f>
        <v>7453677.9000000004</v>
      </c>
      <c r="M255" s="88">
        <f>Óvoda!P269+Étkeztetés!O262</f>
        <v>7389407.9000000004</v>
      </c>
      <c r="N255" s="90">
        <f>Óvoda!Q269+Étkeztetés!P262</f>
        <v>7403070.9000000004</v>
      </c>
      <c r="O255" s="91">
        <f>Óvoda!R269+Étkeztetés!Q262</f>
        <v>7463977.9000000004</v>
      </c>
      <c r="P255" s="88">
        <f>Óvoda!S269+Étkeztetés!R262</f>
        <v>7762363.9000000004</v>
      </c>
      <c r="Q255" s="90">
        <f>Óvoda!T269+Étkeztetés!S262</f>
        <v>7600072.7999999998</v>
      </c>
      <c r="R255" s="92">
        <f>Óvoda!U269+Étkeztetés!T262</f>
        <v>7484218.7999999998</v>
      </c>
    </row>
    <row r="256" spans="1:18" x14ac:dyDescent="0.25">
      <c r="B256" s="22"/>
      <c r="C256" s="23"/>
      <c r="D256" s="23"/>
      <c r="E256" s="24"/>
      <c r="F256" s="2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</row>
    <row r="257" spans="1:18" x14ac:dyDescent="0.25">
      <c r="B257" s="25"/>
      <c r="C257" s="26"/>
      <c r="D257" s="26"/>
      <c r="E257" s="24"/>
      <c r="F257" s="2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</row>
    <row r="258" spans="1:18" x14ac:dyDescent="0.25">
      <c r="B258" s="27"/>
      <c r="C258" s="24"/>
      <c r="D258" s="24"/>
      <c r="E258" s="28"/>
      <c r="F258" s="28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</row>
    <row r="259" spans="1:18" x14ac:dyDescent="0.25">
      <c r="B259" s="27"/>
      <c r="C259" s="24"/>
      <c r="D259" s="24"/>
      <c r="E259" s="28"/>
      <c r="F259" s="28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</row>
    <row r="260" spans="1:18" x14ac:dyDescent="0.25">
      <c r="B260" s="27"/>
      <c r="C260" s="24"/>
      <c r="D260" s="24"/>
      <c r="E260" s="28"/>
      <c r="F260" s="28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</row>
    <row r="261" spans="1:18" x14ac:dyDescent="0.25">
      <c r="B261" s="27"/>
      <c r="C261" s="24"/>
      <c r="D261" s="24"/>
      <c r="E261" s="28"/>
      <c r="F261" s="28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</row>
    <row r="262" spans="1:18" x14ac:dyDescent="0.25">
      <c r="B262" s="27"/>
      <c r="C262" s="24"/>
      <c r="D262" s="24"/>
      <c r="E262" s="28"/>
      <c r="F262" s="28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</row>
    <row r="263" spans="1:18" x14ac:dyDescent="0.25">
      <c r="B263" s="27"/>
      <c r="C263" s="24"/>
      <c r="D263" s="24"/>
      <c r="E263" s="28"/>
      <c r="F263" s="28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</row>
    <row r="264" spans="1:18" x14ac:dyDescent="0.25">
      <c r="B264" s="27"/>
      <c r="C264" s="28"/>
      <c r="D264" s="28"/>
      <c r="E264" s="24"/>
      <c r="F264" s="2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</row>
    <row r="265" spans="1:18" x14ac:dyDescent="0.25">
      <c r="B265" s="27"/>
      <c r="C265" s="28"/>
      <c r="D265" s="28"/>
      <c r="E265" s="24"/>
      <c r="F265" s="2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</row>
    <row r="266" spans="1:18" x14ac:dyDescent="0.25">
      <c r="B266" s="27"/>
      <c r="C266" s="28"/>
      <c r="D266" s="28"/>
      <c r="E266" s="24"/>
      <c r="F266" s="2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</row>
    <row r="267" spans="1:18" x14ac:dyDescent="0.25">
      <c r="B267" s="27"/>
      <c r="C267" s="24"/>
      <c r="D267" s="24"/>
      <c r="E267" s="28"/>
      <c r="F267" s="28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</row>
    <row r="268" spans="1:18" x14ac:dyDescent="0.25">
      <c r="B268" s="27"/>
      <c r="C268" s="24"/>
      <c r="D268" s="24"/>
      <c r="E268" s="28"/>
      <c r="F268" s="28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</row>
    <row r="269" spans="1:18" x14ac:dyDescent="0.25">
      <c r="B269" s="27"/>
      <c r="C269" s="24"/>
      <c r="D269" s="24"/>
      <c r="E269" s="28"/>
      <c r="F269" s="28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</row>
    <row r="270" spans="1:18" x14ac:dyDescent="0.25">
      <c r="A270" s="130"/>
      <c r="B270" s="27"/>
      <c r="C270" s="24"/>
      <c r="D270" s="24"/>
      <c r="E270" s="28"/>
      <c r="F270" s="28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</row>
    <row r="271" spans="1:18" x14ac:dyDescent="0.25">
      <c r="A271" s="130"/>
      <c r="B271" s="27"/>
      <c r="C271" s="24"/>
      <c r="D271" s="24"/>
      <c r="E271" s="28"/>
      <c r="F271" s="28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</row>
    <row r="272" spans="1:18" x14ac:dyDescent="0.25">
      <c r="A272" s="130"/>
      <c r="B272" s="27"/>
      <c r="C272" s="24"/>
      <c r="D272" s="24"/>
      <c r="E272" s="28"/>
      <c r="F272" s="28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</row>
    <row r="273" spans="1:18" x14ac:dyDescent="0.25">
      <c r="A273" s="130"/>
      <c r="B273" s="27"/>
      <c r="C273" s="24"/>
      <c r="D273" s="24"/>
      <c r="E273" s="28"/>
      <c r="F273" s="28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</row>
    <row r="274" spans="1:18" x14ac:dyDescent="0.25">
      <c r="A274" s="130"/>
      <c r="B274" s="27"/>
      <c r="C274" s="24"/>
      <c r="D274" s="24"/>
      <c r="E274" s="28"/>
      <c r="F274" s="28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</row>
    <row r="275" spans="1:18" x14ac:dyDescent="0.25">
      <c r="A275" s="130"/>
      <c r="B275" s="27"/>
      <c r="C275" s="24"/>
      <c r="D275" s="24"/>
      <c r="E275" s="28"/>
      <c r="F275" s="28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</row>
    <row r="276" spans="1:18" x14ac:dyDescent="0.25">
      <c r="A276" s="130"/>
      <c r="B276" s="27"/>
      <c r="C276" s="24"/>
      <c r="D276" s="24"/>
      <c r="E276" s="28"/>
      <c r="F276" s="28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</row>
    <row r="277" spans="1:18" x14ac:dyDescent="0.25">
      <c r="A277" s="130"/>
      <c r="B277" s="27"/>
      <c r="C277" s="28"/>
      <c r="D277" s="28"/>
      <c r="E277" s="24"/>
      <c r="F277" s="2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</row>
    <row r="278" spans="1:18" x14ac:dyDescent="0.25">
      <c r="A278" s="130"/>
      <c r="B278" s="27"/>
      <c r="C278" s="24"/>
      <c r="D278" s="24"/>
      <c r="E278" s="28"/>
      <c r="F278" s="28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</row>
    <row r="279" spans="1:18" x14ac:dyDescent="0.25">
      <c r="A279" s="130"/>
      <c r="B279" s="27"/>
      <c r="C279" s="24"/>
      <c r="D279" s="24"/>
      <c r="E279" s="28"/>
      <c r="F279" s="28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</row>
    <row r="280" spans="1:18" x14ac:dyDescent="0.25">
      <c r="A280" s="130"/>
      <c r="B280" s="27"/>
      <c r="C280" s="24"/>
      <c r="D280" s="24"/>
      <c r="E280" s="28"/>
      <c r="F280" s="28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</row>
    <row r="281" spans="1:18" x14ac:dyDescent="0.25">
      <c r="A281" s="130"/>
      <c r="B281" s="27"/>
      <c r="C281" s="24"/>
      <c r="D281" s="24"/>
      <c r="E281" s="28"/>
      <c r="F281" s="28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</row>
    <row r="282" spans="1:18" x14ac:dyDescent="0.25">
      <c r="A282" s="130"/>
      <c r="B282" s="27"/>
      <c r="C282" s="24"/>
      <c r="D282" s="24"/>
      <c r="E282" s="28"/>
      <c r="F282" s="28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</row>
    <row r="283" spans="1:18" x14ac:dyDescent="0.25">
      <c r="A283" s="130"/>
      <c r="B283" s="27"/>
      <c r="C283" s="24"/>
      <c r="D283" s="24"/>
      <c r="E283" s="28"/>
      <c r="F283" s="28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</row>
    <row r="284" spans="1:18" x14ac:dyDescent="0.25">
      <c r="A284" s="130"/>
      <c r="B284" s="27"/>
      <c r="C284" s="24"/>
      <c r="D284" s="24"/>
      <c r="E284" s="28"/>
      <c r="F284" s="28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</row>
    <row r="285" spans="1:18" x14ac:dyDescent="0.25">
      <c r="A285" s="130"/>
      <c r="B285" s="27"/>
      <c r="C285" s="24"/>
      <c r="D285" s="24"/>
      <c r="E285" s="28"/>
      <c r="F285" s="28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</row>
    <row r="286" spans="1:18" x14ac:dyDescent="0.25">
      <c r="A286" s="130"/>
      <c r="B286" s="27"/>
      <c r="C286" s="24"/>
      <c r="D286" s="24"/>
      <c r="E286" s="28"/>
      <c r="F286" s="28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</row>
    <row r="287" spans="1:18" x14ac:dyDescent="0.25">
      <c r="A287" s="130"/>
      <c r="B287" s="27"/>
      <c r="C287" s="24"/>
      <c r="D287" s="24"/>
      <c r="E287" s="28"/>
      <c r="F287" s="28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</row>
    <row r="288" spans="1:18" x14ac:dyDescent="0.25">
      <c r="A288" s="130"/>
      <c r="B288" s="27"/>
      <c r="C288" s="28"/>
      <c r="D288" s="28"/>
      <c r="E288" s="24"/>
      <c r="F288" s="2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</row>
    <row r="289" spans="1:18" x14ac:dyDescent="0.25">
      <c r="A289" s="130"/>
      <c r="B289" s="27"/>
      <c r="C289" s="24"/>
      <c r="D289" s="24"/>
      <c r="E289" s="28"/>
      <c r="F289" s="28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</row>
    <row r="290" spans="1:18" x14ac:dyDescent="0.25">
      <c r="A290" s="130"/>
      <c r="B290" s="27"/>
      <c r="C290" s="24"/>
      <c r="D290" s="24"/>
      <c r="E290" s="28"/>
      <c r="F290" s="28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</row>
    <row r="291" spans="1:18" x14ac:dyDescent="0.25">
      <c r="A291" s="130"/>
      <c r="B291" s="27"/>
      <c r="C291" s="24"/>
      <c r="D291" s="24"/>
      <c r="E291" s="28"/>
      <c r="F291" s="28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</row>
    <row r="292" spans="1:18" x14ac:dyDescent="0.25">
      <c r="A292" s="130"/>
      <c r="B292" s="27"/>
      <c r="C292" s="24"/>
      <c r="D292" s="24"/>
      <c r="E292" s="28"/>
      <c r="F292" s="28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</row>
    <row r="293" spans="1:18" x14ac:dyDescent="0.25">
      <c r="A293" s="130"/>
      <c r="B293" s="27"/>
      <c r="C293" s="24"/>
      <c r="D293" s="24"/>
      <c r="E293" s="28"/>
      <c r="F293" s="28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</row>
    <row r="294" spans="1:18" x14ac:dyDescent="0.25">
      <c r="A294" s="130"/>
      <c r="B294" s="27"/>
      <c r="C294" s="24"/>
      <c r="D294" s="24"/>
      <c r="E294" s="28"/>
      <c r="F294" s="28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</row>
    <row r="295" spans="1:18" x14ac:dyDescent="0.25">
      <c r="A295" s="130"/>
      <c r="B295" s="27"/>
      <c r="C295" s="24"/>
      <c r="D295" s="24"/>
      <c r="E295" s="28"/>
      <c r="F295" s="28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</row>
    <row r="296" spans="1:18" x14ac:dyDescent="0.25">
      <c r="A296" s="130"/>
      <c r="B296" s="27"/>
      <c r="C296" s="24"/>
      <c r="D296" s="24"/>
      <c r="E296" s="28"/>
      <c r="F296" s="28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</row>
    <row r="297" spans="1:18" x14ac:dyDescent="0.25">
      <c r="A297" s="130"/>
      <c r="B297" s="27"/>
      <c r="C297" s="24"/>
      <c r="D297" s="24"/>
      <c r="E297" s="28"/>
      <c r="F297" s="28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</row>
    <row r="298" spans="1:18" x14ac:dyDescent="0.25">
      <c r="A298" s="130"/>
      <c r="B298" s="27"/>
      <c r="C298" s="24"/>
      <c r="D298" s="24"/>
      <c r="E298" s="28"/>
      <c r="F298" s="28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</row>
    <row r="299" spans="1:18" x14ac:dyDescent="0.25">
      <c r="A299" s="130"/>
      <c r="B299" s="29"/>
      <c r="C299" s="23"/>
      <c r="D299" s="23"/>
      <c r="E299" s="24"/>
      <c r="F299" s="2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</row>
    <row r="300" spans="1:18" x14ac:dyDescent="0.25">
      <c r="A300" s="130"/>
      <c r="B300" s="27"/>
      <c r="C300" s="28"/>
      <c r="D300" s="28"/>
      <c r="E300" s="24"/>
      <c r="F300" s="2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</row>
    <row r="301" spans="1:18" x14ac:dyDescent="0.25">
      <c r="A301" s="130"/>
      <c r="B301" s="27"/>
      <c r="C301" s="28"/>
      <c r="D301" s="28"/>
      <c r="E301" s="24"/>
      <c r="F301" s="2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</row>
    <row r="302" spans="1:18" x14ac:dyDescent="0.25">
      <c r="A302" s="130"/>
      <c r="B302" s="27"/>
      <c r="C302" s="28"/>
      <c r="D302" s="28"/>
      <c r="E302" s="24"/>
      <c r="F302" s="2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</row>
    <row r="303" spans="1:18" x14ac:dyDescent="0.25">
      <c r="A303" s="130"/>
      <c r="B303" s="27"/>
      <c r="C303" s="24"/>
      <c r="D303" s="24"/>
      <c r="E303" s="28"/>
      <c r="F303" s="28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</row>
    <row r="304" spans="1:18" x14ac:dyDescent="0.25">
      <c r="A304" s="130"/>
      <c r="B304" s="27"/>
      <c r="C304" s="24"/>
      <c r="D304" s="24"/>
      <c r="E304" s="28"/>
      <c r="F304" s="28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</row>
    <row r="305" spans="1:18" x14ac:dyDescent="0.25">
      <c r="A305" s="130"/>
      <c r="B305" s="27"/>
      <c r="C305" s="24"/>
      <c r="D305" s="24"/>
      <c r="E305" s="28"/>
      <c r="F305" s="28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</row>
    <row r="306" spans="1:18" x14ac:dyDescent="0.25">
      <c r="A306" s="130"/>
      <c r="B306" s="27"/>
      <c r="C306" s="24"/>
      <c r="D306" s="24"/>
      <c r="E306" s="28"/>
      <c r="F306" s="28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</row>
    <row r="307" spans="1:18" x14ac:dyDescent="0.25">
      <c r="A307" s="130"/>
      <c r="B307" s="27"/>
      <c r="C307" s="24"/>
      <c r="D307" s="24"/>
      <c r="E307" s="28"/>
      <c r="F307" s="28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</row>
    <row r="308" spans="1:18" x14ac:dyDescent="0.25">
      <c r="A308" s="130"/>
      <c r="B308" s="27"/>
      <c r="C308" s="24"/>
      <c r="D308" s="24"/>
      <c r="E308" s="28"/>
      <c r="F308" s="28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</row>
    <row r="309" spans="1:18" x14ac:dyDescent="0.25">
      <c r="A309" s="130"/>
      <c r="B309" s="27"/>
      <c r="C309" s="24"/>
      <c r="D309" s="24"/>
      <c r="E309" s="28"/>
      <c r="F309" s="28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</row>
    <row r="310" spans="1:18" x14ac:dyDescent="0.25">
      <c r="A310" s="130"/>
      <c r="B310" s="27"/>
      <c r="C310" s="24"/>
      <c r="D310" s="24"/>
      <c r="E310" s="28"/>
      <c r="F310" s="28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</row>
    <row r="311" spans="1:18" x14ac:dyDescent="0.25">
      <c r="A311" s="130"/>
      <c r="B311" s="27"/>
      <c r="C311" s="24"/>
      <c r="D311" s="24"/>
      <c r="E311" s="28"/>
      <c r="F311" s="28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</row>
    <row r="312" spans="1:18" x14ac:dyDescent="0.25">
      <c r="A312" s="130"/>
      <c r="B312" s="27"/>
      <c r="C312" s="24"/>
      <c r="D312" s="24"/>
      <c r="E312" s="28"/>
      <c r="F312" s="28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</row>
    <row r="313" spans="1:18" x14ac:dyDescent="0.25">
      <c r="A313" s="130"/>
      <c r="B313" s="27"/>
      <c r="C313" s="28"/>
      <c r="D313" s="28"/>
      <c r="E313" s="24"/>
      <c r="F313" s="2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</row>
    <row r="314" spans="1:18" x14ac:dyDescent="0.25">
      <c r="A314" s="130"/>
      <c r="B314" s="27"/>
      <c r="C314" s="24"/>
      <c r="D314" s="24"/>
      <c r="E314" s="28"/>
      <c r="F314" s="28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</row>
    <row r="315" spans="1:18" x14ac:dyDescent="0.25">
      <c r="A315" s="130"/>
      <c r="B315" s="27"/>
      <c r="C315" s="24"/>
      <c r="D315" s="24"/>
      <c r="E315" s="28"/>
      <c r="F315" s="28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</row>
    <row r="316" spans="1:18" x14ac:dyDescent="0.25">
      <c r="A316" s="130"/>
      <c r="B316" s="27"/>
      <c r="C316" s="24"/>
      <c r="D316" s="24"/>
      <c r="E316" s="28"/>
      <c r="F316" s="28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</row>
    <row r="317" spans="1:18" x14ac:dyDescent="0.25">
      <c r="A317" s="130"/>
      <c r="B317" s="27"/>
      <c r="C317" s="24"/>
      <c r="D317" s="24"/>
      <c r="E317" s="28"/>
      <c r="F317" s="28"/>
    </row>
    <row r="318" spans="1:18" x14ac:dyDescent="0.25">
      <c r="B318" s="27"/>
      <c r="C318" s="24"/>
      <c r="D318" s="24"/>
      <c r="E318" s="28"/>
      <c r="F318" s="28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</row>
    <row r="319" spans="1:18" s="12" customFormat="1" x14ac:dyDescent="0.25">
      <c r="A319" s="131"/>
      <c r="B319" s="27"/>
      <c r="C319" s="24"/>
      <c r="D319" s="24"/>
      <c r="E319" s="28"/>
      <c r="F319" s="28"/>
    </row>
    <row r="320" spans="1:18" s="12" customFormat="1" x14ac:dyDescent="0.25">
      <c r="A320" s="131"/>
      <c r="B320" s="27"/>
      <c r="C320" s="24"/>
      <c r="D320" s="24"/>
      <c r="E320" s="28"/>
      <c r="F320" s="28"/>
    </row>
    <row r="321" spans="1:18" s="12" customFormat="1" x14ac:dyDescent="0.25">
      <c r="A321" s="131"/>
      <c r="B321" s="27"/>
      <c r="C321" s="24"/>
      <c r="D321" s="24"/>
      <c r="E321" s="28"/>
      <c r="F321" s="28"/>
    </row>
    <row r="322" spans="1:18" s="12" customFormat="1" x14ac:dyDescent="0.25">
      <c r="A322" s="131"/>
      <c r="B322" s="27"/>
      <c r="C322" s="24"/>
      <c r="D322" s="24"/>
      <c r="E322" s="28"/>
      <c r="F322" s="28"/>
    </row>
    <row r="323" spans="1:18" s="12" customFormat="1" x14ac:dyDescent="0.25">
      <c r="A323" s="131"/>
      <c r="B323" s="27"/>
      <c r="C323" s="24"/>
      <c r="D323" s="24"/>
      <c r="E323" s="28"/>
      <c r="F323" s="28"/>
    </row>
    <row r="324" spans="1:18" s="12" customFormat="1" x14ac:dyDescent="0.25">
      <c r="A324" s="131"/>
      <c r="B324" s="27"/>
      <c r="C324" s="28"/>
      <c r="D324" s="28"/>
      <c r="E324" s="24"/>
      <c r="F324" s="24"/>
    </row>
    <row r="325" spans="1:18" s="12" customFormat="1" x14ac:dyDescent="0.25">
      <c r="A325" s="131"/>
      <c r="B325" s="27"/>
      <c r="C325" s="24"/>
      <c r="D325" s="24"/>
      <c r="E325" s="28"/>
      <c r="F325" s="28"/>
    </row>
    <row r="326" spans="1:18" s="12" customFormat="1" x14ac:dyDescent="0.25">
      <c r="A326" s="131"/>
      <c r="B326" s="27"/>
      <c r="C326" s="24"/>
      <c r="D326" s="24"/>
      <c r="E326" s="28"/>
      <c r="F326" s="28"/>
    </row>
    <row r="327" spans="1:18" s="12" customFormat="1" x14ac:dyDescent="0.25">
      <c r="A327" s="131"/>
      <c r="B327" s="27"/>
      <c r="C327" s="24"/>
      <c r="D327" s="24"/>
      <c r="E327" s="28"/>
      <c r="F327" s="28"/>
    </row>
    <row r="328" spans="1:18" s="12" customFormat="1" x14ac:dyDescent="0.25">
      <c r="A328" s="131"/>
      <c r="B328" s="27"/>
      <c r="C328" s="24"/>
      <c r="D328" s="24"/>
      <c r="E328" s="28"/>
      <c r="F328" s="28"/>
    </row>
    <row r="329" spans="1:18" s="12" customFormat="1" x14ac:dyDescent="0.25">
      <c r="A329" s="131"/>
      <c r="B329" s="27"/>
      <c r="C329" s="24"/>
      <c r="D329" s="24"/>
      <c r="E329" s="28"/>
      <c r="F329" s="28"/>
    </row>
    <row r="330" spans="1:18" s="12" customFormat="1" x14ac:dyDescent="0.25">
      <c r="A330" s="131"/>
      <c r="B330" s="27"/>
      <c r="C330" s="24"/>
      <c r="D330" s="24"/>
      <c r="E330" s="28"/>
      <c r="F330" s="28"/>
    </row>
    <row r="331" spans="1:18" s="12" customFormat="1" x14ac:dyDescent="0.25">
      <c r="A331" s="131"/>
      <c r="B331" s="27"/>
      <c r="C331" s="24"/>
      <c r="D331" s="24"/>
      <c r="E331" s="28"/>
      <c r="F331" s="28"/>
    </row>
    <row r="332" spans="1:18" s="12" customFormat="1" x14ac:dyDescent="0.25">
      <c r="A332" s="131"/>
      <c r="B332" s="27"/>
      <c r="C332" s="24"/>
      <c r="D332" s="24"/>
      <c r="E332" s="28"/>
      <c r="F332" s="28"/>
    </row>
    <row r="333" spans="1:18" s="12" customFormat="1" x14ac:dyDescent="0.25">
      <c r="A333" s="131"/>
      <c r="B333" s="27"/>
      <c r="C333" s="24"/>
      <c r="D333" s="24"/>
      <c r="E333" s="28"/>
      <c r="F333" s="28"/>
    </row>
    <row r="334" spans="1:18" s="12" customFormat="1" x14ac:dyDescent="0.25">
      <c r="A334" s="131"/>
      <c r="B334" s="27"/>
      <c r="C334" s="24"/>
      <c r="D334" s="24"/>
      <c r="E334" s="28"/>
      <c r="F334" s="28"/>
    </row>
    <row r="335" spans="1:18" x14ac:dyDescent="0.25">
      <c r="B335" s="29"/>
      <c r="C335" s="23"/>
      <c r="D335" s="23"/>
      <c r="E335" s="28"/>
      <c r="F335" s="28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</row>
    <row r="336" spans="1:18" x14ac:dyDescent="0.25">
      <c r="B336" s="30"/>
      <c r="C336" s="26"/>
      <c r="D336" s="26"/>
      <c r="E336" s="24"/>
      <c r="F336" s="24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</row>
    <row r="337" spans="1:18" x14ac:dyDescent="0.25">
      <c r="B337" s="27"/>
      <c r="C337" s="24"/>
      <c r="D337" s="24"/>
      <c r="E337" s="28"/>
      <c r="F337" s="28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</row>
    <row r="338" spans="1:18" x14ac:dyDescent="0.25">
      <c r="B338" s="27"/>
      <c r="C338" s="28"/>
      <c r="D338" s="28"/>
      <c r="E338" s="24"/>
      <c r="F338" s="24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</row>
    <row r="339" spans="1:18" x14ac:dyDescent="0.25">
      <c r="B339" s="27"/>
      <c r="C339" s="24"/>
      <c r="D339" s="24"/>
      <c r="E339" s="28"/>
      <c r="F339" s="28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</row>
    <row r="340" spans="1:18" x14ac:dyDescent="0.25">
      <c r="B340" s="27"/>
      <c r="C340" s="24"/>
      <c r="D340" s="24"/>
      <c r="E340" s="28"/>
      <c r="F340" s="28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</row>
    <row r="341" spans="1:18" x14ac:dyDescent="0.25">
      <c r="B341" s="27"/>
      <c r="C341" s="24"/>
      <c r="D341" s="24"/>
      <c r="E341" s="28"/>
      <c r="F341" s="28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</row>
    <row r="342" spans="1:18" x14ac:dyDescent="0.25">
      <c r="B342" s="27"/>
      <c r="C342" s="24"/>
      <c r="D342" s="24"/>
      <c r="E342" s="28"/>
      <c r="F342" s="28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</row>
    <row r="343" spans="1:18" x14ac:dyDescent="0.25">
      <c r="B343" s="27"/>
      <c r="C343" s="28"/>
      <c r="D343" s="28"/>
      <c r="E343" s="24"/>
      <c r="F343" s="2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</row>
    <row r="344" spans="1:18" x14ac:dyDescent="0.25">
      <c r="B344" s="27"/>
      <c r="C344" s="24"/>
      <c r="D344" s="24"/>
      <c r="E344" s="28"/>
      <c r="F344" s="28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</row>
    <row r="345" spans="1:18" x14ac:dyDescent="0.25">
      <c r="B345" s="27"/>
      <c r="C345" s="24"/>
      <c r="D345" s="24"/>
      <c r="E345" s="28"/>
      <c r="F345" s="28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</row>
    <row r="346" spans="1:18" x14ac:dyDescent="0.25">
      <c r="B346" s="27"/>
      <c r="C346" s="28"/>
      <c r="D346" s="28"/>
      <c r="E346" s="24"/>
      <c r="F346" s="2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</row>
    <row r="347" spans="1:18" x14ac:dyDescent="0.25">
      <c r="B347" s="27"/>
      <c r="C347" s="28"/>
      <c r="D347" s="28"/>
      <c r="E347" s="24"/>
      <c r="F347" s="2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</row>
    <row r="348" spans="1:18" x14ac:dyDescent="0.25">
      <c r="B348" s="27"/>
      <c r="C348" s="24"/>
      <c r="D348" s="24"/>
      <c r="E348" s="28"/>
      <c r="F348" s="28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</row>
    <row r="349" spans="1:18" x14ac:dyDescent="0.25">
      <c r="B349" s="27"/>
      <c r="C349" s="24"/>
      <c r="D349" s="24"/>
      <c r="E349" s="28"/>
      <c r="F349" s="28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</row>
    <row r="350" spans="1:18" x14ac:dyDescent="0.25">
      <c r="A350" s="130"/>
      <c r="B350" s="27"/>
      <c r="C350" s="24"/>
      <c r="D350" s="24"/>
      <c r="E350" s="28"/>
      <c r="F350" s="28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</row>
    <row r="351" spans="1:18" x14ac:dyDescent="0.25">
      <c r="A351" s="130"/>
      <c r="B351" s="27"/>
      <c r="C351" s="28"/>
      <c r="D351" s="28"/>
      <c r="E351" s="24"/>
      <c r="F351" s="2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</row>
    <row r="352" spans="1:18" x14ac:dyDescent="0.25">
      <c r="A352" s="130"/>
      <c r="B352" s="27"/>
      <c r="C352" s="24"/>
      <c r="D352" s="24"/>
      <c r="E352" s="28"/>
      <c r="F352" s="28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</row>
    <row r="353" spans="1:18" x14ac:dyDescent="0.25">
      <c r="A353" s="130"/>
      <c r="B353" s="27"/>
      <c r="C353" s="24"/>
      <c r="D353" s="24"/>
      <c r="E353" s="28"/>
      <c r="F353" s="28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</row>
    <row r="354" spans="1:18" x14ac:dyDescent="0.25">
      <c r="A354" s="130"/>
      <c r="B354" s="27"/>
      <c r="C354" s="24"/>
      <c r="D354" s="24"/>
      <c r="E354" s="28"/>
      <c r="F354" s="28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</row>
    <row r="355" spans="1:18" x14ac:dyDescent="0.25">
      <c r="A355" s="130"/>
      <c r="B355" s="27"/>
      <c r="C355" s="24"/>
      <c r="D355" s="24"/>
      <c r="E355" s="28"/>
      <c r="F355" s="28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</row>
    <row r="356" spans="1:18" x14ac:dyDescent="0.25">
      <c r="A356" s="130"/>
      <c r="B356" s="27"/>
      <c r="C356" s="24"/>
      <c r="D356" s="24"/>
      <c r="E356" s="28"/>
      <c r="F356" s="28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</row>
    <row r="357" spans="1:18" x14ac:dyDescent="0.25">
      <c r="A357" s="130"/>
      <c r="B357" s="27"/>
      <c r="C357" s="24"/>
      <c r="D357" s="24"/>
      <c r="E357" s="28"/>
      <c r="F357" s="28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</row>
    <row r="358" spans="1:18" x14ac:dyDescent="0.25">
      <c r="A358" s="130"/>
      <c r="B358" s="27"/>
      <c r="C358" s="24"/>
      <c r="D358" s="24"/>
      <c r="E358" s="28"/>
      <c r="F358" s="28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</row>
    <row r="359" spans="1:18" x14ac:dyDescent="0.25">
      <c r="A359" s="130"/>
      <c r="B359" s="27"/>
      <c r="C359" s="24"/>
      <c r="D359" s="24"/>
      <c r="E359" s="28"/>
      <c r="F359" s="28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</row>
    <row r="360" spans="1:18" x14ac:dyDescent="0.25">
      <c r="A360" s="130"/>
      <c r="B360" s="27"/>
      <c r="C360" s="24"/>
      <c r="D360" s="24"/>
      <c r="E360" s="28"/>
      <c r="F360" s="28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</row>
    <row r="361" spans="1:18" x14ac:dyDescent="0.25">
      <c r="A361" s="130"/>
      <c r="B361" s="27"/>
      <c r="C361" s="24"/>
      <c r="D361" s="24"/>
      <c r="E361" s="28"/>
      <c r="F361" s="28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</row>
    <row r="362" spans="1:18" x14ac:dyDescent="0.25">
      <c r="A362" s="130"/>
      <c r="B362" s="29"/>
      <c r="C362" s="23"/>
      <c r="D362" s="23"/>
      <c r="E362" s="24"/>
      <c r="F362" s="2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</row>
    <row r="363" spans="1:18" x14ac:dyDescent="0.25">
      <c r="A363" s="130"/>
      <c r="B363" s="27"/>
      <c r="C363" s="28"/>
      <c r="D363" s="28"/>
      <c r="E363" s="24"/>
      <c r="F363" s="2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</row>
    <row r="364" spans="1:18" x14ac:dyDescent="0.25">
      <c r="A364" s="130"/>
      <c r="B364" s="27"/>
      <c r="C364" s="28"/>
      <c r="D364" s="28"/>
      <c r="E364" s="24"/>
      <c r="F364" s="2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</row>
    <row r="365" spans="1:18" x14ac:dyDescent="0.25">
      <c r="A365" s="130"/>
      <c r="B365" s="27"/>
      <c r="C365" s="24"/>
      <c r="D365" s="24"/>
      <c r="E365" s="28"/>
      <c r="F365" s="28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</row>
    <row r="366" spans="1:18" x14ac:dyDescent="0.25">
      <c r="A366" s="130"/>
      <c r="B366" s="27"/>
      <c r="C366" s="24"/>
      <c r="D366" s="24"/>
      <c r="E366" s="28"/>
      <c r="F366" s="28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</row>
    <row r="367" spans="1:18" x14ac:dyDescent="0.25">
      <c r="A367" s="130"/>
      <c r="B367" s="27"/>
      <c r="C367" s="24"/>
      <c r="D367" s="24"/>
      <c r="E367" s="28"/>
      <c r="F367" s="28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</row>
    <row r="368" spans="1:18" x14ac:dyDescent="0.25">
      <c r="A368" s="130"/>
      <c r="B368" s="27"/>
      <c r="C368" s="28"/>
      <c r="D368" s="28"/>
      <c r="E368" s="24"/>
      <c r="F368" s="2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</row>
    <row r="369" spans="1:18" x14ac:dyDescent="0.25">
      <c r="A369" s="130"/>
      <c r="B369" s="27"/>
      <c r="C369" s="24"/>
      <c r="D369" s="24"/>
      <c r="E369" s="28"/>
      <c r="F369" s="28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</row>
    <row r="370" spans="1:18" x14ac:dyDescent="0.25">
      <c r="A370" s="130"/>
      <c r="B370" s="27"/>
      <c r="C370" s="24"/>
      <c r="D370" s="24"/>
      <c r="E370" s="28"/>
      <c r="F370" s="28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</row>
    <row r="371" spans="1:18" x14ac:dyDescent="0.25">
      <c r="A371" s="130"/>
      <c r="B371" s="27"/>
      <c r="C371" s="28"/>
      <c r="D371" s="28"/>
      <c r="E371" s="24"/>
      <c r="F371" s="2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</row>
    <row r="372" spans="1:18" x14ac:dyDescent="0.25">
      <c r="A372" s="130"/>
      <c r="B372" s="27"/>
      <c r="C372" s="24"/>
      <c r="D372" s="24"/>
      <c r="E372" s="28"/>
      <c r="F372" s="28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</row>
    <row r="373" spans="1:18" x14ac:dyDescent="0.25">
      <c r="A373" s="130"/>
      <c r="B373" s="27"/>
      <c r="C373" s="24"/>
      <c r="D373" s="24"/>
      <c r="E373" s="28"/>
      <c r="F373" s="28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</row>
    <row r="374" spans="1:18" x14ac:dyDescent="0.25">
      <c r="A374" s="130"/>
      <c r="B374" s="27"/>
      <c r="C374" s="24"/>
      <c r="D374" s="24"/>
      <c r="E374" s="28"/>
      <c r="F374" s="28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</row>
    <row r="375" spans="1:18" x14ac:dyDescent="0.25">
      <c r="A375" s="130"/>
      <c r="B375" s="27"/>
      <c r="C375" s="24"/>
      <c r="D375" s="24"/>
      <c r="E375" s="28"/>
      <c r="F375" s="28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</row>
    <row r="376" spans="1:18" x14ac:dyDescent="0.25">
      <c r="A376" s="130"/>
      <c r="B376" s="27"/>
      <c r="C376" s="24"/>
      <c r="D376" s="24"/>
      <c r="E376" s="28"/>
      <c r="F376" s="28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</row>
    <row r="377" spans="1:18" x14ac:dyDescent="0.25">
      <c r="A377" s="130"/>
      <c r="B377" s="27"/>
      <c r="C377" s="24"/>
      <c r="D377" s="24"/>
      <c r="E377" s="28"/>
      <c r="F377" s="28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</row>
    <row r="378" spans="1:18" x14ac:dyDescent="0.25">
      <c r="A378" s="130"/>
      <c r="B378" s="27"/>
      <c r="C378" s="24"/>
      <c r="D378" s="24"/>
      <c r="E378" s="28"/>
      <c r="F378" s="28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</row>
    <row r="379" spans="1:18" x14ac:dyDescent="0.25">
      <c r="A379" s="130"/>
      <c r="B379" s="27"/>
      <c r="C379" s="28"/>
      <c r="D379" s="28"/>
      <c r="E379" s="24"/>
      <c r="F379" s="2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</row>
    <row r="380" spans="1:18" x14ac:dyDescent="0.25">
      <c r="A380" s="130"/>
      <c r="B380" s="27"/>
      <c r="C380" s="28"/>
      <c r="D380" s="28"/>
      <c r="E380" s="24"/>
      <c r="F380" s="2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</row>
    <row r="381" spans="1:18" x14ac:dyDescent="0.25">
      <c r="A381" s="130"/>
      <c r="B381" s="27"/>
      <c r="C381" s="28"/>
      <c r="D381" s="28"/>
      <c r="E381" s="24"/>
      <c r="F381" s="2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</row>
    <row r="382" spans="1:18" x14ac:dyDescent="0.25">
      <c r="A382" s="130"/>
      <c r="B382" s="27"/>
      <c r="C382" s="28"/>
      <c r="D382" s="28"/>
      <c r="E382" s="24"/>
      <c r="F382" s="2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</row>
    <row r="383" spans="1:18" x14ac:dyDescent="0.25">
      <c r="A383" s="130"/>
      <c r="B383" s="27"/>
      <c r="C383" s="24"/>
      <c r="D383" s="24"/>
      <c r="E383" s="28"/>
      <c r="F383" s="28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</row>
    <row r="384" spans="1:18" x14ac:dyDescent="0.25">
      <c r="A384" s="130"/>
      <c r="B384" s="27"/>
      <c r="C384" s="24"/>
      <c r="D384" s="24"/>
      <c r="E384" s="28"/>
      <c r="F384" s="28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</row>
    <row r="385" spans="1:18" x14ac:dyDescent="0.25">
      <c r="A385" s="130"/>
      <c r="B385" s="27"/>
      <c r="C385" s="24"/>
      <c r="D385" s="24"/>
      <c r="E385" s="28"/>
      <c r="F385" s="28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</row>
    <row r="386" spans="1:18" x14ac:dyDescent="0.25">
      <c r="A386" s="130"/>
      <c r="B386" s="27"/>
      <c r="C386" s="24"/>
      <c r="D386" s="24"/>
      <c r="E386" s="28"/>
      <c r="F386" s="28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</row>
    <row r="387" spans="1:18" x14ac:dyDescent="0.25">
      <c r="A387" s="130"/>
      <c r="B387" s="27"/>
      <c r="C387" s="28"/>
      <c r="D387" s="28"/>
      <c r="E387" s="24"/>
      <c r="F387" s="2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</row>
    <row r="388" spans="1:18" x14ac:dyDescent="0.25">
      <c r="A388" s="130"/>
      <c r="B388" s="27"/>
      <c r="C388" s="24"/>
      <c r="D388" s="24"/>
      <c r="E388" s="28"/>
      <c r="F388" s="28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</row>
    <row r="389" spans="1:18" x14ac:dyDescent="0.25">
      <c r="A389" s="130"/>
      <c r="B389" s="27"/>
      <c r="C389" s="24"/>
      <c r="D389" s="24"/>
      <c r="E389" s="28"/>
      <c r="F389" s="28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</row>
    <row r="390" spans="1:18" x14ac:dyDescent="0.25">
      <c r="A390" s="130"/>
      <c r="B390" s="27"/>
      <c r="C390" s="24"/>
      <c r="D390" s="24"/>
      <c r="E390" s="28"/>
      <c r="F390" s="28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</row>
    <row r="391" spans="1:18" x14ac:dyDescent="0.25">
      <c r="A391" s="130"/>
      <c r="B391" s="27"/>
      <c r="C391" s="24"/>
      <c r="D391" s="24"/>
      <c r="E391" s="28"/>
      <c r="F391" s="28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</row>
    <row r="392" spans="1:18" x14ac:dyDescent="0.25">
      <c r="A392" s="130"/>
      <c r="B392" s="27"/>
      <c r="C392" s="24"/>
      <c r="D392" s="24"/>
      <c r="E392" s="28"/>
      <c r="F392" s="28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</row>
    <row r="393" spans="1:18" x14ac:dyDescent="0.25">
      <c r="A393" s="130"/>
      <c r="B393" s="27"/>
      <c r="C393" s="28"/>
      <c r="D393" s="28"/>
      <c r="E393" s="24"/>
      <c r="F393" s="2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</row>
    <row r="394" spans="1:18" x14ac:dyDescent="0.25">
      <c r="A394" s="130"/>
      <c r="B394" s="27"/>
      <c r="C394" s="28"/>
      <c r="D394" s="28"/>
      <c r="E394" s="24"/>
      <c r="F394" s="2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</row>
    <row r="395" spans="1:18" x14ac:dyDescent="0.25">
      <c r="A395" s="130"/>
      <c r="B395" s="27"/>
      <c r="C395" s="24"/>
      <c r="D395" s="24"/>
      <c r="E395" s="28"/>
      <c r="F395" s="28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</row>
    <row r="396" spans="1:18" x14ac:dyDescent="0.25">
      <c r="A396" s="130"/>
      <c r="B396" s="27"/>
      <c r="C396" s="24"/>
      <c r="D396" s="24"/>
      <c r="E396" s="28"/>
      <c r="F396" s="28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</row>
    <row r="397" spans="1:18" x14ac:dyDescent="0.25">
      <c r="A397" s="130"/>
      <c r="B397" s="27"/>
      <c r="C397" s="24"/>
      <c r="D397" s="24"/>
      <c r="E397" s="28"/>
      <c r="F397" s="28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</row>
    <row r="398" spans="1:18" x14ac:dyDescent="0.25">
      <c r="A398" s="130"/>
      <c r="B398" s="29"/>
      <c r="C398" s="23"/>
      <c r="D398" s="23"/>
      <c r="E398" s="24"/>
      <c r="F398" s="2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</row>
    <row r="399" spans="1:18" x14ac:dyDescent="0.25">
      <c r="A399" s="130"/>
      <c r="B399" s="27"/>
      <c r="C399" s="28"/>
      <c r="D399" s="28"/>
      <c r="E399" s="24"/>
      <c r="F399" s="2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</row>
    <row r="400" spans="1:18" x14ac:dyDescent="0.25">
      <c r="A400" s="130"/>
      <c r="B400" s="27"/>
      <c r="C400" s="28"/>
      <c r="D400" s="28"/>
      <c r="E400" s="24"/>
      <c r="F400" s="2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</row>
    <row r="401" spans="1:18" x14ac:dyDescent="0.25">
      <c r="A401" s="130"/>
      <c r="B401" s="27"/>
      <c r="C401" s="24"/>
      <c r="D401" s="24"/>
      <c r="E401" s="28"/>
      <c r="F401" s="28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</row>
    <row r="402" spans="1:18" x14ac:dyDescent="0.25">
      <c r="A402" s="130"/>
      <c r="B402" s="27"/>
      <c r="C402" s="24"/>
      <c r="D402" s="24"/>
      <c r="E402" s="28"/>
      <c r="F402" s="28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</row>
    <row r="403" spans="1:18" x14ac:dyDescent="0.25">
      <c r="A403" s="130"/>
      <c r="B403" s="27"/>
      <c r="C403" s="28"/>
      <c r="D403" s="28"/>
      <c r="E403" s="24"/>
      <c r="F403" s="2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</row>
    <row r="404" spans="1:18" x14ac:dyDescent="0.25">
      <c r="A404" s="130"/>
      <c r="B404" s="27"/>
      <c r="C404" s="28"/>
      <c r="D404" s="28"/>
      <c r="E404" s="24"/>
      <c r="F404" s="2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</row>
    <row r="405" spans="1:18" x14ac:dyDescent="0.25">
      <c r="A405" s="130"/>
      <c r="B405" s="27"/>
      <c r="C405" s="24"/>
      <c r="D405" s="24"/>
      <c r="E405" s="28"/>
      <c r="F405" s="28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</row>
    <row r="406" spans="1:18" x14ac:dyDescent="0.25">
      <c r="A406" s="130"/>
      <c r="B406" s="27"/>
      <c r="C406" s="24"/>
      <c r="D406" s="24"/>
      <c r="E406" s="28"/>
      <c r="F406" s="28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</row>
    <row r="407" spans="1:18" x14ac:dyDescent="0.25">
      <c r="A407" s="130"/>
      <c r="B407" s="27"/>
      <c r="C407" s="28"/>
      <c r="D407" s="28"/>
      <c r="E407" s="24"/>
      <c r="F407" s="2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</row>
    <row r="408" spans="1:18" x14ac:dyDescent="0.25">
      <c r="A408" s="130"/>
      <c r="B408" s="29"/>
      <c r="C408" s="23"/>
      <c r="D408" s="23"/>
      <c r="E408" s="24"/>
      <c r="F408" s="2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</row>
    <row r="409" spans="1:18" x14ac:dyDescent="0.25">
      <c r="A409" s="130"/>
      <c r="B409" s="27"/>
      <c r="C409" s="28"/>
      <c r="D409" s="28"/>
      <c r="E409" s="24"/>
      <c r="F409" s="2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</row>
    <row r="410" spans="1:18" x14ac:dyDescent="0.25">
      <c r="A410" s="130"/>
      <c r="B410" s="27"/>
      <c r="C410" s="28"/>
      <c r="D410" s="28"/>
      <c r="E410" s="24"/>
      <c r="F410" s="2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</row>
    <row r="411" spans="1:18" x14ac:dyDescent="0.25">
      <c r="A411" s="130"/>
      <c r="B411" s="27"/>
      <c r="C411" s="28"/>
      <c r="D411" s="28"/>
      <c r="E411" s="24"/>
      <c r="F411" s="2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</row>
    <row r="412" spans="1:18" x14ac:dyDescent="0.25">
      <c r="A412" s="130"/>
      <c r="B412" s="27"/>
      <c r="C412" s="28"/>
      <c r="D412" s="28"/>
      <c r="E412" s="24"/>
      <c r="F412" s="2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</row>
    <row r="413" spans="1:18" x14ac:dyDescent="0.25">
      <c r="A413" s="130"/>
      <c r="B413" s="27"/>
      <c r="C413" s="24"/>
      <c r="D413" s="24"/>
      <c r="E413" s="28"/>
      <c r="F413" s="28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</row>
    <row r="414" spans="1:18" x14ac:dyDescent="0.25">
      <c r="A414" s="130"/>
      <c r="B414" s="27"/>
      <c r="C414" s="24"/>
      <c r="D414" s="24"/>
      <c r="E414" s="28"/>
      <c r="F414" s="28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</row>
    <row r="415" spans="1:18" x14ac:dyDescent="0.25">
      <c r="A415" s="130"/>
      <c r="B415" s="27"/>
      <c r="C415" s="24"/>
      <c r="D415" s="24"/>
      <c r="E415" s="28"/>
      <c r="F415" s="28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</row>
    <row r="416" spans="1:18" x14ac:dyDescent="0.25">
      <c r="A416" s="130"/>
      <c r="B416" s="27"/>
      <c r="C416" s="24"/>
      <c r="D416" s="24"/>
      <c r="E416" s="28"/>
      <c r="F416" s="28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</row>
    <row r="417" spans="1:18" x14ac:dyDescent="0.25">
      <c r="A417" s="130"/>
      <c r="B417" s="27"/>
      <c r="C417" s="24"/>
      <c r="D417" s="24"/>
      <c r="E417" s="28"/>
      <c r="F417" s="28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</row>
    <row r="418" spans="1:18" x14ac:dyDescent="0.25">
      <c r="A418" s="130"/>
      <c r="B418" s="27"/>
      <c r="C418" s="24"/>
      <c r="D418" s="24"/>
      <c r="E418" s="28"/>
      <c r="F418" s="28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</row>
    <row r="419" spans="1:18" x14ac:dyDescent="0.25">
      <c r="A419" s="130"/>
      <c r="B419" s="27"/>
      <c r="C419" s="24"/>
      <c r="D419" s="24"/>
      <c r="E419" s="28"/>
      <c r="F419" s="28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</row>
    <row r="420" spans="1:18" x14ac:dyDescent="0.25">
      <c r="A420" s="130"/>
      <c r="B420" s="27"/>
      <c r="C420" s="24"/>
      <c r="D420" s="24"/>
      <c r="E420" s="28"/>
      <c r="F420" s="28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</row>
    <row r="421" spans="1:18" x14ac:dyDescent="0.25">
      <c r="A421" s="130"/>
      <c r="B421" s="27"/>
      <c r="C421" s="24"/>
      <c r="D421" s="24"/>
      <c r="E421" s="28"/>
      <c r="F421" s="28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</row>
    <row r="422" spans="1:18" x14ac:dyDescent="0.25">
      <c r="A422" s="130"/>
      <c r="B422" s="27"/>
      <c r="C422" s="28"/>
      <c r="D422" s="28"/>
      <c r="E422" s="24"/>
      <c r="F422" s="2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</row>
    <row r="423" spans="1:18" x14ac:dyDescent="0.25">
      <c r="A423" s="130"/>
      <c r="B423" s="27"/>
      <c r="C423" s="24"/>
      <c r="D423" s="24"/>
      <c r="E423" s="28"/>
      <c r="F423" s="28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</row>
    <row r="424" spans="1:18" x14ac:dyDescent="0.25">
      <c r="A424" s="130"/>
      <c r="B424" s="27"/>
      <c r="C424" s="24"/>
      <c r="D424" s="24"/>
      <c r="E424" s="28"/>
      <c r="F424" s="28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</row>
    <row r="425" spans="1:18" x14ac:dyDescent="0.25">
      <c r="A425" s="130"/>
      <c r="B425" s="27"/>
      <c r="C425" s="24"/>
      <c r="D425" s="24"/>
      <c r="E425" s="28"/>
      <c r="F425" s="28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</row>
    <row r="426" spans="1:18" x14ac:dyDescent="0.25">
      <c r="A426" s="130"/>
      <c r="B426" s="27"/>
      <c r="C426" s="24"/>
      <c r="D426" s="24"/>
      <c r="E426" s="28"/>
      <c r="F426" s="28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</row>
    <row r="427" spans="1:18" x14ac:dyDescent="0.25">
      <c r="A427" s="130"/>
      <c r="B427" s="27"/>
      <c r="C427" s="24"/>
      <c r="D427" s="24"/>
      <c r="E427" s="28"/>
      <c r="F427" s="28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</row>
    <row r="428" spans="1:18" x14ac:dyDescent="0.25">
      <c r="A428" s="130"/>
      <c r="B428" s="27"/>
      <c r="C428" s="24"/>
      <c r="D428" s="24"/>
      <c r="E428" s="28"/>
      <c r="F428" s="28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</row>
    <row r="429" spans="1:18" x14ac:dyDescent="0.25">
      <c r="A429" s="130"/>
      <c r="B429" s="27"/>
      <c r="C429" s="24"/>
      <c r="D429" s="24"/>
      <c r="E429" s="28"/>
      <c r="F429" s="28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</row>
    <row r="430" spans="1:18" x14ac:dyDescent="0.25">
      <c r="A430" s="130"/>
      <c r="B430" s="27"/>
      <c r="C430" s="24"/>
      <c r="D430" s="24"/>
      <c r="E430" s="28"/>
      <c r="F430" s="28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</row>
    <row r="431" spans="1:18" x14ac:dyDescent="0.25">
      <c r="A431" s="130"/>
      <c r="B431" s="27"/>
      <c r="C431" s="24"/>
      <c r="D431" s="24"/>
      <c r="E431" s="28"/>
      <c r="F431" s="28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</row>
    <row r="432" spans="1:18" x14ac:dyDescent="0.25">
      <c r="A432" s="130"/>
      <c r="B432" s="27"/>
      <c r="C432" s="24"/>
      <c r="D432" s="24"/>
      <c r="E432" s="28"/>
      <c r="F432" s="28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</row>
    <row r="433" spans="1:18" x14ac:dyDescent="0.25">
      <c r="A433" s="130"/>
      <c r="B433" s="27"/>
      <c r="C433" s="24"/>
      <c r="D433" s="24"/>
      <c r="E433" s="28"/>
      <c r="F433" s="28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</row>
    <row r="434" spans="1:18" x14ac:dyDescent="0.25">
      <c r="A434" s="130"/>
      <c r="B434" s="29"/>
      <c r="C434" s="23"/>
      <c r="D434" s="23"/>
      <c r="E434" s="24"/>
      <c r="F434" s="2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</row>
    <row r="435" spans="1:18" x14ac:dyDescent="0.25">
      <c r="A435" s="130"/>
      <c r="B435" s="27"/>
      <c r="C435" s="28"/>
      <c r="D435" s="28"/>
      <c r="E435" s="24"/>
      <c r="F435" s="2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</row>
    <row r="436" spans="1:18" x14ac:dyDescent="0.25">
      <c r="A436" s="130"/>
      <c r="B436" s="27"/>
      <c r="C436" s="28"/>
      <c r="D436" s="28"/>
      <c r="E436" s="24"/>
      <c r="F436" s="2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</row>
    <row r="437" spans="1:18" x14ac:dyDescent="0.25">
      <c r="A437" s="130"/>
      <c r="B437" s="27"/>
      <c r="C437" s="28"/>
      <c r="D437" s="28"/>
      <c r="E437" s="24"/>
      <c r="F437" s="2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</row>
    <row r="438" spans="1:18" x14ac:dyDescent="0.25">
      <c r="A438" s="130"/>
      <c r="B438" s="27"/>
      <c r="C438" s="28"/>
      <c r="D438" s="28"/>
      <c r="E438" s="24"/>
      <c r="F438" s="2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</row>
    <row r="439" spans="1:18" x14ac:dyDescent="0.25">
      <c r="A439" s="130"/>
      <c r="B439" s="27"/>
      <c r="C439" s="24"/>
      <c r="D439" s="24"/>
      <c r="E439" s="28"/>
      <c r="F439" s="28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</row>
    <row r="440" spans="1:18" x14ac:dyDescent="0.25">
      <c r="A440" s="130"/>
      <c r="B440" s="27"/>
      <c r="C440" s="24"/>
      <c r="D440" s="24"/>
      <c r="E440" s="28"/>
      <c r="F440" s="28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</row>
    <row r="441" spans="1:18" x14ac:dyDescent="0.25">
      <c r="A441" s="130"/>
      <c r="B441" s="27"/>
      <c r="C441" s="24"/>
      <c r="D441" s="24"/>
      <c r="E441" s="28"/>
      <c r="F441" s="28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</row>
    <row r="442" spans="1:18" x14ac:dyDescent="0.25">
      <c r="A442" s="130"/>
      <c r="B442" s="27"/>
      <c r="C442" s="24"/>
      <c r="D442" s="24"/>
      <c r="E442" s="28"/>
      <c r="F442" s="28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</row>
    <row r="443" spans="1:18" x14ac:dyDescent="0.25">
      <c r="A443" s="130"/>
      <c r="B443" s="27"/>
      <c r="C443" s="24"/>
      <c r="D443" s="24"/>
      <c r="E443" s="28"/>
      <c r="F443" s="28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</row>
    <row r="444" spans="1:18" x14ac:dyDescent="0.25">
      <c r="A444" s="130"/>
      <c r="B444" s="27"/>
      <c r="C444" s="24"/>
      <c r="D444" s="24"/>
      <c r="E444" s="28"/>
      <c r="F444" s="28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</row>
    <row r="445" spans="1:18" x14ac:dyDescent="0.25">
      <c r="A445" s="130"/>
      <c r="B445" s="27"/>
      <c r="C445" s="24"/>
      <c r="D445" s="24"/>
      <c r="E445" s="28"/>
      <c r="F445" s="28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</row>
    <row r="446" spans="1:18" x14ac:dyDescent="0.25">
      <c r="A446" s="130"/>
      <c r="B446" s="27"/>
      <c r="C446" s="24"/>
      <c r="D446" s="24"/>
      <c r="E446" s="28"/>
      <c r="F446" s="28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</row>
    <row r="447" spans="1:18" x14ac:dyDescent="0.25">
      <c r="A447" s="130"/>
      <c r="B447" s="27"/>
      <c r="C447" s="24"/>
      <c r="D447" s="24"/>
      <c r="E447" s="28"/>
      <c r="F447" s="28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</row>
    <row r="448" spans="1:18" x14ac:dyDescent="0.25">
      <c r="A448" s="130"/>
      <c r="B448" s="27"/>
      <c r="C448" s="28"/>
      <c r="D448" s="28"/>
      <c r="E448" s="24"/>
      <c r="F448" s="2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</row>
    <row r="449" spans="1:18" x14ac:dyDescent="0.25">
      <c r="A449" s="130"/>
      <c r="B449" s="27"/>
      <c r="C449" s="24"/>
      <c r="D449" s="24"/>
      <c r="E449" s="28"/>
      <c r="F449" s="28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</row>
    <row r="450" spans="1:18" x14ac:dyDescent="0.25">
      <c r="A450" s="130"/>
      <c r="B450" s="27"/>
      <c r="C450" s="24"/>
      <c r="D450" s="24"/>
      <c r="E450" s="28"/>
      <c r="F450" s="28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</row>
    <row r="451" spans="1:18" x14ac:dyDescent="0.25">
      <c r="A451" s="130"/>
      <c r="B451" s="27"/>
      <c r="C451" s="24"/>
      <c r="D451" s="24"/>
      <c r="E451" s="28"/>
      <c r="F451" s="28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</row>
    <row r="452" spans="1:18" x14ac:dyDescent="0.25">
      <c r="A452" s="130"/>
      <c r="B452" s="27"/>
      <c r="C452" s="24"/>
      <c r="D452" s="24"/>
      <c r="E452" s="28"/>
      <c r="F452" s="28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</row>
    <row r="453" spans="1:18" x14ac:dyDescent="0.25">
      <c r="A453" s="130"/>
      <c r="B453" s="27"/>
      <c r="C453" s="24"/>
      <c r="D453" s="24"/>
      <c r="E453" s="28"/>
      <c r="F453" s="28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</row>
    <row r="454" spans="1:18" x14ac:dyDescent="0.25">
      <c r="A454" s="130"/>
      <c r="B454" s="27"/>
      <c r="C454" s="24"/>
      <c r="D454" s="24"/>
      <c r="E454" s="28"/>
      <c r="F454" s="28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</row>
    <row r="455" spans="1:18" x14ac:dyDescent="0.25">
      <c r="A455" s="130"/>
      <c r="B455" s="27"/>
      <c r="C455" s="24"/>
      <c r="D455" s="24"/>
      <c r="E455" s="28"/>
      <c r="F455" s="28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</row>
    <row r="456" spans="1:18" x14ac:dyDescent="0.25">
      <c r="A456" s="130"/>
      <c r="B456" s="27"/>
      <c r="C456" s="24"/>
      <c r="D456" s="24"/>
      <c r="E456" s="28"/>
      <c r="F456" s="28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</row>
    <row r="457" spans="1:18" x14ac:dyDescent="0.25">
      <c r="A457" s="130"/>
      <c r="B457" s="27"/>
      <c r="C457" s="24"/>
      <c r="D457" s="24"/>
      <c r="E457" s="28"/>
      <c r="F457" s="28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</row>
    <row r="458" spans="1:18" x14ac:dyDescent="0.25">
      <c r="A458" s="130"/>
      <c r="B458" s="27"/>
      <c r="C458" s="24"/>
      <c r="D458" s="24"/>
      <c r="E458" s="28"/>
      <c r="F458" s="28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</row>
    <row r="459" spans="1:18" x14ac:dyDescent="0.25">
      <c r="A459" s="130"/>
      <c r="B459" s="27"/>
      <c r="C459" s="24"/>
      <c r="D459" s="24"/>
      <c r="E459" s="28"/>
      <c r="F459" s="28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</row>
    <row r="460" spans="1:18" x14ac:dyDescent="0.25">
      <c r="A460" s="130"/>
      <c r="B460" s="29"/>
      <c r="C460" s="23"/>
      <c r="D460" s="23"/>
      <c r="E460" s="24"/>
      <c r="F460" s="2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</row>
    <row r="461" spans="1:18" x14ac:dyDescent="0.25">
      <c r="A461" s="130"/>
      <c r="B461" s="32"/>
      <c r="C461" s="33"/>
      <c r="D461" s="33"/>
      <c r="E461" s="24"/>
      <c r="F461" s="2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</row>
    <row r="462" spans="1:18" x14ac:dyDescent="0.25">
      <c r="A462" s="130"/>
      <c r="B462" s="34"/>
      <c r="C462" s="35"/>
      <c r="D462" s="35"/>
      <c r="E462" s="36"/>
      <c r="F462" s="36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</row>
    <row r="463" spans="1:18" x14ac:dyDescent="0.25">
      <c r="A463" s="130"/>
      <c r="B463" s="19"/>
      <c r="C463" s="37"/>
      <c r="D463" s="37"/>
      <c r="E463" s="24"/>
      <c r="F463" s="2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</row>
    <row r="464" spans="1:18" x14ac:dyDescent="0.25">
      <c r="A464" s="130"/>
      <c r="B464" s="19"/>
      <c r="C464" s="37"/>
      <c r="D464" s="37"/>
      <c r="E464" s="24"/>
      <c r="F464" s="2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</row>
    <row r="465" spans="1:18" x14ac:dyDescent="0.25">
      <c r="A465" s="130"/>
      <c r="B465" s="19"/>
      <c r="C465" s="37"/>
      <c r="D465" s="37"/>
      <c r="E465" s="24"/>
      <c r="F465" s="2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</row>
    <row r="466" spans="1:18" x14ac:dyDescent="0.25">
      <c r="A466" s="130"/>
      <c r="B466" s="34"/>
      <c r="C466" s="35"/>
      <c r="D466" s="35"/>
      <c r="E466" s="36"/>
      <c r="F466" s="36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</row>
    <row r="467" spans="1:18" x14ac:dyDescent="0.25">
      <c r="A467" s="130"/>
      <c r="B467" s="19"/>
      <c r="C467" s="37"/>
      <c r="D467" s="37"/>
      <c r="E467" s="24"/>
      <c r="F467" s="2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</row>
    <row r="468" spans="1:18" x14ac:dyDescent="0.25">
      <c r="A468" s="130"/>
      <c r="B468" s="19"/>
      <c r="C468" s="24"/>
      <c r="D468" s="24"/>
      <c r="E468" s="37"/>
      <c r="F468" s="37"/>
    </row>
    <row r="469" spans="1:18" x14ac:dyDescent="0.25">
      <c r="A469" s="130"/>
      <c r="B469" s="19"/>
      <c r="C469" s="24"/>
      <c r="D469" s="24"/>
      <c r="E469" s="37"/>
      <c r="F469" s="37"/>
    </row>
    <row r="470" spans="1:18" x14ac:dyDescent="0.25">
      <c r="A470" s="130"/>
      <c r="B470" s="19"/>
      <c r="C470" s="24"/>
      <c r="D470" s="24"/>
      <c r="E470" s="37"/>
      <c r="F470" s="37"/>
    </row>
    <row r="471" spans="1:18" x14ac:dyDescent="0.25">
      <c r="A471" s="130"/>
      <c r="B471" s="19"/>
      <c r="C471" s="24"/>
      <c r="D471" s="24"/>
      <c r="E471" s="37"/>
      <c r="F471" s="37"/>
    </row>
    <row r="472" spans="1:18" x14ac:dyDescent="0.25">
      <c r="A472" s="130"/>
      <c r="B472" s="19"/>
      <c r="C472" s="24"/>
      <c r="D472" s="24"/>
      <c r="E472" s="37"/>
      <c r="F472" s="37"/>
    </row>
    <row r="473" spans="1:18" x14ac:dyDescent="0.25">
      <c r="A473" s="130"/>
      <c r="B473" s="19"/>
      <c r="C473" s="24"/>
      <c r="D473" s="24"/>
      <c r="E473" s="37"/>
      <c r="F473" s="37"/>
    </row>
    <row r="474" spans="1:18" x14ac:dyDescent="0.25">
      <c r="A474" s="130"/>
      <c r="B474" s="34"/>
      <c r="C474" s="35"/>
      <c r="D474" s="35"/>
      <c r="E474" s="36"/>
      <c r="F474" s="36"/>
    </row>
    <row r="475" spans="1:18" x14ac:dyDescent="0.25">
      <c r="A475" s="130"/>
      <c r="B475" s="19"/>
      <c r="C475" s="37"/>
      <c r="D475" s="37"/>
      <c r="E475" s="24"/>
      <c r="F475" s="24"/>
    </row>
    <row r="476" spans="1:18" x14ac:dyDescent="0.25">
      <c r="A476" s="130"/>
      <c r="B476" s="19"/>
      <c r="C476" s="37"/>
      <c r="D476" s="37"/>
      <c r="E476" s="24"/>
      <c r="F476" s="24"/>
    </row>
    <row r="477" spans="1:18" x14ac:dyDescent="0.25">
      <c r="A477" s="130"/>
      <c r="B477" s="19"/>
      <c r="C477" s="37"/>
      <c r="D477" s="37"/>
      <c r="E477" s="24"/>
      <c r="F477" s="24"/>
    </row>
    <row r="478" spans="1:18" x14ac:dyDescent="0.25">
      <c r="B478" s="19"/>
      <c r="C478" s="37"/>
      <c r="D478" s="37"/>
      <c r="E478" s="24"/>
      <c r="F478" s="24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</row>
    <row r="479" spans="1:18" s="12" customFormat="1" x14ac:dyDescent="0.25">
      <c r="A479" s="131"/>
      <c r="B479" s="19"/>
      <c r="C479" s="37"/>
      <c r="D479" s="37"/>
      <c r="E479" s="24"/>
      <c r="F479" s="24"/>
    </row>
    <row r="480" spans="1:18" s="12" customFormat="1" x14ac:dyDescent="0.25">
      <c r="A480" s="131"/>
      <c r="B480" s="32"/>
      <c r="C480" s="33"/>
      <c r="D480" s="33"/>
      <c r="E480" s="24"/>
      <c r="F480" s="24"/>
    </row>
    <row r="481" spans="1:18" s="12" customFormat="1" x14ac:dyDescent="0.25">
      <c r="A481" s="131"/>
      <c r="B481" s="19"/>
      <c r="C481" s="37"/>
      <c r="D481" s="37"/>
      <c r="E481" s="24"/>
      <c r="F481" s="24"/>
    </row>
    <row r="482" spans="1:18" s="12" customFormat="1" x14ac:dyDescent="0.25">
      <c r="A482" s="131"/>
      <c r="B482" s="19"/>
      <c r="C482" s="37"/>
      <c r="D482" s="37"/>
      <c r="E482" s="24"/>
      <c r="F482" s="24"/>
    </row>
    <row r="483" spans="1:18" s="12" customFormat="1" x14ac:dyDescent="0.25">
      <c r="A483" s="131"/>
      <c r="B483" s="19"/>
      <c r="C483" s="37"/>
      <c r="D483" s="37"/>
      <c r="E483" s="24"/>
      <c r="F483" s="24"/>
    </row>
    <row r="484" spans="1:18" s="12" customFormat="1" x14ac:dyDescent="0.25">
      <c r="A484" s="131"/>
      <c r="B484" s="19"/>
      <c r="C484" s="37"/>
      <c r="D484" s="37"/>
      <c r="E484" s="24"/>
      <c r="F484" s="24"/>
    </row>
    <row r="485" spans="1:18" s="12" customFormat="1" x14ac:dyDescent="0.25">
      <c r="A485" s="131"/>
      <c r="B485" s="19"/>
      <c r="C485" s="37"/>
      <c r="D485" s="37"/>
      <c r="E485" s="24"/>
      <c r="F485" s="24"/>
    </row>
    <row r="486" spans="1:18" s="12" customFormat="1" x14ac:dyDescent="0.25">
      <c r="A486" s="131"/>
      <c r="B486" s="19"/>
      <c r="C486" s="37"/>
      <c r="D486" s="37"/>
      <c r="E486" s="24"/>
      <c r="F486" s="24"/>
    </row>
    <row r="487" spans="1:18" x14ac:dyDescent="0.25">
      <c r="A487" s="130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</row>
    <row r="488" spans="1:18" x14ac:dyDescent="0.25">
      <c r="A488" s="130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</row>
    <row r="489" spans="1:18" x14ac:dyDescent="0.25">
      <c r="A489" s="130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</row>
    <row r="490" spans="1:18" x14ac:dyDescent="0.25">
      <c r="A490" s="130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</row>
    <row r="491" spans="1:18" x14ac:dyDescent="0.25">
      <c r="A491" s="130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</row>
    <row r="492" spans="1:18" x14ac:dyDescent="0.25">
      <c r="A492" s="130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</row>
    <row r="493" spans="1:18" x14ac:dyDescent="0.25">
      <c r="A493" s="130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</row>
    <row r="494" spans="1:18" x14ac:dyDescent="0.25">
      <c r="A494" s="130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</row>
    <row r="495" spans="1:18" x14ac:dyDescent="0.25">
      <c r="A495" s="130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</row>
    <row r="496" spans="1:18" x14ac:dyDescent="0.25">
      <c r="A496" s="130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</row>
    <row r="497" spans="1:18" x14ac:dyDescent="0.25">
      <c r="A497" s="130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</row>
    <row r="498" spans="1:18" x14ac:dyDescent="0.25">
      <c r="A498" s="130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</row>
    <row r="499" spans="1:18" x14ac:dyDescent="0.25">
      <c r="A499" s="130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</row>
    <row r="500" spans="1:18" x14ac:dyDescent="0.25">
      <c r="A500" s="130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</row>
    <row r="501" spans="1:18" x14ac:dyDescent="0.25">
      <c r="A501" s="130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</row>
    <row r="502" spans="1:18" x14ac:dyDescent="0.25">
      <c r="A502" s="130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</row>
    <row r="503" spans="1:18" x14ac:dyDescent="0.25">
      <c r="A503" s="130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</row>
    <row r="504" spans="1:18" x14ac:dyDescent="0.25">
      <c r="A504" s="130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</row>
    <row r="505" spans="1:18" x14ac:dyDescent="0.25">
      <c r="A505" s="130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</row>
    <row r="506" spans="1:18" x14ac:dyDescent="0.25">
      <c r="A506" s="130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</row>
    <row r="507" spans="1:18" x14ac:dyDescent="0.25">
      <c r="A507" s="130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</row>
    <row r="508" spans="1:18" x14ac:dyDescent="0.25">
      <c r="A508" s="130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</row>
    <row r="509" spans="1:18" x14ac:dyDescent="0.25">
      <c r="A509" s="130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</row>
    <row r="510" spans="1:18" x14ac:dyDescent="0.25">
      <c r="A510" s="130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</row>
    <row r="511" spans="1:18" x14ac:dyDescent="0.25">
      <c r="A511" s="130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</row>
    <row r="512" spans="1:18" x14ac:dyDescent="0.25">
      <c r="A512" s="130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</row>
    <row r="513" spans="1:18" x14ac:dyDescent="0.25">
      <c r="A513" s="130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</row>
    <row r="514" spans="1:18" x14ac:dyDescent="0.25">
      <c r="A514" s="130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</row>
    <row r="515" spans="1:18" x14ac:dyDescent="0.25">
      <c r="A515" s="130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</row>
    <row r="516" spans="1:18" x14ac:dyDescent="0.25">
      <c r="A516" s="130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</row>
    <row r="517" spans="1:18" x14ac:dyDescent="0.25">
      <c r="A517" s="130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</row>
    <row r="518" spans="1:18" x14ac:dyDescent="0.25">
      <c r="A518" s="130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</row>
    <row r="519" spans="1:18" x14ac:dyDescent="0.25">
      <c r="A519" s="130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</row>
    <row r="520" spans="1:18" x14ac:dyDescent="0.25">
      <c r="A520" s="130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</row>
    <row r="521" spans="1:18" x14ac:dyDescent="0.25">
      <c r="A521" s="130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</row>
    <row r="522" spans="1:18" x14ac:dyDescent="0.25">
      <c r="A522" s="130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</row>
    <row r="523" spans="1:18" x14ac:dyDescent="0.25">
      <c r="A523" s="130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</row>
    <row r="524" spans="1:18" x14ac:dyDescent="0.25">
      <c r="A524" s="130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</row>
    <row r="525" spans="1:18" x14ac:dyDescent="0.25">
      <c r="A525" s="130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</row>
    <row r="526" spans="1:18" x14ac:dyDescent="0.25">
      <c r="A526" s="130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</row>
    <row r="527" spans="1:18" x14ac:dyDescent="0.25">
      <c r="A527" s="130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</row>
    <row r="528" spans="1:18" x14ac:dyDescent="0.25">
      <c r="A528" s="130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</row>
    <row r="529" spans="1:18" x14ac:dyDescent="0.25">
      <c r="A529" s="130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</row>
    <row r="530" spans="1:18" x14ac:dyDescent="0.25">
      <c r="A530" s="130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</row>
    <row r="531" spans="1:18" x14ac:dyDescent="0.25">
      <c r="A531" s="130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</row>
    <row r="532" spans="1:18" x14ac:dyDescent="0.25">
      <c r="A532" s="130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</row>
    <row r="533" spans="1:18" x14ac:dyDescent="0.25">
      <c r="A533" s="130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</row>
    <row r="534" spans="1:18" x14ac:dyDescent="0.25">
      <c r="A534" s="130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</row>
    <row r="535" spans="1:18" x14ac:dyDescent="0.25">
      <c r="A535" s="130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</row>
    <row r="536" spans="1:18" x14ac:dyDescent="0.25">
      <c r="A536" s="130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</row>
    <row r="537" spans="1:18" x14ac:dyDescent="0.25">
      <c r="A537" s="130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</row>
    <row r="538" spans="1:18" x14ac:dyDescent="0.25">
      <c r="A538" s="130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</row>
    <row r="539" spans="1:18" x14ac:dyDescent="0.25">
      <c r="A539" s="130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</row>
    <row r="540" spans="1:18" x14ac:dyDescent="0.25">
      <c r="A540" s="130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</row>
    <row r="541" spans="1:18" x14ac:dyDescent="0.25">
      <c r="A541" s="130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</row>
    <row r="542" spans="1:18" x14ac:dyDescent="0.25">
      <c r="A542" s="130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</row>
    <row r="543" spans="1:18" x14ac:dyDescent="0.25">
      <c r="A543" s="130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</row>
    <row r="544" spans="1:18" x14ac:dyDescent="0.25">
      <c r="A544" s="130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</row>
    <row r="545" spans="1:18" x14ac:dyDescent="0.25">
      <c r="A545" s="130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</row>
    <row r="546" spans="1:18" x14ac:dyDescent="0.25">
      <c r="A546" s="130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</row>
    <row r="547" spans="1:18" x14ac:dyDescent="0.25">
      <c r="A547" s="130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</row>
    <row r="548" spans="1:18" x14ac:dyDescent="0.25">
      <c r="A548" s="130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</row>
    <row r="549" spans="1:18" x14ac:dyDescent="0.25">
      <c r="A549" s="130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</row>
    <row r="550" spans="1:18" x14ac:dyDescent="0.25">
      <c r="A550" s="130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</row>
    <row r="551" spans="1:18" x14ac:dyDescent="0.25">
      <c r="A551" s="130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</row>
    <row r="552" spans="1:18" x14ac:dyDescent="0.25">
      <c r="A552" s="130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</row>
    <row r="553" spans="1:18" x14ac:dyDescent="0.25">
      <c r="A553" s="130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</row>
    <row r="554" spans="1:18" x14ac:dyDescent="0.25">
      <c r="A554" s="130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</row>
    <row r="555" spans="1:18" x14ac:dyDescent="0.25">
      <c r="A555" s="130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</row>
    <row r="556" spans="1:18" x14ac:dyDescent="0.25">
      <c r="A556" s="130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</row>
    <row r="557" spans="1:18" x14ac:dyDescent="0.25">
      <c r="A557" s="130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</row>
    <row r="558" spans="1:18" x14ac:dyDescent="0.25">
      <c r="A558" s="130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</row>
    <row r="559" spans="1:18" x14ac:dyDescent="0.25">
      <c r="A559" s="130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</row>
    <row r="560" spans="1:18" x14ac:dyDescent="0.25">
      <c r="A560" s="130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</row>
    <row r="561" spans="1:18" x14ac:dyDescent="0.25">
      <c r="A561" s="130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</row>
    <row r="562" spans="1:18" x14ac:dyDescent="0.25">
      <c r="A562" s="130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</row>
    <row r="563" spans="1:18" x14ac:dyDescent="0.25">
      <c r="A563" s="130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</row>
    <row r="564" spans="1:18" x14ac:dyDescent="0.25">
      <c r="A564" s="130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</row>
    <row r="565" spans="1:18" x14ac:dyDescent="0.25">
      <c r="A565" s="130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</row>
    <row r="566" spans="1:18" x14ac:dyDescent="0.25">
      <c r="A566" s="130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</row>
    <row r="567" spans="1:18" x14ac:dyDescent="0.25">
      <c r="A567" s="130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</row>
    <row r="568" spans="1:18" x14ac:dyDescent="0.25">
      <c r="A568" s="130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</row>
    <row r="569" spans="1:18" x14ac:dyDescent="0.25">
      <c r="A569" s="130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</row>
    <row r="570" spans="1:18" x14ac:dyDescent="0.25">
      <c r="A570" s="130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</row>
    <row r="571" spans="1:18" x14ac:dyDescent="0.25">
      <c r="A571" s="130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</row>
    <row r="572" spans="1:18" x14ac:dyDescent="0.25">
      <c r="A572" s="130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</row>
    <row r="573" spans="1:18" x14ac:dyDescent="0.25">
      <c r="A573" s="130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</row>
    <row r="574" spans="1:18" x14ac:dyDescent="0.25">
      <c r="A574" s="130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</row>
    <row r="575" spans="1:18" x14ac:dyDescent="0.25">
      <c r="A575" s="130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</row>
    <row r="576" spans="1:18" x14ac:dyDescent="0.25">
      <c r="A576" s="130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</row>
    <row r="577" spans="1:18" x14ac:dyDescent="0.25">
      <c r="A577" s="130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</row>
    <row r="578" spans="1:18" x14ac:dyDescent="0.25">
      <c r="A578" s="130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</row>
    <row r="579" spans="1:18" x14ac:dyDescent="0.25">
      <c r="A579" s="130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</row>
    <row r="580" spans="1:18" x14ac:dyDescent="0.25">
      <c r="A580" s="130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</row>
    <row r="581" spans="1:18" x14ac:dyDescent="0.25">
      <c r="A581" s="130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</row>
    <row r="582" spans="1:18" x14ac:dyDescent="0.25">
      <c r="A582" s="130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</row>
    <row r="583" spans="1:18" x14ac:dyDescent="0.25">
      <c r="A583" s="130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</row>
    <row r="584" spans="1:18" x14ac:dyDescent="0.25">
      <c r="A584" s="130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</row>
    <row r="585" spans="1:18" x14ac:dyDescent="0.25">
      <c r="A585" s="130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</row>
    <row r="586" spans="1:18" x14ac:dyDescent="0.25">
      <c r="A586" s="130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</row>
    <row r="587" spans="1:18" x14ac:dyDescent="0.25">
      <c r="A587" s="130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</row>
    <row r="588" spans="1:18" x14ac:dyDescent="0.25">
      <c r="A588" s="130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</row>
    <row r="589" spans="1:18" x14ac:dyDescent="0.25">
      <c r="A589" s="130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</row>
    <row r="590" spans="1:18" x14ac:dyDescent="0.25">
      <c r="A590" s="130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</row>
    <row r="591" spans="1:18" x14ac:dyDescent="0.25">
      <c r="A591" s="130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</row>
    <row r="592" spans="1:18" x14ac:dyDescent="0.25">
      <c r="A592" s="130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</row>
    <row r="593" spans="1:18" x14ac:dyDescent="0.25">
      <c r="A593" s="130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</row>
    <row r="594" spans="1:18" x14ac:dyDescent="0.25">
      <c r="A594" s="130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</row>
    <row r="595" spans="1:18" x14ac:dyDescent="0.25">
      <c r="A595" s="130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</row>
    <row r="596" spans="1:18" x14ac:dyDescent="0.25">
      <c r="A596" s="130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</row>
    <row r="597" spans="1:18" x14ac:dyDescent="0.25">
      <c r="A597" s="130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</row>
    <row r="598" spans="1:18" x14ac:dyDescent="0.25">
      <c r="A598" s="130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</row>
    <row r="599" spans="1:18" x14ac:dyDescent="0.25">
      <c r="A599" s="130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</row>
    <row r="600" spans="1:18" x14ac:dyDescent="0.25">
      <c r="A600" s="130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</row>
    <row r="601" spans="1:18" x14ac:dyDescent="0.25">
      <c r="A601" s="130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</row>
    <row r="602" spans="1:18" x14ac:dyDescent="0.25">
      <c r="A602" s="130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</row>
    <row r="603" spans="1:18" x14ac:dyDescent="0.25">
      <c r="A603" s="130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</row>
    <row r="604" spans="1:18" x14ac:dyDescent="0.25">
      <c r="A604" s="130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</row>
    <row r="605" spans="1:18" x14ac:dyDescent="0.25">
      <c r="A605" s="130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</row>
    <row r="606" spans="1:18" x14ac:dyDescent="0.25">
      <c r="A606" s="130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</row>
    <row r="607" spans="1:18" x14ac:dyDescent="0.25">
      <c r="A607" s="130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</row>
    <row r="608" spans="1:18" x14ac:dyDescent="0.25">
      <c r="A608" s="130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</row>
    <row r="609" spans="1:18" x14ac:dyDescent="0.25">
      <c r="A609" s="130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</row>
    <row r="610" spans="1:18" x14ac:dyDescent="0.25">
      <c r="A610" s="130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</row>
    <row r="611" spans="1:18" x14ac:dyDescent="0.25">
      <c r="A611" s="130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</row>
    <row r="612" spans="1:18" x14ac:dyDescent="0.25">
      <c r="A612" s="130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</row>
    <row r="613" spans="1:18" x14ac:dyDescent="0.25">
      <c r="A613" s="130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</row>
    <row r="614" spans="1:18" x14ac:dyDescent="0.25">
      <c r="A614" s="130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</row>
    <row r="615" spans="1:18" x14ac:dyDescent="0.25">
      <c r="A615" s="130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</row>
    <row r="616" spans="1:18" x14ac:dyDescent="0.25">
      <c r="A616" s="130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</row>
    <row r="617" spans="1:18" x14ac:dyDescent="0.25">
      <c r="A617" s="130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</row>
    <row r="618" spans="1:18" x14ac:dyDescent="0.25">
      <c r="A618" s="130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</row>
    <row r="619" spans="1:18" x14ac:dyDescent="0.25">
      <c r="A619" s="130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</row>
    <row r="620" spans="1:18" x14ac:dyDescent="0.25">
      <c r="A620" s="130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</row>
    <row r="621" spans="1:18" x14ac:dyDescent="0.25">
      <c r="A621" s="130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</row>
    <row r="622" spans="1:18" x14ac:dyDescent="0.25">
      <c r="A622" s="130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</row>
    <row r="623" spans="1:18" x14ac:dyDescent="0.25">
      <c r="A623" s="130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</row>
    <row r="624" spans="1:18" x14ac:dyDescent="0.25">
      <c r="A624" s="130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</row>
    <row r="625" spans="1:18" x14ac:dyDescent="0.25">
      <c r="A625" s="130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</row>
    <row r="626" spans="1:18" x14ac:dyDescent="0.25">
      <c r="A626" s="130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</row>
    <row r="627" spans="1:18" x14ac:dyDescent="0.25">
      <c r="A627" s="130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</row>
    <row r="628" spans="1:18" x14ac:dyDescent="0.25">
      <c r="A628" s="130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</row>
    <row r="629" spans="1:18" x14ac:dyDescent="0.25">
      <c r="A629" s="130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</row>
    <row r="630" spans="1:18" x14ac:dyDescent="0.25">
      <c r="A630" s="130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</row>
    <row r="631" spans="1:18" x14ac:dyDescent="0.25">
      <c r="A631" s="130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</row>
    <row r="632" spans="1:18" x14ac:dyDescent="0.25">
      <c r="A632" s="130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</row>
    <row r="633" spans="1:18" x14ac:dyDescent="0.25">
      <c r="A633" s="130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</row>
    <row r="634" spans="1:18" x14ac:dyDescent="0.25">
      <c r="A634" s="130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</row>
    <row r="635" spans="1:18" x14ac:dyDescent="0.25">
      <c r="A635" s="130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</row>
    <row r="636" spans="1:18" x14ac:dyDescent="0.25">
      <c r="A636" s="130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</row>
    <row r="637" spans="1:18" x14ac:dyDescent="0.25">
      <c r="A637" s="130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</row>
    <row r="638" spans="1:18" x14ac:dyDescent="0.25">
      <c r="A638" s="130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</row>
    <row r="639" spans="1:18" x14ac:dyDescent="0.25">
      <c r="A639" s="130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</row>
    <row r="640" spans="1:18" x14ac:dyDescent="0.25">
      <c r="A640" s="130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</row>
    <row r="641" spans="1:18" x14ac:dyDescent="0.25">
      <c r="A641" s="130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</row>
    <row r="642" spans="1:18" x14ac:dyDescent="0.25">
      <c r="A642" s="130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</row>
    <row r="643" spans="1:18" x14ac:dyDescent="0.25">
      <c r="A643" s="130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</row>
    <row r="644" spans="1:18" x14ac:dyDescent="0.25">
      <c r="A644" s="130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</row>
    <row r="645" spans="1:18" x14ac:dyDescent="0.25">
      <c r="A645" s="130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</row>
    <row r="646" spans="1:18" x14ac:dyDescent="0.25">
      <c r="A646" s="130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</row>
    <row r="647" spans="1:18" x14ac:dyDescent="0.25">
      <c r="A647" s="130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</row>
    <row r="648" spans="1:18" x14ac:dyDescent="0.25">
      <c r="A648" s="130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</row>
    <row r="649" spans="1:18" x14ac:dyDescent="0.25">
      <c r="A649" s="130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</row>
    <row r="650" spans="1:18" x14ac:dyDescent="0.25">
      <c r="A650" s="130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</row>
    <row r="651" spans="1:18" x14ac:dyDescent="0.25">
      <c r="A651" s="130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</row>
    <row r="652" spans="1:18" x14ac:dyDescent="0.25">
      <c r="A652" s="130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</row>
    <row r="653" spans="1:18" x14ac:dyDescent="0.25">
      <c r="A653" s="130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</row>
    <row r="654" spans="1:18" x14ac:dyDescent="0.25">
      <c r="A654" s="130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</row>
    <row r="655" spans="1:18" x14ac:dyDescent="0.25">
      <c r="A655" s="130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</row>
    <row r="656" spans="1:18" x14ac:dyDescent="0.25">
      <c r="A656" s="130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</row>
    <row r="657" spans="1:18" x14ac:dyDescent="0.25">
      <c r="A657" s="130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</row>
    <row r="658" spans="1:18" x14ac:dyDescent="0.25">
      <c r="A658" s="130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</row>
    <row r="659" spans="1:18" x14ac:dyDescent="0.25">
      <c r="A659" s="130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</row>
    <row r="660" spans="1:18" x14ac:dyDescent="0.25">
      <c r="A660" s="130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</row>
    <row r="661" spans="1:18" x14ac:dyDescent="0.25">
      <c r="A661" s="130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</row>
    <row r="662" spans="1:18" x14ac:dyDescent="0.25">
      <c r="A662" s="130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</row>
    <row r="663" spans="1:18" x14ac:dyDescent="0.25">
      <c r="A663" s="130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</row>
    <row r="664" spans="1:18" x14ac:dyDescent="0.25">
      <c r="A664" s="130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</row>
    <row r="665" spans="1:18" x14ac:dyDescent="0.25">
      <c r="A665" s="130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</row>
    <row r="666" spans="1:18" x14ac:dyDescent="0.25">
      <c r="A666" s="130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</row>
    <row r="667" spans="1:18" x14ac:dyDescent="0.25">
      <c r="A667" s="130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</row>
    <row r="668" spans="1:18" x14ac:dyDescent="0.25">
      <c r="A668" s="130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</row>
    <row r="669" spans="1:18" x14ac:dyDescent="0.25">
      <c r="A669" s="130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</row>
    <row r="670" spans="1:18" x14ac:dyDescent="0.25">
      <c r="A670" s="130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</row>
    <row r="671" spans="1:18" x14ac:dyDescent="0.25">
      <c r="A671" s="130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</row>
    <row r="672" spans="1:18" x14ac:dyDescent="0.25">
      <c r="A672" s="130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</row>
    <row r="673" spans="1:18" x14ac:dyDescent="0.25">
      <c r="A673" s="130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</row>
    <row r="674" spans="1:18" x14ac:dyDescent="0.25">
      <c r="A674" s="130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</row>
    <row r="675" spans="1:18" x14ac:dyDescent="0.25">
      <c r="A675" s="130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</row>
    <row r="676" spans="1:18" x14ac:dyDescent="0.25">
      <c r="A676" s="130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</row>
    <row r="677" spans="1:18" x14ac:dyDescent="0.25">
      <c r="A677" s="130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</row>
    <row r="678" spans="1:18" x14ac:dyDescent="0.25">
      <c r="A678" s="130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</row>
    <row r="679" spans="1:18" x14ac:dyDescent="0.25">
      <c r="A679" s="130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</row>
    <row r="680" spans="1:18" x14ac:dyDescent="0.25">
      <c r="A680" s="130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</row>
    <row r="681" spans="1:18" x14ac:dyDescent="0.25">
      <c r="A681" s="130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</row>
    <row r="682" spans="1:18" x14ac:dyDescent="0.25">
      <c r="A682" s="130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</row>
    <row r="683" spans="1:18" x14ac:dyDescent="0.25">
      <c r="A683" s="130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</row>
    <row r="684" spans="1:18" x14ac:dyDescent="0.25">
      <c r="A684" s="130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</row>
    <row r="685" spans="1:18" x14ac:dyDescent="0.25">
      <c r="A685" s="130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</row>
    <row r="686" spans="1:18" x14ac:dyDescent="0.25">
      <c r="A686" s="130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</row>
    <row r="687" spans="1:18" x14ac:dyDescent="0.25">
      <c r="A687" s="130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</row>
    <row r="688" spans="1:18" x14ac:dyDescent="0.25">
      <c r="A688" s="130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</row>
    <row r="689" spans="1:18" x14ac:dyDescent="0.25">
      <c r="A689" s="130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</row>
    <row r="690" spans="1:18" x14ac:dyDescent="0.25">
      <c r="A690" s="130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</row>
    <row r="691" spans="1:18" x14ac:dyDescent="0.25">
      <c r="A691" s="130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</row>
    <row r="692" spans="1:18" x14ac:dyDescent="0.25">
      <c r="A692" s="130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</row>
    <row r="693" spans="1:18" x14ac:dyDescent="0.25">
      <c r="A693" s="130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</row>
    <row r="694" spans="1:18" x14ac:dyDescent="0.25">
      <c r="A694" s="130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</row>
    <row r="695" spans="1:18" x14ac:dyDescent="0.25">
      <c r="A695" s="130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</row>
    <row r="696" spans="1:18" x14ac:dyDescent="0.25">
      <c r="A696" s="130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</row>
    <row r="697" spans="1:18" x14ac:dyDescent="0.25">
      <c r="A697" s="130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</row>
    <row r="698" spans="1:18" x14ac:dyDescent="0.25">
      <c r="A698" s="130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</row>
    <row r="699" spans="1:18" x14ac:dyDescent="0.25">
      <c r="A699" s="130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</row>
    <row r="700" spans="1:18" x14ac:dyDescent="0.25">
      <c r="A700" s="130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</row>
    <row r="701" spans="1:18" x14ac:dyDescent="0.25">
      <c r="A701" s="130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</row>
    <row r="702" spans="1:18" x14ac:dyDescent="0.25">
      <c r="A702" s="130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</row>
    <row r="703" spans="1:18" x14ac:dyDescent="0.25">
      <c r="A703" s="130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</row>
    <row r="704" spans="1:18" x14ac:dyDescent="0.25">
      <c r="A704" s="130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</row>
    <row r="705" spans="1:18" x14ac:dyDescent="0.25">
      <c r="A705" s="130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</row>
    <row r="706" spans="1:18" x14ac:dyDescent="0.25">
      <c r="A706" s="130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</row>
    <row r="707" spans="1:18" x14ac:dyDescent="0.25">
      <c r="A707" s="130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</row>
    <row r="708" spans="1:18" x14ac:dyDescent="0.25">
      <c r="A708" s="130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</row>
    <row r="709" spans="1:18" x14ac:dyDescent="0.25">
      <c r="A709" s="130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</row>
    <row r="710" spans="1:18" x14ac:dyDescent="0.25">
      <c r="A710" s="130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</row>
    <row r="711" spans="1:18" x14ac:dyDescent="0.25">
      <c r="A711" s="130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</row>
    <row r="712" spans="1:18" x14ac:dyDescent="0.25">
      <c r="A712" s="130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</row>
    <row r="713" spans="1:18" x14ac:dyDescent="0.25">
      <c r="A713" s="130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</row>
    <row r="714" spans="1:18" x14ac:dyDescent="0.25">
      <c r="A714" s="130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</row>
    <row r="715" spans="1:18" x14ac:dyDescent="0.25">
      <c r="A715" s="130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</row>
    <row r="716" spans="1:18" x14ac:dyDescent="0.25">
      <c r="A716" s="130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</row>
    <row r="717" spans="1:18" x14ac:dyDescent="0.25">
      <c r="A717" s="130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</row>
    <row r="718" spans="1:18" x14ac:dyDescent="0.25">
      <c r="A718" s="130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</row>
    <row r="719" spans="1:18" x14ac:dyDescent="0.25">
      <c r="A719" s="130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</row>
  </sheetData>
  <mergeCells count="238">
    <mergeCell ref="C5:E5"/>
    <mergeCell ref="C6:E6"/>
    <mergeCell ref="C20:E20"/>
    <mergeCell ref="C21:E21"/>
    <mergeCell ref="C22:E22"/>
    <mergeCell ref="C23:E23"/>
    <mergeCell ref="B2:E4"/>
    <mergeCell ref="G2:R3"/>
    <mergeCell ref="F2:F4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Roman,Félkövér"&amp;12Szári Közös Önkormányzati Hivatal kiadásai - 2017. év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33"/>
  <sheetViews>
    <sheetView workbookViewId="0">
      <pane xSplit="5" ySplit="4" topLeftCell="F57" activePane="bottomRight" state="frozen"/>
      <selection pane="topRight" activeCell="F1" sqref="F1"/>
      <selection pane="bottomLeft" activeCell="A5" sqref="A5"/>
      <selection pane="bottomRight" activeCell="F271" sqref="F271"/>
    </sheetView>
  </sheetViews>
  <sheetFormatPr defaultColWidth="9.140625" defaultRowHeight="15" x14ac:dyDescent="0.25"/>
  <cols>
    <col min="1" max="1" width="7.85546875" style="128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6" width="11.5703125" style="12" customWidth="1"/>
    <col min="7" max="7" width="17.5703125" style="12" customWidth="1"/>
    <col min="8" max="8" width="13.5703125" style="12" customWidth="1"/>
    <col min="9" max="9" width="13" style="12" customWidth="1"/>
    <col min="10" max="11" width="10.7109375" style="12" bestFit="1" customWidth="1"/>
    <col min="12" max="18" width="10.140625" style="12" bestFit="1" customWidth="1"/>
    <col min="19" max="20" width="10.7109375" style="12" bestFit="1" customWidth="1"/>
    <col min="21" max="21" width="11.28515625" style="12" bestFit="1" customWidth="1"/>
    <col min="22" max="16384" width="9.140625" style="17"/>
  </cols>
  <sheetData>
    <row r="1" spans="1:21" ht="15.75" thickBot="1" x14ac:dyDescent="0.3">
      <c r="U1" s="11" t="s">
        <v>828</v>
      </c>
    </row>
    <row r="2" spans="1:21" ht="15" customHeight="1" x14ac:dyDescent="0.25">
      <c r="B2" s="543" t="s">
        <v>0</v>
      </c>
      <c r="C2" s="527"/>
      <c r="D2" s="527"/>
      <c r="E2" s="527"/>
      <c r="F2" s="636" t="s">
        <v>970</v>
      </c>
      <c r="G2" s="550" t="s">
        <v>968</v>
      </c>
      <c r="H2" s="551"/>
      <c r="I2" s="552"/>
      <c r="J2" s="526" t="s">
        <v>969</v>
      </c>
      <c r="K2" s="527"/>
      <c r="L2" s="527"/>
      <c r="M2" s="527"/>
      <c r="N2" s="527"/>
      <c r="O2" s="527"/>
      <c r="P2" s="527"/>
      <c r="Q2" s="527"/>
      <c r="R2" s="527"/>
      <c r="S2" s="527"/>
      <c r="T2" s="527"/>
      <c r="U2" s="528"/>
    </row>
    <row r="3" spans="1:21" ht="22.5" customHeight="1" x14ac:dyDescent="0.25">
      <c r="B3" s="544"/>
      <c r="C3" s="545"/>
      <c r="D3" s="545"/>
      <c r="E3" s="545"/>
      <c r="F3" s="637"/>
      <c r="G3" s="627" t="s">
        <v>996</v>
      </c>
      <c r="H3" s="525" t="s">
        <v>997</v>
      </c>
      <c r="I3" s="629" t="s">
        <v>995</v>
      </c>
      <c r="J3" s="529"/>
      <c r="K3" s="530"/>
      <c r="L3" s="530"/>
      <c r="M3" s="530"/>
      <c r="N3" s="530"/>
      <c r="O3" s="530"/>
      <c r="P3" s="530"/>
      <c r="Q3" s="530"/>
      <c r="R3" s="530"/>
      <c r="S3" s="530"/>
      <c r="T3" s="530"/>
      <c r="U3" s="531"/>
    </row>
    <row r="4" spans="1:21" ht="42" customHeight="1" thickBot="1" x14ac:dyDescent="0.3">
      <c r="B4" s="546"/>
      <c r="C4" s="547"/>
      <c r="D4" s="547"/>
      <c r="E4" s="547"/>
      <c r="F4" s="638"/>
      <c r="G4" s="628"/>
      <c r="H4" s="520"/>
      <c r="I4" s="630"/>
      <c r="J4" s="132" t="s">
        <v>593</v>
      </c>
      <c r="K4" s="66" t="s">
        <v>594</v>
      </c>
      <c r="L4" s="66" t="s">
        <v>595</v>
      </c>
      <c r="M4" s="66" t="s">
        <v>596</v>
      </c>
      <c r="N4" s="66" t="s">
        <v>597</v>
      </c>
      <c r="O4" s="317" t="s">
        <v>598</v>
      </c>
      <c r="P4" s="84" t="s">
        <v>599</v>
      </c>
      <c r="Q4" s="280" t="s">
        <v>600</v>
      </c>
      <c r="R4" s="317" t="s">
        <v>601</v>
      </c>
      <c r="S4" s="84" t="s">
        <v>602</v>
      </c>
      <c r="T4" s="280" t="s">
        <v>603</v>
      </c>
      <c r="U4" s="67" t="s">
        <v>604</v>
      </c>
    </row>
    <row r="5" spans="1:21" ht="15.75" thickBot="1" x14ac:dyDescent="0.3">
      <c r="B5" s="85" t="s">
        <v>118</v>
      </c>
      <c r="C5" s="617" t="s">
        <v>119</v>
      </c>
      <c r="D5" s="618"/>
      <c r="E5" s="618"/>
      <c r="F5" s="256">
        <f t="shared" ref="F5:U5" si="0">F6+F20</f>
        <v>48637915</v>
      </c>
      <c r="G5" s="87">
        <f t="shared" si="0"/>
        <v>301250</v>
      </c>
      <c r="H5" s="88">
        <f t="shared" si="0"/>
        <v>48336665</v>
      </c>
      <c r="I5" s="88">
        <f t="shared" si="0"/>
        <v>0</v>
      </c>
      <c r="J5" s="87">
        <f t="shared" si="0"/>
        <v>3876503</v>
      </c>
      <c r="K5" s="88">
        <f t="shared" si="0"/>
        <v>4048338</v>
      </c>
      <c r="L5" s="88">
        <f t="shared" si="0"/>
        <v>4048338</v>
      </c>
      <c r="M5" s="88">
        <f t="shared" si="0"/>
        <v>4048338</v>
      </c>
      <c r="N5" s="88">
        <f t="shared" si="0"/>
        <v>4048338</v>
      </c>
      <c r="O5" s="91">
        <f t="shared" si="0"/>
        <v>4048338</v>
      </c>
      <c r="P5" s="88">
        <f t="shared" si="0"/>
        <v>4022338</v>
      </c>
      <c r="Q5" s="90">
        <f t="shared" si="0"/>
        <v>4022338</v>
      </c>
      <c r="R5" s="91">
        <f t="shared" si="0"/>
        <v>4048338</v>
      </c>
      <c r="S5" s="88">
        <f t="shared" si="0"/>
        <v>4258338</v>
      </c>
      <c r="T5" s="90">
        <f t="shared" si="0"/>
        <v>4084185</v>
      </c>
      <c r="U5" s="92">
        <f t="shared" si="0"/>
        <v>4084185</v>
      </c>
    </row>
    <row r="6" spans="1:21" x14ac:dyDescent="0.25">
      <c r="B6" s="125" t="s">
        <v>609</v>
      </c>
      <c r="C6" s="541" t="s">
        <v>120</v>
      </c>
      <c r="D6" s="542"/>
      <c r="E6" s="542"/>
      <c r="F6" s="257">
        <f t="shared" ref="F6:U6" si="1">F7+F8+F9+F10+F11+F12+F13+F14+F15+F16+F17+F18+F19</f>
        <v>48336665</v>
      </c>
      <c r="G6" s="119">
        <f t="shared" si="1"/>
        <v>0</v>
      </c>
      <c r="H6" s="120">
        <f t="shared" si="1"/>
        <v>48336665</v>
      </c>
      <c r="I6" s="120">
        <f t="shared" si="1"/>
        <v>0</v>
      </c>
      <c r="J6" s="119">
        <f t="shared" si="1"/>
        <v>3809253</v>
      </c>
      <c r="K6" s="120">
        <f t="shared" si="1"/>
        <v>4022338</v>
      </c>
      <c r="L6" s="120">
        <f t="shared" si="1"/>
        <v>4022338</v>
      </c>
      <c r="M6" s="120">
        <f t="shared" si="1"/>
        <v>4022338</v>
      </c>
      <c r="N6" s="120">
        <f t="shared" si="1"/>
        <v>4022338</v>
      </c>
      <c r="O6" s="123">
        <f t="shared" si="1"/>
        <v>4022338</v>
      </c>
      <c r="P6" s="120">
        <f t="shared" si="1"/>
        <v>4022338</v>
      </c>
      <c r="Q6" s="122">
        <f t="shared" si="1"/>
        <v>4022338</v>
      </c>
      <c r="R6" s="123">
        <f t="shared" si="1"/>
        <v>4022338</v>
      </c>
      <c r="S6" s="120">
        <f t="shared" si="1"/>
        <v>4232338</v>
      </c>
      <c r="T6" s="122">
        <f t="shared" si="1"/>
        <v>4058185</v>
      </c>
      <c r="U6" s="124">
        <f t="shared" si="1"/>
        <v>4058185</v>
      </c>
    </row>
    <row r="7" spans="1:21" s="211" customFormat="1" x14ac:dyDescent="0.25">
      <c r="A7" s="128" t="s">
        <v>121</v>
      </c>
      <c r="B7" s="191" t="s">
        <v>610</v>
      </c>
      <c r="C7" s="204"/>
      <c r="D7" s="274" t="s">
        <v>122</v>
      </c>
      <c r="E7" s="300"/>
      <c r="F7" s="281">
        <f>SUM(J7:U7)</f>
        <v>47137576</v>
      </c>
      <c r="G7" s="201"/>
      <c r="H7" s="195">
        <f>F7</f>
        <v>47137576</v>
      </c>
      <c r="I7" s="195"/>
      <c r="J7" s="201">
        <v>3697231</v>
      </c>
      <c r="K7" s="195">
        <v>3942605</v>
      </c>
      <c r="L7" s="195">
        <v>3942605</v>
      </c>
      <c r="M7" s="195">
        <v>3942605</v>
      </c>
      <c r="N7" s="195">
        <v>3942605</v>
      </c>
      <c r="O7" s="196">
        <v>3942605</v>
      </c>
      <c r="P7" s="195">
        <v>3942605</v>
      </c>
      <c r="Q7" s="194">
        <v>3942605</v>
      </c>
      <c r="R7" s="196">
        <v>3942605</v>
      </c>
      <c r="S7" s="195">
        <v>3942605</v>
      </c>
      <c r="T7" s="194">
        <v>3978450</v>
      </c>
      <c r="U7" s="197">
        <v>3978450</v>
      </c>
    </row>
    <row r="8" spans="1:21" s="211" customFormat="1" ht="15" hidden="1" customHeight="1" x14ac:dyDescent="0.25">
      <c r="A8" s="128" t="s">
        <v>123</v>
      </c>
      <c r="B8" s="191" t="s">
        <v>611</v>
      </c>
      <c r="C8" s="204"/>
      <c r="D8" s="274" t="s">
        <v>124</v>
      </c>
      <c r="E8" s="300"/>
      <c r="F8" s="281">
        <f t="shared" ref="F8:F19" si="2">SUM(J8:U8)</f>
        <v>0</v>
      </c>
      <c r="G8" s="201"/>
      <c r="H8" s="195"/>
      <c r="I8" s="195"/>
      <c r="J8" s="201"/>
      <c r="K8" s="195"/>
      <c r="L8" s="195"/>
      <c r="M8" s="195"/>
      <c r="N8" s="195"/>
      <c r="O8" s="196"/>
      <c r="P8" s="195"/>
      <c r="Q8" s="194"/>
      <c r="R8" s="196"/>
      <c r="S8" s="195"/>
      <c r="T8" s="194"/>
      <c r="U8" s="197"/>
    </row>
    <row r="9" spans="1:21" s="211" customFormat="1" ht="15" hidden="1" customHeight="1" x14ac:dyDescent="0.25">
      <c r="A9" s="128" t="s">
        <v>125</v>
      </c>
      <c r="B9" s="191" t="s">
        <v>612</v>
      </c>
      <c r="C9" s="204"/>
      <c r="D9" s="274" t="s">
        <v>126</v>
      </c>
      <c r="E9" s="300"/>
      <c r="F9" s="281">
        <f t="shared" si="2"/>
        <v>0</v>
      </c>
      <c r="G9" s="201"/>
      <c r="H9" s="195"/>
      <c r="I9" s="195"/>
      <c r="J9" s="201"/>
      <c r="K9" s="195"/>
      <c r="L9" s="195"/>
      <c r="M9" s="195"/>
      <c r="N9" s="195"/>
      <c r="O9" s="196"/>
      <c r="P9" s="195"/>
      <c r="Q9" s="194"/>
      <c r="R9" s="196"/>
      <c r="S9" s="195"/>
      <c r="T9" s="194"/>
      <c r="U9" s="197"/>
    </row>
    <row r="10" spans="1:21" s="211" customFormat="1" ht="15" hidden="1" customHeight="1" x14ac:dyDescent="0.25">
      <c r="A10" s="128" t="s">
        <v>127</v>
      </c>
      <c r="B10" s="191" t="s">
        <v>613</v>
      </c>
      <c r="C10" s="204"/>
      <c r="D10" s="274" t="s">
        <v>351</v>
      </c>
      <c r="E10" s="300"/>
      <c r="F10" s="281">
        <f t="shared" si="2"/>
        <v>0</v>
      </c>
      <c r="G10" s="201"/>
      <c r="H10" s="195"/>
      <c r="I10" s="195"/>
      <c r="J10" s="201"/>
      <c r="K10" s="195"/>
      <c r="L10" s="195"/>
      <c r="M10" s="195"/>
      <c r="N10" s="195"/>
      <c r="O10" s="196"/>
      <c r="P10" s="195"/>
      <c r="Q10" s="194"/>
      <c r="R10" s="196"/>
      <c r="S10" s="195"/>
      <c r="T10" s="194"/>
      <c r="U10" s="197"/>
    </row>
    <row r="11" spans="1:21" s="211" customFormat="1" ht="15" hidden="1" customHeight="1" x14ac:dyDescent="0.25">
      <c r="A11" s="128" t="s">
        <v>128</v>
      </c>
      <c r="B11" s="191" t="s">
        <v>614</v>
      </c>
      <c r="C11" s="204"/>
      <c r="D11" s="274" t="s">
        <v>129</v>
      </c>
      <c r="E11" s="300"/>
      <c r="F11" s="281">
        <f t="shared" si="2"/>
        <v>0</v>
      </c>
      <c r="G11" s="201"/>
      <c r="H11" s="195"/>
      <c r="I11" s="195"/>
      <c r="J11" s="201"/>
      <c r="K11" s="195"/>
      <c r="L11" s="195"/>
      <c r="M11" s="195"/>
      <c r="N11" s="195"/>
      <c r="O11" s="196"/>
      <c r="P11" s="195"/>
      <c r="Q11" s="194"/>
      <c r="R11" s="196"/>
      <c r="S11" s="195"/>
      <c r="T11" s="194"/>
      <c r="U11" s="197"/>
    </row>
    <row r="12" spans="1:21" s="211" customFormat="1" hidden="1" x14ac:dyDescent="0.25">
      <c r="A12" s="128" t="s">
        <v>130</v>
      </c>
      <c r="B12" s="191" t="s">
        <v>615</v>
      </c>
      <c r="C12" s="204"/>
      <c r="D12" s="274" t="s">
        <v>1075</v>
      </c>
      <c r="E12" s="300"/>
      <c r="F12" s="281">
        <f t="shared" si="2"/>
        <v>0</v>
      </c>
      <c r="G12" s="201"/>
      <c r="H12" s="195"/>
      <c r="I12" s="195"/>
      <c r="J12" s="201"/>
      <c r="K12" s="195"/>
      <c r="L12" s="195"/>
      <c r="M12" s="195"/>
      <c r="N12" s="195"/>
      <c r="O12" s="196"/>
      <c r="P12" s="195"/>
      <c r="Q12" s="194"/>
      <c r="R12" s="196"/>
      <c r="S12" s="195"/>
      <c r="T12" s="194"/>
      <c r="U12" s="197"/>
    </row>
    <row r="13" spans="1:21" s="211" customFormat="1" hidden="1" x14ac:dyDescent="0.25">
      <c r="A13" s="128" t="s">
        <v>132</v>
      </c>
      <c r="B13" s="191" t="s">
        <v>616</v>
      </c>
      <c r="C13" s="204"/>
      <c r="D13" s="274" t="s">
        <v>133</v>
      </c>
      <c r="E13" s="300"/>
      <c r="F13" s="281">
        <f t="shared" si="2"/>
        <v>0</v>
      </c>
      <c r="G13" s="201"/>
      <c r="H13" s="195"/>
      <c r="I13" s="195"/>
      <c r="J13" s="201"/>
      <c r="K13" s="195"/>
      <c r="L13" s="195"/>
      <c r="M13" s="195"/>
      <c r="N13" s="195"/>
      <c r="O13" s="196"/>
      <c r="P13" s="195"/>
      <c r="Q13" s="194"/>
      <c r="R13" s="196"/>
      <c r="S13" s="195"/>
      <c r="T13" s="194"/>
      <c r="U13" s="197"/>
    </row>
    <row r="14" spans="1:21" s="211" customFormat="1" x14ac:dyDescent="0.25">
      <c r="A14" s="128" t="s">
        <v>134</v>
      </c>
      <c r="B14" s="191" t="s">
        <v>617</v>
      </c>
      <c r="C14" s="204"/>
      <c r="D14" s="274" t="s">
        <v>135</v>
      </c>
      <c r="E14" s="300"/>
      <c r="F14" s="281">
        <f t="shared" si="2"/>
        <v>210000</v>
      </c>
      <c r="G14" s="201"/>
      <c r="H14" s="195">
        <f t="shared" ref="H14:H15" si="3">F14</f>
        <v>210000</v>
      </c>
      <c r="I14" s="195"/>
      <c r="J14" s="201"/>
      <c r="K14" s="195"/>
      <c r="L14" s="195"/>
      <c r="M14" s="195"/>
      <c r="N14" s="195"/>
      <c r="O14" s="196"/>
      <c r="P14" s="195"/>
      <c r="Q14" s="194"/>
      <c r="R14" s="196"/>
      <c r="S14" s="195">
        <f>15000*14</f>
        <v>210000</v>
      </c>
      <c r="T14" s="194"/>
      <c r="U14" s="197"/>
    </row>
    <row r="15" spans="1:21" s="211" customFormat="1" x14ac:dyDescent="0.25">
      <c r="A15" s="128" t="s">
        <v>136</v>
      </c>
      <c r="B15" s="191" t="s">
        <v>618</v>
      </c>
      <c r="C15" s="204"/>
      <c r="D15" s="274" t="s">
        <v>137</v>
      </c>
      <c r="E15" s="300"/>
      <c r="F15" s="281">
        <f t="shared" si="2"/>
        <v>214289</v>
      </c>
      <c r="G15" s="201"/>
      <c r="H15" s="195">
        <f t="shared" si="3"/>
        <v>214289</v>
      </c>
      <c r="I15" s="195"/>
      <c r="J15" s="201">
        <f>30289+6833+8500</f>
        <v>45622</v>
      </c>
      <c r="K15" s="195">
        <f t="shared" ref="K15:S15" si="4">6833+8500</f>
        <v>15333</v>
      </c>
      <c r="L15" s="195">
        <f t="shared" si="4"/>
        <v>15333</v>
      </c>
      <c r="M15" s="195">
        <f t="shared" si="4"/>
        <v>15333</v>
      </c>
      <c r="N15" s="195">
        <f t="shared" si="4"/>
        <v>15333</v>
      </c>
      <c r="O15" s="196">
        <f t="shared" si="4"/>
        <v>15333</v>
      </c>
      <c r="P15" s="195">
        <f t="shared" si="4"/>
        <v>15333</v>
      </c>
      <c r="Q15" s="194">
        <f t="shared" si="4"/>
        <v>15333</v>
      </c>
      <c r="R15" s="196">
        <f t="shared" si="4"/>
        <v>15333</v>
      </c>
      <c r="S15" s="195">
        <f t="shared" si="4"/>
        <v>15333</v>
      </c>
      <c r="T15" s="194">
        <f>6835+8500</f>
        <v>15335</v>
      </c>
      <c r="U15" s="197">
        <f>6835+8500</f>
        <v>15335</v>
      </c>
    </row>
    <row r="16" spans="1:21" s="211" customFormat="1" hidden="1" x14ac:dyDescent="0.25">
      <c r="A16" s="128" t="s">
        <v>138</v>
      </c>
      <c r="B16" s="191" t="s">
        <v>619</v>
      </c>
      <c r="C16" s="204"/>
      <c r="D16" s="274" t="s">
        <v>139</v>
      </c>
      <c r="E16" s="300"/>
      <c r="F16" s="281">
        <f t="shared" si="2"/>
        <v>0</v>
      </c>
      <c r="G16" s="201"/>
      <c r="H16" s="195">
        <f>F16</f>
        <v>0</v>
      </c>
      <c r="I16" s="195"/>
      <c r="J16" s="201"/>
      <c r="K16" s="195"/>
      <c r="L16" s="195"/>
      <c r="M16" s="195"/>
      <c r="N16" s="195"/>
      <c r="O16" s="196"/>
      <c r="P16" s="195"/>
      <c r="Q16" s="194"/>
      <c r="R16" s="196"/>
      <c r="S16" s="195"/>
      <c r="T16" s="194"/>
      <c r="U16" s="197"/>
    </row>
    <row r="17" spans="1:21" s="211" customFormat="1" hidden="1" x14ac:dyDescent="0.25">
      <c r="A17" s="128" t="s">
        <v>140</v>
      </c>
      <c r="B17" s="191" t="s">
        <v>620</v>
      </c>
      <c r="C17" s="204"/>
      <c r="D17" s="274" t="s">
        <v>141</v>
      </c>
      <c r="E17" s="300"/>
      <c r="F17" s="281">
        <f t="shared" si="2"/>
        <v>0</v>
      </c>
      <c r="G17" s="201"/>
      <c r="H17" s="195"/>
      <c r="I17" s="195"/>
      <c r="J17" s="201"/>
      <c r="K17" s="195"/>
      <c r="L17" s="195"/>
      <c r="M17" s="195"/>
      <c r="N17" s="195"/>
      <c r="O17" s="196"/>
      <c r="P17" s="195"/>
      <c r="Q17" s="194"/>
      <c r="R17" s="196"/>
      <c r="S17" s="195"/>
      <c r="T17" s="194"/>
      <c r="U17" s="197"/>
    </row>
    <row r="18" spans="1:21" s="211" customFormat="1" hidden="1" x14ac:dyDescent="0.25">
      <c r="A18" s="128" t="s">
        <v>142</v>
      </c>
      <c r="B18" s="191" t="s">
        <v>621</v>
      </c>
      <c r="C18" s="204"/>
      <c r="D18" s="274" t="s">
        <v>143</v>
      </c>
      <c r="E18" s="300"/>
      <c r="F18" s="281">
        <f t="shared" si="2"/>
        <v>0</v>
      </c>
      <c r="G18" s="201"/>
      <c r="H18" s="195"/>
      <c r="I18" s="195"/>
      <c r="J18" s="201"/>
      <c r="K18" s="195"/>
      <c r="L18" s="195"/>
      <c r="M18" s="195"/>
      <c r="N18" s="195"/>
      <c r="O18" s="196"/>
      <c r="P18" s="195"/>
      <c r="Q18" s="194"/>
      <c r="R18" s="196"/>
      <c r="S18" s="195"/>
      <c r="T18" s="194"/>
      <c r="U18" s="197"/>
    </row>
    <row r="19" spans="1:21" s="211" customFormat="1" x14ac:dyDescent="0.25">
      <c r="A19" s="128" t="s">
        <v>144</v>
      </c>
      <c r="B19" s="191" t="s">
        <v>622</v>
      </c>
      <c r="C19" s="204"/>
      <c r="D19" s="274" t="s">
        <v>145</v>
      </c>
      <c r="E19" s="300"/>
      <c r="F19" s="281">
        <f t="shared" si="2"/>
        <v>774800</v>
      </c>
      <c r="G19" s="201"/>
      <c r="H19" s="195">
        <f>F19</f>
        <v>774800</v>
      </c>
      <c r="I19" s="195"/>
      <c r="J19" s="201">
        <f>3400+63000</f>
        <v>66400</v>
      </c>
      <c r="K19" s="195">
        <f>1400+63000</f>
        <v>64400</v>
      </c>
      <c r="L19" s="195">
        <f t="shared" ref="L19:U19" si="5">1400+63000</f>
        <v>64400</v>
      </c>
      <c r="M19" s="195">
        <f t="shared" si="5"/>
        <v>64400</v>
      </c>
      <c r="N19" s="195">
        <f t="shared" si="5"/>
        <v>64400</v>
      </c>
      <c r="O19" s="196">
        <f t="shared" si="5"/>
        <v>64400</v>
      </c>
      <c r="P19" s="195">
        <f t="shared" si="5"/>
        <v>64400</v>
      </c>
      <c r="Q19" s="194">
        <f t="shared" si="5"/>
        <v>64400</v>
      </c>
      <c r="R19" s="196">
        <f t="shared" si="5"/>
        <v>64400</v>
      </c>
      <c r="S19" s="195">
        <f t="shared" si="5"/>
        <v>64400</v>
      </c>
      <c r="T19" s="194">
        <f t="shared" si="5"/>
        <v>64400</v>
      </c>
      <c r="U19" s="197">
        <f t="shared" si="5"/>
        <v>64400</v>
      </c>
    </row>
    <row r="20" spans="1:21" x14ac:dyDescent="0.25">
      <c r="B20" s="93" t="s">
        <v>623</v>
      </c>
      <c r="C20" s="534" t="s">
        <v>146</v>
      </c>
      <c r="D20" s="535"/>
      <c r="E20" s="535"/>
      <c r="F20" s="259">
        <f>F21+F22+F23</f>
        <v>301250</v>
      </c>
      <c r="G20" s="95">
        <f t="shared" ref="G20:I20" si="6">G21+G22+G23</f>
        <v>301250</v>
      </c>
      <c r="H20" s="96">
        <f t="shared" si="6"/>
        <v>0</v>
      </c>
      <c r="I20" s="96">
        <f t="shared" si="6"/>
        <v>0</v>
      </c>
      <c r="J20" s="95">
        <f t="shared" ref="J20:U20" si="7">J21+J22+J23</f>
        <v>67250</v>
      </c>
      <c r="K20" s="96">
        <f t="shared" si="7"/>
        <v>26000</v>
      </c>
      <c r="L20" s="96">
        <f t="shared" si="7"/>
        <v>26000</v>
      </c>
      <c r="M20" s="96">
        <f t="shared" si="7"/>
        <v>26000</v>
      </c>
      <c r="N20" s="96">
        <f t="shared" si="7"/>
        <v>26000</v>
      </c>
      <c r="O20" s="99">
        <f t="shared" si="7"/>
        <v>26000</v>
      </c>
      <c r="P20" s="96">
        <f t="shared" si="7"/>
        <v>0</v>
      </c>
      <c r="Q20" s="98">
        <f t="shared" si="7"/>
        <v>0</v>
      </c>
      <c r="R20" s="99">
        <f t="shared" si="7"/>
        <v>26000</v>
      </c>
      <c r="S20" s="96">
        <f t="shared" si="7"/>
        <v>26000</v>
      </c>
      <c r="T20" s="98">
        <f t="shared" si="7"/>
        <v>26000</v>
      </c>
      <c r="U20" s="100">
        <f t="shared" si="7"/>
        <v>26000</v>
      </c>
    </row>
    <row r="21" spans="1:21" s="41" customFormat="1" hidden="1" x14ac:dyDescent="0.25">
      <c r="A21" s="128" t="s">
        <v>147</v>
      </c>
      <c r="B21" s="53" t="s">
        <v>624</v>
      </c>
      <c r="C21" s="580" t="s">
        <v>148</v>
      </c>
      <c r="D21" s="581"/>
      <c r="E21" s="581"/>
      <c r="F21" s="265">
        <f t="shared" ref="F21:F23" si="8">SUM(J21:U21)</f>
        <v>0</v>
      </c>
      <c r="G21" s="78"/>
      <c r="H21" s="13"/>
      <c r="I21" s="13"/>
      <c r="J21" s="78"/>
      <c r="K21" s="13"/>
      <c r="L21" s="13"/>
      <c r="M21" s="13"/>
      <c r="N21" s="13"/>
      <c r="O21" s="83"/>
      <c r="P21" s="13"/>
      <c r="Q21" s="43"/>
      <c r="R21" s="83"/>
      <c r="S21" s="13"/>
      <c r="T21" s="43"/>
      <c r="U21" s="45"/>
    </row>
    <row r="22" spans="1:21" s="41" customFormat="1" ht="27" customHeight="1" thickBot="1" x14ac:dyDescent="0.3">
      <c r="A22" s="128" t="s">
        <v>149</v>
      </c>
      <c r="B22" s="53" t="s">
        <v>625</v>
      </c>
      <c r="C22" s="582" t="s">
        <v>878</v>
      </c>
      <c r="D22" s="583"/>
      <c r="E22" s="583"/>
      <c r="F22" s="265">
        <f t="shared" si="8"/>
        <v>301250</v>
      </c>
      <c r="G22" s="78">
        <f>F22</f>
        <v>301250</v>
      </c>
      <c r="H22" s="13"/>
      <c r="I22" s="13"/>
      <c r="J22" s="78">
        <f>41250+6480+19520</f>
        <v>67250</v>
      </c>
      <c r="K22" s="13">
        <v>26000</v>
      </c>
      <c r="L22" s="13">
        <v>26000</v>
      </c>
      <c r="M22" s="13">
        <v>26000</v>
      </c>
      <c r="N22" s="13">
        <v>26000</v>
      </c>
      <c r="O22" s="83">
        <v>26000</v>
      </c>
      <c r="P22" s="13"/>
      <c r="Q22" s="43"/>
      <c r="R22" s="83">
        <v>26000</v>
      </c>
      <c r="S22" s="13">
        <v>26000</v>
      </c>
      <c r="T22" s="43">
        <v>26000</v>
      </c>
      <c r="U22" s="45">
        <v>26000</v>
      </c>
    </row>
    <row r="23" spans="1:21" s="41" customFormat="1" ht="15.75" hidden="1" thickBot="1" x14ac:dyDescent="0.3">
      <c r="A23" s="128" t="s">
        <v>150</v>
      </c>
      <c r="B23" s="198" t="s">
        <v>626</v>
      </c>
      <c r="C23" s="619" t="s">
        <v>151</v>
      </c>
      <c r="D23" s="620"/>
      <c r="E23" s="620"/>
      <c r="F23" s="282">
        <f t="shared" si="8"/>
        <v>0</v>
      </c>
      <c r="G23" s="78"/>
      <c r="H23" s="13"/>
      <c r="I23" s="13"/>
      <c r="J23" s="78"/>
      <c r="K23" s="13"/>
      <c r="L23" s="13"/>
      <c r="M23" s="13"/>
      <c r="N23" s="13"/>
      <c r="O23" s="83"/>
      <c r="P23" s="13"/>
      <c r="Q23" s="43"/>
      <c r="R23" s="83"/>
      <c r="S23" s="13"/>
      <c r="T23" s="43"/>
      <c r="U23" s="45"/>
    </row>
    <row r="24" spans="1:21" ht="15.75" thickBot="1" x14ac:dyDescent="0.3">
      <c r="A24" s="128" t="s">
        <v>967</v>
      </c>
      <c r="B24" s="85" t="s">
        <v>152</v>
      </c>
      <c r="C24" s="539" t="s">
        <v>803</v>
      </c>
      <c r="D24" s="539"/>
      <c r="E24" s="540"/>
      <c r="F24" s="261">
        <f>F25+F28+F29+F30+F31+F32+F33</f>
        <v>11052011.27</v>
      </c>
      <c r="G24" s="87">
        <f t="shared" ref="G24:I24" si="9">G25+G28+G29+G30+G31+G32+G33</f>
        <v>67438.399999999994</v>
      </c>
      <c r="H24" s="88">
        <f t="shared" si="9"/>
        <v>10984572.869999999</v>
      </c>
      <c r="I24" s="88">
        <f t="shared" si="9"/>
        <v>0</v>
      </c>
      <c r="J24" s="87">
        <f t="shared" ref="J24:U24" si="10">J25+J28+J29+J30+J31+J32+J33</f>
        <v>1046017.5700000002</v>
      </c>
      <c r="K24" s="88">
        <f t="shared" si="10"/>
        <v>900906.9</v>
      </c>
      <c r="L24" s="88">
        <f t="shared" si="10"/>
        <v>900906.9</v>
      </c>
      <c r="M24" s="88">
        <f t="shared" si="10"/>
        <v>900906.9</v>
      </c>
      <c r="N24" s="88">
        <f t="shared" si="10"/>
        <v>900906.9</v>
      </c>
      <c r="O24" s="91">
        <f t="shared" si="10"/>
        <v>900906.9</v>
      </c>
      <c r="P24" s="88">
        <f t="shared" si="10"/>
        <v>895186.9</v>
      </c>
      <c r="Q24" s="90">
        <f t="shared" si="10"/>
        <v>895186.9</v>
      </c>
      <c r="R24" s="91">
        <f t="shared" si="10"/>
        <v>900906.9</v>
      </c>
      <c r="S24" s="88">
        <f t="shared" si="10"/>
        <v>992592.9</v>
      </c>
      <c r="T24" s="90">
        <f t="shared" si="10"/>
        <v>908792.8</v>
      </c>
      <c r="U24" s="92">
        <f t="shared" si="10"/>
        <v>908792.8</v>
      </c>
    </row>
    <row r="25" spans="1:21" s="211" customFormat="1" x14ac:dyDescent="0.25">
      <c r="A25" s="393"/>
      <c r="B25" s="408"/>
      <c r="C25" s="623" t="s">
        <v>154</v>
      </c>
      <c r="D25" s="624"/>
      <c r="E25" s="624"/>
      <c r="F25" s="409">
        <f>SUM(F26:F27)</f>
        <v>10626872.67</v>
      </c>
      <c r="G25" s="201">
        <f t="shared" ref="G25:U25" si="11">SUM(G26:G27)</f>
        <v>67438.399999999994</v>
      </c>
      <c r="H25" s="195">
        <f t="shared" si="11"/>
        <v>10559434.27</v>
      </c>
      <c r="I25" s="195">
        <f t="shared" si="11"/>
        <v>0</v>
      </c>
      <c r="J25" s="201">
        <f t="shared" si="11"/>
        <v>1015128.7700000001</v>
      </c>
      <c r="K25" s="195">
        <f t="shared" si="11"/>
        <v>873401.1</v>
      </c>
      <c r="L25" s="195">
        <f t="shared" si="11"/>
        <v>873401.1</v>
      </c>
      <c r="M25" s="195">
        <f t="shared" si="11"/>
        <v>873401.1</v>
      </c>
      <c r="N25" s="195">
        <f t="shared" si="11"/>
        <v>873401.1</v>
      </c>
      <c r="O25" s="196">
        <f t="shared" si="11"/>
        <v>873401.1</v>
      </c>
      <c r="P25" s="195">
        <f t="shared" si="11"/>
        <v>867681.1</v>
      </c>
      <c r="Q25" s="194">
        <f t="shared" si="11"/>
        <v>867681.1</v>
      </c>
      <c r="R25" s="196">
        <f t="shared" si="11"/>
        <v>873401.1</v>
      </c>
      <c r="S25" s="195">
        <f t="shared" si="11"/>
        <v>873401.1</v>
      </c>
      <c r="T25" s="194">
        <f t="shared" si="11"/>
        <v>881287</v>
      </c>
      <c r="U25" s="197">
        <f t="shared" si="11"/>
        <v>881287</v>
      </c>
    </row>
    <row r="26" spans="1:21" x14ac:dyDescent="0.25">
      <c r="B26" s="61"/>
      <c r="C26" s="399"/>
      <c r="D26" s="400" t="s">
        <v>1094</v>
      </c>
      <c r="E26" s="400"/>
      <c r="F26" s="262">
        <f t="shared" ref="F26:F33" si="12">SUM(J26:U26)</f>
        <v>67438.399999999994</v>
      </c>
      <c r="G26" s="76">
        <f>F26</f>
        <v>67438.399999999994</v>
      </c>
      <c r="H26" s="1"/>
      <c r="I26" s="1"/>
      <c r="J26" s="76">
        <f>11664+19520*0.22</f>
        <v>15958.4</v>
      </c>
      <c r="K26" s="1">
        <f t="shared" ref="K26:U26" si="13">K22*0.22</f>
        <v>5720</v>
      </c>
      <c r="L26" s="1">
        <f t="shared" si="13"/>
        <v>5720</v>
      </c>
      <c r="M26" s="1">
        <f t="shared" si="13"/>
        <v>5720</v>
      </c>
      <c r="N26" s="1">
        <f t="shared" si="13"/>
        <v>5720</v>
      </c>
      <c r="O26" s="82">
        <f t="shared" si="13"/>
        <v>5720</v>
      </c>
      <c r="P26" s="1"/>
      <c r="Q26" s="42"/>
      <c r="R26" s="82">
        <f t="shared" si="13"/>
        <v>5720</v>
      </c>
      <c r="S26" s="1">
        <f t="shared" si="13"/>
        <v>5720</v>
      </c>
      <c r="T26" s="42">
        <f t="shared" si="13"/>
        <v>5720</v>
      </c>
      <c r="U26" s="44">
        <f t="shared" si="13"/>
        <v>5720</v>
      </c>
    </row>
    <row r="27" spans="1:21" x14ac:dyDescent="0.25">
      <c r="B27" s="61"/>
      <c r="C27" s="399"/>
      <c r="D27" s="400" t="s">
        <v>1095</v>
      </c>
      <c r="E27" s="400"/>
      <c r="F27" s="262">
        <f t="shared" si="12"/>
        <v>10559434.27</v>
      </c>
      <c r="G27" s="76"/>
      <c r="H27" s="1">
        <f>F27</f>
        <v>10559434.27</v>
      </c>
      <c r="I27" s="1"/>
      <c r="J27" s="76">
        <f>(J7+3400)*0.27</f>
        <v>999170.37000000011</v>
      </c>
      <c r="K27" s="1">
        <f>(K7+1400)*0.22</f>
        <v>867681.1</v>
      </c>
      <c r="L27" s="1">
        <f t="shared" ref="L27:U27" si="14">(L7+1400)*0.22</f>
        <v>867681.1</v>
      </c>
      <c r="M27" s="1">
        <f t="shared" si="14"/>
        <v>867681.1</v>
      </c>
      <c r="N27" s="1">
        <f t="shared" si="14"/>
        <v>867681.1</v>
      </c>
      <c r="O27" s="82">
        <f t="shared" si="14"/>
        <v>867681.1</v>
      </c>
      <c r="P27" s="1">
        <f t="shared" si="14"/>
        <v>867681.1</v>
      </c>
      <c r="Q27" s="42">
        <f t="shared" si="14"/>
        <v>867681.1</v>
      </c>
      <c r="R27" s="82">
        <f t="shared" si="14"/>
        <v>867681.1</v>
      </c>
      <c r="S27" s="1">
        <f t="shared" si="14"/>
        <v>867681.1</v>
      </c>
      <c r="T27" s="42">
        <f t="shared" si="14"/>
        <v>875567</v>
      </c>
      <c r="U27" s="44">
        <f t="shared" si="14"/>
        <v>875567</v>
      </c>
    </row>
    <row r="28" spans="1:21" hidden="1" x14ac:dyDescent="0.25">
      <c r="B28" s="62"/>
      <c r="C28" s="606" t="s">
        <v>155</v>
      </c>
      <c r="D28" s="607"/>
      <c r="E28" s="607"/>
      <c r="F28" s="263">
        <f t="shared" si="12"/>
        <v>0</v>
      </c>
      <c r="G28" s="76"/>
      <c r="H28" s="1"/>
      <c r="I28" s="1"/>
      <c r="J28" s="76"/>
      <c r="K28" s="1"/>
      <c r="L28" s="1"/>
      <c r="M28" s="1"/>
      <c r="N28" s="1"/>
      <c r="O28" s="82"/>
      <c r="P28" s="1"/>
      <c r="Q28" s="42"/>
      <c r="R28" s="82"/>
      <c r="S28" s="1"/>
      <c r="T28" s="42"/>
      <c r="U28" s="44"/>
    </row>
    <row r="29" spans="1:21" hidden="1" x14ac:dyDescent="0.25">
      <c r="B29" s="62"/>
      <c r="C29" s="606" t="s">
        <v>156</v>
      </c>
      <c r="D29" s="607"/>
      <c r="E29" s="607"/>
      <c r="F29" s="263">
        <f t="shared" si="12"/>
        <v>0</v>
      </c>
      <c r="G29" s="76"/>
      <c r="H29" s="1"/>
      <c r="I29" s="1"/>
      <c r="J29" s="76"/>
      <c r="K29" s="1"/>
      <c r="L29" s="1"/>
      <c r="M29" s="1"/>
      <c r="N29" s="1"/>
      <c r="O29" s="82"/>
      <c r="P29" s="1"/>
      <c r="Q29" s="42"/>
      <c r="R29" s="82"/>
      <c r="S29" s="1"/>
      <c r="T29" s="42"/>
      <c r="U29" s="44"/>
    </row>
    <row r="30" spans="1:21" s="211" customFormat="1" x14ac:dyDescent="0.25">
      <c r="A30" s="393"/>
      <c r="B30" s="410"/>
      <c r="C30" s="625" t="s">
        <v>157</v>
      </c>
      <c r="D30" s="626"/>
      <c r="E30" s="626"/>
      <c r="F30" s="298">
        <f t="shared" si="12"/>
        <v>250773.59999999998</v>
      </c>
      <c r="G30" s="201"/>
      <c r="H30" s="195">
        <f t="shared" ref="H30:H33" si="15">F30</f>
        <v>250773.59999999998</v>
      </c>
      <c r="I30" s="195"/>
      <c r="J30" s="201">
        <f>63000*1.18*0.22</f>
        <v>16354.8</v>
      </c>
      <c r="K30" s="195">
        <f t="shared" ref="K30:U30" si="16">63000*1.18*0.22</f>
        <v>16354.8</v>
      </c>
      <c r="L30" s="195">
        <f t="shared" si="16"/>
        <v>16354.8</v>
      </c>
      <c r="M30" s="195">
        <f t="shared" si="16"/>
        <v>16354.8</v>
      </c>
      <c r="N30" s="195">
        <f t="shared" si="16"/>
        <v>16354.8</v>
      </c>
      <c r="O30" s="196">
        <f t="shared" si="16"/>
        <v>16354.8</v>
      </c>
      <c r="P30" s="195">
        <f t="shared" si="16"/>
        <v>16354.8</v>
      </c>
      <c r="Q30" s="194">
        <f t="shared" si="16"/>
        <v>16354.8</v>
      </c>
      <c r="R30" s="196">
        <f t="shared" si="16"/>
        <v>16354.8</v>
      </c>
      <c r="S30" s="195">
        <f>(63000+210000)*1.18*0.22</f>
        <v>70870.8</v>
      </c>
      <c r="T30" s="194">
        <f t="shared" si="16"/>
        <v>16354.8</v>
      </c>
      <c r="U30" s="197">
        <f t="shared" si="16"/>
        <v>16354.8</v>
      </c>
    </row>
    <row r="31" spans="1:21" s="211" customFormat="1" x14ac:dyDescent="0.25">
      <c r="A31" s="393"/>
      <c r="B31" s="410"/>
      <c r="C31" s="625" t="s">
        <v>158</v>
      </c>
      <c r="D31" s="626"/>
      <c r="E31" s="626"/>
      <c r="F31" s="298">
        <f t="shared" si="12"/>
        <v>3383</v>
      </c>
      <c r="G31" s="201"/>
      <c r="H31" s="195">
        <f t="shared" si="15"/>
        <v>3383</v>
      </c>
      <c r="I31" s="195"/>
      <c r="J31" s="201">
        <v>3383</v>
      </c>
      <c r="K31" s="195"/>
      <c r="L31" s="195"/>
      <c r="M31" s="195"/>
      <c r="N31" s="195"/>
      <c r="O31" s="196"/>
      <c r="P31" s="195"/>
      <c r="Q31" s="194"/>
      <c r="R31" s="196"/>
      <c r="S31" s="195"/>
      <c r="T31" s="194"/>
      <c r="U31" s="197"/>
    </row>
    <row r="32" spans="1:21" hidden="1" x14ac:dyDescent="0.25">
      <c r="B32" s="62"/>
      <c r="C32" s="606" t="s">
        <v>159</v>
      </c>
      <c r="D32" s="607"/>
      <c r="E32" s="607"/>
      <c r="F32" s="263">
        <f t="shared" si="12"/>
        <v>0</v>
      </c>
      <c r="G32" s="76"/>
      <c r="H32" s="1">
        <f t="shared" si="15"/>
        <v>0</v>
      </c>
      <c r="I32" s="1"/>
      <c r="J32" s="76"/>
      <c r="K32" s="1"/>
      <c r="L32" s="1"/>
      <c r="M32" s="1"/>
      <c r="N32" s="1"/>
      <c r="O32" s="82"/>
      <c r="P32" s="1"/>
      <c r="Q32" s="42"/>
      <c r="R32" s="82"/>
      <c r="S32" s="1"/>
      <c r="T32" s="42"/>
      <c r="U32" s="44"/>
    </row>
    <row r="33" spans="1:21" s="211" customFormat="1" ht="15.75" thickBot="1" x14ac:dyDescent="0.3">
      <c r="A33" s="393"/>
      <c r="B33" s="411"/>
      <c r="C33" s="621" t="s">
        <v>160</v>
      </c>
      <c r="D33" s="622"/>
      <c r="E33" s="622"/>
      <c r="F33" s="412">
        <f t="shared" si="12"/>
        <v>170982</v>
      </c>
      <c r="G33" s="201"/>
      <c r="H33" s="195">
        <f t="shared" si="15"/>
        <v>170982</v>
      </c>
      <c r="I33" s="195"/>
      <c r="J33" s="201">
        <f>63000*1.18*0.15</f>
        <v>11151</v>
      </c>
      <c r="K33" s="195">
        <f t="shared" ref="K33:U33" si="17">63000*1.18*0.15</f>
        <v>11151</v>
      </c>
      <c r="L33" s="195">
        <f t="shared" si="17"/>
        <v>11151</v>
      </c>
      <c r="M33" s="195">
        <f t="shared" si="17"/>
        <v>11151</v>
      </c>
      <c r="N33" s="195">
        <f t="shared" si="17"/>
        <v>11151</v>
      </c>
      <c r="O33" s="196">
        <f t="shared" si="17"/>
        <v>11151</v>
      </c>
      <c r="P33" s="195">
        <f t="shared" si="17"/>
        <v>11151</v>
      </c>
      <c r="Q33" s="194">
        <f t="shared" si="17"/>
        <v>11151</v>
      </c>
      <c r="R33" s="196">
        <f t="shared" si="17"/>
        <v>11151</v>
      </c>
      <c r="S33" s="195">
        <f>(63000+210000)*1.18*0.15</f>
        <v>48321</v>
      </c>
      <c r="T33" s="194">
        <f t="shared" si="17"/>
        <v>11151</v>
      </c>
      <c r="U33" s="197">
        <f t="shared" si="17"/>
        <v>11151</v>
      </c>
    </row>
    <row r="34" spans="1:21" ht="15.75" thickBot="1" x14ac:dyDescent="0.3">
      <c r="B34" s="85" t="s">
        <v>161</v>
      </c>
      <c r="C34" s="540" t="s">
        <v>162</v>
      </c>
      <c r="D34" s="558"/>
      <c r="E34" s="558"/>
      <c r="F34" s="261">
        <f t="shared" ref="F34:U34" si="18">F35+F39+F42+F62+F65</f>
        <v>3512624</v>
      </c>
      <c r="G34" s="87">
        <f t="shared" si="18"/>
        <v>78000</v>
      </c>
      <c r="H34" s="88">
        <f t="shared" si="18"/>
        <v>158750</v>
      </c>
      <c r="I34" s="88">
        <f t="shared" si="18"/>
        <v>3275874</v>
      </c>
      <c r="J34" s="87">
        <f t="shared" si="18"/>
        <v>433987</v>
      </c>
      <c r="K34" s="88">
        <f t="shared" si="18"/>
        <v>370540</v>
      </c>
      <c r="L34" s="88">
        <f t="shared" si="18"/>
        <v>274803</v>
      </c>
      <c r="M34" s="88">
        <f t="shared" si="18"/>
        <v>270290</v>
      </c>
      <c r="N34" s="88">
        <f t="shared" si="18"/>
        <v>280290</v>
      </c>
      <c r="O34" s="91">
        <f t="shared" si="18"/>
        <v>280990</v>
      </c>
      <c r="P34" s="88">
        <f t="shared" si="18"/>
        <v>252440</v>
      </c>
      <c r="Q34" s="90">
        <f t="shared" si="18"/>
        <v>262103</v>
      </c>
      <c r="R34" s="91">
        <f t="shared" si="18"/>
        <v>285290</v>
      </c>
      <c r="S34" s="88">
        <f t="shared" si="18"/>
        <v>287990</v>
      </c>
      <c r="T34" s="90">
        <f t="shared" si="18"/>
        <v>262101</v>
      </c>
      <c r="U34" s="92">
        <f t="shared" si="18"/>
        <v>251800</v>
      </c>
    </row>
    <row r="35" spans="1:21" x14ac:dyDescent="0.25">
      <c r="B35" s="125" t="s">
        <v>627</v>
      </c>
      <c r="C35" s="541" t="s">
        <v>163</v>
      </c>
      <c r="D35" s="542"/>
      <c r="E35" s="542"/>
      <c r="F35" s="257">
        <f>F36+F37+F38</f>
        <v>360000</v>
      </c>
      <c r="G35" s="119">
        <f t="shared" ref="G35:I35" si="19">G36+G37+G38</f>
        <v>0</v>
      </c>
      <c r="H35" s="120">
        <f t="shared" si="19"/>
        <v>50000</v>
      </c>
      <c r="I35" s="120">
        <f t="shared" si="19"/>
        <v>310000</v>
      </c>
      <c r="J35" s="119">
        <f t="shared" ref="J35:U35" si="20">J36+J37+J38</f>
        <v>38100</v>
      </c>
      <c r="K35" s="120">
        <f t="shared" si="20"/>
        <v>28100</v>
      </c>
      <c r="L35" s="120">
        <f t="shared" si="20"/>
        <v>38100</v>
      </c>
      <c r="M35" s="120">
        <f t="shared" si="20"/>
        <v>28100</v>
      </c>
      <c r="N35" s="120">
        <f t="shared" si="20"/>
        <v>28100</v>
      </c>
      <c r="O35" s="123">
        <f t="shared" si="20"/>
        <v>38100</v>
      </c>
      <c r="P35" s="120">
        <f t="shared" si="20"/>
        <v>0</v>
      </c>
      <c r="Q35" s="122">
        <f t="shared" si="20"/>
        <v>28100</v>
      </c>
      <c r="R35" s="123">
        <f t="shared" si="20"/>
        <v>28100</v>
      </c>
      <c r="S35" s="120">
        <f t="shared" si="20"/>
        <v>38100</v>
      </c>
      <c r="T35" s="122">
        <f t="shared" si="20"/>
        <v>28100</v>
      </c>
      <c r="U35" s="124">
        <f t="shared" si="20"/>
        <v>39000</v>
      </c>
    </row>
    <row r="36" spans="1:21" s="41" customFormat="1" x14ac:dyDescent="0.25">
      <c r="A36" s="128" t="s">
        <v>164</v>
      </c>
      <c r="B36" s="53" t="s">
        <v>628</v>
      </c>
      <c r="C36" s="580" t="s">
        <v>165</v>
      </c>
      <c r="D36" s="581"/>
      <c r="E36" s="581"/>
      <c r="F36" s="265">
        <f t="shared" ref="F36:F38" si="21">SUM(J36:U36)</f>
        <v>50000</v>
      </c>
      <c r="G36" s="78"/>
      <c r="H36" s="13">
        <f>F36</f>
        <v>50000</v>
      </c>
      <c r="I36" s="13"/>
      <c r="J36" s="78">
        <v>10000</v>
      </c>
      <c r="K36" s="13"/>
      <c r="L36" s="13">
        <v>10000</v>
      </c>
      <c r="M36" s="13"/>
      <c r="N36" s="13"/>
      <c r="O36" s="83">
        <v>10000</v>
      </c>
      <c r="P36" s="13"/>
      <c r="Q36" s="43"/>
      <c r="R36" s="83"/>
      <c r="S36" s="13">
        <v>10000</v>
      </c>
      <c r="T36" s="43"/>
      <c r="U36" s="45">
        <v>10000</v>
      </c>
    </row>
    <row r="37" spans="1:21" s="41" customFormat="1" x14ac:dyDescent="0.25">
      <c r="A37" s="128" t="s">
        <v>166</v>
      </c>
      <c r="B37" s="53" t="s">
        <v>629</v>
      </c>
      <c r="C37" s="580" t="s">
        <v>167</v>
      </c>
      <c r="D37" s="581"/>
      <c r="E37" s="581"/>
      <c r="F37" s="265">
        <f t="shared" si="21"/>
        <v>310000</v>
      </c>
      <c r="G37" s="78"/>
      <c r="H37" s="13"/>
      <c r="I37" s="13">
        <f>F37</f>
        <v>310000</v>
      </c>
      <c r="J37" s="78">
        <v>28100</v>
      </c>
      <c r="K37" s="13">
        <v>28100</v>
      </c>
      <c r="L37" s="13">
        <v>28100</v>
      </c>
      <c r="M37" s="13">
        <v>28100</v>
      </c>
      <c r="N37" s="13">
        <v>28100</v>
      </c>
      <c r="O37" s="83">
        <v>28100</v>
      </c>
      <c r="P37" s="13"/>
      <c r="Q37" s="43">
        <v>28100</v>
      </c>
      <c r="R37" s="83">
        <v>28100</v>
      </c>
      <c r="S37" s="13">
        <v>28100</v>
      </c>
      <c r="T37" s="43">
        <v>28100</v>
      </c>
      <c r="U37" s="45">
        <v>29000</v>
      </c>
    </row>
    <row r="38" spans="1:21" s="41" customFormat="1" hidden="1" x14ac:dyDescent="0.25">
      <c r="A38" s="128" t="s">
        <v>168</v>
      </c>
      <c r="B38" s="53" t="s">
        <v>630</v>
      </c>
      <c r="C38" s="580" t="s">
        <v>169</v>
      </c>
      <c r="D38" s="581"/>
      <c r="E38" s="581"/>
      <c r="F38" s="265">
        <f t="shared" si="21"/>
        <v>0</v>
      </c>
      <c r="G38" s="78"/>
      <c r="H38" s="13"/>
      <c r="I38" s="13"/>
      <c r="J38" s="78"/>
      <c r="K38" s="13"/>
      <c r="L38" s="13"/>
      <c r="M38" s="13"/>
      <c r="N38" s="13"/>
      <c r="O38" s="83"/>
      <c r="P38" s="13"/>
      <c r="Q38" s="43"/>
      <c r="R38" s="83"/>
      <c r="S38" s="13"/>
      <c r="T38" s="43"/>
      <c r="U38" s="45"/>
    </row>
    <row r="39" spans="1:21" x14ac:dyDescent="0.25">
      <c r="B39" s="93" t="s">
        <v>631</v>
      </c>
      <c r="C39" s="534" t="s">
        <v>170</v>
      </c>
      <c r="D39" s="535"/>
      <c r="E39" s="535"/>
      <c r="F39" s="259">
        <f>F40+F41</f>
        <v>221000</v>
      </c>
      <c r="G39" s="95">
        <f t="shared" ref="G39:I39" si="22">G40+G41</f>
        <v>0</v>
      </c>
      <c r="H39" s="96">
        <f t="shared" si="22"/>
        <v>0</v>
      </c>
      <c r="I39" s="96">
        <f t="shared" si="22"/>
        <v>221000</v>
      </c>
      <c r="J39" s="95">
        <f t="shared" ref="J39:U39" si="23">J40+J41</f>
        <v>18400</v>
      </c>
      <c r="K39" s="96">
        <f t="shared" si="23"/>
        <v>18400</v>
      </c>
      <c r="L39" s="96">
        <f t="shared" si="23"/>
        <v>18400</v>
      </c>
      <c r="M39" s="96">
        <f t="shared" si="23"/>
        <v>18400</v>
      </c>
      <c r="N39" s="96">
        <f t="shared" si="23"/>
        <v>18400</v>
      </c>
      <c r="O39" s="99">
        <f t="shared" si="23"/>
        <v>18400</v>
      </c>
      <c r="P39" s="96">
        <f t="shared" si="23"/>
        <v>18400</v>
      </c>
      <c r="Q39" s="98">
        <f t="shared" si="23"/>
        <v>18400</v>
      </c>
      <c r="R39" s="99">
        <f t="shared" si="23"/>
        <v>18400</v>
      </c>
      <c r="S39" s="96">
        <f t="shared" si="23"/>
        <v>18400</v>
      </c>
      <c r="T39" s="98">
        <f t="shared" si="23"/>
        <v>18400</v>
      </c>
      <c r="U39" s="100">
        <f t="shared" si="23"/>
        <v>18600</v>
      </c>
    </row>
    <row r="40" spans="1:21" s="41" customFormat="1" x14ac:dyDescent="0.25">
      <c r="A40" s="128" t="s">
        <v>171</v>
      </c>
      <c r="B40" s="53" t="s">
        <v>632</v>
      </c>
      <c r="C40" s="580" t="s">
        <v>172</v>
      </c>
      <c r="D40" s="581"/>
      <c r="E40" s="581"/>
      <c r="F40" s="265">
        <f t="shared" ref="F40:F41" si="24">SUM(J40:U40)</f>
        <v>36000</v>
      </c>
      <c r="G40" s="78"/>
      <c r="H40" s="13"/>
      <c r="I40" s="13">
        <f t="shared" ref="I40:I41" si="25">F40</f>
        <v>36000</v>
      </c>
      <c r="J40" s="78">
        <v>3000</v>
      </c>
      <c r="K40" s="13">
        <v>3000</v>
      </c>
      <c r="L40" s="13">
        <v>3000</v>
      </c>
      <c r="M40" s="13">
        <v>3000</v>
      </c>
      <c r="N40" s="13">
        <v>3000</v>
      </c>
      <c r="O40" s="83">
        <v>3000</v>
      </c>
      <c r="P40" s="13">
        <v>3000</v>
      </c>
      <c r="Q40" s="43">
        <v>3000</v>
      </c>
      <c r="R40" s="83">
        <v>3000</v>
      </c>
      <c r="S40" s="13">
        <v>3000</v>
      </c>
      <c r="T40" s="43">
        <v>3000</v>
      </c>
      <c r="U40" s="45">
        <v>3000</v>
      </c>
    </row>
    <row r="41" spans="1:21" s="41" customFormat="1" x14ac:dyDescent="0.25">
      <c r="A41" s="128" t="s">
        <v>173</v>
      </c>
      <c r="B41" s="53" t="s">
        <v>633</v>
      </c>
      <c r="C41" s="580" t="s">
        <v>174</v>
      </c>
      <c r="D41" s="581"/>
      <c r="E41" s="581"/>
      <c r="F41" s="265">
        <f t="shared" si="24"/>
        <v>185000</v>
      </c>
      <c r="G41" s="78"/>
      <c r="H41" s="13"/>
      <c r="I41" s="13">
        <f t="shared" si="25"/>
        <v>185000</v>
      </c>
      <c r="J41" s="78">
        <v>15400</v>
      </c>
      <c r="K41" s="13">
        <v>15400</v>
      </c>
      <c r="L41" s="13">
        <v>15400</v>
      </c>
      <c r="M41" s="13">
        <v>15400</v>
      </c>
      <c r="N41" s="13">
        <v>15400</v>
      </c>
      <c r="O41" s="83">
        <v>15400</v>
      </c>
      <c r="P41" s="13">
        <v>15400</v>
      </c>
      <c r="Q41" s="43">
        <v>15400</v>
      </c>
      <c r="R41" s="83">
        <v>15400</v>
      </c>
      <c r="S41" s="13">
        <v>15400</v>
      </c>
      <c r="T41" s="43">
        <v>15400</v>
      </c>
      <c r="U41" s="45">
        <v>15600</v>
      </c>
    </row>
    <row r="42" spans="1:21" x14ac:dyDescent="0.25">
      <c r="B42" s="93" t="s">
        <v>634</v>
      </c>
      <c r="C42" s="534" t="s">
        <v>175</v>
      </c>
      <c r="D42" s="535"/>
      <c r="E42" s="535"/>
      <c r="F42" s="259">
        <f>F43+F47+F48+F49+F50+F53+F57</f>
        <v>2264314</v>
      </c>
      <c r="G42" s="95">
        <f t="shared" ref="G42:I42" si="26">G43+G47+G48+G49+G50+G53+G57</f>
        <v>78000</v>
      </c>
      <c r="H42" s="96">
        <f t="shared" si="26"/>
        <v>75000</v>
      </c>
      <c r="I42" s="96">
        <f t="shared" si="26"/>
        <v>2111314</v>
      </c>
      <c r="J42" s="95">
        <f t="shared" ref="J42:U42" si="27">J43+J47+J48+J49+J50+J53+J57</f>
        <v>318594</v>
      </c>
      <c r="K42" s="96">
        <f t="shared" si="27"/>
        <v>262910</v>
      </c>
      <c r="L42" s="96">
        <f t="shared" si="27"/>
        <v>159410</v>
      </c>
      <c r="M42" s="96">
        <f t="shared" si="27"/>
        <v>172660</v>
      </c>
      <c r="N42" s="96">
        <f t="shared" si="27"/>
        <v>182660</v>
      </c>
      <c r="O42" s="99">
        <f t="shared" si="27"/>
        <v>170660</v>
      </c>
      <c r="P42" s="96">
        <f t="shared" si="27"/>
        <v>182910</v>
      </c>
      <c r="Q42" s="98">
        <f t="shared" si="27"/>
        <v>159410</v>
      </c>
      <c r="R42" s="99">
        <f t="shared" si="27"/>
        <v>182660</v>
      </c>
      <c r="S42" s="96">
        <f t="shared" si="27"/>
        <v>172660</v>
      </c>
      <c r="T42" s="98">
        <f t="shared" si="27"/>
        <v>159410</v>
      </c>
      <c r="U42" s="100">
        <f t="shared" si="27"/>
        <v>140370</v>
      </c>
    </row>
    <row r="43" spans="1:21" s="41" customFormat="1" x14ac:dyDescent="0.25">
      <c r="A43" s="128" t="s">
        <v>176</v>
      </c>
      <c r="B43" s="53" t="s">
        <v>635</v>
      </c>
      <c r="C43" s="580" t="s">
        <v>177</v>
      </c>
      <c r="D43" s="581"/>
      <c r="E43" s="581"/>
      <c r="F43" s="265">
        <f>SUM(F44:F46)</f>
        <v>1485450</v>
      </c>
      <c r="G43" s="78">
        <f t="shared" ref="G43:U43" si="28">SUM(G44:G46)</f>
        <v>0</v>
      </c>
      <c r="H43" s="13">
        <f t="shared" si="28"/>
        <v>0</v>
      </c>
      <c r="I43" s="13">
        <f t="shared" si="28"/>
        <v>1485450</v>
      </c>
      <c r="J43" s="78">
        <f t="shared" si="28"/>
        <v>61300</v>
      </c>
      <c r="K43" s="13">
        <f t="shared" si="28"/>
        <v>129480</v>
      </c>
      <c r="L43" s="13">
        <f t="shared" si="28"/>
        <v>129480</v>
      </c>
      <c r="M43" s="13">
        <f t="shared" si="28"/>
        <v>129480</v>
      </c>
      <c r="N43" s="13">
        <f t="shared" si="28"/>
        <v>129480</v>
      </c>
      <c r="O43" s="83">
        <f t="shared" si="28"/>
        <v>129480</v>
      </c>
      <c r="P43" s="13">
        <f t="shared" si="28"/>
        <v>129480</v>
      </c>
      <c r="Q43" s="43">
        <f t="shared" si="28"/>
        <v>129480</v>
      </c>
      <c r="R43" s="83">
        <f t="shared" si="28"/>
        <v>129480</v>
      </c>
      <c r="S43" s="13">
        <f t="shared" si="28"/>
        <v>129480</v>
      </c>
      <c r="T43" s="43">
        <f t="shared" si="28"/>
        <v>129480</v>
      </c>
      <c r="U43" s="45">
        <f t="shared" si="28"/>
        <v>129350</v>
      </c>
    </row>
    <row r="44" spans="1:21" x14ac:dyDescent="0.25">
      <c r="B44" s="55"/>
      <c r="C44" s="377"/>
      <c r="D44" s="246" t="s">
        <v>1029</v>
      </c>
      <c r="E44" s="246"/>
      <c r="F44" s="258">
        <f t="shared" ref="F44:F46" si="29">SUM(J44:U44)</f>
        <v>300000</v>
      </c>
      <c r="G44" s="76"/>
      <c r="H44" s="1"/>
      <c r="I44" s="1">
        <f t="shared" ref="I44:I46" si="30">F44</f>
        <v>300000</v>
      </c>
      <c r="J44" s="76">
        <v>25000</v>
      </c>
      <c r="K44" s="1">
        <v>25000</v>
      </c>
      <c r="L44" s="1">
        <v>25000</v>
      </c>
      <c r="M44" s="1">
        <v>25000</v>
      </c>
      <c r="N44" s="1">
        <v>25000</v>
      </c>
      <c r="O44" s="82">
        <v>25000</v>
      </c>
      <c r="P44" s="1">
        <v>25000</v>
      </c>
      <c r="Q44" s="42">
        <v>25000</v>
      </c>
      <c r="R44" s="82">
        <v>25000</v>
      </c>
      <c r="S44" s="1">
        <v>25000</v>
      </c>
      <c r="T44" s="42">
        <v>25000</v>
      </c>
      <c r="U44" s="44">
        <v>25000</v>
      </c>
    </row>
    <row r="45" spans="1:21" x14ac:dyDescent="0.25">
      <c r="B45" s="55"/>
      <c r="C45" s="377"/>
      <c r="D45" s="246" t="s">
        <v>1030</v>
      </c>
      <c r="E45" s="246"/>
      <c r="F45" s="258">
        <f t="shared" si="29"/>
        <v>749850</v>
      </c>
      <c r="G45" s="76"/>
      <c r="H45" s="1"/>
      <c r="I45" s="1">
        <f t="shared" si="30"/>
        <v>749850</v>
      </c>
      <c r="J45" s="76"/>
      <c r="K45" s="1">
        <v>68180</v>
      </c>
      <c r="L45" s="1">
        <v>68180</v>
      </c>
      <c r="M45" s="1">
        <v>68180</v>
      </c>
      <c r="N45" s="1">
        <v>68180</v>
      </c>
      <c r="O45" s="82">
        <v>68180</v>
      </c>
      <c r="P45" s="1">
        <v>68180</v>
      </c>
      <c r="Q45" s="42">
        <v>68180</v>
      </c>
      <c r="R45" s="82">
        <v>68180</v>
      </c>
      <c r="S45" s="1">
        <v>68180</v>
      </c>
      <c r="T45" s="42">
        <v>68180</v>
      </c>
      <c r="U45" s="44">
        <v>68050</v>
      </c>
    </row>
    <row r="46" spans="1:21" x14ac:dyDescent="0.25">
      <c r="B46" s="55"/>
      <c r="C46" s="377"/>
      <c r="D46" s="246" t="s">
        <v>1031</v>
      </c>
      <c r="E46" s="246"/>
      <c r="F46" s="258">
        <f t="shared" si="29"/>
        <v>435600</v>
      </c>
      <c r="G46" s="76"/>
      <c r="H46" s="1"/>
      <c r="I46" s="1">
        <f t="shared" si="30"/>
        <v>435600</v>
      </c>
      <c r="J46" s="76">
        <v>36300</v>
      </c>
      <c r="K46" s="1">
        <v>36300</v>
      </c>
      <c r="L46" s="1">
        <v>36300</v>
      </c>
      <c r="M46" s="1">
        <v>36300</v>
      </c>
      <c r="N46" s="1">
        <v>36300</v>
      </c>
      <c r="O46" s="82">
        <v>36300</v>
      </c>
      <c r="P46" s="1">
        <v>36300</v>
      </c>
      <c r="Q46" s="42">
        <v>36300</v>
      </c>
      <c r="R46" s="82">
        <v>36300</v>
      </c>
      <c r="S46" s="1">
        <v>36300</v>
      </c>
      <c r="T46" s="42">
        <v>36300</v>
      </c>
      <c r="U46" s="44">
        <v>36300</v>
      </c>
    </row>
    <row r="47" spans="1:21" s="41" customFormat="1" hidden="1" x14ac:dyDescent="0.25">
      <c r="A47" s="128" t="s">
        <v>178</v>
      </c>
      <c r="B47" s="53" t="s">
        <v>636</v>
      </c>
      <c r="C47" s="580" t="s">
        <v>179</v>
      </c>
      <c r="D47" s="581"/>
      <c r="E47" s="581"/>
      <c r="F47" s="265">
        <f t="shared" ref="F47:F49" si="31">SUM(J47:U47)</f>
        <v>0</v>
      </c>
      <c r="G47" s="78"/>
      <c r="H47" s="13"/>
      <c r="I47" s="13"/>
      <c r="J47" s="78"/>
      <c r="K47" s="13"/>
      <c r="L47" s="13"/>
      <c r="M47" s="13"/>
      <c r="N47" s="13"/>
      <c r="O47" s="83"/>
      <c r="P47" s="13"/>
      <c r="Q47" s="43"/>
      <c r="R47" s="83"/>
      <c r="S47" s="13"/>
      <c r="T47" s="43"/>
      <c r="U47" s="45"/>
    </row>
    <row r="48" spans="1:21" s="41" customFormat="1" x14ac:dyDescent="0.25">
      <c r="A48" s="128" t="s">
        <v>180</v>
      </c>
      <c r="B48" s="53" t="s">
        <v>637</v>
      </c>
      <c r="C48" s="580" t="s">
        <v>181</v>
      </c>
      <c r="D48" s="581"/>
      <c r="E48" s="581"/>
      <c r="F48" s="265">
        <f t="shared" si="31"/>
        <v>75000</v>
      </c>
      <c r="G48" s="78"/>
      <c r="H48" s="13">
        <f>F48</f>
        <v>75000</v>
      </c>
      <c r="I48" s="13"/>
      <c r="J48" s="78">
        <f>75000/4</f>
        <v>18750</v>
      </c>
      <c r="K48" s="13"/>
      <c r="L48" s="13">
        <v>18750</v>
      </c>
      <c r="M48" s="13"/>
      <c r="N48" s="13"/>
      <c r="O48" s="83"/>
      <c r="P48" s="13"/>
      <c r="Q48" s="43">
        <v>18750</v>
      </c>
      <c r="R48" s="83"/>
      <c r="S48" s="13"/>
      <c r="T48" s="43">
        <v>18750</v>
      </c>
      <c r="U48" s="45"/>
    </row>
    <row r="49" spans="1:21" s="41" customFormat="1" x14ac:dyDescent="0.25">
      <c r="A49" s="128" t="s">
        <v>182</v>
      </c>
      <c r="B49" s="53" t="s">
        <v>638</v>
      </c>
      <c r="C49" s="580" t="s">
        <v>183</v>
      </c>
      <c r="D49" s="581"/>
      <c r="E49" s="581"/>
      <c r="F49" s="265">
        <f t="shared" si="31"/>
        <v>160000</v>
      </c>
      <c r="G49" s="78"/>
      <c r="H49" s="13"/>
      <c r="I49" s="13">
        <f>F49</f>
        <v>160000</v>
      </c>
      <c r="J49" s="78"/>
      <c r="K49" s="13">
        <v>32000</v>
      </c>
      <c r="L49" s="13"/>
      <c r="M49" s="13">
        <v>32000</v>
      </c>
      <c r="N49" s="13">
        <v>32000</v>
      </c>
      <c r="O49" s="83"/>
      <c r="P49" s="13"/>
      <c r="Q49" s="43"/>
      <c r="R49" s="83">
        <v>32000</v>
      </c>
      <c r="S49" s="13">
        <v>32000</v>
      </c>
      <c r="T49" s="43"/>
      <c r="U49" s="45"/>
    </row>
    <row r="50" spans="1:21" s="18" customFormat="1" x14ac:dyDescent="0.25">
      <c r="A50" s="128" t="s">
        <v>184</v>
      </c>
      <c r="B50" s="53" t="s">
        <v>639</v>
      </c>
      <c r="C50" s="580" t="s">
        <v>185</v>
      </c>
      <c r="D50" s="581"/>
      <c r="E50" s="581"/>
      <c r="F50" s="265">
        <f>F51+F52</f>
        <v>201364</v>
      </c>
      <c r="G50" s="78">
        <f t="shared" ref="G50:I50" si="32">G51+G52</f>
        <v>0</v>
      </c>
      <c r="H50" s="13">
        <f t="shared" si="32"/>
        <v>0</v>
      </c>
      <c r="I50" s="13">
        <f t="shared" si="32"/>
        <v>201364</v>
      </c>
      <c r="J50" s="78">
        <f t="shared" ref="J50:U50" si="33">J51+J52</f>
        <v>201364</v>
      </c>
      <c r="K50" s="13">
        <f t="shared" si="33"/>
        <v>0</v>
      </c>
      <c r="L50" s="13">
        <f t="shared" si="33"/>
        <v>0</v>
      </c>
      <c r="M50" s="13">
        <f t="shared" si="33"/>
        <v>0</v>
      </c>
      <c r="N50" s="13">
        <f t="shared" si="33"/>
        <v>0</v>
      </c>
      <c r="O50" s="83">
        <f t="shared" si="33"/>
        <v>0</v>
      </c>
      <c r="P50" s="13">
        <f t="shared" si="33"/>
        <v>0</v>
      </c>
      <c r="Q50" s="43">
        <f t="shared" si="33"/>
        <v>0</v>
      </c>
      <c r="R50" s="83">
        <f t="shared" si="33"/>
        <v>0</v>
      </c>
      <c r="S50" s="13">
        <f t="shared" si="33"/>
        <v>0</v>
      </c>
      <c r="T50" s="43">
        <f t="shared" si="33"/>
        <v>0</v>
      </c>
      <c r="U50" s="45">
        <f t="shared" si="33"/>
        <v>0</v>
      </c>
    </row>
    <row r="51" spans="1:21" x14ac:dyDescent="0.25">
      <c r="B51" s="55"/>
      <c r="C51" s="278"/>
      <c r="D51" s="524" t="s">
        <v>186</v>
      </c>
      <c r="E51" s="524"/>
      <c r="F51" s="258">
        <f>SUM(J51:U51)</f>
        <v>201364</v>
      </c>
      <c r="G51" s="76"/>
      <c r="H51" s="1"/>
      <c r="I51" s="1">
        <f>F51</f>
        <v>201364</v>
      </c>
      <c r="J51" s="76">
        <v>201364</v>
      </c>
      <c r="K51" s="1"/>
      <c r="L51" s="1"/>
      <c r="M51" s="1"/>
      <c r="N51" s="1"/>
      <c r="O51" s="82"/>
      <c r="P51" s="1"/>
      <c r="Q51" s="42"/>
      <c r="R51" s="82"/>
      <c r="S51" s="1"/>
      <c r="T51" s="42"/>
      <c r="U51" s="44"/>
    </row>
    <row r="52" spans="1:21" hidden="1" x14ac:dyDescent="0.25">
      <c r="B52" s="55"/>
      <c r="C52" s="278"/>
      <c r="D52" s="524" t="s">
        <v>187</v>
      </c>
      <c r="E52" s="524"/>
      <c r="F52" s="258">
        <f>SUM(J52:U52)</f>
        <v>0</v>
      </c>
      <c r="G52" s="76"/>
      <c r="H52" s="1"/>
      <c r="I52" s="1"/>
      <c r="J52" s="76"/>
      <c r="K52" s="1"/>
      <c r="L52" s="1"/>
      <c r="M52" s="1"/>
      <c r="N52" s="1"/>
      <c r="O52" s="82"/>
      <c r="P52" s="1"/>
      <c r="Q52" s="42"/>
      <c r="R52" s="82"/>
      <c r="S52" s="1"/>
      <c r="T52" s="42"/>
      <c r="U52" s="44"/>
    </row>
    <row r="53" spans="1:21" s="41" customFormat="1" x14ac:dyDescent="0.25">
      <c r="A53" s="128" t="s">
        <v>188</v>
      </c>
      <c r="B53" s="53" t="s">
        <v>640</v>
      </c>
      <c r="C53" s="576" t="s">
        <v>189</v>
      </c>
      <c r="D53" s="577"/>
      <c r="E53" s="577"/>
      <c r="F53" s="265">
        <f>SUM(F54:F56)</f>
        <v>188500</v>
      </c>
      <c r="G53" s="78">
        <f t="shared" ref="G53:U53" si="34">SUM(G54:G56)</f>
        <v>78000</v>
      </c>
      <c r="H53" s="13">
        <f t="shared" si="34"/>
        <v>0</v>
      </c>
      <c r="I53" s="13">
        <f t="shared" si="34"/>
        <v>110500</v>
      </c>
      <c r="J53" s="78">
        <f t="shared" si="34"/>
        <v>6000</v>
      </c>
      <c r="K53" s="13">
        <f t="shared" si="34"/>
        <v>90250</v>
      </c>
      <c r="L53" s="13">
        <f t="shared" si="34"/>
        <v>0</v>
      </c>
      <c r="M53" s="13">
        <f t="shared" si="34"/>
        <v>0</v>
      </c>
      <c r="N53" s="13">
        <f t="shared" si="34"/>
        <v>10000</v>
      </c>
      <c r="O53" s="83">
        <f t="shared" si="34"/>
        <v>30000</v>
      </c>
      <c r="P53" s="13">
        <f t="shared" si="34"/>
        <v>42250</v>
      </c>
      <c r="Q53" s="43">
        <f t="shared" si="34"/>
        <v>0</v>
      </c>
      <c r="R53" s="83">
        <f t="shared" si="34"/>
        <v>10000</v>
      </c>
      <c r="S53" s="13">
        <f t="shared" si="34"/>
        <v>0</v>
      </c>
      <c r="T53" s="43">
        <f t="shared" si="34"/>
        <v>0</v>
      </c>
      <c r="U53" s="45">
        <f t="shared" si="34"/>
        <v>0</v>
      </c>
    </row>
    <row r="54" spans="1:21" x14ac:dyDescent="0.25">
      <c r="B54" s="55"/>
      <c r="C54" s="278"/>
      <c r="D54" s="390" t="s">
        <v>1069</v>
      </c>
      <c r="E54" s="390"/>
      <c r="F54" s="258">
        <f t="shared" ref="F54:F56" si="35">SUM(J54:U54)</f>
        <v>78000</v>
      </c>
      <c r="G54" s="76">
        <f>F54</f>
        <v>78000</v>
      </c>
      <c r="H54" s="1"/>
      <c r="I54" s="1"/>
      <c r="J54" s="76"/>
      <c r="K54" s="1">
        <v>48000</v>
      </c>
      <c r="L54" s="1"/>
      <c r="M54" s="1"/>
      <c r="N54" s="1"/>
      <c r="O54" s="82">
        <v>30000</v>
      </c>
      <c r="P54" s="1"/>
      <c r="Q54" s="42"/>
      <c r="R54" s="82"/>
      <c r="S54" s="1"/>
      <c r="T54" s="42"/>
      <c r="U54" s="44"/>
    </row>
    <row r="55" spans="1:21" x14ac:dyDescent="0.25">
      <c r="B55" s="55"/>
      <c r="C55" s="278"/>
      <c r="D55" s="390" t="s">
        <v>1034</v>
      </c>
      <c r="E55" s="390"/>
      <c r="F55" s="258">
        <f t="shared" si="35"/>
        <v>84500</v>
      </c>
      <c r="G55" s="76"/>
      <c r="H55" s="1"/>
      <c r="I55" s="1">
        <f t="shared" ref="I55:I56" si="36">F55</f>
        <v>84500</v>
      </c>
      <c r="J55" s="76"/>
      <c r="K55" s="1">
        <v>42250</v>
      </c>
      <c r="L55" s="1"/>
      <c r="M55" s="1"/>
      <c r="N55" s="1"/>
      <c r="O55" s="82"/>
      <c r="P55" s="1">
        <v>42250</v>
      </c>
      <c r="Q55" s="42"/>
      <c r="R55" s="82"/>
      <c r="S55" s="1"/>
      <c r="T55" s="42"/>
      <c r="U55" s="44"/>
    </row>
    <row r="56" spans="1:21" x14ac:dyDescent="0.25">
      <c r="B56" s="55"/>
      <c r="C56" s="278"/>
      <c r="D56" s="390" t="s">
        <v>1035</v>
      </c>
      <c r="E56" s="390"/>
      <c r="F56" s="258">
        <f t="shared" si="35"/>
        <v>26000</v>
      </c>
      <c r="G56" s="76"/>
      <c r="H56" s="1"/>
      <c r="I56" s="1">
        <f t="shared" si="36"/>
        <v>26000</v>
      </c>
      <c r="J56" s="76">
        <v>6000</v>
      </c>
      <c r="K56" s="1"/>
      <c r="L56" s="1"/>
      <c r="M56" s="1"/>
      <c r="N56" s="1">
        <v>10000</v>
      </c>
      <c r="O56" s="82"/>
      <c r="P56" s="1"/>
      <c r="Q56" s="42"/>
      <c r="R56" s="82">
        <v>10000</v>
      </c>
      <c r="S56" s="1"/>
      <c r="T56" s="42"/>
      <c r="U56" s="44"/>
    </row>
    <row r="57" spans="1:21" s="41" customFormat="1" x14ac:dyDescent="0.25">
      <c r="A57" s="128" t="s">
        <v>190</v>
      </c>
      <c r="B57" s="53" t="s">
        <v>641</v>
      </c>
      <c r="C57" s="576" t="s">
        <v>191</v>
      </c>
      <c r="D57" s="577"/>
      <c r="E57" s="577"/>
      <c r="F57" s="265">
        <f>SUM(F58:F61)</f>
        <v>154000</v>
      </c>
      <c r="G57" s="78">
        <f t="shared" ref="G57:U57" si="37">SUM(G58:G61)</f>
        <v>0</v>
      </c>
      <c r="H57" s="13">
        <f t="shared" si="37"/>
        <v>0</v>
      </c>
      <c r="I57" s="13">
        <f t="shared" si="37"/>
        <v>154000</v>
      </c>
      <c r="J57" s="78">
        <f t="shared" si="37"/>
        <v>31180</v>
      </c>
      <c r="K57" s="13">
        <f t="shared" si="37"/>
        <v>11180</v>
      </c>
      <c r="L57" s="13">
        <f t="shared" si="37"/>
        <v>11180</v>
      </c>
      <c r="M57" s="13">
        <f t="shared" si="37"/>
        <v>11180</v>
      </c>
      <c r="N57" s="13">
        <f t="shared" si="37"/>
        <v>11180</v>
      </c>
      <c r="O57" s="83">
        <f t="shared" si="37"/>
        <v>11180</v>
      </c>
      <c r="P57" s="13">
        <f t="shared" si="37"/>
        <v>11180</v>
      </c>
      <c r="Q57" s="43">
        <f t="shared" si="37"/>
        <v>11180</v>
      </c>
      <c r="R57" s="83">
        <f t="shared" si="37"/>
        <v>11180</v>
      </c>
      <c r="S57" s="13">
        <f t="shared" si="37"/>
        <v>11180</v>
      </c>
      <c r="T57" s="43">
        <f t="shared" si="37"/>
        <v>11180</v>
      </c>
      <c r="U57" s="45">
        <f t="shared" si="37"/>
        <v>11020</v>
      </c>
    </row>
    <row r="58" spans="1:21" x14ac:dyDescent="0.25">
      <c r="B58" s="55"/>
      <c r="C58" s="278"/>
      <c r="D58" s="390" t="s">
        <v>1039</v>
      </c>
      <c r="E58" s="390"/>
      <c r="F58" s="258">
        <f>SUM(J58:U58)</f>
        <v>48000</v>
      </c>
      <c r="G58" s="76"/>
      <c r="H58" s="1"/>
      <c r="I58" s="1">
        <f t="shared" ref="I58:I61" si="38">F58</f>
        <v>48000</v>
      </c>
      <c r="J58" s="76">
        <v>4000</v>
      </c>
      <c r="K58" s="1">
        <v>4000</v>
      </c>
      <c r="L58" s="1">
        <v>4000</v>
      </c>
      <c r="M58" s="1">
        <v>4000</v>
      </c>
      <c r="N58" s="1">
        <v>4000</v>
      </c>
      <c r="O58" s="82">
        <v>4000</v>
      </c>
      <c r="P58" s="1">
        <v>4000</v>
      </c>
      <c r="Q58" s="42">
        <v>4000</v>
      </c>
      <c r="R58" s="82">
        <v>4000</v>
      </c>
      <c r="S58" s="1">
        <v>4000</v>
      </c>
      <c r="T58" s="42">
        <v>4000</v>
      </c>
      <c r="U58" s="44">
        <v>4000</v>
      </c>
    </row>
    <row r="59" spans="1:21" x14ac:dyDescent="0.25">
      <c r="B59" s="55"/>
      <c r="C59" s="278"/>
      <c r="D59" s="390" t="s">
        <v>1070</v>
      </c>
      <c r="E59" s="390"/>
      <c r="F59" s="258">
        <f>SUM(J59:U59)</f>
        <v>20000</v>
      </c>
      <c r="G59" s="76"/>
      <c r="H59" s="1"/>
      <c r="I59" s="1">
        <f t="shared" si="38"/>
        <v>20000</v>
      </c>
      <c r="J59" s="76">
        <v>20000</v>
      </c>
      <c r="K59" s="1"/>
      <c r="L59" s="1"/>
      <c r="M59" s="1"/>
      <c r="N59" s="1"/>
      <c r="O59" s="82"/>
      <c r="P59" s="1"/>
      <c r="Q59" s="42"/>
      <c r="R59" s="82"/>
      <c r="S59" s="1"/>
      <c r="T59" s="42"/>
      <c r="U59" s="44"/>
    </row>
    <row r="60" spans="1:21" x14ac:dyDescent="0.25">
      <c r="B60" s="55"/>
      <c r="C60" s="278"/>
      <c r="D60" s="390" t="s">
        <v>1071</v>
      </c>
      <c r="E60" s="390"/>
      <c r="F60" s="258">
        <f>SUM(J60:U60)</f>
        <v>36000</v>
      </c>
      <c r="G60" s="76"/>
      <c r="H60" s="1"/>
      <c r="I60" s="1">
        <f t="shared" si="38"/>
        <v>36000</v>
      </c>
      <c r="J60" s="76">
        <v>3000</v>
      </c>
      <c r="K60" s="1">
        <v>3000</v>
      </c>
      <c r="L60" s="1">
        <v>3000</v>
      </c>
      <c r="M60" s="1">
        <v>3000</v>
      </c>
      <c r="N60" s="1">
        <v>3000</v>
      </c>
      <c r="O60" s="82">
        <v>3000</v>
      </c>
      <c r="P60" s="1">
        <v>3000</v>
      </c>
      <c r="Q60" s="42">
        <v>3000</v>
      </c>
      <c r="R60" s="82">
        <v>3000</v>
      </c>
      <c r="S60" s="1">
        <v>3000</v>
      </c>
      <c r="T60" s="42">
        <v>3000</v>
      </c>
      <c r="U60" s="44">
        <v>3000</v>
      </c>
    </row>
    <row r="61" spans="1:21" x14ac:dyDescent="0.25">
      <c r="B61" s="55"/>
      <c r="C61" s="278"/>
      <c r="D61" s="390" t="s">
        <v>1035</v>
      </c>
      <c r="E61" s="390"/>
      <c r="F61" s="258">
        <f>SUM(J61:U61)</f>
        <v>50000</v>
      </c>
      <c r="G61" s="76"/>
      <c r="H61" s="1"/>
      <c r="I61" s="1">
        <f t="shared" si="38"/>
        <v>50000</v>
      </c>
      <c r="J61" s="76">
        <v>4180</v>
      </c>
      <c r="K61" s="1">
        <v>4180</v>
      </c>
      <c r="L61" s="1">
        <v>4180</v>
      </c>
      <c r="M61" s="1">
        <v>4180</v>
      </c>
      <c r="N61" s="1">
        <v>4180</v>
      </c>
      <c r="O61" s="82">
        <v>4180</v>
      </c>
      <c r="P61" s="1">
        <v>4180</v>
      </c>
      <c r="Q61" s="42">
        <v>4180</v>
      </c>
      <c r="R61" s="82">
        <v>4180</v>
      </c>
      <c r="S61" s="1">
        <v>4180</v>
      </c>
      <c r="T61" s="42">
        <v>4180</v>
      </c>
      <c r="U61" s="44">
        <v>4020</v>
      </c>
    </row>
    <row r="62" spans="1:21" x14ac:dyDescent="0.25">
      <c r="B62" s="93" t="s">
        <v>642</v>
      </c>
      <c r="C62" s="556" t="s">
        <v>192</v>
      </c>
      <c r="D62" s="557"/>
      <c r="E62" s="557"/>
      <c r="F62" s="259">
        <f>F63+F64</f>
        <v>10000</v>
      </c>
      <c r="G62" s="95">
        <f t="shared" ref="G62:I62" si="39">G63+G64</f>
        <v>0</v>
      </c>
      <c r="H62" s="96">
        <f t="shared" si="39"/>
        <v>0</v>
      </c>
      <c r="I62" s="96">
        <f t="shared" si="39"/>
        <v>10000</v>
      </c>
      <c r="J62" s="95">
        <f t="shared" ref="J62:U62" si="40">J63+J64</f>
        <v>0</v>
      </c>
      <c r="K62" s="96">
        <f t="shared" si="40"/>
        <v>5000</v>
      </c>
      <c r="L62" s="96">
        <f t="shared" si="40"/>
        <v>0</v>
      </c>
      <c r="M62" s="96">
        <f t="shared" si="40"/>
        <v>0</v>
      </c>
      <c r="N62" s="96">
        <f t="shared" si="40"/>
        <v>0</v>
      </c>
      <c r="O62" s="99">
        <f t="shared" si="40"/>
        <v>0</v>
      </c>
      <c r="P62" s="96">
        <f t="shared" si="40"/>
        <v>0</v>
      </c>
      <c r="Q62" s="98">
        <f t="shared" si="40"/>
        <v>0</v>
      </c>
      <c r="R62" s="99">
        <f t="shared" si="40"/>
        <v>5000</v>
      </c>
      <c r="S62" s="96">
        <f t="shared" si="40"/>
        <v>0</v>
      </c>
      <c r="T62" s="98">
        <f t="shared" si="40"/>
        <v>0</v>
      </c>
      <c r="U62" s="100">
        <f t="shared" si="40"/>
        <v>0</v>
      </c>
    </row>
    <row r="63" spans="1:21" s="41" customFormat="1" x14ac:dyDescent="0.25">
      <c r="A63" s="128" t="s">
        <v>193</v>
      </c>
      <c r="B63" s="53" t="s">
        <v>643</v>
      </c>
      <c r="C63" s="576" t="s">
        <v>194</v>
      </c>
      <c r="D63" s="577"/>
      <c r="E63" s="577"/>
      <c r="F63" s="265">
        <f t="shared" ref="F63:F64" si="41">SUM(J63:U63)</f>
        <v>10000</v>
      </c>
      <c r="G63" s="78"/>
      <c r="H63" s="13"/>
      <c r="I63" s="13">
        <f>F63</f>
        <v>10000</v>
      </c>
      <c r="J63" s="78"/>
      <c r="K63" s="13">
        <v>5000</v>
      </c>
      <c r="L63" s="13"/>
      <c r="M63" s="13"/>
      <c r="N63" s="13"/>
      <c r="O63" s="83"/>
      <c r="P63" s="13"/>
      <c r="Q63" s="43"/>
      <c r="R63" s="83">
        <v>5000</v>
      </c>
      <c r="S63" s="13"/>
      <c r="T63" s="43"/>
      <c r="U63" s="45"/>
    </row>
    <row r="64" spans="1:21" s="41" customFormat="1" hidden="1" x14ac:dyDescent="0.25">
      <c r="A64" s="128" t="s">
        <v>195</v>
      </c>
      <c r="B64" s="53" t="s">
        <v>644</v>
      </c>
      <c r="C64" s="576" t="s">
        <v>196</v>
      </c>
      <c r="D64" s="577"/>
      <c r="E64" s="577"/>
      <c r="F64" s="265">
        <f t="shared" si="41"/>
        <v>0</v>
      </c>
      <c r="G64" s="78"/>
      <c r="H64" s="13"/>
      <c r="I64" s="13"/>
      <c r="J64" s="78"/>
      <c r="K64" s="13"/>
      <c r="L64" s="13"/>
      <c r="M64" s="13"/>
      <c r="N64" s="13"/>
      <c r="O64" s="83"/>
      <c r="P64" s="13"/>
      <c r="Q64" s="43"/>
      <c r="R64" s="83"/>
      <c r="S64" s="13"/>
      <c r="T64" s="43"/>
      <c r="U64" s="45"/>
    </row>
    <row r="65" spans="1:21" x14ac:dyDescent="0.25">
      <c r="B65" s="93" t="s">
        <v>645</v>
      </c>
      <c r="C65" s="556" t="s">
        <v>197</v>
      </c>
      <c r="D65" s="557"/>
      <c r="E65" s="557"/>
      <c r="F65" s="259">
        <f t="shared" ref="F65:U65" si="42">F66+F69+F70+F71+F72</f>
        <v>657310</v>
      </c>
      <c r="G65" s="95">
        <f t="shared" si="42"/>
        <v>0</v>
      </c>
      <c r="H65" s="96">
        <f t="shared" si="42"/>
        <v>33750</v>
      </c>
      <c r="I65" s="96">
        <f t="shared" si="42"/>
        <v>623560</v>
      </c>
      <c r="J65" s="95">
        <f t="shared" si="42"/>
        <v>58893</v>
      </c>
      <c r="K65" s="96">
        <f t="shared" si="42"/>
        <v>56130</v>
      </c>
      <c r="L65" s="96">
        <f t="shared" si="42"/>
        <v>58893</v>
      </c>
      <c r="M65" s="96">
        <f t="shared" si="42"/>
        <v>51130</v>
      </c>
      <c r="N65" s="96">
        <f t="shared" si="42"/>
        <v>51130</v>
      </c>
      <c r="O65" s="99">
        <f t="shared" si="42"/>
        <v>53830</v>
      </c>
      <c r="P65" s="96">
        <f t="shared" si="42"/>
        <v>51130</v>
      </c>
      <c r="Q65" s="98">
        <f t="shared" si="42"/>
        <v>56193</v>
      </c>
      <c r="R65" s="99">
        <f t="shared" si="42"/>
        <v>51130</v>
      </c>
      <c r="S65" s="96">
        <f t="shared" si="42"/>
        <v>58830</v>
      </c>
      <c r="T65" s="98">
        <f t="shared" si="42"/>
        <v>56191</v>
      </c>
      <c r="U65" s="100">
        <f t="shared" si="42"/>
        <v>53830</v>
      </c>
    </row>
    <row r="66" spans="1:21" s="41" customFormat="1" x14ac:dyDescent="0.25">
      <c r="A66" s="128" t="s">
        <v>198</v>
      </c>
      <c r="B66" s="53" t="s">
        <v>646</v>
      </c>
      <c r="C66" s="576" t="s">
        <v>879</v>
      </c>
      <c r="D66" s="577"/>
      <c r="E66" s="577"/>
      <c r="F66" s="265">
        <f t="shared" ref="F66:U66" si="43">SUM(F67:F68)</f>
        <v>647310</v>
      </c>
      <c r="G66" s="78">
        <f t="shared" si="43"/>
        <v>0</v>
      </c>
      <c r="H66" s="13">
        <f t="shared" si="43"/>
        <v>33750</v>
      </c>
      <c r="I66" s="13">
        <f t="shared" si="43"/>
        <v>613560</v>
      </c>
      <c r="J66" s="78">
        <f t="shared" si="43"/>
        <v>58893</v>
      </c>
      <c r="K66" s="13">
        <f t="shared" si="43"/>
        <v>51130</v>
      </c>
      <c r="L66" s="13">
        <f t="shared" si="43"/>
        <v>58893</v>
      </c>
      <c r="M66" s="13">
        <f t="shared" si="43"/>
        <v>51130</v>
      </c>
      <c r="N66" s="13">
        <f t="shared" si="43"/>
        <v>51130</v>
      </c>
      <c r="O66" s="83">
        <f t="shared" si="43"/>
        <v>53830</v>
      </c>
      <c r="P66" s="13">
        <f t="shared" si="43"/>
        <v>51130</v>
      </c>
      <c r="Q66" s="43">
        <f t="shared" si="43"/>
        <v>56193</v>
      </c>
      <c r="R66" s="83">
        <f t="shared" si="43"/>
        <v>51130</v>
      </c>
      <c r="S66" s="13">
        <f t="shared" si="43"/>
        <v>53830</v>
      </c>
      <c r="T66" s="43">
        <f t="shared" si="43"/>
        <v>56191</v>
      </c>
      <c r="U66" s="45">
        <f t="shared" si="43"/>
        <v>53830</v>
      </c>
    </row>
    <row r="67" spans="1:21" x14ac:dyDescent="0.25">
      <c r="B67" s="55"/>
      <c r="C67" s="278"/>
      <c r="D67" s="390" t="s">
        <v>997</v>
      </c>
      <c r="E67" s="390"/>
      <c r="F67" s="258">
        <f t="shared" ref="F67" si="44">SUM(J67:U67)</f>
        <v>33750</v>
      </c>
      <c r="G67" s="76"/>
      <c r="H67" s="1">
        <f>F67</f>
        <v>33750</v>
      </c>
      <c r="I67" s="1"/>
      <c r="J67" s="76">
        <v>7763</v>
      </c>
      <c r="K67" s="1"/>
      <c r="L67" s="1">
        <v>7763</v>
      </c>
      <c r="M67" s="1"/>
      <c r="N67" s="1"/>
      <c r="O67" s="82">
        <v>2700</v>
      </c>
      <c r="P67" s="1"/>
      <c r="Q67" s="42">
        <v>5063</v>
      </c>
      <c r="R67" s="82"/>
      <c r="S67" s="1">
        <v>2700</v>
      </c>
      <c r="T67" s="42">
        <v>5061</v>
      </c>
      <c r="U67" s="44">
        <v>2700</v>
      </c>
    </row>
    <row r="68" spans="1:21" x14ac:dyDescent="0.25">
      <c r="B68" s="55"/>
      <c r="C68" s="278"/>
      <c r="D68" s="390" t="s">
        <v>995</v>
      </c>
      <c r="E68" s="390"/>
      <c r="F68" s="258">
        <f t="shared" ref="F68" si="45">SUM(J68:U68)</f>
        <v>613560</v>
      </c>
      <c r="G68" s="76"/>
      <c r="H68" s="1"/>
      <c r="I68" s="1">
        <f>F68</f>
        <v>613560</v>
      </c>
      <c r="J68" s="76">
        <v>51130</v>
      </c>
      <c r="K68" s="1">
        <v>51130</v>
      </c>
      <c r="L68" s="1">
        <v>51130</v>
      </c>
      <c r="M68" s="1">
        <v>51130</v>
      </c>
      <c r="N68" s="1">
        <v>51130</v>
      </c>
      <c r="O68" s="82">
        <v>51130</v>
      </c>
      <c r="P68" s="1">
        <v>51130</v>
      </c>
      <c r="Q68" s="42">
        <v>51130</v>
      </c>
      <c r="R68" s="82">
        <v>51130</v>
      </c>
      <c r="S68" s="1">
        <v>51130</v>
      </c>
      <c r="T68" s="42">
        <v>51130</v>
      </c>
      <c r="U68" s="44">
        <v>51130</v>
      </c>
    </row>
    <row r="69" spans="1:21" s="41" customFormat="1" hidden="1" x14ac:dyDescent="0.25">
      <c r="A69" s="128" t="s">
        <v>199</v>
      </c>
      <c r="B69" s="53" t="s">
        <v>647</v>
      </c>
      <c r="C69" s="576" t="s">
        <v>200</v>
      </c>
      <c r="D69" s="577"/>
      <c r="E69" s="577"/>
      <c r="F69" s="265">
        <f>SUM(J69:U69)</f>
        <v>0</v>
      </c>
      <c r="G69" s="78"/>
      <c r="H69" s="13"/>
      <c r="I69" s="13"/>
      <c r="J69" s="78"/>
      <c r="K69" s="13"/>
      <c r="L69" s="13"/>
      <c r="M69" s="13"/>
      <c r="N69" s="13"/>
      <c r="O69" s="83"/>
      <c r="P69" s="13"/>
      <c r="Q69" s="43"/>
      <c r="R69" s="83"/>
      <c r="S69" s="13"/>
      <c r="T69" s="43"/>
      <c r="U69" s="45"/>
    </row>
    <row r="70" spans="1:21" s="41" customFormat="1" hidden="1" x14ac:dyDescent="0.25">
      <c r="A70" s="128" t="s">
        <v>201</v>
      </c>
      <c r="B70" s="53" t="s">
        <v>648</v>
      </c>
      <c r="C70" s="576" t="s">
        <v>202</v>
      </c>
      <c r="D70" s="577"/>
      <c r="E70" s="577"/>
      <c r="F70" s="265">
        <f>SUM(J70:U70)</f>
        <v>0</v>
      </c>
      <c r="G70" s="78"/>
      <c r="H70" s="13"/>
      <c r="I70" s="13"/>
      <c r="J70" s="78"/>
      <c r="K70" s="13"/>
      <c r="L70" s="13"/>
      <c r="M70" s="13"/>
      <c r="N70" s="13"/>
      <c r="O70" s="83"/>
      <c r="P70" s="13"/>
      <c r="Q70" s="43"/>
      <c r="R70" s="83"/>
      <c r="S70" s="13"/>
      <c r="T70" s="43"/>
      <c r="U70" s="45"/>
    </row>
    <row r="71" spans="1:21" s="41" customFormat="1" hidden="1" x14ac:dyDescent="0.25">
      <c r="A71" s="128" t="s">
        <v>203</v>
      </c>
      <c r="B71" s="53" t="s">
        <v>649</v>
      </c>
      <c r="C71" s="576" t="s">
        <v>204</v>
      </c>
      <c r="D71" s="577"/>
      <c r="E71" s="577"/>
      <c r="F71" s="265">
        <f>SUM(J71:U71)</f>
        <v>0</v>
      </c>
      <c r="G71" s="78"/>
      <c r="H71" s="13"/>
      <c r="I71" s="13"/>
      <c r="J71" s="78"/>
      <c r="K71" s="13"/>
      <c r="L71" s="13"/>
      <c r="M71" s="13"/>
      <c r="N71" s="13"/>
      <c r="O71" s="83"/>
      <c r="P71" s="13"/>
      <c r="Q71" s="43"/>
      <c r="R71" s="83"/>
      <c r="S71" s="13"/>
      <c r="T71" s="43"/>
      <c r="U71" s="45"/>
    </row>
    <row r="72" spans="1:21" s="41" customFormat="1" ht="15.75" thickBot="1" x14ac:dyDescent="0.3">
      <c r="A72" s="128" t="s">
        <v>205</v>
      </c>
      <c r="B72" s="198" t="s">
        <v>650</v>
      </c>
      <c r="C72" s="586" t="s">
        <v>206</v>
      </c>
      <c r="D72" s="587"/>
      <c r="E72" s="587"/>
      <c r="F72" s="282">
        <f>SUM(J72:U72)</f>
        <v>10000</v>
      </c>
      <c r="G72" s="78"/>
      <c r="H72" s="13"/>
      <c r="I72" s="13">
        <f>F72</f>
        <v>10000</v>
      </c>
      <c r="J72" s="78"/>
      <c r="K72" s="13">
        <v>5000</v>
      </c>
      <c r="L72" s="13"/>
      <c r="M72" s="13"/>
      <c r="N72" s="13"/>
      <c r="O72" s="83"/>
      <c r="P72" s="13"/>
      <c r="Q72" s="43"/>
      <c r="R72" s="83"/>
      <c r="S72" s="13">
        <v>5000</v>
      </c>
      <c r="T72" s="43"/>
      <c r="U72" s="45"/>
    </row>
    <row r="73" spans="1:21" ht="15.75" thickBot="1" x14ac:dyDescent="0.3">
      <c r="B73" s="85" t="s">
        <v>207</v>
      </c>
      <c r="C73" s="560" t="s">
        <v>208</v>
      </c>
      <c r="D73" s="561"/>
      <c r="E73" s="561"/>
      <c r="F73" s="261">
        <f>F74+F75+F76+F77+F78+F79+F80+F84</f>
        <v>0</v>
      </c>
      <c r="G73" s="87">
        <f t="shared" ref="G73:I73" si="46">G74+G75+G76+G77+G78+G79+G80+G84</f>
        <v>0</v>
      </c>
      <c r="H73" s="88">
        <f t="shared" si="46"/>
        <v>0</v>
      </c>
      <c r="I73" s="88">
        <f t="shared" si="46"/>
        <v>0</v>
      </c>
      <c r="J73" s="87">
        <f t="shared" ref="J73:U73" si="47">J74+J75+J76+J77+J78+J79+J80+J84</f>
        <v>0</v>
      </c>
      <c r="K73" s="88">
        <f t="shared" si="47"/>
        <v>0</v>
      </c>
      <c r="L73" s="88">
        <f t="shared" si="47"/>
        <v>0</v>
      </c>
      <c r="M73" s="88">
        <f t="shared" si="47"/>
        <v>0</v>
      </c>
      <c r="N73" s="88">
        <f t="shared" si="47"/>
        <v>0</v>
      </c>
      <c r="O73" s="91">
        <f t="shared" si="47"/>
        <v>0</v>
      </c>
      <c r="P73" s="88">
        <f t="shared" si="47"/>
        <v>0</v>
      </c>
      <c r="Q73" s="90">
        <f t="shared" si="47"/>
        <v>0</v>
      </c>
      <c r="R73" s="91">
        <f t="shared" si="47"/>
        <v>0</v>
      </c>
      <c r="S73" s="88">
        <f t="shared" si="47"/>
        <v>0</v>
      </c>
      <c r="T73" s="90">
        <f t="shared" si="47"/>
        <v>0</v>
      </c>
      <c r="U73" s="92">
        <f t="shared" si="47"/>
        <v>0</v>
      </c>
    </row>
    <row r="74" spans="1:21" s="18" customFormat="1" ht="15.75" hidden="1" thickBot="1" x14ac:dyDescent="0.3">
      <c r="A74" s="128" t="s">
        <v>880</v>
      </c>
      <c r="B74" s="117" t="s">
        <v>881</v>
      </c>
      <c r="C74" s="574" t="s">
        <v>882</v>
      </c>
      <c r="D74" s="575"/>
      <c r="E74" s="575"/>
      <c r="F74" s="257">
        <f t="shared" ref="F74:F79" si="48">SUM(J74:U74)</f>
        <v>0</v>
      </c>
      <c r="G74" s="95"/>
      <c r="H74" s="96"/>
      <c r="I74" s="96"/>
      <c r="J74" s="95"/>
      <c r="K74" s="96"/>
      <c r="L74" s="96"/>
      <c r="M74" s="96"/>
      <c r="N74" s="96"/>
      <c r="O74" s="99"/>
      <c r="P74" s="96"/>
      <c r="Q74" s="98"/>
      <c r="R74" s="99"/>
      <c r="S74" s="96"/>
      <c r="T74" s="98"/>
      <c r="U74" s="100"/>
    </row>
    <row r="75" spans="1:21" s="18" customFormat="1" ht="15.75" hidden="1" thickBot="1" x14ac:dyDescent="0.3">
      <c r="A75" s="128" t="s">
        <v>209</v>
      </c>
      <c r="B75" s="117" t="s">
        <v>651</v>
      </c>
      <c r="C75" s="574" t="s">
        <v>210</v>
      </c>
      <c r="D75" s="575"/>
      <c r="E75" s="575"/>
      <c r="F75" s="257">
        <f t="shared" si="48"/>
        <v>0</v>
      </c>
      <c r="G75" s="95"/>
      <c r="H75" s="96"/>
      <c r="I75" s="96"/>
      <c r="J75" s="95"/>
      <c r="K75" s="96"/>
      <c r="L75" s="96"/>
      <c r="M75" s="96"/>
      <c r="N75" s="96"/>
      <c r="O75" s="99"/>
      <c r="P75" s="96"/>
      <c r="Q75" s="98"/>
      <c r="R75" s="99"/>
      <c r="S75" s="96"/>
      <c r="T75" s="98"/>
      <c r="U75" s="100"/>
    </row>
    <row r="76" spans="1:21" s="18" customFormat="1" ht="15.75" hidden="1" thickBot="1" x14ac:dyDescent="0.3">
      <c r="A76" s="128" t="s">
        <v>211</v>
      </c>
      <c r="B76" s="93" t="s">
        <v>652</v>
      </c>
      <c r="C76" s="556" t="s">
        <v>352</v>
      </c>
      <c r="D76" s="557"/>
      <c r="E76" s="557"/>
      <c r="F76" s="259">
        <f t="shared" si="48"/>
        <v>0</v>
      </c>
      <c r="G76" s="95"/>
      <c r="H76" s="96"/>
      <c r="I76" s="96"/>
      <c r="J76" s="95"/>
      <c r="K76" s="96"/>
      <c r="L76" s="96"/>
      <c r="M76" s="96"/>
      <c r="N76" s="96"/>
      <c r="O76" s="99"/>
      <c r="P76" s="96"/>
      <c r="Q76" s="98"/>
      <c r="R76" s="99"/>
      <c r="S76" s="96"/>
      <c r="T76" s="98"/>
      <c r="U76" s="100"/>
    </row>
    <row r="77" spans="1:21" s="18" customFormat="1" ht="15.75" hidden="1" thickBot="1" x14ac:dyDescent="0.3">
      <c r="A77" s="128" t="s">
        <v>212</v>
      </c>
      <c r="B77" s="117" t="s">
        <v>653</v>
      </c>
      <c r="C77" s="556" t="s">
        <v>883</v>
      </c>
      <c r="D77" s="557"/>
      <c r="E77" s="557"/>
      <c r="F77" s="259">
        <f t="shared" si="48"/>
        <v>0</v>
      </c>
      <c r="G77" s="95"/>
      <c r="H77" s="96"/>
      <c r="I77" s="96"/>
      <c r="J77" s="95"/>
      <c r="K77" s="96"/>
      <c r="L77" s="96"/>
      <c r="M77" s="96"/>
      <c r="N77" s="96"/>
      <c r="O77" s="99"/>
      <c r="P77" s="96"/>
      <c r="Q77" s="98"/>
      <c r="R77" s="99"/>
      <c r="S77" s="96"/>
      <c r="T77" s="98"/>
      <c r="U77" s="100"/>
    </row>
    <row r="78" spans="1:21" s="18" customFormat="1" ht="15.75" hidden="1" thickBot="1" x14ac:dyDescent="0.3">
      <c r="A78" s="128" t="s">
        <v>213</v>
      </c>
      <c r="B78" s="93" t="s">
        <v>654</v>
      </c>
      <c r="C78" s="556" t="s">
        <v>884</v>
      </c>
      <c r="D78" s="557"/>
      <c r="E78" s="557"/>
      <c r="F78" s="259">
        <f t="shared" si="48"/>
        <v>0</v>
      </c>
      <c r="G78" s="95"/>
      <c r="H78" s="96"/>
      <c r="I78" s="96"/>
      <c r="J78" s="95"/>
      <c r="K78" s="96"/>
      <c r="L78" s="96"/>
      <c r="M78" s="96"/>
      <c r="N78" s="96"/>
      <c r="O78" s="99"/>
      <c r="P78" s="96"/>
      <c r="Q78" s="98"/>
      <c r="R78" s="99"/>
      <c r="S78" s="96"/>
      <c r="T78" s="98"/>
      <c r="U78" s="100"/>
    </row>
    <row r="79" spans="1:21" s="18" customFormat="1" ht="15.75" hidden="1" thickBot="1" x14ac:dyDescent="0.3">
      <c r="A79" s="128" t="s">
        <v>214</v>
      </c>
      <c r="B79" s="117" t="s">
        <v>655</v>
      </c>
      <c r="C79" s="556" t="s">
        <v>215</v>
      </c>
      <c r="D79" s="557"/>
      <c r="E79" s="557"/>
      <c r="F79" s="259">
        <f t="shared" si="48"/>
        <v>0</v>
      </c>
      <c r="G79" s="95"/>
      <c r="H79" s="96"/>
      <c r="I79" s="96"/>
      <c r="J79" s="95"/>
      <c r="K79" s="96"/>
      <c r="L79" s="96"/>
      <c r="M79" s="96"/>
      <c r="N79" s="96"/>
      <c r="O79" s="99"/>
      <c r="P79" s="96"/>
      <c r="Q79" s="98"/>
      <c r="R79" s="99"/>
      <c r="S79" s="96"/>
      <c r="T79" s="98"/>
      <c r="U79" s="100"/>
    </row>
    <row r="80" spans="1:21" s="18" customFormat="1" ht="15.75" hidden="1" thickBot="1" x14ac:dyDescent="0.3">
      <c r="A80" s="128" t="s">
        <v>216</v>
      </c>
      <c r="B80" s="93" t="s">
        <v>656</v>
      </c>
      <c r="C80" s="556" t="s">
        <v>217</v>
      </c>
      <c r="D80" s="557"/>
      <c r="E80" s="557"/>
      <c r="F80" s="259">
        <f>F81+F82+F83</f>
        <v>0</v>
      </c>
      <c r="G80" s="95">
        <f t="shared" ref="G80:I80" si="49">G81+G82+G83</f>
        <v>0</v>
      </c>
      <c r="H80" s="96">
        <f t="shared" si="49"/>
        <v>0</v>
      </c>
      <c r="I80" s="96">
        <f t="shared" si="49"/>
        <v>0</v>
      </c>
      <c r="J80" s="95">
        <f t="shared" ref="J80:U80" si="50">J81+J82+J83</f>
        <v>0</v>
      </c>
      <c r="K80" s="96">
        <f t="shared" si="50"/>
        <v>0</v>
      </c>
      <c r="L80" s="96">
        <f t="shared" si="50"/>
        <v>0</v>
      </c>
      <c r="M80" s="96">
        <f t="shared" si="50"/>
        <v>0</v>
      </c>
      <c r="N80" s="96">
        <f t="shared" si="50"/>
        <v>0</v>
      </c>
      <c r="O80" s="99">
        <f t="shared" si="50"/>
        <v>0</v>
      </c>
      <c r="P80" s="96">
        <f t="shared" si="50"/>
        <v>0</v>
      </c>
      <c r="Q80" s="98">
        <f t="shared" si="50"/>
        <v>0</v>
      </c>
      <c r="R80" s="99">
        <f t="shared" si="50"/>
        <v>0</v>
      </c>
      <c r="S80" s="96">
        <f t="shared" si="50"/>
        <v>0</v>
      </c>
      <c r="T80" s="98">
        <f t="shared" si="50"/>
        <v>0</v>
      </c>
      <c r="U80" s="100">
        <f t="shared" si="50"/>
        <v>0</v>
      </c>
    </row>
    <row r="81" spans="1:22" ht="15.75" hidden="1" thickBot="1" x14ac:dyDescent="0.3">
      <c r="B81" s="55"/>
      <c r="C81" s="2"/>
      <c r="D81" s="524" t="s">
        <v>343</v>
      </c>
      <c r="E81" s="524"/>
      <c r="F81" s="258">
        <f t="shared" ref="F81:F83" si="51">SUM(J81:U81)</f>
        <v>0</v>
      </c>
      <c r="G81" s="76"/>
      <c r="H81" s="1"/>
      <c r="I81" s="1"/>
      <c r="J81" s="76"/>
      <c r="K81" s="1"/>
      <c r="L81" s="1"/>
      <c r="M81" s="1"/>
      <c r="N81" s="1"/>
      <c r="O81" s="82"/>
      <c r="P81" s="1"/>
      <c r="Q81" s="42"/>
      <c r="R81" s="82"/>
      <c r="S81" s="1"/>
      <c r="T81" s="42"/>
      <c r="U81" s="44"/>
      <c r="V81" s="21"/>
    </row>
    <row r="82" spans="1:22" ht="15.75" hidden="1" thickBot="1" x14ac:dyDescent="0.3">
      <c r="B82" s="55"/>
      <c r="C82" s="2"/>
      <c r="D82" s="524" t="s">
        <v>344</v>
      </c>
      <c r="E82" s="524"/>
      <c r="F82" s="258">
        <f t="shared" si="51"/>
        <v>0</v>
      </c>
      <c r="G82" s="76"/>
      <c r="H82" s="1"/>
      <c r="I82" s="1"/>
      <c r="J82" s="76"/>
      <c r="K82" s="1"/>
      <c r="L82" s="1"/>
      <c r="M82" s="1"/>
      <c r="N82" s="1"/>
      <c r="O82" s="82"/>
      <c r="P82" s="1"/>
      <c r="Q82" s="42"/>
      <c r="R82" s="82"/>
      <c r="S82" s="1"/>
      <c r="T82" s="42"/>
      <c r="U82" s="44"/>
    </row>
    <row r="83" spans="1:22" ht="15.75" hidden="1" thickBot="1" x14ac:dyDescent="0.3">
      <c r="B83" s="55"/>
      <c r="C83" s="2"/>
      <c r="D83" s="524" t="s">
        <v>345</v>
      </c>
      <c r="E83" s="524"/>
      <c r="F83" s="258">
        <f t="shared" si="51"/>
        <v>0</v>
      </c>
      <c r="G83" s="76"/>
      <c r="H83" s="1"/>
      <c r="I83" s="1"/>
      <c r="J83" s="76"/>
      <c r="K83" s="1"/>
      <c r="L83" s="1"/>
      <c r="M83" s="1"/>
      <c r="N83" s="1"/>
      <c r="O83" s="82"/>
      <c r="P83" s="1"/>
      <c r="Q83" s="42"/>
      <c r="R83" s="82"/>
      <c r="S83" s="1"/>
      <c r="T83" s="42"/>
      <c r="U83" s="44"/>
    </row>
    <row r="84" spans="1:22" s="18" customFormat="1" ht="15.75" hidden="1" thickBot="1" x14ac:dyDescent="0.3">
      <c r="A84" s="128" t="s">
        <v>218</v>
      </c>
      <c r="B84" s="93" t="s">
        <v>657</v>
      </c>
      <c r="C84" s="556" t="s">
        <v>219</v>
      </c>
      <c r="D84" s="557"/>
      <c r="E84" s="557"/>
      <c r="F84" s="259">
        <f>F85+F86+F87+F88</f>
        <v>0</v>
      </c>
      <c r="G84" s="95">
        <f t="shared" ref="G84:I84" si="52">G85+G86+G87+G88</f>
        <v>0</v>
      </c>
      <c r="H84" s="96">
        <f t="shared" si="52"/>
        <v>0</v>
      </c>
      <c r="I84" s="96">
        <f t="shared" si="52"/>
        <v>0</v>
      </c>
      <c r="J84" s="95">
        <f t="shared" ref="J84:U84" si="53">J85+J86+J87+J88</f>
        <v>0</v>
      </c>
      <c r="K84" s="96">
        <f t="shared" si="53"/>
        <v>0</v>
      </c>
      <c r="L84" s="96">
        <f t="shared" si="53"/>
        <v>0</v>
      </c>
      <c r="M84" s="96">
        <f t="shared" si="53"/>
        <v>0</v>
      </c>
      <c r="N84" s="96">
        <f t="shared" si="53"/>
        <v>0</v>
      </c>
      <c r="O84" s="99">
        <f t="shared" si="53"/>
        <v>0</v>
      </c>
      <c r="P84" s="96">
        <f t="shared" si="53"/>
        <v>0</v>
      </c>
      <c r="Q84" s="98">
        <f t="shared" si="53"/>
        <v>0</v>
      </c>
      <c r="R84" s="99">
        <f t="shared" si="53"/>
        <v>0</v>
      </c>
      <c r="S84" s="96">
        <f t="shared" si="53"/>
        <v>0</v>
      </c>
      <c r="T84" s="98">
        <f t="shared" si="53"/>
        <v>0</v>
      </c>
      <c r="U84" s="100">
        <f t="shared" si="53"/>
        <v>0</v>
      </c>
    </row>
    <row r="85" spans="1:22" ht="15.75" hidden="1" thickBot="1" x14ac:dyDescent="0.3">
      <c r="B85" s="55"/>
      <c r="C85" s="2"/>
      <c r="D85" s="524" t="s">
        <v>836</v>
      </c>
      <c r="E85" s="524"/>
      <c r="F85" s="258">
        <f t="shared" ref="F85:F88" si="54">SUM(J85:U85)</f>
        <v>0</v>
      </c>
      <c r="G85" s="76"/>
      <c r="H85" s="1"/>
      <c r="I85" s="1"/>
      <c r="J85" s="76"/>
      <c r="K85" s="1"/>
      <c r="L85" s="1"/>
      <c r="M85" s="1"/>
      <c r="N85" s="1"/>
      <c r="O85" s="82"/>
      <c r="P85" s="1"/>
      <c r="Q85" s="42"/>
      <c r="R85" s="82"/>
      <c r="S85" s="1"/>
      <c r="T85" s="42"/>
      <c r="U85" s="44"/>
    </row>
    <row r="86" spans="1:22" ht="15.75" hidden="1" thickBot="1" x14ac:dyDescent="0.3">
      <c r="B86" s="55"/>
      <c r="C86" s="2"/>
      <c r="D86" s="524" t="s">
        <v>346</v>
      </c>
      <c r="E86" s="524"/>
      <c r="F86" s="258">
        <f t="shared" si="54"/>
        <v>0</v>
      </c>
      <c r="G86" s="76"/>
      <c r="H86" s="1"/>
      <c r="I86" s="1"/>
      <c r="J86" s="76"/>
      <c r="K86" s="1"/>
      <c r="L86" s="1"/>
      <c r="M86" s="1"/>
      <c r="N86" s="1"/>
      <c r="O86" s="82"/>
      <c r="P86" s="1"/>
      <c r="Q86" s="42"/>
      <c r="R86" s="82"/>
      <c r="S86" s="1"/>
      <c r="T86" s="42"/>
      <c r="U86" s="44"/>
    </row>
    <row r="87" spans="1:22" ht="15.75" hidden="1" thickBot="1" x14ac:dyDescent="0.3">
      <c r="B87" s="55"/>
      <c r="C87" s="2"/>
      <c r="D87" s="524" t="s">
        <v>837</v>
      </c>
      <c r="E87" s="524"/>
      <c r="F87" s="258">
        <f t="shared" si="54"/>
        <v>0</v>
      </c>
      <c r="G87" s="76"/>
      <c r="H87" s="1"/>
      <c r="I87" s="1"/>
      <c r="J87" s="76"/>
      <c r="K87" s="1"/>
      <c r="L87" s="1"/>
      <c r="M87" s="1"/>
      <c r="N87" s="1"/>
      <c r="O87" s="82"/>
      <c r="P87" s="1"/>
      <c r="Q87" s="42"/>
      <c r="R87" s="82"/>
      <c r="S87" s="1"/>
      <c r="T87" s="42"/>
      <c r="U87" s="44"/>
    </row>
    <row r="88" spans="1:22" ht="15.75" hidden="1" thickBot="1" x14ac:dyDescent="0.3">
      <c r="B88" s="55"/>
      <c r="C88" s="2"/>
      <c r="D88" s="524" t="s">
        <v>835</v>
      </c>
      <c r="E88" s="524"/>
      <c r="F88" s="258">
        <f t="shared" si="54"/>
        <v>0</v>
      </c>
      <c r="G88" s="76"/>
      <c r="H88" s="1"/>
      <c r="I88" s="1"/>
      <c r="J88" s="76"/>
      <c r="K88" s="1"/>
      <c r="L88" s="1"/>
      <c r="M88" s="1"/>
      <c r="N88" s="1"/>
      <c r="O88" s="82"/>
      <c r="P88" s="1"/>
      <c r="Q88" s="42"/>
      <c r="R88" s="82"/>
      <c r="S88" s="1"/>
      <c r="T88" s="42"/>
      <c r="U88" s="44"/>
    </row>
    <row r="89" spans="1:22" ht="15.75" thickBot="1" x14ac:dyDescent="0.3">
      <c r="B89" s="101" t="s">
        <v>220</v>
      </c>
      <c r="C89" s="560" t="s">
        <v>221</v>
      </c>
      <c r="D89" s="561"/>
      <c r="E89" s="561"/>
      <c r="F89" s="261">
        <f>F90+F93+F97+F98+F109+F120+F131+F134+F146+F147+F148+F149+F160</f>
        <v>16000</v>
      </c>
      <c r="G89" s="87">
        <f t="shared" ref="G89:I89" si="55">G90+G93+G97+G98+G109+G120+G131+G134+G146+G147+G148+G149+G160</f>
        <v>0</v>
      </c>
      <c r="H89" s="88">
        <f t="shared" si="55"/>
        <v>0</v>
      </c>
      <c r="I89" s="88">
        <f t="shared" si="55"/>
        <v>16000</v>
      </c>
      <c r="J89" s="87">
        <f t="shared" ref="J89:U89" si="56">J90+J93+J97+J98+J109+J120+J131+J134+J146+J147+J148+J149+J160</f>
        <v>0</v>
      </c>
      <c r="K89" s="88">
        <f t="shared" si="56"/>
        <v>0</v>
      </c>
      <c r="L89" s="88">
        <f t="shared" si="56"/>
        <v>0</v>
      </c>
      <c r="M89" s="88">
        <f t="shared" si="56"/>
        <v>0</v>
      </c>
      <c r="N89" s="88">
        <f t="shared" si="56"/>
        <v>0</v>
      </c>
      <c r="O89" s="91">
        <f t="shared" si="56"/>
        <v>0</v>
      </c>
      <c r="P89" s="88">
        <f t="shared" si="56"/>
        <v>0</v>
      </c>
      <c r="Q89" s="90">
        <f t="shared" si="56"/>
        <v>0</v>
      </c>
      <c r="R89" s="91">
        <f t="shared" si="56"/>
        <v>0</v>
      </c>
      <c r="S89" s="88">
        <f t="shared" si="56"/>
        <v>0</v>
      </c>
      <c r="T89" s="90">
        <f t="shared" si="56"/>
        <v>0</v>
      </c>
      <c r="U89" s="92">
        <f t="shared" si="56"/>
        <v>16000</v>
      </c>
    </row>
    <row r="90" spans="1:22" s="41" customFormat="1" hidden="1" x14ac:dyDescent="0.25">
      <c r="A90" s="128" t="s">
        <v>222</v>
      </c>
      <c r="B90" s="126" t="s">
        <v>658</v>
      </c>
      <c r="C90" s="562" t="s">
        <v>223</v>
      </c>
      <c r="D90" s="563"/>
      <c r="E90" s="563"/>
      <c r="F90" s="266">
        <f>F91+F92</f>
        <v>0</v>
      </c>
      <c r="G90" s="173">
        <f t="shared" ref="G90:I90" si="57">G91+G92</f>
        <v>0</v>
      </c>
      <c r="H90" s="134">
        <f t="shared" si="57"/>
        <v>0</v>
      </c>
      <c r="I90" s="134">
        <f t="shared" si="57"/>
        <v>0</v>
      </c>
      <c r="J90" s="173">
        <f t="shared" ref="J90:U90" si="58">J91+J92</f>
        <v>0</v>
      </c>
      <c r="K90" s="134">
        <f t="shared" si="58"/>
        <v>0</v>
      </c>
      <c r="L90" s="134">
        <f t="shared" si="58"/>
        <v>0</v>
      </c>
      <c r="M90" s="134">
        <f t="shared" si="58"/>
        <v>0</v>
      </c>
      <c r="N90" s="134">
        <f t="shared" si="58"/>
        <v>0</v>
      </c>
      <c r="O90" s="135">
        <f t="shared" si="58"/>
        <v>0</v>
      </c>
      <c r="P90" s="134">
        <f t="shared" si="58"/>
        <v>0</v>
      </c>
      <c r="Q90" s="133">
        <f t="shared" si="58"/>
        <v>0</v>
      </c>
      <c r="R90" s="135">
        <f t="shared" si="58"/>
        <v>0</v>
      </c>
      <c r="S90" s="134">
        <f t="shared" si="58"/>
        <v>0</v>
      </c>
      <c r="T90" s="133">
        <f t="shared" si="58"/>
        <v>0</v>
      </c>
      <c r="U90" s="136">
        <f t="shared" si="58"/>
        <v>0</v>
      </c>
    </row>
    <row r="91" spans="1:22" hidden="1" x14ac:dyDescent="0.25">
      <c r="B91" s="55"/>
      <c r="C91" s="2"/>
      <c r="D91" s="524" t="s">
        <v>347</v>
      </c>
      <c r="E91" s="524"/>
      <c r="F91" s="258">
        <f t="shared" ref="F91:F92" si="59">SUM(J91:U91)</f>
        <v>0</v>
      </c>
      <c r="G91" s="76"/>
      <c r="H91" s="1"/>
      <c r="I91" s="1"/>
      <c r="J91" s="76"/>
      <c r="K91" s="1"/>
      <c r="L91" s="1"/>
      <c r="M91" s="1"/>
      <c r="N91" s="1"/>
      <c r="O91" s="82"/>
      <c r="P91" s="1"/>
      <c r="Q91" s="42"/>
      <c r="R91" s="82"/>
      <c r="S91" s="1"/>
      <c r="T91" s="42"/>
      <c r="U91" s="44"/>
    </row>
    <row r="92" spans="1:22" hidden="1" x14ac:dyDescent="0.25">
      <c r="B92" s="55"/>
      <c r="C92" s="2"/>
      <c r="D92" s="524" t="s">
        <v>348</v>
      </c>
      <c r="E92" s="524"/>
      <c r="F92" s="258">
        <f t="shared" si="59"/>
        <v>0</v>
      </c>
      <c r="G92" s="76"/>
      <c r="H92" s="1"/>
      <c r="I92" s="1"/>
      <c r="J92" s="76"/>
      <c r="K92" s="1"/>
      <c r="L92" s="1"/>
      <c r="M92" s="1"/>
      <c r="N92" s="1"/>
      <c r="O92" s="82"/>
      <c r="P92" s="1"/>
      <c r="Q92" s="42"/>
      <c r="R92" s="82"/>
      <c r="S92" s="1"/>
      <c r="T92" s="42"/>
      <c r="U92" s="44"/>
    </row>
    <row r="93" spans="1:22" hidden="1" x14ac:dyDescent="0.25">
      <c r="B93" s="126" t="s">
        <v>838</v>
      </c>
      <c r="C93" s="562" t="s">
        <v>839</v>
      </c>
      <c r="D93" s="563"/>
      <c r="E93" s="563"/>
      <c r="F93" s="266">
        <f>F94+F95+F96</f>
        <v>0</v>
      </c>
      <c r="G93" s="173">
        <f t="shared" ref="G93:I93" si="60">G94+G95+G96</f>
        <v>0</v>
      </c>
      <c r="H93" s="134">
        <f t="shared" si="60"/>
        <v>0</v>
      </c>
      <c r="I93" s="134">
        <f t="shared" si="60"/>
        <v>0</v>
      </c>
      <c r="J93" s="173">
        <f t="shared" ref="J93:U93" si="61">J94+J95+J96</f>
        <v>0</v>
      </c>
      <c r="K93" s="134">
        <f t="shared" si="61"/>
        <v>0</v>
      </c>
      <c r="L93" s="134">
        <f t="shared" si="61"/>
        <v>0</v>
      </c>
      <c r="M93" s="134">
        <f t="shared" si="61"/>
        <v>0</v>
      </c>
      <c r="N93" s="134">
        <f t="shared" si="61"/>
        <v>0</v>
      </c>
      <c r="O93" s="135">
        <f t="shared" si="61"/>
        <v>0</v>
      </c>
      <c r="P93" s="134">
        <f t="shared" si="61"/>
        <v>0</v>
      </c>
      <c r="Q93" s="133">
        <f t="shared" si="61"/>
        <v>0</v>
      </c>
      <c r="R93" s="135">
        <f t="shared" si="61"/>
        <v>0</v>
      </c>
      <c r="S93" s="134">
        <f t="shared" si="61"/>
        <v>0</v>
      </c>
      <c r="T93" s="133">
        <f t="shared" si="61"/>
        <v>0</v>
      </c>
      <c r="U93" s="136">
        <f t="shared" si="61"/>
        <v>0</v>
      </c>
    </row>
    <row r="94" spans="1:22" s="211" customFormat="1" hidden="1" x14ac:dyDescent="0.25">
      <c r="A94" s="128" t="s">
        <v>885</v>
      </c>
      <c r="B94" s="191" t="s">
        <v>886</v>
      </c>
      <c r="C94" s="204"/>
      <c r="D94" s="274" t="s">
        <v>976</v>
      </c>
      <c r="E94" s="300"/>
      <c r="F94" s="281">
        <f t="shared" ref="F94:F97" si="62">SUM(J94:U94)</f>
        <v>0</v>
      </c>
      <c r="G94" s="201"/>
      <c r="H94" s="195"/>
      <c r="I94" s="195"/>
      <c r="J94" s="201"/>
      <c r="K94" s="195"/>
      <c r="L94" s="195"/>
      <c r="M94" s="195"/>
      <c r="N94" s="195"/>
      <c r="O94" s="196"/>
      <c r="P94" s="195"/>
      <c r="Q94" s="194"/>
      <c r="R94" s="196"/>
      <c r="S94" s="195"/>
      <c r="T94" s="194"/>
      <c r="U94" s="197"/>
    </row>
    <row r="95" spans="1:22" s="211" customFormat="1" hidden="1" x14ac:dyDescent="0.25">
      <c r="A95" s="128" t="s">
        <v>224</v>
      </c>
      <c r="B95" s="191" t="s">
        <v>659</v>
      </c>
      <c r="C95" s="204"/>
      <c r="D95" s="274" t="s">
        <v>225</v>
      </c>
      <c r="E95" s="300"/>
      <c r="F95" s="281">
        <f t="shared" si="62"/>
        <v>0</v>
      </c>
      <c r="G95" s="201"/>
      <c r="H95" s="195"/>
      <c r="I95" s="195"/>
      <c r="J95" s="201"/>
      <c r="K95" s="195"/>
      <c r="L95" s="195"/>
      <c r="M95" s="195"/>
      <c r="N95" s="195"/>
      <c r="O95" s="196"/>
      <c r="P95" s="195"/>
      <c r="Q95" s="194"/>
      <c r="R95" s="196"/>
      <c r="S95" s="195"/>
      <c r="T95" s="194"/>
      <c r="U95" s="197"/>
    </row>
    <row r="96" spans="1:22" s="211" customFormat="1" hidden="1" x14ac:dyDescent="0.25">
      <c r="A96" s="128" t="s">
        <v>226</v>
      </c>
      <c r="B96" s="191" t="s">
        <v>660</v>
      </c>
      <c r="C96" s="204"/>
      <c r="D96" s="274" t="s">
        <v>227</v>
      </c>
      <c r="E96" s="300"/>
      <c r="F96" s="281">
        <f t="shared" si="62"/>
        <v>0</v>
      </c>
      <c r="G96" s="201"/>
      <c r="H96" s="195"/>
      <c r="I96" s="195"/>
      <c r="J96" s="201"/>
      <c r="K96" s="195"/>
      <c r="L96" s="195"/>
      <c r="M96" s="195"/>
      <c r="N96" s="195"/>
      <c r="O96" s="196"/>
      <c r="P96" s="195"/>
      <c r="Q96" s="194"/>
      <c r="R96" s="196"/>
      <c r="S96" s="195"/>
      <c r="T96" s="194"/>
      <c r="U96" s="197"/>
    </row>
    <row r="97" spans="1:21" s="41" customFormat="1" ht="27.75" hidden="1" customHeight="1" x14ac:dyDescent="0.25">
      <c r="A97" s="128" t="s">
        <v>228</v>
      </c>
      <c r="B97" s="109" t="s">
        <v>661</v>
      </c>
      <c r="C97" s="602" t="s">
        <v>353</v>
      </c>
      <c r="D97" s="603"/>
      <c r="E97" s="603"/>
      <c r="F97" s="267">
        <f t="shared" si="62"/>
        <v>0</v>
      </c>
      <c r="G97" s="111"/>
      <c r="H97" s="112"/>
      <c r="I97" s="112"/>
      <c r="J97" s="111"/>
      <c r="K97" s="112"/>
      <c r="L97" s="112"/>
      <c r="M97" s="112"/>
      <c r="N97" s="112"/>
      <c r="O97" s="115"/>
      <c r="P97" s="112"/>
      <c r="Q97" s="114"/>
      <c r="R97" s="115"/>
      <c r="S97" s="112"/>
      <c r="T97" s="114"/>
      <c r="U97" s="116"/>
    </row>
    <row r="98" spans="1:21" s="41" customFormat="1" hidden="1" x14ac:dyDescent="0.25">
      <c r="A98" s="128" t="s">
        <v>229</v>
      </c>
      <c r="B98" s="109" t="s">
        <v>662</v>
      </c>
      <c r="C98" s="602" t="s">
        <v>804</v>
      </c>
      <c r="D98" s="603"/>
      <c r="E98" s="603"/>
      <c r="F98" s="267">
        <f>F99+F100+F101+F102+F103+F104+F105+F106+F107+F108</f>
        <v>0</v>
      </c>
      <c r="G98" s="111">
        <f t="shared" ref="G98:I98" si="63">G99+G100+G101+G102+G103+G104+G105+G106+G107+G108</f>
        <v>0</v>
      </c>
      <c r="H98" s="112">
        <f t="shared" si="63"/>
        <v>0</v>
      </c>
      <c r="I98" s="112">
        <f t="shared" si="63"/>
        <v>0</v>
      </c>
      <c r="J98" s="111">
        <f t="shared" ref="J98:U98" si="64">J99+J100+J101+J102+J103+J104+J105+J106+J107+J108</f>
        <v>0</v>
      </c>
      <c r="K98" s="112">
        <f t="shared" si="64"/>
        <v>0</v>
      </c>
      <c r="L98" s="112">
        <f t="shared" si="64"/>
        <v>0</v>
      </c>
      <c r="M98" s="112">
        <f t="shared" si="64"/>
        <v>0</v>
      </c>
      <c r="N98" s="112">
        <f t="shared" si="64"/>
        <v>0</v>
      </c>
      <c r="O98" s="115">
        <f t="shared" si="64"/>
        <v>0</v>
      </c>
      <c r="P98" s="112">
        <f t="shared" si="64"/>
        <v>0</v>
      </c>
      <c r="Q98" s="114">
        <f t="shared" si="64"/>
        <v>0</v>
      </c>
      <c r="R98" s="115">
        <f t="shared" si="64"/>
        <v>0</v>
      </c>
      <c r="S98" s="112">
        <f t="shared" si="64"/>
        <v>0</v>
      </c>
      <c r="T98" s="114">
        <f t="shared" si="64"/>
        <v>0</v>
      </c>
      <c r="U98" s="116">
        <f t="shared" si="64"/>
        <v>0</v>
      </c>
    </row>
    <row r="99" spans="1:21" hidden="1" x14ac:dyDescent="0.25">
      <c r="B99" s="55"/>
      <c r="C99" s="2"/>
      <c r="D99" s="524" t="s">
        <v>370</v>
      </c>
      <c r="E99" s="524"/>
      <c r="F99" s="258">
        <f t="shared" ref="F99:F108" si="65">SUM(J99:U99)</f>
        <v>0</v>
      </c>
      <c r="G99" s="76"/>
      <c r="H99" s="1"/>
      <c r="I99" s="1"/>
      <c r="J99" s="76"/>
      <c r="K99" s="1"/>
      <c r="L99" s="1"/>
      <c r="M99" s="1"/>
      <c r="N99" s="1"/>
      <c r="O99" s="82"/>
      <c r="P99" s="1"/>
      <c r="Q99" s="42"/>
      <c r="R99" s="82"/>
      <c r="S99" s="1"/>
      <c r="T99" s="42"/>
      <c r="U99" s="44"/>
    </row>
    <row r="100" spans="1:21" hidden="1" x14ac:dyDescent="0.25">
      <c r="B100" s="55"/>
      <c r="C100" s="2"/>
      <c r="D100" s="524" t="s">
        <v>506</v>
      </c>
      <c r="E100" s="524"/>
      <c r="F100" s="258">
        <f t="shared" si="65"/>
        <v>0</v>
      </c>
      <c r="G100" s="76"/>
      <c r="H100" s="1"/>
      <c r="I100" s="1"/>
      <c r="J100" s="76"/>
      <c r="K100" s="1"/>
      <c r="L100" s="1"/>
      <c r="M100" s="1"/>
      <c r="N100" s="1"/>
      <c r="O100" s="82"/>
      <c r="P100" s="1"/>
      <c r="Q100" s="42"/>
      <c r="R100" s="82"/>
      <c r="S100" s="1"/>
      <c r="T100" s="42"/>
      <c r="U100" s="44"/>
    </row>
    <row r="101" spans="1:21" hidden="1" x14ac:dyDescent="0.25">
      <c r="B101" s="55"/>
      <c r="C101" s="2"/>
      <c r="D101" s="524" t="s">
        <v>507</v>
      </c>
      <c r="E101" s="524"/>
      <c r="F101" s="258">
        <f t="shared" si="65"/>
        <v>0</v>
      </c>
      <c r="G101" s="76"/>
      <c r="H101" s="1"/>
      <c r="I101" s="1"/>
      <c r="J101" s="76"/>
      <c r="K101" s="1"/>
      <c r="L101" s="1"/>
      <c r="M101" s="1"/>
      <c r="N101" s="1"/>
      <c r="O101" s="82"/>
      <c r="P101" s="1"/>
      <c r="Q101" s="42"/>
      <c r="R101" s="82"/>
      <c r="S101" s="1"/>
      <c r="T101" s="42"/>
      <c r="U101" s="44"/>
    </row>
    <row r="102" spans="1:21" hidden="1" x14ac:dyDescent="0.25">
      <c r="B102" s="55"/>
      <c r="C102" s="2"/>
      <c r="D102" s="524" t="s">
        <v>508</v>
      </c>
      <c r="E102" s="524"/>
      <c r="F102" s="258">
        <f t="shared" si="65"/>
        <v>0</v>
      </c>
      <c r="G102" s="76"/>
      <c r="H102" s="1"/>
      <c r="I102" s="1"/>
      <c r="J102" s="76"/>
      <c r="K102" s="1"/>
      <c r="L102" s="1"/>
      <c r="M102" s="1"/>
      <c r="N102" s="1"/>
      <c r="O102" s="82"/>
      <c r="P102" s="1"/>
      <c r="Q102" s="42"/>
      <c r="R102" s="82"/>
      <c r="S102" s="1"/>
      <c r="T102" s="42"/>
      <c r="U102" s="44"/>
    </row>
    <row r="103" spans="1:21" hidden="1" x14ac:dyDescent="0.25">
      <c r="B103" s="55"/>
      <c r="C103" s="2"/>
      <c r="D103" s="524" t="s">
        <v>509</v>
      </c>
      <c r="E103" s="524"/>
      <c r="F103" s="258">
        <f t="shared" si="65"/>
        <v>0</v>
      </c>
      <c r="G103" s="76"/>
      <c r="H103" s="1"/>
      <c r="I103" s="1"/>
      <c r="J103" s="76"/>
      <c r="K103" s="1"/>
      <c r="L103" s="1"/>
      <c r="M103" s="1"/>
      <c r="N103" s="1"/>
      <c r="O103" s="82"/>
      <c r="P103" s="1"/>
      <c r="Q103" s="42"/>
      <c r="R103" s="82"/>
      <c r="S103" s="1"/>
      <c r="T103" s="42"/>
      <c r="U103" s="44"/>
    </row>
    <row r="104" spans="1:21" hidden="1" x14ac:dyDescent="0.25">
      <c r="B104" s="55"/>
      <c r="C104" s="2"/>
      <c r="D104" s="524" t="s">
        <v>510</v>
      </c>
      <c r="E104" s="524"/>
      <c r="F104" s="258">
        <f t="shared" si="65"/>
        <v>0</v>
      </c>
      <c r="G104" s="76"/>
      <c r="H104" s="1"/>
      <c r="I104" s="1"/>
      <c r="J104" s="76"/>
      <c r="K104" s="1"/>
      <c r="L104" s="1"/>
      <c r="M104" s="1"/>
      <c r="N104" s="1"/>
      <c r="O104" s="82"/>
      <c r="P104" s="1"/>
      <c r="Q104" s="42"/>
      <c r="R104" s="82"/>
      <c r="S104" s="1"/>
      <c r="T104" s="42"/>
      <c r="U104" s="44"/>
    </row>
    <row r="105" spans="1:21" ht="25.5" hidden="1" customHeight="1" x14ac:dyDescent="0.25">
      <c r="B105" s="55"/>
      <c r="C105" s="2"/>
      <c r="D105" s="523" t="s">
        <v>511</v>
      </c>
      <c r="E105" s="523"/>
      <c r="F105" s="268">
        <f t="shared" si="65"/>
        <v>0</v>
      </c>
      <c r="G105" s="76"/>
      <c r="H105" s="1"/>
      <c r="I105" s="1"/>
      <c r="J105" s="76"/>
      <c r="K105" s="1"/>
      <c r="L105" s="1"/>
      <c r="M105" s="1"/>
      <c r="N105" s="1"/>
      <c r="O105" s="82"/>
      <c r="P105" s="1"/>
      <c r="Q105" s="42"/>
      <c r="R105" s="82"/>
      <c r="S105" s="1"/>
      <c r="T105" s="42"/>
      <c r="U105" s="44"/>
    </row>
    <row r="106" spans="1:21" hidden="1" x14ac:dyDescent="0.25">
      <c r="B106" s="55"/>
      <c r="C106" s="2"/>
      <c r="D106" s="524" t="s">
        <v>805</v>
      </c>
      <c r="E106" s="524"/>
      <c r="F106" s="258">
        <f t="shared" si="65"/>
        <v>0</v>
      </c>
      <c r="G106" s="76"/>
      <c r="H106" s="1"/>
      <c r="I106" s="1"/>
      <c r="J106" s="76"/>
      <c r="K106" s="1"/>
      <c r="L106" s="1"/>
      <c r="M106" s="1"/>
      <c r="N106" s="1"/>
      <c r="O106" s="82"/>
      <c r="P106" s="1"/>
      <c r="Q106" s="42"/>
      <c r="R106" s="82"/>
      <c r="S106" s="1"/>
      <c r="T106" s="42"/>
      <c r="U106" s="44"/>
    </row>
    <row r="107" spans="1:21" ht="25.5" hidden="1" customHeight="1" x14ac:dyDescent="0.25">
      <c r="B107" s="55"/>
      <c r="C107" s="2"/>
      <c r="D107" s="523" t="s">
        <v>512</v>
      </c>
      <c r="E107" s="523"/>
      <c r="F107" s="268">
        <f t="shared" si="65"/>
        <v>0</v>
      </c>
      <c r="G107" s="76"/>
      <c r="H107" s="1"/>
      <c r="I107" s="1"/>
      <c r="J107" s="76"/>
      <c r="K107" s="1"/>
      <c r="L107" s="1"/>
      <c r="M107" s="1"/>
      <c r="N107" s="1"/>
      <c r="O107" s="82"/>
      <c r="P107" s="1"/>
      <c r="Q107" s="42"/>
      <c r="R107" s="82"/>
      <c r="S107" s="1"/>
      <c r="T107" s="42"/>
      <c r="U107" s="44"/>
    </row>
    <row r="108" spans="1:21" ht="25.5" hidden="1" customHeight="1" x14ac:dyDescent="0.25">
      <c r="B108" s="55"/>
      <c r="C108" s="2"/>
      <c r="D108" s="523" t="s">
        <v>513</v>
      </c>
      <c r="E108" s="523"/>
      <c r="F108" s="268">
        <f t="shared" si="65"/>
        <v>0</v>
      </c>
      <c r="G108" s="76"/>
      <c r="H108" s="1"/>
      <c r="I108" s="1"/>
      <c r="J108" s="76"/>
      <c r="K108" s="1"/>
      <c r="L108" s="1"/>
      <c r="M108" s="1"/>
      <c r="N108" s="1"/>
      <c r="O108" s="82"/>
      <c r="P108" s="1"/>
      <c r="Q108" s="42"/>
      <c r="R108" s="82"/>
      <c r="S108" s="1"/>
      <c r="T108" s="42"/>
      <c r="U108" s="44"/>
    </row>
    <row r="109" spans="1:21" s="41" customFormat="1" ht="15" hidden="1" customHeight="1" x14ac:dyDescent="0.25">
      <c r="A109" s="128" t="s">
        <v>230</v>
      </c>
      <c r="B109" s="109" t="s">
        <v>663</v>
      </c>
      <c r="C109" s="602" t="s">
        <v>806</v>
      </c>
      <c r="D109" s="603"/>
      <c r="E109" s="603"/>
      <c r="F109" s="267">
        <f>F110+F111+F112+F113+F114+F115+F116+F117+F118+F119</f>
        <v>0</v>
      </c>
      <c r="G109" s="111">
        <f t="shared" ref="G109:I109" si="66">G110+G111+G112+G113+G114+G115+G116+G117+G118+G119</f>
        <v>0</v>
      </c>
      <c r="H109" s="112">
        <f t="shared" si="66"/>
        <v>0</v>
      </c>
      <c r="I109" s="112">
        <f t="shared" si="66"/>
        <v>0</v>
      </c>
      <c r="J109" s="111">
        <f t="shared" ref="J109:U109" si="67">J110+J111+J112+J113+J114+J115+J116+J117+J118+J119</f>
        <v>0</v>
      </c>
      <c r="K109" s="112">
        <f t="shared" si="67"/>
        <v>0</v>
      </c>
      <c r="L109" s="112">
        <f t="shared" si="67"/>
        <v>0</v>
      </c>
      <c r="M109" s="112">
        <f t="shared" si="67"/>
        <v>0</v>
      </c>
      <c r="N109" s="112">
        <f t="shared" si="67"/>
        <v>0</v>
      </c>
      <c r="O109" s="115">
        <f t="shared" si="67"/>
        <v>0</v>
      </c>
      <c r="P109" s="112">
        <f t="shared" si="67"/>
        <v>0</v>
      </c>
      <c r="Q109" s="114">
        <f t="shared" si="67"/>
        <v>0</v>
      </c>
      <c r="R109" s="115">
        <f t="shared" si="67"/>
        <v>0</v>
      </c>
      <c r="S109" s="112">
        <f t="shared" si="67"/>
        <v>0</v>
      </c>
      <c r="T109" s="114">
        <f t="shared" si="67"/>
        <v>0</v>
      </c>
      <c r="U109" s="116">
        <f t="shared" si="67"/>
        <v>0</v>
      </c>
    </row>
    <row r="110" spans="1:21" hidden="1" x14ac:dyDescent="0.25">
      <c r="B110" s="55"/>
      <c r="C110" s="2"/>
      <c r="D110" s="524" t="s">
        <v>369</v>
      </c>
      <c r="E110" s="524"/>
      <c r="F110" s="258">
        <f t="shared" ref="F110:F119" si="68">SUM(J110:U110)</f>
        <v>0</v>
      </c>
      <c r="G110" s="76"/>
      <c r="H110" s="1"/>
      <c r="I110" s="1"/>
      <c r="J110" s="76"/>
      <c r="K110" s="1"/>
      <c r="L110" s="1"/>
      <c r="M110" s="1"/>
      <c r="N110" s="1"/>
      <c r="O110" s="82"/>
      <c r="P110" s="1"/>
      <c r="Q110" s="42"/>
      <c r="R110" s="82"/>
      <c r="S110" s="1"/>
      <c r="T110" s="42"/>
      <c r="U110" s="44"/>
    </row>
    <row r="111" spans="1:21" hidden="1" x14ac:dyDescent="0.25">
      <c r="B111" s="55"/>
      <c r="C111" s="2"/>
      <c r="D111" s="524" t="s">
        <v>514</v>
      </c>
      <c r="E111" s="524"/>
      <c r="F111" s="258">
        <f t="shared" si="68"/>
        <v>0</v>
      </c>
      <c r="G111" s="76"/>
      <c r="H111" s="1"/>
      <c r="I111" s="1"/>
      <c r="J111" s="76"/>
      <c r="K111" s="1"/>
      <c r="L111" s="1"/>
      <c r="M111" s="1"/>
      <c r="N111" s="1"/>
      <c r="O111" s="82"/>
      <c r="P111" s="1"/>
      <c r="Q111" s="42"/>
      <c r="R111" s="82"/>
      <c r="S111" s="1"/>
      <c r="T111" s="42"/>
      <c r="U111" s="44"/>
    </row>
    <row r="112" spans="1:21" hidden="1" x14ac:dyDescent="0.25">
      <c r="B112" s="55"/>
      <c r="C112" s="2"/>
      <c r="D112" s="524" t="s">
        <v>516</v>
      </c>
      <c r="E112" s="524"/>
      <c r="F112" s="258">
        <f t="shared" si="68"/>
        <v>0</v>
      </c>
      <c r="G112" s="76"/>
      <c r="H112" s="1"/>
      <c r="I112" s="1"/>
      <c r="J112" s="76"/>
      <c r="K112" s="1"/>
      <c r="L112" s="1"/>
      <c r="M112" s="1"/>
      <c r="N112" s="1"/>
      <c r="O112" s="82"/>
      <c r="P112" s="1"/>
      <c r="Q112" s="42"/>
      <c r="R112" s="82"/>
      <c r="S112" s="1"/>
      <c r="T112" s="42"/>
      <c r="U112" s="44"/>
    </row>
    <row r="113" spans="1:21" hidden="1" x14ac:dyDescent="0.25">
      <c r="B113" s="55"/>
      <c r="C113" s="2"/>
      <c r="D113" s="524" t="s">
        <v>808</v>
      </c>
      <c r="E113" s="524"/>
      <c r="F113" s="258">
        <f t="shared" si="68"/>
        <v>0</v>
      </c>
      <c r="G113" s="76"/>
      <c r="H113" s="1"/>
      <c r="I113" s="1"/>
      <c r="J113" s="76"/>
      <c r="K113" s="1"/>
      <c r="L113" s="1"/>
      <c r="M113" s="1"/>
      <c r="N113" s="1"/>
      <c r="O113" s="82"/>
      <c r="P113" s="1"/>
      <c r="Q113" s="42"/>
      <c r="R113" s="82"/>
      <c r="S113" s="1"/>
      <c r="T113" s="42"/>
      <c r="U113" s="44"/>
    </row>
    <row r="114" spans="1:21" hidden="1" x14ac:dyDescent="0.25">
      <c r="B114" s="55"/>
      <c r="C114" s="2"/>
      <c r="D114" s="524" t="s">
        <v>521</v>
      </c>
      <c r="E114" s="524"/>
      <c r="F114" s="258">
        <f t="shared" si="68"/>
        <v>0</v>
      </c>
      <c r="G114" s="76"/>
      <c r="H114" s="1"/>
      <c r="I114" s="1"/>
      <c r="J114" s="76"/>
      <c r="K114" s="1"/>
      <c r="L114" s="1"/>
      <c r="M114" s="1"/>
      <c r="N114" s="1"/>
      <c r="O114" s="82"/>
      <c r="P114" s="1"/>
      <c r="Q114" s="42"/>
      <c r="R114" s="82"/>
      <c r="S114" s="1"/>
      <c r="T114" s="42"/>
      <c r="U114" s="44"/>
    </row>
    <row r="115" spans="1:21" hidden="1" x14ac:dyDescent="0.25">
      <c r="B115" s="55"/>
      <c r="C115" s="2"/>
      <c r="D115" s="524" t="s">
        <v>519</v>
      </c>
      <c r="E115" s="524"/>
      <c r="F115" s="258">
        <f t="shared" si="68"/>
        <v>0</v>
      </c>
      <c r="G115" s="76"/>
      <c r="H115" s="1"/>
      <c r="I115" s="1"/>
      <c r="J115" s="76"/>
      <c r="K115" s="1"/>
      <c r="L115" s="1"/>
      <c r="M115" s="1"/>
      <c r="N115" s="1"/>
      <c r="O115" s="82"/>
      <c r="P115" s="1"/>
      <c r="Q115" s="42"/>
      <c r="R115" s="82"/>
      <c r="S115" s="1"/>
      <c r="T115" s="42"/>
      <c r="U115" s="44"/>
    </row>
    <row r="116" spans="1:21" ht="25.5" hidden="1" customHeight="1" x14ac:dyDescent="0.25">
      <c r="B116" s="55"/>
      <c r="C116" s="2"/>
      <c r="D116" s="523" t="s">
        <v>523</v>
      </c>
      <c r="E116" s="523"/>
      <c r="F116" s="268">
        <f t="shared" si="68"/>
        <v>0</v>
      </c>
      <c r="G116" s="76"/>
      <c r="H116" s="1"/>
      <c r="I116" s="1"/>
      <c r="J116" s="76"/>
      <c r="K116" s="1"/>
      <c r="L116" s="1"/>
      <c r="M116" s="1"/>
      <c r="N116" s="1"/>
      <c r="O116" s="82"/>
      <c r="P116" s="1"/>
      <c r="Q116" s="42"/>
      <c r="R116" s="82"/>
      <c r="S116" s="1"/>
      <c r="T116" s="42"/>
      <c r="U116" s="44"/>
    </row>
    <row r="117" spans="1:21" hidden="1" x14ac:dyDescent="0.25">
      <c r="B117" s="55"/>
      <c r="C117" s="2"/>
      <c r="D117" s="524" t="s">
        <v>807</v>
      </c>
      <c r="E117" s="524"/>
      <c r="F117" s="258">
        <f t="shared" si="68"/>
        <v>0</v>
      </c>
      <c r="G117" s="76"/>
      <c r="H117" s="1"/>
      <c r="I117" s="1"/>
      <c r="J117" s="76"/>
      <c r="K117" s="1"/>
      <c r="L117" s="1"/>
      <c r="M117" s="1"/>
      <c r="N117" s="1"/>
      <c r="O117" s="82"/>
      <c r="P117" s="1"/>
      <c r="Q117" s="42"/>
      <c r="R117" s="82"/>
      <c r="S117" s="1"/>
      <c r="T117" s="42"/>
      <c r="U117" s="44"/>
    </row>
    <row r="118" spans="1:21" ht="25.5" hidden="1" customHeight="1" x14ac:dyDescent="0.25">
      <c r="B118" s="55"/>
      <c r="C118" s="2"/>
      <c r="D118" s="523" t="s">
        <v>526</v>
      </c>
      <c r="E118" s="523"/>
      <c r="F118" s="268">
        <f t="shared" si="68"/>
        <v>0</v>
      </c>
      <c r="G118" s="76"/>
      <c r="H118" s="1"/>
      <c r="I118" s="1"/>
      <c r="J118" s="76"/>
      <c r="K118" s="1"/>
      <c r="L118" s="1"/>
      <c r="M118" s="1"/>
      <c r="N118" s="1"/>
      <c r="O118" s="82"/>
      <c r="P118" s="1"/>
      <c r="Q118" s="42"/>
      <c r="R118" s="82"/>
      <c r="S118" s="1"/>
      <c r="T118" s="42"/>
      <c r="U118" s="44"/>
    </row>
    <row r="119" spans="1:21" ht="25.5" hidden="1" customHeight="1" x14ac:dyDescent="0.25">
      <c r="B119" s="55"/>
      <c r="C119" s="2"/>
      <c r="D119" s="523" t="s">
        <v>528</v>
      </c>
      <c r="E119" s="523"/>
      <c r="F119" s="268">
        <f t="shared" si="68"/>
        <v>0</v>
      </c>
      <c r="G119" s="76"/>
      <c r="H119" s="1"/>
      <c r="I119" s="1"/>
      <c r="J119" s="76"/>
      <c r="K119" s="1"/>
      <c r="L119" s="1"/>
      <c r="M119" s="1"/>
      <c r="N119" s="1"/>
      <c r="O119" s="82"/>
      <c r="P119" s="1"/>
      <c r="Q119" s="42"/>
      <c r="R119" s="82"/>
      <c r="S119" s="1"/>
      <c r="T119" s="42"/>
      <c r="U119" s="44"/>
    </row>
    <row r="120" spans="1:21" s="41" customFormat="1" x14ac:dyDescent="0.25">
      <c r="A120" s="128" t="s">
        <v>231</v>
      </c>
      <c r="B120" s="109" t="s">
        <v>664</v>
      </c>
      <c r="C120" s="564" t="s">
        <v>232</v>
      </c>
      <c r="D120" s="565"/>
      <c r="E120" s="565"/>
      <c r="F120" s="269">
        <f>F121+F122+F123+F124+F125+F126+F127+F128+F129+F130</f>
        <v>16000</v>
      </c>
      <c r="G120" s="111">
        <f t="shared" ref="G120:I120" si="69">G121+G122+G123+G124+G125+G126+G127+G128+G129+G130</f>
        <v>0</v>
      </c>
      <c r="H120" s="112">
        <f t="shared" si="69"/>
        <v>0</v>
      </c>
      <c r="I120" s="112">
        <f t="shared" si="69"/>
        <v>16000</v>
      </c>
      <c r="J120" s="111">
        <f t="shared" ref="J120:U120" si="70">J121+J122+J123+J124+J125+J126+J127+J128+J129+J130</f>
        <v>0</v>
      </c>
      <c r="K120" s="112">
        <f t="shared" si="70"/>
        <v>0</v>
      </c>
      <c r="L120" s="112">
        <f t="shared" si="70"/>
        <v>0</v>
      </c>
      <c r="M120" s="112">
        <f t="shared" si="70"/>
        <v>0</v>
      </c>
      <c r="N120" s="112">
        <f t="shared" si="70"/>
        <v>0</v>
      </c>
      <c r="O120" s="115">
        <f t="shared" si="70"/>
        <v>0</v>
      </c>
      <c r="P120" s="112">
        <f t="shared" si="70"/>
        <v>0</v>
      </c>
      <c r="Q120" s="114">
        <f t="shared" si="70"/>
        <v>0</v>
      </c>
      <c r="R120" s="115">
        <f t="shared" si="70"/>
        <v>0</v>
      </c>
      <c r="S120" s="112">
        <f t="shared" si="70"/>
        <v>0</v>
      </c>
      <c r="T120" s="114">
        <f t="shared" si="70"/>
        <v>0</v>
      </c>
      <c r="U120" s="116">
        <f t="shared" si="70"/>
        <v>16000</v>
      </c>
    </row>
    <row r="121" spans="1:21" hidden="1" x14ac:dyDescent="0.25">
      <c r="B121" s="55"/>
      <c r="C121" s="2"/>
      <c r="D121" s="524" t="s">
        <v>368</v>
      </c>
      <c r="E121" s="524"/>
      <c r="F121" s="258">
        <f t="shared" ref="F121:F130" si="71">SUM(J121:U121)</f>
        <v>0</v>
      </c>
      <c r="G121" s="76"/>
      <c r="H121" s="1"/>
      <c r="I121" s="1"/>
      <c r="J121" s="76"/>
      <c r="K121" s="1"/>
      <c r="L121" s="1"/>
      <c r="M121" s="1"/>
      <c r="N121" s="1"/>
      <c r="O121" s="82"/>
      <c r="P121" s="1"/>
      <c r="Q121" s="42"/>
      <c r="R121" s="82"/>
      <c r="S121" s="1"/>
      <c r="T121" s="42"/>
      <c r="U121" s="44"/>
    </row>
    <row r="122" spans="1:21" hidden="1" x14ac:dyDescent="0.25">
      <c r="B122" s="55"/>
      <c r="C122" s="2"/>
      <c r="D122" s="524" t="s">
        <v>515</v>
      </c>
      <c r="E122" s="524"/>
      <c r="F122" s="258">
        <f t="shared" si="71"/>
        <v>0</v>
      </c>
      <c r="G122" s="76"/>
      <c r="H122" s="1"/>
      <c r="I122" s="1"/>
      <c r="J122" s="76"/>
      <c r="K122" s="1"/>
      <c r="L122" s="1"/>
      <c r="M122" s="1"/>
      <c r="N122" s="1"/>
      <c r="O122" s="82"/>
      <c r="P122" s="1"/>
      <c r="Q122" s="42"/>
      <c r="R122" s="82"/>
      <c r="S122" s="1"/>
      <c r="T122" s="42"/>
      <c r="U122" s="44"/>
    </row>
    <row r="123" spans="1:21" hidden="1" x14ac:dyDescent="0.25">
      <c r="B123" s="55"/>
      <c r="C123" s="2"/>
      <c r="D123" s="524" t="s">
        <v>517</v>
      </c>
      <c r="E123" s="524"/>
      <c r="F123" s="258">
        <f t="shared" si="71"/>
        <v>0</v>
      </c>
      <c r="G123" s="76"/>
      <c r="H123" s="1"/>
      <c r="I123" s="1"/>
      <c r="J123" s="76"/>
      <c r="K123" s="1"/>
      <c r="L123" s="1"/>
      <c r="M123" s="1"/>
      <c r="N123" s="1"/>
      <c r="O123" s="82"/>
      <c r="P123" s="1"/>
      <c r="Q123" s="42"/>
      <c r="R123" s="82"/>
      <c r="S123" s="1"/>
      <c r="T123" s="42"/>
      <c r="U123" s="44"/>
    </row>
    <row r="124" spans="1:21" hidden="1" x14ac:dyDescent="0.25">
      <c r="B124" s="55"/>
      <c r="C124" s="2"/>
      <c r="D124" s="524" t="s">
        <v>518</v>
      </c>
      <c r="E124" s="524"/>
      <c r="F124" s="258">
        <f t="shared" si="71"/>
        <v>0</v>
      </c>
      <c r="G124" s="76"/>
      <c r="H124" s="1"/>
      <c r="I124" s="1"/>
      <c r="J124" s="76"/>
      <c r="K124" s="1"/>
      <c r="L124" s="1"/>
      <c r="M124" s="1"/>
      <c r="N124" s="1"/>
      <c r="O124" s="82"/>
      <c r="P124" s="1"/>
      <c r="Q124" s="42"/>
      <c r="R124" s="82"/>
      <c r="S124" s="1"/>
      <c r="T124" s="42"/>
      <c r="U124" s="44"/>
    </row>
    <row r="125" spans="1:21" hidden="1" x14ac:dyDescent="0.25">
      <c r="B125" s="55"/>
      <c r="C125" s="2"/>
      <c r="D125" s="524" t="s">
        <v>522</v>
      </c>
      <c r="E125" s="524"/>
      <c r="F125" s="258">
        <f t="shared" si="71"/>
        <v>0</v>
      </c>
      <c r="G125" s="76"/>
      <c r="H125" s="1"/>
      <c r="I125" s="1"/>
      <c r="J125" s="76"/>
      <c r="K125" s="1"/>
      <c r="L125" s="1"/>
      <c r="M125" s="1"/>
      <c r="N125" s="1"/>
      <c r="O125" s="82"/>
      <c r="P125" s="1"/>
      <c r="Q125" s="42"/>
      <c r="R125" s="82"/>
      <c r="S125" s="1"/>
      <c r="T125" s="42"/>
      <c r="U125" s="44"/>
    </row>
    <row r="126" spans="1:21" hidden="1" x14ac:dyDescent="0.25">
      <c r="B126" s="55"/>
      <c r="C126" s="2"/>
      <c r="D126" s="524" t="s">
        <v>520</v>
      </c>
      <c r="E126" s="524"/>
      <c r="F126" s="258">
        <f t="shared" si="71"/>
        <v>0</v>
      </c>
      <c r="G126" s="76"/>
      <c r="H126" s="1"/>
      <c r="I126" s="1"/>
      <c r="J126" s="76"/>
      <c r="K126" s="1"/>
      <c r="L126" s="1"/>
      <c r="M126" s="1"/>
      <c r="N126" s="1"/>
      <c r="O126" s="82"/>
      <c r="P126" s="1"/>
      <c r="Q126" s="42"/>
      <c r="R126" s="82"/>
      <c r="S126" s="1"/>
      <c r="T126" s="42"/>
      <c r="U126" s="44"/>
    </row>
    <row r="127" spans="1:21" ht="25.5" hidden="1" customHeight="1" x14ac:dyDescent="0.25">
      <c r="B127" s="55"/>
      <c r="C127" s="2"/>
      <c r="D127" s="523" t="s">
        <v>524</v>
      </c>
      <c r="E127" s="523"/>
      <c r="F127" s="268">
        <f t="shared" si="71"/>
        <v>0</v>
      </c>
      <c r="G127" s="76"/>
      <c r="H127" s="1"/>
      <c r="I127" s="1"/>
      <c r="J127" s="76"/>
      <c r="K127" s="1"/>
      <c r="L127" s="1"/>
      <c r="M127" s="1"/>
      <c r="N127" s="1"/>
      <c r="O127" s="82"/>
      <c r="P127" s="1"/>
      <c r="Q127" s="42"/>
      <c r="R127" s="82"/>
      <c r="S127" s="1"/>
      <c r="T127" s="42"/>
      <c r="U127" s="44"/>
    </row>
    <row r="128" spans="1:21" ht="15.75" thickBot="1" x14ac:dyDescent="0.3">
      <c r="B128" s="55"/>
      <c r="C128" s="2"/>
      <c r="D128" s="524" t="s">
        <v>525</v>
      </c>
      <c r="E128" s="524"/>
      <c r="F128" s="258">
        <f t="shared" si="71"/>
        <v>16000</v>
      </c>
      <c r="G128" s="76"/>
      <c r="H128" s="1"/>
      <c r="I128" s="1">
        <f>F128</f>
        <v>16000</v>
      </c>
      <c r="J128" s="76"/>
      <c r="K128" s="1"/>
      <c r="L128" s="1"/>
      <c r="M128" s="1"/>
      <c r="N128" s="1"/>
      <c r="O128" s="82"/>
      <c r="P128" s="1"/>
      <c r="Q128" s="42"/>
      <c r="R128" s="82"/>
      <c r="S128" s="1"/>
      <c r="T128" s="42"/>
      <c r="U128" s="44">
        <v>16000</v>
      </c>
    </row>
    <row r="129" spans="1:21" ht="25.5" hidden="1" customHeight="1" x14ac:dyDescent="0.25">
      <c r="B129" s="55"/>
      <c r="C129" s="2"/>
      <c r="D129" s="523" t="s">
        <v>527</v>
      </c>
      <c r="E129" s="523"/>
      <c r="F129" s="268">
        <f t="shared" si="71"/>
        <v>0</v>
      </c>
      <c r="G129" s="76"/>
      <c r="H129" s="1"/>
      <c r="I129" s="1"/>
      <c r="J129" s="76"/>
      <c r="K129" s="1"/>
      <c r="L129" s="1"/>
      <c r="M129" s="1"/>
      <c r="N129" s="1"/>
      <c r="O129" s="82"/>
      <c r="P129" s="1"/>
      <c r="Q129" s="42"/>
      <c r="R129" s="82"/>
      <c r="S129" s="1"/>
      <c r="T129" s="42"/>
      <c r="U129" s="44"/>
    </row>
    <row r="130" spans="1:21" ht="25.5" hidden="1" customHeight="1" thickBot="1" x14ac:dyDescent="0.3">
      <c r="B130" s="55"/>
      <c r="C130" s="2"/>
      <c r="D130" s="523" t="s">
        <v>529</v>
      </c>
      <c r="E130" s="523"/>
      <c r="F130" s="268">
        <f t="shared" si="71"/>
        <v>0</v>
      </c>
      <c r="G130" s="76"/>
      <c r="H130" s="1"/>
      <c r="I130" s="1"/>
      <c r="J130" s="76"/>
      <c r="K130" s="1"/>
      <c r="L130" s="1"/>
      <c r="M130" s="1"/>
      <c r="N130" s="1"/>
      <c r="O130" s="82"/>
      <c r="P130" s="1"/>
      <c r="Q130" s="42"/>
      <c r="R130" s="82"/>
      <c r="S130" s="1"/>
      <c r="T130" s="42"/>
      <c r="U130" s="44"/>
    </row>
    <row r="131" spans="1:21" s="41" customFormat="1" ht="27.75" hidden="1" customHeight="1" x14ac:dyDescent="0.25">
      <c r="A131" s="128" t="s">
        <v>233</v>
      </c>
      <c r="B131" s="109" t="s">
        <v>665</v>
      </c>
      <c r="C131" s="602" t="s">
        <v>809</v>
      </c>
      <c r="D131" s="603"/>
      <c r="E131" s="603"/>
      <c r="F131" s="267">
        <f>F132+F133</f>
        <v>0</v>
      </c>
      <c r="G131" s="111">
        <f t="shared" ref="G131:I131" si="72">G132+G133</f>
        <v>0</v>
      </c>
      <c r="H131" s="112">
        <f t="shared" si="72"/>
        <v>0</v>
      </c>
      <c r="I131" s="112">
        <f t="shared" si="72"/>
        <v>0</v>
      </c>
      <c r="J131" s="111">
        <f t="shared" ref="J131:U131" si="73">J132+J133</f>
        <v>0</v>
      </c>
      <c r="K131" s="112">
        <f t="shared" si="73"/>
        <v>0</v>
      </c>
      <c r="L131" s="112">
        <f t="shared" si="73"/>
        <v>0</v>
      </c>
      <c r="M131" s="112">
        <f t="shared" si="73"/>
        <v>0</v>
      </c>
      <c r="N131" s="112">
        <f t="shared" si="73"/>
        <v>0</v>
      </c>
      <c r="O131" s="115">
        <f t="shared" si="73"/>
        <v>0</v>
      </c>
      <c r="P131" s="112">
        <f t="shared" si="73"/>
        <v>0</v>
      </c>
      <c r="Q131" s="114">
        <f t="shared" si="73"/>
        <v>0</v>
      </c>
      <c r="R131" s="115">
        <f t="shared" si="73"/>
        <v>0</v>
      </c>
      <c r="S131" s="112">
        <f t="shared" si="73"/>
        <v>0</v>
      </c>
      <c r="T131" s="114">
        <f t="shared" si="73"/>
        <v>0</v>
      </c>
      <c r="U131" s="116">
        <f t="shared" si="73"/>
        <v>0</v>
      </c>
    </row>
    <row r="132" spans="1:21" ht="15.75" hidden="1" thickBot="1" x14ac:dyDescent="0.3">
      <c r="B132" s="55"/>
      <c r="C132" s="2"/>
      <c r="D132" s="524" t="s">
        <v>531</v>
      </c>
      <c r="E132" s="524"/>
      <c r="F132" s="258">
        <f t="shared" ref="F132:F133" si="74">SUM(J132:U132)</f>
        <v>0</v>
      </c>
      <c r="G132" s="76"/>
      <c r="H132" s="1"/>
      <c r="I132" s="1"/>
      <c r="J132" s="76"/>
      <c r="K132" s="1"/>
      <c r="L132" s="1"/>
      <c r="M132" s="1"/>
      <c r="N132" s="1"/>
      <c r="O132" s="82"/>
      <c r="P132" s="1"/>
      <c r="Q132" s="42"/>
      <c r="R132" s="82"/>
      <c r="S132" s="1"/>
      <c r="T132" s="42"/>
      <c r="U132" s="44"/>
    </row>
    <row r="133" spans="1:21" ht="25.5" hidden="1" customHeight="1" x14ac:dyDescent="0.25">
      <c r="B133" s="55"/>
      <c r="C133" s="2"/>
      <c r="D133" s="523" t="s">
        <v>530</v>
      </c>
      <c r="E133" s="523"/>
      <c r="F133" s="268">
        <f t="shared" si="74"/>
        <v>0</v>
      </c>
      <c r="G133" s="76"/>
      <c r="H133" s="1"/>
      <c r="I133" s="1"/>
      <c r="J133" s="76"/>
      <c r="K133" s="1"/>
      <c r="L133" s="1"/>
      <c r="M133" s="1"/>
      <c r="N133" s="1"/>
      <c r="O133" s="82"/>
      <c r="P133" s="1"/>
      <c r="Q133" s="42"/>
      <c r="R133" s="82"/>
      <c r="S133" s="1"/>
      <c r="T133" s="42"/>
      <c r="U133" s="44"/>
    </row>
    <row r="134" spans="1:21" s="41" customFormat="1" ht="15.75" hidden="1" thickBot="1" x14ac:dyDescent="0.3">
      <c r="A134" s="128" t="s">
        <v>234</v>
      </c>
      <c r="B134" s="109" t="s">
        <v>667</v>
      </c>
      <c r="C134" s="602" t="s">
        <v>810</v>
      </c>
      <c r="D134" s="603"/>
      <c r="E134" s="603"/>
      <c r="F134" s="267">
        <f>F135+F136+F137+F138+F139+F140+F141+F142+F143+F144+F145</f>
        <v>0</v>
      </c>
      <c r="G134" s="111">
        <f t="shared" ref="G134:I134" si="75">G135+G136+G137+G138+G139+G140+G141+G142+G143+G144+G145</f>
        <v>0</v>
      </c>
      <c r="H134" s="112">
        <f t="shared" si="75"/>
        <v>0</v>
      </c>
      <c r="I134" s="112">
        <f t="shared" si="75"/>
        <v>0</v>
      </c>
      <c r="J134" s="111">
        <f t="shared" ref="J134:U134" si="76">J135+J136+J137+J138+J139+J140+J141+J142+J143+J144+J145</f>
        <v>0</v>
      </c>
      <c r="K134" s="112">
        <f t="shared" si="76"/>
        <v>0</v>
      </c>
      <c r="L134" s="112">
        <f t="shared" si="76"/>
        <v>0</v>
      </c>
      <c r="M134" s="112">
        <f t="shared" si="76"/>
        <v>0</v>
      </c>
      <c r="N134" s="112">
        <f t="shared" si="76"/>
        <v>0</v>
      </c>
      <c r="O134" s="115">
        <f t="shared" si="76"/>
        <v>0</v>
      </c>
      <c r="P134" s="112">
        <f t="shared" si="76"/>
        <v>0</v>
      </c>
      <c r="Q134" s="114">
        <f t="shared" si="76"/>
        <v>0</v>
      </c>
      <c r="R134" s="115">
        <f t="shared" si="76"/>
        <v>0</v>
      </c>
      <c r="S134" s="112">
        <f t="shared" si="76"/>
        <v>0</v>
      </c>
      <c r="T134" s="114">
        <f t="shared" si="76"/>
        <v>0</v>
      </c>
      <c r="U134" s="116">
        <f t="shared" si="76"/>
        <v>0</v>
      </c>
    </row>
    <row r="135" spans="1:21" ht="15.75" hidden="1" thickBot="1" x14ac:dyDescent="0.3">
      <c r="B135" s="55"/>
      <c r="C135" s="2"/>
      <c r="D135" s="524" t="s">
        <v>354</v>
      </c>
      <c r="E135" s="524"/>
      <c r="F135" s="258">
        <f t="shared" ref="F135:F148" si="77">SUM(J135:U135)</f>
        <v>0</v>
      </c>
      <c r="G135" s="76"/>
      <c r="H135" s="1"/>
      <c r="I135" s="1"/>
      <c r="J135" s="76"/>
      <c r="K135" s="1"/>
      <c r="L135" s="1"/>
      <c r="M135" s="1"/>
      <c r="N135" s="1"/>
      <c r="O135" s="82"/>
      <c r="P135" s="1"/>
      <c r="Q135" s="42"/>
      <c r="R135" s="82"/>
      <c r="S135" s="1"/>
      <c r="T135" s="42"/>
      <c r="U135" s="44"/>
    </row>
    <row r="136" spans="1:21" ht="15.75" hidden="1" thickBot="1" x14ac:dyDescent="0.3">
      <c r="B136" s="55"/>
      <c r="C136" s="2"/>
      <c r="D136" s="524" t="s">
        <v>357</v>
      </c>
      <c r="E136" s="524"/>
      <c r="F136" s="258">
        <f t="shared" si="77"/>
        <v>0</v>
      </c>
      <c r="G136" s="76"/>
      <c r="H136" s="1"/>
      <c r="I136" s="1"/>
      <c r="J136" s="76"/>
      <c r="K136" s="1"/>
      <c r="L136" s="1"/>
      <c r="M136" s="1"/>
      <c r="N136" s="1"/>
      <c r="O136" s="82"/>
      <c r="P136" s="1"/>
      <c r="Q136" s="42"/>
      <c r="R136" s="82"/>
      <c r="S136" s="1"/>
      <c r="T136" s="42"/>
      <c r="U136" s="44"/>
    </row>
    <row r="137" spans="1:21" ht="15.75" hidden="1" thickBot="1" x14ac:dyDescent="0.3">
      <c r="B137" s="55"/>
      <c r="C137" s="2"/>
      <c r="D137" s="524" t="s">
        <v>358</v>
      </c>
      <c r="E137" s="524"/>
      <c r="F137" s="258">
        <f t="shared" si="77"/>
        <v>0</v>
      </c>
      <c r="G137" s="76"/>
      <c r="H137" s="1"/>
      <c r="I137" s="1"/>
      <c r="J137" s="76"/>
      <c r="K137" s="1"/>
      <c r="L137" s="1"/>
      <c r="M137" s="1"/>
      <c r="N137" s="1"/>
      <c r="O137" s="82"/>
      <c r="P137" s="1"/>
      <c r="Q137" s="42"/>
      <c r="R137" s="82"/>
      <c r="S137" s="1"/>
      <c r="T137" s="42"/>
      <c r="U137" s="44"/>
    </row>
    <row r="138" spans="1:21" ht="15.75" hidden="1" thickBot="1" x14ac:dyDescent="0.3">
      <c r="B138" s="55"/>
      <c r="C138" s="2"/>
      <c r="D138" s="524" t="s">
        <v>355</v>
      </c>
      <c r="E138" s="524"/>
      <c r="F138" s="258">
        <f t="shared" si="77"/>
        <v>0</v>
      </c>
      <c r="G138" s="76"/>
      <c r="H138" s="1"/>
      <c r="I138" s="1"/>
      <c r="J138" s="76"/>
      <c r="K138" s="1"/>
      <c r="L138" s="1"/>
      <c r="M138" s="1"/>
      <c r="N138" s="1"/>
      <c r="O138" s="82"/>
      <c r="P138" s="1"/>
      <c r="Q138" s="42"/>
      <c r="R138" s="82"/>
      <c r="S138" s="1"/>
      <c r="T138" s="42"/>
      <c r="U138" s="44"/>
    </row>
    <row r="139" spans="1:21" ht="15.75" hidden="1" thickBot="1" x14ac:dyDescent="0.3">
      <c r="B139" s="55"/>
      <c r="C139" s="2"/>
      <c r="D139" s="524" t="s">
        <v>811</v>
      </c>
      <c r="E139" s="524"/>
      <c r="F139" s="258">
        <f t="shared" si="77"/>
        <v>0</v>
      </c>
      <c r="G139" s="76"/>
      <c r="H139" s="1"/>
      <c r="I139" s="1"/>
      <c r="J139" s="76"/>
      <c r="K139" s="1"/>
      <c r="L139" s="1"/>
      <c r="M139" s="1"/>
      <c r="N139" s="1"/>
      <c r="O139" s="82"/>
      <c r="P139" s="1"/>
      <c r="Q139" s="42"/>
      <c r="R139" s="82"/>
      <c r="S139" s="1"/>
      <c r="T139" s="42"/>
      <c r="U139" s="44"/>
    </row>
    <row r="140" spans="1:21" ht="25.5" hidden="1" customHeight="1" x14ac:dyDescent="0.25">
      <c r="B140" s="55"/>
      <c r="C140" s="2"/>
      <c r="D140" s="523" t="s">
        <v>532</v>
      </c>
      <c r="E140" s="523"/>
      <c r="F140" s="268">
        <f t="shared" si="77"/>
        <v>0</v>
      </c>
      <c r="G140" s="76"/>
      <c r="H140" s="1"/>
      <c r="I140" s="1"/>
      <c r="J140" s="76"/>
      <c r="K140" s="1"/>
      <c r="L140" s="1"/>
      <c r="M140" s="1"/>
      <c r="N140" s="1"/>
      <c r="O140" s="82"/>
      <c r="P140" s="1"/>
      <c r="Q140" s="42"/>
      <c r="R140" s="82"/>
      <c r="S140" s="1"/>
      <c r="T140" s="42"/>
      <c r="U140" s="44"/>
    </row>
    <row r="141" spans="1:21" ht="25.5" hidden="1" customHeight="1" x14ac:dyDescent="0.25">
      <c r="B141" s="55"/>
      <c r="C141" s="2"/>
      <c r="D141" s="523" t="s">
        <v>533</v>
      </c>
      <c r="E141" s="523"/>
      <c r="F141" s="268">
        <f t="shared" si="77"/>
        <v>0</v>
      </c>
      <c r="G141" s="76"/>
      <c r="H141" s="1"/>
      <c r="I141" s="1"/>
      <c r="J141" s="76"/>
      <c r="K141" s="1"/>
      <c r="L141" s="1"/>
      <c r="M141" s="1"/>
      <c r="N141" s="1"/>
      <c r="O141" s="82"/>
      <c r="P141" s="1"/>
      <c r="Q141" s="42"/>
      <c r="R141" s="82"/>
      <c r="S141" s="1"/>
      <c r="T141" s="42"/>
      <c r="U141" s="44"/>
    </row>
    <row r="142" spans="1:21" ht="15.75" hidden="1" thickBot="1" x14ac:dyDescent="0.3">
      <c r="B142" s="55"/>
      <c r="C142" s="2"/>
      <c r="D142" s="524" t="s">
        <v>364</v>
      </c>
      <c r="E142" s="524"/>
      <c r="F142" s="258">
        <f t="shared" si="77"/>
        <v>0</v>
      </c>
      <c r="G142" s="76"/>
      <c r="H142" s="1"/>
      <c r="I142" s="1"/>
      <c r="J142" s="76"/>
      <c r="K142" s="1"/>
      <c r="L142" s="1"/>
      <c r="M142" s="1"/>
      <c r="N142" s="1"/>
      <c r="O142" s="82"/>
      <c r="P142" s="1"/>
      <c r="Q142" s="42"/>
      <c r="R142" s="82"/>
      <c r="S142" s="1"/>
      <c r="T142" s="42"/>
      <c r="U142" s="44"/>
    </row>
    <row r="143" spans="1:21" ht="15.75" hidden="1" thickBot="1" x14ac:dyDescent="0.3">
      <c r="B143" s="55"/>
      <c r="C143" s="2"/>
      <c r="D143" s="524" t="s">
        <v>356</v>
      </c>
      <c r="E143" s="524"/>
      <c r="F143" s="258">
        <f t="shared" si="77"/>
        <v>0</v>
      </c>
      <c r="G143" s="76"/>
      <c r="H143" s="1"/>
      <c r="I143" s="1"/>
      <c r="J143" s="76"/>
      <c r="K143" s="1"/>
      <c r="L143" s="1"/>
      <c r="M143" s="1"/>
      <c r="N143" s="1"/>
      <c r="O143" s="82"/>
      <c r="P143" s="1"/>
      <c r="Q143" s="42"/>
      <c r="R143" s="82"/>
      <c r="S143" s="1"/>
      <c r="T143" s="42"/>
      <c r="U143" s="44"/>
    </row>
    <row r="144" spans="1:21" ht="25.5" hidden="1" customHeight="1" x14ac:dyDescent="0.25">
      <c r="B144" s="55"/>
      <c r="C144" s="2"/>
      <c r="D144" s="523" t="s">
        <v>534</v>
      </c>
      <c r="E144" s="523"/>
      <c r="F144" s="268">
        <f t="shared" si="77"/>
        <v>0</v>
      </c>
      <c r="G144" s="76"/>
      <c r="H144" s="1"/>
      <c r="I144" s="1"/>
      <c r="J144" s="76"/>
      <c r="K144" s="1"/>
      <c r="L144" s="1"/>
      <c r="M144" s="1"/>
      <c r="N144" s="1"/>
      <c r="O144" s="82"/>
      <c r="P144" s="1"/>
      <c r="Q144" s="42"/>
      <c r="R144" s="82"/>
      <c r="S144" s="1"/>
      <c r="T144" s="42"/>
      <c r="U144" s="44"/>
    </row>
    <row r="145" spans="1:21" ht="15.75" hidden="1" thickBot="1" x14ac:dyDescent="0.3">
      <c r="B145" s="55"/>
      <c r="C145" s="2"/>
      <c r="D145" s="524" t="s">
        <v>535</v>
      </c>
      <c r="E145" s="524"/>
      <c r="F145" s="258">
        <f t="shared" si="77"/>
        <v>0</v>
      </c>
      <c r="G145" s="76"/>
      <c r="H145" s="1"/>
      <c r="I145" s="1"/>
      <c r="J145" s="76"/>
      <c r="K145" s="1"/>
      <c r="L145" s="1"/>
      <c r="M145" s="1"/>
      <c r="N145" s="1"/>
      <c r="O145" s="82"/>
      <c r="P145" s="1"/>
      <c r="Q145" s="42"/>
      <c r="R145" s="82"/>
      <c r="S145" s="1"/>
      <c r="T145" s="42"/>
      <c r="U145" s="44"/>
    </row>
    <row r="146" spans="1:21" s="41" customFormat="1" ht="15.75" hidden="1" thickBot="1" x14ac:dyDescent="0.3">
      <c r="A146" s="128" t="s">
        <v>235</v>
      </c>
      <c r="B146" s="109" t="s">
        <v>666</v>
      </c>
      <c r="C146" s="564" t="s">
        <v>236</v>
      </c>
      <c r="D146" s="565"/>
      <c r="E146" s="565"/>
      <c r="F146" s="269">
        <f t="shared" si="77"/>
        <v>0</v>
      </c>
      <c r="G146" s="111"/>
      <c r="H146" s="112"/>
      <c r="I146" s="112"/>
      <c r="J146" s="111"/>
      <c r="K146" s="112"/>
      <c r="L146" s="112"/>
      <c r="M146" s="112"/>
      <c r="N146" s="112"/>
      <c r="O146" s="115"/>
      <c r="P146" s="112"/>
      <c r="Q146" s="114"/>
      <c r="R146" s="115"/>
      <c r="S146" s="112"/>
      <c r="T146" s="114"/>
      <c r="U146" s="116"/>
    </row>
    <row r="147" spans="1:21" s="41" customFormat="1" ht="15.75" hidden="1" thickBot="1" x14ac:dyDescent="0.3">
      <c r="A147" s="128" t="s">
        <v>237</v>
      </c>
      <c r="B147" s="109" t="s">
        <v>668</v>
      </c>
      <c r="C147" s="564" t="s">
        <v>238</v>
      </c>
      <c r="D147" s="565"/>
      <c r="E147" s="565"/>
      <c r="F147" s="269">
        <f t="shared" si="77"/>
        <v>0</v>
      </c>
      <c r="G147" s="111"/>
      <c r="H147" s="112"/>
      <c r="I147" s="112"/>
      <c r="J147" s="111"/>
      <c r="K147" s="112"/>
      <c r="L147" s="112"/>
      <c r="M147" s="112"/>
      <c r="N147" s="112"/>
      <c r="O147" s="115"/>
      <c r="P147" s="112"/>
      <c r="Q147" s="114"/>
      <c r="R147" s="115"/>
      <c r="S147" s="112"/>
      <c r="T147" s="114"/>
      <c r="U147" s="116"/>
    </row>
    <row r="148" spans="1:21" s="41" customFormat="1" ht="15.75" hidden="1" thickBot="1" x14ac:dyDescent="0.3">
      <c r="A148" s="128" t="s">
        <v>239</v>
      </c>
      <c r="B148" s="109" t="s">
        <v>669</v>
      </c>
      <c r="C148" s="564" t="s">
        <v>240</v>
      </c>
      <c r="D148" s="565"/>
      <c r="E148" s="565"/>
      <c r="F148" s="269">
        <f t="shared" si="77"/>
        <v>0</v>
      </c>
      <c r="G148" s="111"/>
      <c r="H148" s="112"/>
      <c r="I148" s="112"/>
      <c r="J148" s="111"/>
      <c r="K148" s="112"/>
      <c r="L148" s="112"/>
      <c r="M148" s="112"/>
      <c r="N148" s="112"/>
      <c r="O148" s="115"/>
      <c r="P148" s="112"/>
      <c r="Q148" s="114"/>
      <c r="R148" s="115"/>
      <c r="S148" s="112"/>
      <c r="T148" s="114"/>
      <c r="U148" s="116"/>
    </row>
    <row r="149" spans="1:21" s="41" customFormat="1" ht="15.75" hidden="1" thickBot="1" x14ac:dyDescent="0.3">
      <c r="A149" s="128" t="s">
        <v>241</v>
      </c>
      <c r="B149" s="109" t="s">
        <v>670</v>
      </c>
      <c r="C149" s="564" t="s">
        <v>242</v>
      </c>
      <c r="D149" s="565"/>
      <c r="E149" s="565"/>
      <c r="F149" s="269">
        <f>F150+F151+F152+F153+F154+F155+F156+F157+F158+F159</f>
        <v>0</v>
      </c>
      <c r="G149" s="111">
        <f t="shared" ref="G149:I149" si="78">G150+G151+G152+G153+G154+G155+G156+G157+G158+G159</f>
        <v>0</v>
      </c>
      <c r="H149" s="112">
        <f t="shared" si="78"/>
        <v>0</v>
      </c>
      <c r="I149" s="112">
        <f t="shared" si="78"/>
        <v>0</v>
      </c>
      <c r="J149" s="111">
        <f t="shared" ref="J149:U149" si="79">J150+J151+J152+J153+J154+J155+J156+J157+J158+J159</f>
        <v>0</v>
      </c>
      <c r="K149" s="112">
        <f t="shared" si="79"/>
        <v>0</v>
      </c>
      <c r="L149" s="112">
        <f t="shared" si="79"/>
        <v>0</v>
      </c>
      <c r="M149" s="112">
        <f t="shared" si="79"/>
        <v>0</v>
      </c>
      <c r="N149" s="112">
        <f t="shared" si="79"/>
        <v>0</v>
      </c>
      <c r="O149" s="115">
        <f t="shared" si="79"/>
        <v>0</v>
      </c>
      <c r="P149" s="112">
        <f t="shared" si="79"/>
        <v>0</v>
      </c>
      <c r="Q149" s="114">
        <f t="shared" si="79"/>
        <v>0</v>
      </c>
      <c r="R149" s="115">
        <f t="shared" si="79"/>
        <v>0</v>
      </c>
      <c r="S149" s="112">
        <f t="shared" si="79"/>
        <v>0</v>
      </c>
      <c r="T149" s="114">
        <f t="shared" si="79"/>
        <v>0</v>
      </c>
      <c r="U149" s="116">
        <f t="shared" si="79"/>
        <v>0</v>
      </c>
    </row>
    <row r="150" spans="1:21" ht="15.75" hidden="1" thickBot="1" x14ac:dyDescent="0.3">
      <c r="B150" s="55"/>
      <c r="C150" s="2"/>
      <c r="D150" s="524" t="s">
        <v>359</v>
      </c>
      <c r="E150" s="524"/>
      <c r="F150" s="258">
        <f t="shared" ref="F150:F160" si="80">SUM(J150:U150)</f>
        <v>0</v>
      </c>
      <c r="G150" s="76"/>
      <c r="H150" s="1"/>
      <c r="I150" s="1"/>
      <c r="J150" s="76"/>
      <c r="K150" s="1"/>
      <c r="L150" s="1"/>
      <c r="M150" s="1"/>
      <c r="N150" s="1"/>
      <c r="O150" s="82"/>
      <c r="P150" s="1"/>
      <c r="Q150" s="42"/>
      <c r="R150" s="82"/>
      <c r="S150" s="1"/>
      <c r="T150" s="42"/>
      <c r="U150" s="44"/>
    </row>
    <row r="151" spans="1:21" ht="15.75" hidden="1" thickBot="1" x14ac:dyDescent="0.3">
      <c r="B151" s="55"/>
      <c r="C151" s="2"/>
      <c r="D151" s="524" t="s">
        <v>360</v>
      </c>
      <c r="E151" s="524"/>
      <c r="F151" s="258">
        <f t="shared" si="80"/>
        <v>0</v>
      </c>
      <c r="G151" s="76"/>
      <c r="H151" s="1"/>
      <c r="I151" s="1"/>
      <c r="J151" s="76"/>
      <c r="K151" s="1"/>
      <c r="L151" s="1"/>
      <c r="M151" s="1"/>
      <c r="N151" s="1"/>
      <c r="O151" s="82"/>
      <c r="P151" s="1"/>
      <c r="Q151" s="42"/>
      <c r="R151" s="82"/>
      <c r="S151" s="1"/>
      <c r="T151" s="42"/>
      <c r="U151" s="44"/>
    </row>
    <row r="152" spans="1:21" ht="15.75" hidden="1" thickBot="1" x14ac:dyDescent="0.3">
      <c r="B152" s="55"/>
      <c r="C152" s="2"/>
      <c r="D152" s="524" t="s">
        <v>361</v>
      </c>
      <c r="E152" s="524"/>
      <c r="F152" s="258">
        <f t="shared" si="80"/>
        <v>0</v>
      </c>
      <c r="G152" s="76"/>
      <c r="H152" s="1"/>
      <c r="I152" s="1"/>
      <c r="J152" s="76"/>
      <c r="K152" s="1"/>
      <c r="L152" s="1"/>
      <c r="M152" s="1"/>
      <c r="N152" s="1"/>
      <c r="O152" s="82"/>
      <c r="P152" s="1"/>
      <c r="Q152" s="42"/>
      <c r="R152" s="82"/>
      <c r="S152" s="1"/>
      <c r="T152" s="42"/>
      <c r="U152" s="44"/>
    </row>
    <row r="153" spans="1:21" ht="15.75" hidden="1" thickBot="1" x14ac:dyDescent="0.3">
      <c r="B153" s="55"/>
      <c r="C153" s="2"/>
      <c r="D153" s="524" t="s">
        <v>362</v>
      </c>
      <c r="E153" s="524"/>
      <c r="F153" s="258">
        <f t="shared" si="80"/>
        <v>0</v>
      </c>
      <c r="G153" s="76"/>
      <c r="H153" s="1"/>
      <c r="I153" s="1"/>
      <c r="J153" s="76"/>
      <c r="K153" s="1"/>
      <c r="L153" s="1"/>
      <c r="M153" s="1"/>
      <c r="N153" s="1"/>
      <c r="O153" s="82"/>
      <c r="P153" s="1"/>
      <c r="Q153" s="42"/>
      <c r="R153" s="82"/>
      <c r="S153" s="1"/>
      <c r="T153" s="42"/>
      <c r="U153" s="44"/>
    </row>
    <row r="154" spans="1:21" ht="15.75" hidden="1" thickBot="1" x14ac:dyDescent="0.3">
      <c r="B154" s="55"/>
      <c r="C154" s="2"/>
      <c r="D154" s="524" t="s">
        <v>363</v>
      </c>
      <c r="E154" s="524"/>
      <c r="F154" s="258">
        <f t="shared" si="80"/>
        <v>0</v>
      </c>
      <c r="G154" s="76"/>
      <c r="H154" s="1"/>
      <c r="I154" s="1"/>
      <c r="J154" s="76"/>
      <c r="K154" s="1"/>
      <c r="L154" s="1"/>
      <c r="M154" s="1"/>
      <c r="N154" s="1"/>
      <c r="O154" s="82"/>
      <c r="P154" s="1"/>
      <c r="Q154" s="42"/>
      <c r="R154" s="82"/>
      <c r="S154" s="1"/>
      <c r="T154" s="42"/>
      <c r="U154" s="44"/>
    </row>
    <row r="155" spans="1:21" ht="25.5" hidden="1" customHeight="1" x14ac:dyDescent="0.25">
      <c r="B155" s="55"/>
      <c r="C155" s="2"/>
      <c r="D155" s="523" t="s">
        <v>536</v>
      </c>
      <c r="E155" s="523"/>
      <c r="F155" s="268">
        <f t="shared" si="80"/>
        <v>0</v>
      </c>
      <c r="G155" s="76"/>
      <c r="H155" s="1"/>
      <c r="I155" s="1"/>
      <c r="J155" s="76"/>
      <c r="K155" s="1"/>
      <c r="L155" s="1"/>
      <c r="M155" s="1"/>
      <c r="N155" s="1"/>
      <c r="O155" s="82"/>
      <c r="P155" s="1"/>
      <c r="Q155" s="42"/>
      <c r="R155" s="82"/>
      <c r="S155" s="1"/>
      <c r="T155" s="42"/>
      <c r="U155" s="44"/>
    </row>
    <row r="156" spans="1:21" ht="25.5" hidden="1" customHeight="1" x14ac:dyDescent="0.25">
      <c r="B156" s="55"/>
      <c r="C156" s="2"/>
      <c r="D156" s="523" t="s">
        <v>539</v>
      </c>
      <c r="E156" s="523"/>
      <c r="F156" s="268">
        <f t="shared" si="80"/>
        <v>0</v>
      </c>
      <c r="G156" s="76"/>
      <c r="H156" s="1"/>
      <c r="I156" s="1"/>
      <c r="J156" s="76"/>
      <c r="K156" s="1"/>
      <c r="L156" s="1"/>
      <c r="M156" s="1"/>
      <c r="N156" s="1"/>
      <c r="O156" s="82"/>
      <c r="P156" s="1"/>
      <c r="Q156" s="42"/>
      <c r="R156" s="82"/>
      <c r="S156" s="1"/>
      <c r="T156" s="42"/>
      <c r="U156" s="44"/>
    </row>
    <row r="157" spans="1:21" ht="15.75" hidden="1" thickBot="1" x14ac:dyDescent="0.3">
      <c r="B157" s="55"/>
      <c r="C157" s="2"/>
      <c r="D157" s="524" t="s">
        <v>365</v>
      </c>
      <c r="E157" s="524"/>
      <c r="F157" s="258">
        <f t="shared" si="80"/>
        <v>0</v>
      </c>
      <c r="G157" s="76"/>
      <c r="H157" s="1"/>
      <c r="I157" s="1"/>
      <c r="J157" s="76"/>
      <c r="K157" s="1"/>
      <c r="L157" s="1"/>
      <c r="M157" s="1"/>
      <c r="N157" s="1"/>
      <c r="O157" s="82"/>
      <c r="P157" s="1"/>
      <c r="Q157" s="42"/>
      <c r="R157" s="82"/>
      <c r="S157" s="1"/>
      <c r="T157" s="42"/>
      <c r="U157" s="44"/>
    </row>
    <row r="158" spans="1:21" ht="25.5" hidden="1" customHeight="1" x14ac:dyDescent="0.25">
      <c r="B158" s="55"/>
      <c r="C158" s="2"/>
      <c r="D158" s="523" t="s">
        <v>542</v>
      </c>
      <c r="E158" s="523"/>
      <c r="F158" s="268">
        <f t="shared" si="80"/>
        <v>0</v>
      </c>
      <c r="G158" s="76"/>
      <c r="H158" s="1"/>
      <c r="I158" s="1"/>
      <c r="J158" s="76"/>
      <c r="K158" s="1"/>
      <c r="L158" s="1"/>
      <c r="M158" s="1"/>
      <c r="N158" s="1"/>
      <c r="O158" s="82"/>
      <c r="P158" s="1"/>
      <c r="Q158" s="42"/>
      <c r="R158" s="82"/>
      <c r="S158" s="1"/>
      <c r="T158" s="42"/>
      <c r="U158" s="44"/>
    </row>
    <row r="159" spans="1:21" ht="15.75" hidden="1" thickBot="1" x14ac:dyDescent="0.3">
      <c r="B159" s="55"/>
      <c r="C159" s="2"/>
      <c r="D159" s="524" t="s">
        <v>543</v>
      </c>
      <c r="E159" s="524"/>
      <c r="F159" s="258">
        <f t="shared" si="80"/>
        <v>0</v>
      </c>
      <c r="G159" s="76"/>
      <c r="H159" s="1"/>
      <c r="I159" s="1"/>
      <c r="J159" s="76"/>
      <c r="K159" s="1"/>
      <c r="L159" s="1"/>
      <c r="M159" s="1"/>
      <c r="N159" s="1"/>
      <c r="O159" s="82"/>
      <c r="P159" s="1"/>
      <c r="Q159" s="42"/>
      <c r="R159" s="82"/>
      <c r="S159" s="1"/>
      <c r="T159" s="42"/>
      <c r="U159" s="44"/>
    </row>
    <row r="160" spans="1:21" s="41" customFormat="1" ht="15.75" hidden="1" thickBot="1" x14ac:dyDescent="0.3">
      <c r="A160" s="128" t="s">
        <v>243</v>
      </c>
      <c r="B160" s="137" t="s">
        <v>671</v>
      </c>
      <c r="C160" s="600" t="s">
        <v>244</v>
      </c>
      <c r="D160" s="601"/>
      <c r="E160" s="601"/>
      <c r="F160" s="270">
        <f t="shared" si="80"/>
        <v>0</v>
      </c>
      <c r="G160" s="111"/>
      <c r="H160" s="112"/>
      <c r="I160" s="112"/>
      <c r="J160" s="111"/>
      <c r="K160" s="112"/>
      <c r="L160" s="112"/>
      <c r="M160" s="112"/>
      <c r="N160" s="112"/>
      <c r="O160" s="115"/>
      <c r="P160" s="112"/>
      <c r="Q160" s="114"/>
      <c r="R160" s="115"/>
      <c r="S160" s="112"/>
      <c r="T160" s="114"/>
      <c r="U160" s="116"/>
    </row>
    <row r="161" spans="1:21" ht="15.75" thickBot="1" x14ac:dyDescent="0.3">
      <c r="B161" s="101" t="s">
        <v>245</v>
      </c>
      <c r="C161" s="560" t="s">
        <v>246</v>
      </c>
      <c r="D161" s="561"/>
      <c r="E161" s="561"/>
      <c r="F161" s="261">
        <f>F162+F163+F166+F167+F168+F169+F170</f>
        <v>100000</v>
      </c>
      <c r="G161" s="87">
        <f t="shared" ref="G161:I161" si="81">G162+G163+G166+G167+G168+G169+G170</f>
        <v>0</v>
      </c>
      <c r="H161" s="88">
        <f t="shared" si="81"/>
        <v>0</v>
      </c>
      <c r="I161" s="88">
        <f t="shared" si="81"/>
        <v>100000</v>
      </c>
      <c r="J161" s="87">
        <f t="shared" ref="J161:U161" si="82">J162+J163+J166+J167+J168+J169+J170</f>
        <v>0</v>
      </c>
      <c r="K161" s="88">
        <f t="shared" si="82"/>
        <v>0</v>
      </c>
      <c r="L161" s="88">
        <f t="shared" si="82"/>
        <v>0</v>
      </c>
      <c r="M161" s="88">
        <f t="shared" si="82"/>
        <v>0</v>
      </c>
      <c r="N161" s="88">
        <f t="shared" si="82"/>
        <v>0</v>
      </c>
      <c r="O161" s="91">
        <f t="shared" si="82"/>
        <v>0</v>
      </c>
      <c r="P161" s="88">
        <f t="shared" si="82"/>
        <v>0</v>
      </c>
      <c r="Q161" s="90">
        <f t="shared" si="82"/>
        <v>0</v>
      </c>
      <c r="R161" s="91">
        <f t="shared" si="82"/>
        <v>0</v>
      </c>
      <c r="S161" s="88">
        <f t="shared" si="82"/>
        <v>0</v>
      </c>
      <c r="T161" s="90">
        <f t="shared" si="82"/>
        <v>100000</v>
      </c>
      <c r="U161" s="92">
        <f t="shared" si="82"/>
        <v>0</v>
      </c>
    </row>
    <row r="162" spans="1:21" s="18" customFormat="1" hidden="1" x14ac:dyDescent="0.25">
      <c r="A162" s="128" t="s">
        <v>247</v>
      </c>
      <c r="B162" s="117" t="s">
        <v>672</v>
      </c>
      <c r="C162" s="574" t="s">
        <v>248</v>
      </c>
      <c r="D162" s="575"/>
      <c r="E162" s="575"/>
      <c r="F162" s="257">
        <f t="shared" ref="F162" si="83">SUM(J162:U162)</f>
        <v>0</v>
      </c>
      <c r="G162" s="95"/>
      <c r="H162" s="96"/>
      <c r="I162" s="96"/>
      <c r="J162" s="95"/>
      <c r="K162" s="96"/>
      <c r="L162" s="96"/>
      <c r="M162" s="96"/>
      <c r="N162" s="96"/>
      <c r="O162" s="99"/>
      <c r="P162" s="96"/>
      <c r="Q162" s="98"/>
      <c r="R162" s="99"/>
      <c r="S162" s="96"/>
      <c r="T162" s="98"/>
      <c r="U162" s="100"/>
    </row>
    <row r="163" spans="1:21" s="18" customFormat="1" hidden="1" x14ac:dyDescent="0.25">
      <c r="A163" s="128" t="s">
        <v>249</v>
      </c>
      <c r="B163" s="93" t="s">
        <v>673</v>
      </c>
      <c r="C163" s="556" t="s">
        <v>250</v>
      </c>
      <c r="D163" s="557"/>
      <c r="E163" s="557"/>
      <c r="F163" s="259">
        <f>F164+F165</f>
        <v>0</v>
      </c>
      <c r="G163" s="95">
        <f t="shared" ref="G163:I163" si="84">G164+G165</f>
        <v>0</v>
      </c>
      <c r="H163" s="96">
        <f t="shared" si="84"/>
        <v>0</v>
      </c>
      <c r="I163" s="96">
        <f t="shared" si="84"/>
        <v>0</v>
      </c>
      <c r="J163" s="95">
        <f t="shared" ref="J163:U163" si="85">J164+J165</f>
        <v>0</v>
      </c>
      <c r="K163" s="96">
        <f t="shared" si="85"/>
        <v>0</v>
      </c>
      <c r="L163" s="96">
        <f t="shared" si="85"/>
        <v>0</v>
      </c>
      <c r="M163" s="96">
        <f t="shared" si="85"/>
        <v>0</v>
      </c>
      <c r="N163" s="96">
        <f t="shared" si="85"/>
        <v>0</v>
      </c>
      <c r="O163" s="99">
        <f t="shared" si="85"/>
        <v>0</v>
      </c>
      <c r="P163" s="96">
        <f t="shared" si="85"/>
        <v>0</v>
      </c>
      <c r="Q163" s="98">
        <f t="shared" si="85"/>
        <v>0</v>
      </c>
      <c r="R163" s="99">
        <f t="shared" si="85"/>
        <v>0</v>
      </c>
      <c r="S163" s="96">
        <f t="shared" si="85"/>
        <v>0</v>
      </c>
      <c r="T163" s="98">
        <f t="shared" si="85"/>
        <v>0</v>
      </c>
      <c r="U163" s="100">
        <f t="shared" si="85"/>
        <v>0</v>
      </c>
    </row>
    <row r="164" spans="1:21" hidden="1" x14ac:dyDescent="0.25">
      <c r="B164" s="55"/>
      <c r="C164" s="2"/>
      <c r="D164" s="524" t="s">
        <v>250</v>
      </c>
      <c r="E164" s="524"/>
      <c r="F164" s="258">
        <f t="shared" ref="F164:F170" si="86">SUM(J164:U164)</f>
        <v>0</v>
      </c>
      <c r="G164" s="76"/>
      <c r="H164" s="1"/>
      <c r="I164" s="1"/>
      <c r="J164" s="76"/>
      <c r="K164" s="1"/>
      <c r="L164" s="1"/>
      <c r="M164" s="1"/>
      <c r="N164" s="1"/>
      <c r="O164" s="82"/>
      <c r="P164" s="1"/>
      <c r="Q164" s="42"/>
      <c r="R164" s="82"/>
      <c r="S164" s="1"/>
      <c r="T164" s="42"/>
      <c r="U164" s="44"/>
    </row>
    <row r="165" spans="1:21" hidden="1" x14ac:dyDescent="0.25">
      <c r="B165" s="55"/>
      <c r="C165" s="2"/>
      <c r="D165" s="524" t="s">
        <v>349</v>
      </c>
      <c r="E165" s="524"/>
      <c r="F165" s="258">
        <f t="shared" si="86"/>
        <v>0</v>
      </c>
      <c r="G165" s="76"/>
      <c r="H165" s="1"/>
      <c r="I165" s="1"/>
      <c r="J165" s="76"/>
      <c r="K165" s="1"/>
      <c r="L165" s="1"/>
      <c r="M165" s="1"/>
      <c r="N165" s="1"/>
      <c r="O165" s="82"/>
      <c r="P165" s="1"/>
      <c r="Q165" s="42"/>
      <c r="R165" s="82"/>
      <c r="S165" s="1"/>
      <c r="T165" s="42"/>
      <c r="U165" s="44"/>
    </row>
    <row r="166" spans="1:21" s="18" customFormat="1" hidden="1" x14ac:dyDescent="0.25">
      <c r="A166" s="128" t="s">
        <v>251</v>
      </c>
      <c r="B166" s="93" t="s">
        <v>674</v>
      </c>
      <c r="C166" s="556" t="s">
        <v>252</v>
      </c>
      <c r="D166" s="557"/>
      <c r="E166" s="557"/>
      <c r="F166" s="259">
        <f t="shared" si="86"/>
        <v>0</v>
      </c>
      <c r="G166" s="95"/>
      <c r="H166" s="96"/>
      <c r="I166" s="96"/>
      <c r="J166" s="95"/>
      <c r="K166" s="96"/>
      <c r="L166" s="96"/>
      <c r="M166" s="96"/>
      <c r="N166" s="96"/>
      <c r="O166" s="99"/>
      <c r="P166" s="96"/>
      <c r="Q166" s="98"/>
      <c r="R166" s="99"/>
      <c r="S166" s="96"/>
      <c r="T166" s="98"/>
      <c r="U166" s="100"/>
    </row>
    <row r="167" spans="1:21" s="18" customFormat="1" x14ac:dyDescent="0.25">
      <c r="A167" s="128" t="s">
        <v>253</v>
      </c>
      <c r="B167" s="93" t="s">
        <v>675</v>
      </c>
      <c r="C167" s="556" t="s">
        <v>254</v>
      </c>
      <c r="D167" s="557"/>
      <c r="E167" s="557"/>
      <c r="F167" s="259">
        <f t="shared" si="86"/>
        <v>78740</v>
      </c>
      <c r="G167" s="95"/>
      <c r="H167" s="96"/>
      <c r="I167" s="96">
        <f>F167</f>
        <v>78740</v>
      </c>
      <c r="J167" s="95"/>
      <c r="K167" s="96"/>
      <c r="L167" s="96"/>
      <c r="M167" s="96"/>
      <c r="N167" s="96"/>
      <c r="O167" s="99"/>
      <c r="P167" s="96"/>
      <c r="Q167" s="98"/>
      <c r="R167" s="99"/>
      <c r="S167" s="96"/>
      <c r="T167" s="98">
        <v>78740</v>
      </c>
      <c r="U167" s="100"/>
    </row>
    <row r="168" spans="1:21" s="18" customFormat="1" hidden="1" x14ac:dyDescent="0.25">
      <c r="A168" s="128" t="s">
        <v>255</v>
      </c>
      <c r="B168" s="93" t="s">
        <v>676</v>
      </c>
      <c r="C168" s="556" t="s">
        <v>256</v>
      </c>
      <c r="D168" s="557"/>
      <c r="E168" s="557"/>
      <c r="F168" s="259">
        <f t="shared" si="86"/>
        <v>0</v>
      </c>
      <c r="G168" s="95"/>
      <c r="H168" s="96"/>
      <c r="I168" s="96"/>
      <c r="J168" s="95"/>
      <c r="K168" s="96"/>
      <c r="L168" s="96"/>
      <c r="M168" s="96"/>
      <c r="N168" s="96"/>
      <c r="O168" s="99"/>
      <c r="P168" s="96"/>
      <c r="Q168" s="98"/>
      <c r="R168" s="99"/>
      <c r="S168" s="96"/>
      <c r="T168" s="98"/>
      <c r="U168" s="100"/>
    </row>
    <row r="169" spans="1:21" s="18" customFormat="1" hidden="1" x14ac:dyDescent="0.25">
      <c r="A169" s="128" t="s">
        <v>257</v>
      </c>
      <c r="B169" s="93" t="s">
        <v>677</v>
      </c>
      <c r="C169" s="556" t="s">
        <v>258</v>
      </c>
      <c r="D169" s="557"/>
      <c r="E169" s="557"/>
      <c r="F169" s="259">
        <f t="shared" si="86"/>
        <v>0</v>
      </c>
      <c r="G169" s="95"/>
      <c r="H169" s="96"/>
      <c r="I169" s="96"/>
      <c r="J169" s="95"/>
      <c r="K169" s="96"/>
      <c r="L169" s="96"/>
      <c r="M169" s="96"/>
      <c r="N169" s="96"/>
      <c r="O169" s="99"/>
      <c r="P169" s="96"/>
      <c r="Q169" s="98"/>
      <c r="R169" s="99"/>
      <c r="S169" s="96"/>
      <c r="T169" s="98"/>
      <c r="U169" s="100"/>
    </row>
    <row r="170" spans="1:21" s="18" customFormat="1" ht="15.75" thickBot="1" x14ac:dyDescent="0.3">
      <c r="A170" s="128" t="s">
        <v>259</v>
      </c>
      <c r="B170" s="127" t="s">
        <v>678</v>
      </c>
      <c r="C170" s="596" t="s">
        <v>260</v>
      </c>
      <c r="D170" s="597"/>
      <c r="E170" s="597"/>
      <c r="F170" s="271">
        <f t="shared" si="86"/>
        <v>21260</v>
      </c>
      <c r="G170" s="95"/>
      <c r="H170" s="96"/>
      <c r="I170" s="96">
        <f>F170</f>
        <v>21260</v>
      </c>
      <c r="J170" s="95"/>
      <c r="K170" s="96"/>
      <c r="L170" s="96"/>
      <c r="M170" s="96"/>
      <c r="N170" s="96"/>
      <c r="O170" s="99"/>
      <c r="P170" s="96"/>
      <c r="Q170" s="98"/>
      <c r="R170" s="99"/>
      <c r="S170" s="96"/>
      <c r="T170" s="98">
        <v>21260</v>
      </c>
      <c r="U170" s="100"/>
    </row>
    <row r="171" spans="1:21" ht="15.75" thickBot="1" x14ac:dyDescent="0.3">
      <c r="B171" s="101" t="s">
        <v>261</v>
      </c>
      <c r="C171" s="560" t="s">
        <v>262</v>
      </c>
      <c r="D171" s="561"/>
      <c r="E171" s="561"/>
      <c r="F171" s="261">
        <f>F172+F173+F174+F175</f>
        <v>0</v>
      </c>
      <c r="G171" s="87">
        <f t="shared" ref="G171:I171" si="87">G172+G173+G174+G175</f>
        <v>0</v>
      </c>
      <c r="H171" s="88">
        <f t="shared" si="87"/>
        <v>0</v>
      </c>
      <c r="I171" s="88">
        <f t="shared" si="87"/>
        <v>0</v>
      </c>
      <c r="J171" s="87">
        <f t="shared" ref="J171:U171" si="88">J172+J173+J174+J175</f>
        <v>0</v>
      </c>
      <c r="K171" s="88">
        <f t="shared" si="88"/>
        <v>0</v>
      </c>
      <c r="L171" s="88">
        <f t="shared" si="88"/>
        <v>0</v>
      </c>
      <c r="M171" s="88">
        <f t="shared" si="88"/>
        <v>0</v>
      </c>
      <c r="N171" s="88">
        <f t="shared" si="88"/>
        <v>0</v>
      </c>
      <c r="O171" s="91">
        <f t="shared" si="88"/>
        <v>0</v>
      </c>
      <c r="P171" s="88">
        <f t="shared" si="88"/>
        <v>0</v>
      </c>
      <c r="Q171" s="90">
        <f t="shared" si="88"/>
        <v>0</v>
      </c>
      <c r="R171" s="91">
        <f t="shared" si="88"/>
        <v>0</v>
      </c>
      <c r="S171" s="88">
        <f t="shared" si="88"/>
        <v>0</v>
      </c>
      <c r="T171" s="90">
        <f t="shared" si="88"/>
        <v>0</v>
      </c>
      <c r="U171" s="92">
        <f t="shared" si="88"/>
        <v>0</v>
      </c>
    </row>
    <row r="172" spans="1:21" s="18" customFormat="1" ht="15.75" hidden="1" thickBot="1" x14ac:dyDescent="0.3">
      <c r="A172" s="128" t="s">
        <v>263</v>
      </c>
      <c r="B172" s="283" t="s">
        <v>679</v>
      </c>
      <c r="C172" s="598" t="s">
        <v>264</v>
      </c>
      <c r="D172" s="599"/>
      <c r="E172" s="599"/>
      <c r="F172" s="284">
        <f t="shared" ref="F172:F175" si="89">SUM(J172:U172)</f>
        <v>0</v>
      </c>
      <c r="G172" s="287"/>
      <c r="H172" s="288"/>
      <c r="I172" s="288"/>
      <c r="J172" s="287"/>
      <c r="K172" s="288"/>
      <c r="L172" s="288"/>
      <c r="M172" s="288"/>
      <c r="N172" s="288"/>
      <c r="O172" s="289"/>
      <c r="P172" s="288"/>
      <c r="Q172" s="290"/>
      <c r="R172" s="289"/>
      <c r="S172" s="288"/>
      <c r="T172" s="290"/>
      <c r="U172" s="291"/>
    </row>
    <row r="173" spans="1:21" s="18" customFormat="1" ht="15.75" hidden="1" thickBot="1" x14ac:dyDescent="0.3">
      <c r="A173" s="128" t="s">
        <v>265</v>
      </c>
      <c r="B173" s="292" t="s">
        <v>680</v>
      </c>
      <c r="C173" s="592" t="s">
        <v>887</v>
      </c>
      <c r="D173" s="593"/>
      <c r="E173" s="593"/>
      <c r="F173" s="293">
        <f t="shared" si="89"/>
        <v>0</v>
      </c>
      <c r="G173" s="287"/>
      <c r="H173" s="288"/>
      <c r="I173" s="288"/>
      <c r="J173" s="287"/>
      <c r="K173" s="288"/>
      <c r="L173" s="288"/>
      <c r="M173" s="288"/>
      <c r="N173" s="288"/>
      <c r="O173" s="289"/>
      <c r="P173" s="288"/>
      <c r="Q173" s="290"/>
      <c r="R173" s="289"/>
      <c r="S173" s="288"/>
      <c r="T173" s="290"/>
      <c r="U173" s="291"/>
    </row>
    <row r="174" spans="1:21" s="18" customFormat="1" ht="15.75" hidden="1" thickBot="1" x14ac:dyDescent="0.3">
      <c r="A174" s="128" t="s">
        <v>266</v>
      </c>
      <c r="B174" s="292" t="s">
        <v>681</v>
      </c>
      <c r="C174" s="592" t="s">
        <v>267</v>
      </c>
      <c r="D174" s="593"/>
      <c r="E174" s="593"/>
      <c r="F174" s="293">
        <f t="shared" si="89"/>
        <v>0</v>
      </c>
      <c r="G174" s="287"/>
      <c r="H174" s="288"/>
      <c r="I174" s="288"/>
      <c r="J174" s="287"/>
      <c r="K174" s="288"/>
      <c r="L174" s="288"/>
      <c r="M174" s="288"/>
      <c r="N174" s="288"/>
      <c r="O174" s="289"/>
      <c r="P174" s="288"/>
      <c r="Q174" s="290"/>
      <c r="R174" s="289"/>
      <c r="S174" s="288"/>
      <c r="T174" s="290"/>
      <c r="U174" s="291"/>
    </row>
    <row r="175" spans="1:21" s="18" customFormat="1" ht="15.75" hidden="1" thickBot="1" x14ac:dyDescent="0.3">
      <c r="A175" s="128" t="s">
        <v>268</v>
      </c>
      <c r="B175" s="295" t="s">
        <v>682</v>
      </c>
      <c r="C175" s="594" t="s">
        <v>366</v>
      </c>
      <c r="D175" s="595"/>
      <c r="E175" s="595"/>
      <c r="F175" s="296">
        <f t="shared" si="89"/>
        <v>0</v>
      </c>
      <c r="G175" s="287"/>
      <c r="H175" s="288"/>
      <c r="I175" s="288"/>
      <c r="J175" s="287"/>
      <c r="K175" s="288"/>
      <c r="L175" s="288"/>
      <c r="M175" s="288"/>
      <c r="N175" s="288"/>
      <c r="O175" s="289"/>
      <c r="P175" s="288"/>
      <c r="Q175" s="290"/>
      <c r="R175" s="289"/>
      <c r="S175" s="288"/>
      <c r="T175" s="290"/>
      <c r="U175" s="291"/>
    </row>
    <row r="176" spans="1:21" ht="15.75" thickBot="1" x14ac:dyDescent="0.3">
      <c r="B176" s="101" t="s">
        <v>269</v>
      </c>
      <c r="C176" s="560" t="s">
        <v>270</v>
      </c>
      <c r="D176" s="561"/>
      <c r="E176" s="561"/>
      <c r="F176" s="261">
        <f>F177+F178+F189+F200+F211+F214+F226+F227+F228</f>
        <v>0</v>
      </c>
      <c r="G176" s="87">
        <f t="shared" ref="G176:I176" si="90">G177+G178+G189+G200+G211+G214+G226+G227+G228</f>
        <v>0</v>
      </c>
      <c r="H176" s="88">
        <f t="shared" si="90"/>
        <v>0</v>
      </c>
      <c r="I176" s="88">
        <f t="shared" si="90"/>
        <v>0</v>
      </c>
      <c r="J176" s="87">
        <f t="shared" ref="J176:U176" si="91">J177+J178+J189+J200+J211+J214+J226+J227+J228</f>
        <v>0</v>
      </c>
      <c r="K176" s="88">
        <f t="shared" si="91"/>
        <v>0</v>
      </c>
      <c r="L176" s="88">
        <f t="shared" si="91"/>
        <v>0</v>
      </c>
      <c r="M176" s="88">
        <f t="shared" si="91"/>
        <v>0</v>
      </c>
      <c r="N176" s="88">
        <f t="shared" si="91"/>
        <v>0</v>
      </c>
      <c r="O176" s="91">
        <f t="shared" si="91"/>
        <v>0</v>
      </c>
      <c r="P176" s="88">
        <f t="shared" si="91"/>
        <v>0</v>
      </c>
      <c r="Q176" s="90">
        <f t="shared" si="91"/>
        <v>0</v>
      </c>
      <c r="R176" s="91">
        <f t="shared" si="91"/>
        <v>0</v>
      </c>
      <c r="S176" s="88">
        <f t="shared" si="91"/>
        <v>0</v>
      </c>
      <c r="T176" s="90">
        <f t="shared" si="91"/>
        <v>0</v>
      </c>
      <c r="U176" s="92">
        <f t="shared" si="91"/>
        <v>0</v>
      </c>
    </row>
    <row r="177" spans="1:21" s="18" customFormat="1" ht="25.5" hidden="1" customHeight="1" x14ac:dyDescent="0.25">
      <c r="A177" s="128" t="s">
        <v>271</v>
      </c>
      <c r="B177" s="93" t="s">
        <v>683</v>
      </c>
      <c r="C177" s="532" t="s">
        <v>367</v>
      </c>
      <c r="D177" s="533"/>
      <c r="E177" s="533"/>
      <c r="F177" s="272">
        <f t="shared" ref="F177" si="92">SUM(J177:U177)</f>
        <v>0</v>
      </c>
      <c r="G177" s="95"/>
      <c r="H177" s="96"/>
      <c r="I177" s="96"/>
      <c r="J177" s="95"/>
      <c r="K177" s="96"/>
      <c r="L177" s="96"/>
      <c r="M177" s="96"/>
      <c r="N177" s="96"/>
      <c r="O177" s="99"/>
      <c r="P177" s="96"/>
      <c r="Q177" s="98"/>
      <c r="R177" s="99"/>
      <c r="S177" s="96"/>
      <c r="T177" s="98"/>
      <c r="U177" s="100"/>
    </row>
    <row r="178" spans="1:21" s="18" customFormat="1" ht="16.350000000000001" hidden="1" customHeight="1" x14ac:dyDescent="0.25">
      <c r="A178" s="128" t="s">
        <v>272</v>
      </c>
      <c r="B178" s="93" t="s">
        <v>684</v>
      </c>
      <c r="C178" s="590" t="s">
        <v>812</v>
      </c>
      <c r="D178" s="591"/>
      <c r="E178" s="591"/>
      <c r="F178" s="272">
        <f>F179+F180+F181+F182+F183+F184+F185+F186+F187+F188</f>
        <v>0</v>
      </c>
      <c r="G178" s="95">
        <f t="shared" ref="G178:I178" si="93">G179+G180+G181+G182+G183+G184+G185+G186+G187+G188</f>
        <v>0</v>
      </c>
      <c r="H178" s="96">
        <f t="shared" si="93"/>
        <v>0</v>
      </c>
      <c r="I178" s="96">
        <f t="shared" si="93"/>
        <v>0</v>
      </c>
      <c r="J178" s="95">
        <f t="shared" ref="J178:U178" si="94">J179+J180+J181+J182+J183+J184+J185+J186+J187+J188</f>
        <v>0</v>
      </c>
      <c r="K178" s="96">
        <f t="shared" si="94"/>
        <v>0</v>
      </c>
      <c r="L178" s="96">
        <f t="shared" si="94"/>
        <v>0</v>
      </c>
      <c r="M178" s="96">
        <f t="shared" si="94"/>
        <v>0</v>
      </c>
      <c r="N178" s="96">
        <f t="shared" si="94"/>
        <v>0</v>
      </c>
      <c r="O178" s="99">
        <f t="shared" si="94"/>
        <v>0</v>
      </c>
      <c r="P178" s="96">
        <f t="shared" si="94"/>
        <v>0</v>
      </c>
      <c r="Q178" s="98">
        <f t="shared" si="94"/>
        <v>0</v>
      </c>
      <c r="R178" s="99">
        <f t="shared" si="94"/>
        <v>0</v>
      </c>
      <c r="S178" s="96">
        <f t="shared" si="94"/>
        <v>0</v>
      </c>
      <c r="T178" s="98">
        <f t="shared" si="94"/>
        <v>0</v>
      </c>
      <c r="U178" s="100">
        <f t="shared" si="94"/>
        <v>0</v>
      </c>
    </row>
    <row r="179" spans="1:21" ht="15.75" hidden="1" thickBot="1" x14ac:dyDescent="0.3">
      <c r="B179" s="55"/>
      <c r="C179" s="2"/>
      <c r="D179" s="524" t="s">
        <v>813</v>
      </c>
      <c r="E179" s="524"/>
      <c r="F179" s="258">
        <f t="shared" ref="F179:F188" si="95">SUM(J179:U179)</f>
        <v>0</v>
      </c>
      <c r="G179" s="76"/>
      <c r="H179" s="1"/>
      <c r="I179" s="1"/>
      <c r="J179" s="76"/>
      <c r="K179" s="1"/>
      <c r="L179" s="1"/>
      <c r="M179" s="1"/>
      <c r="N179" s="1"/>
      <c r="O179" s="82"/>
      <c r="P179" s="1"/>
      <c r="Q179" s="42"/>
      <c r="R179" s="82"/>
      <c r="S179" s="1"/>
      <c r="T179" s="42"/>
      <c r="U179" s="44"/>
    </row>
    <row r="180" spans="1:21" ht="15.75" hidden="1" thickBot="1" x14ac:dyDescent="0.3">
      <c r="B180" s="55"/>
      <c r="C180" s="2"/>
      <c r="D180" s="524" t="s">
        <v>814</v>
      </c>
      <c r="E180" s="524"/>
      <c r="F180" s="258">
        <f t="shared" si="95"/>
        <v>0</v>
      </c>
      <c r="G180" s="76"/>
      <c r="H180" s="1"/>
      <c r="I180" s="1"/>
      <c r="J180" s="76"/>
      <c r="K180" s="1"/>
      <c r="L180" s="1"/>
      <c r="M180" s="1"/>
      <c r="N180" s="1"/>
      <c r="O180" s="82"/>
      <c r="P180" s="1"/>
      <c r="Q180" s="42"/>
      <c r="R180" s="82"/>
      <c r="S180" s="1"/>
      <c r="T180" s="42"/>
      <c r="U180" s="44"/>
    </row>
    <row r="181" spans="1:21" ht="15.75" hidden="1" thickBot="1" x14ac:dyDescent="0.3">
      <c r="B181" s="55"/>
      <c r="C181" s="2"/>
      <c r="D181" s="524" t="s">
        <v>545</v>
      </c>
      <c r="E181" s="524"/>
      <c r="F181" s="258">
        <f t="shared" si="95"/>
        <v>0</v>
      </c>
      <c r="G181" s="76"/>
      <c r="H181" s="1"/>
      <c r="I181" s="1"/>
      <c r="J181" s="76"/>
      <c r="K181" s="1"/>
      <c r="L181" s="1"/>
      <c r="M181" s="1"/>
      <c r="N181" s="1"/>
      <c r="O181" s="82"/>
      <c r="P181" s="1"/>
      <c r="Q181" s="42"/>
      <c r="R181" s="82"/>
      <c r="S181" s="1"/>
      <c r="T181" s="42"/>
      <c r="U181" s="44"/>
    </row>
    <row r="182" spans="1:21" ht="25.5" hidden="1" customHeight="1" x14ac:dyDescent="0.25">
      <c r="B182" s="55"/>
      <c r="C182" s="2"/>
      <c r="D182" s="523" t="s">
        <v>548</v>
      </c>
      <c r="E182" s="523"/>
      <c r="F182" s="268">
        <f t="shared" si="95"/>
        <v>0</v>
      </c>
      <c r="G182" s="76"/>
      <c r="H182" s="1"/>
      <c r="I182" s="1"/>
      <c r="J182" s="76"/>
      <c r="K182" s="1"/>
      <c r="L182" s="1"/>
      <c r="M182" s="1"/>
      <c r="N182" s="1"/>
      <c r="O182" s="82"/>
      <c r="P182" s="1"/>
      <c r="Q182" s="42"/>
      <c r="R182" s="82"/>
      <c r="S182" s="1"/>
      <c r="T182" s="42"/>
      <c r="U182" s="44"/>
    </row>
    <row r="183" spans="1:21" ht="15.75" hidden="1" thickBot="1" x14ac:dyDescent="0.3">
      <c r="B183" s="55"/>
      <c r="C183" s="2"/>
      <c r="D183" s="524" t="s">
        <v>550</v>
      </c>
      <c r="E183" s="524"/>
      <c r="F183" s="258">
        <f t="shared" si="95"/>
        <v>0</v>
      </c>
      <c r="G183" s="76"/>
      <c r="H183" s="1"/>
      <c r="I183" s="1"/>
      <c r="J183" s="76"/>
      <c r="K183" s="1"/>
      <c r="L183" s="1"/>
      <c r="M183" s="1"/>
      <c r="N183" s="1"/>
      <c r="O183" s="82"/>
      <c r="P183" s="1"/>
      <c r="Q183" s="42"/>
      <c r="R183" s="82"/>
      <c r="S183" s="1"/>
      <c r="T183" s="42"/>
      <c r="U183" s="44"/>
    </row>
    <row r="184" spans="1:21" ht="15.75" hidden="1" thickBot="1" x14ac:dyDescent="0.3">
      <c r="B184" s="55"/>
      <c r="C184" s="2"/>
      <c r="D184" s="524" t="s">
        <v>551</v>
      </c>
      <c r="E184" s="524"/>
      <c r="F184" s="258">
        <f t="shared" si="95"/>
        <v>0</v>
      </c>
      <c r="G184" s="76"/>
      <c r="H184" s="1"/>
      <c r="I184" s="1"/>
      <c r="J184" s="76"/>
      <c r="K184" s="1"/>
      <c r="L184" s="1"/>
      <c r="M184" s="1"/>
      <c r="N184" s="1"/>
      <c r="O184" s="82"/>
      <c r="P184" s="1"/>
      <c r="Q184" s="42"/>
      <c r="R184" s="82"/>
      <c r="S184" s="1"/>
      <c r="T184" s="42"/>
      <c r="U184" s="44"/>
    </row>
    <row r="185" spans="1:21" ht="25.5" hidden="1" customHeight="1" x14ac:dyDescent="0.25">
      <c r="B185" s="55"/>
      <c r="C185" s="2"/>
      <c r="D185" s="523" t="s">
        <v>555</v>
      </c>
      <c r="E185" s="523"/>
      <c r="F185" s="268">
        <f t="shared" si="95"/>
        <v>0</v>
      </c>
      <c r="G185" s="76"/>
      <c r="H185" s="1"/>
      <c r="I185" s="1"/>
      <c r="J185" s="76"/>
      <c r="K185" s="1"/>
      <c r="L185" s="1"/>
      <c r="M185" s="1"/>
      <c r="N185" s="1"/>
      <c r="O185" s="82"/>
      <c r="P185" s="1"/>
      <c r="Q185" s="42"/>
      <c r="R185" s="82"/>
      <c r="S185" s="1"/>
      <c r="T185" s="42"/>
      <c r="U185" s="44"/>
    </row>
    <row r="186" spans="1:21" ht="25.5" hidden="1" customHeight="1" x14ac:dyDescent="0.25">
      <c r="B186" s="55"/>
      <c r="C186" s="2"/>
      <c r="D186" s="523" t="s">
        <v>558</v>
      </c>
      <c r="E186" s="523"/>
      <c r="F186" s="268">
        <f t="shared" si="95"/>
        <v>0</v>
      </c>
      <c r="G186" s="76"/>
      <c r="H186" s="1"/>
      <c r="I186" s="1"/>
      <c r="J186" s="76"/>
      <c r="K186" s="1"/>
      <c r="L186" s="1"/>
      <c r="M186" s="1"/>
      <c r="N186" s="1"/>
      <c r="O186" s="82"/>
      <c r="P186" s="1"/>
      <c r="Q186" s="42"/>
      <c r="R186" s="82"/>
      <c r="S186" s="1"/>
      <c r="T186" s="42"/>
      <c r="U186" s="44"/>
    </row>
    <row r="187" spans="1:21" ht="25.5" hidden="1" customHeight="1" x14ac:dyDescent="0.25">
      <c r="B187" s="55"/>
      <c r="C187" s="2"/>
      <c r="D187" s="523" t="s">
        <v>560</v>
      </c>
      <c r="E187" s="523"/>
      <c r="F187" s="268">
        <f t="shared" si="95"/>
        <v>0</v>
      </c>
      <c r="G187" s="76"/>
      <c r="H187" s="1"/>
      <c r="I187" s="1"/>
      <c r="J187" s="76"/>
      <c r="K187" s="1"/>
      <c r="L187" s="1"/>
      <c r="M187" s="1"/>
      <c r="N187" s="1"/>
      <c r="O187" s="82"/>
      <c r="P187" s="1"/>
      <c r="Q187" s="42"/>
      <c r="R187" s="82"/>
      <c r="S187" s="1"/>
      <c r="T187" s="42"/>
      <c r="U187" s="44"/>
    </row>
    <row r="188" spans="1:21" ht="25.5" hidden="1" customHeight="1" x14ac:dyDescent="0.25">
      <c r="B188" s="55"/>
      <c r="C188" s="2"/>
      <c r="D188" s="523" t="s">
        <v>563</v>
      </c>
      <c r="E188" s="523"/>
      <c r="F188" s="268">
        <f t="shared" si="95"/>
        <v>0</v>
      </c>
      <c r="G188" s="76"/>
      <c r="H188" s="1"/>
      <c r="I188" s="1"/>
      <c r="J188" s="76"/>
      <c r="K188" s="1"/>
      <c r="L188" s="1"/>
      <c r="M188" s="1"/>
      <c r="N188" s="1"/>
      <c r="O188" s="82"/>
      <c r="P188" s="1"/>
      <c r="Q188" s="42"/>
      <c r="R188" s="82"/>
      <c r="S188" s="1"/>
      <c r="T188" s="42"/>
      <c r="U188" s="44"/>
    </row>
    <row r="189" spans="1:21" s="18" customFormat="1" ht="25.5" hidden="1" customHeight="1" x14ac:dyDescent="0.25">
      <c r="A189" s="131" t="s">
        <v>273</v>
      </c>
      <c r="B189" s="93" t="s">
        <v>685</v>
      </c>
      <c r="C189" s="590" t="s">
        <v>606</v>
      </c>
      <c r="D189" s="591"/>
      <c r="E189" s="591"/>
      <c r="F189" s="272">
        <f>F190+F191+F192+F193+F194+F195+F196+F197+F198+F199</f>
        <v>0</v>
      </c>
      <c r="G189" s="95">
        <f t="shared" ref="G189:I189" si="96">G190+G191+G192+G193+G194+G195+G196+G197+G198+G199</f>
        <v>0</v>
      </c>
      <c r="H189" s="96">
        <f t="shared" si="96"/>
        <v>0</v>
      </c>
      <c r="I189" s="96">
        <f t="shared" si="96"/>
        <v>0</v>
      </c>
      <c r="J189" s="95">
        <f t="shared" ref="J189:U189" si="97">J190+J191+J192+J193+J194+J195+J196+J197+J198+J199</f>
        <v>0</v>
      </c>
      <c r="K189" s="96">
        <f t="shared" si="97"/>
        <v>0</v>
      </c>
      <c r="L189" s="96">
        <f t="shared" si="97"/>
        <v>0</v>
      </c>
      <c r="M189" s="96">
        <f t="shared" si="97"/>
        <v>0</v>
      </c>
      <c r="N189" s="96">
        <f t="shared" si="97"/>
        <v>0</v>
      </c>
      <c r="O189" s="99">
        <f t="shared" si="97"/>
        <v>0</v>
      </c>
      <c r="P189" s="96">
        <f t="shared" si="97"/>
        <v>0</v>
      </c>
      <c r="Q189" s="98">
        <f t="shared" si="97"/>
        <v>0</v>
      </c>
      <c r="R189" s="99">
        <f t="shared" si="97"/>
        <v>0</v>
      </c>
      <c r="S189" s="96">
        <f t="shared" si="97"/>
        <v>0</v>
      </c>
      <c r="T189" s="98">
        <f t="shared" si="97"/>
        <v>0</v>
      </c>
      <c r="U189" s="100">
        <f t="shared" si="97"/>
        <v>0</v>
      </c>
    </row>
    <row r="190" spans="1:21" ht="15.75" hidden="1" thickBot="1" x14ac:dyDescent="0.3">
      <c r="B190" s="55"/>
      <c r="C190" s="2"/>
      <c r="D190" s="524" t="s">
        <v>815</v>
      </c>
      <c r="E190" s="524"/>
      <c r="F190" s="258">
        <f t="shared" ref="F190:F199" si="98">SUM(J190:U190)</f>
        <v>0</v>
      </c>
      <c r="G190" s="76"/>
      <c r="H190" s="1"/>
      <c r="I190" s="1"/>
      <c r="J190" s="76"/>
      <c r="K190" s="1"/>
      <c r="L190" s="1"/>
      <c r="M190" s="1"/>
      <c r="N190" s="1"/>
      <c r="O190" s="82"/>
      <c r="P190" s="1"/>
      <c r="Q190" s="42"/>
      <c r="R190" s="82"/>
      <c r="S190" s="1"/>
      <c r="T190" s="42"/>
      <c r="U190" s="44"/>
    </row>
    <row r="191" spans="1:21" ht="15.75" hidden="1" thickBot="1" x14ac:dyDescent="0.3">
      <c r="B191" s="55"/>
      <c r="C191" s="2"/>
      <c r="D191" s="524" t="s">
        <v>816</v>
      </c>
      <c r="E191" s="524"/>
      <c r="F191" s="258">
        <f t="shared" si="98"/>
        <v>0</v>
      </c>
      <c r="G191" s="76"/>
      <c r="H191" s="1"/>
      <c r="I191" s="1"/>
      <c r="J191" s="76"/>
      <c r="K191" s="1"/>
      <c r="L191" s="1"/>
      <c r="M191" s="1"/>
      <c r="N191" s="1"/>
      <c r="O191" s="82"/>
      <c r="P191" s="1"/>
      <c r="Q191" s="42"/>
      <c r="R191" s="82"/>
      <c r="S191" s="1"/>
      <c r="T191" s="42"/>
      <c r="U191" s="44"/>
    </row>
    <row r="192" spans="1:21" ht="15.75" hidden="1" thickBot="1" x14ac:dyDescent="0.3">
      <c r="B192" s="55"/>
      <c r="C192" s="2"/>
      <c r="D192" s="524" t="s">
        <v>546</v>
      </c>
      <c r="E192" s="524"/>
      <c r="F192" s="258">
        <f t="shared" si="98"/>
        <v>0</v>
      </c>
      <c r="G192" s="76"/>
      <c r="H192" s="1"/>
      <c r="I192" s="1"/>
      <c r="J192" s="76"/>
      <c r="K192" s="1"/>
      <c r="L192" s="1"/>
      <c r="M192" s="1"/>
      <c r="N192" s="1"/>
      <c r="O192" s="82"/>
      <c r="P192" s="1"/>
      <c r="Q192" s="42"/>
      <c r="R192" s="82"/>
      <c r="S192" s="1"/>
      <c r="T192" s="42"/>
      <c r="U192" s="44"/>
    </row>
    <row r="193" spans="1:21" ht="25.5" hidden="1" customHeight="1" x14ac:dyDescent="0.25">
      <c r="B193" s="55"/>
      <c r="C193" s="2"/>
      <c r="D193" s="523" t="s">
        <v>549</v>
      </c>
      <c r="E193" s="523"/>
      <c r="F193" s="268">
        <f t="shared" si="98"/>
        <v>0</v>
      </c>
      <c r="G193" s="76"/>
      <c r="H193" s="1"/>
      <c r="I193" s="1"/>
      <c r="J193" s="76"/>
      <c r="K193" s="1"/>
      <c r="L193" s="1"/>
      <c r="M193" s="1"/>
      <c r="N193" s="1"/>
      <c r="O193" s="82"/>
      <c r="P193" s="1"/>
      <c r="Q193" s="42"/>
      <c r="R193" s="82"/>
      <c r="S193" s="1"/>
      <c r="T193" s="42"/>
      <c r="U193" s="44"/>
    </row>
    <row r="194" spans="1:21" ht="15.75" hidden="1" thickBot="1" x14ac:dyDescent="0.3">
      <c r="B194" s="55"/>
      <c r="C194" s="2"/>
      <c r="D194" s="524" t="s">
        <v>552</v>
      </c>
      <c r="E194" s="524"/>
      <c r="F194" s="258">
        <f t="shared" si="98"/>
        <v>0</v>
      </c>
      <c r="G194" s="76"/>
      <c r="H194" s="1"/>
      <c r="I194" s="1"/>
      <c r="J194" s="76"/>
      <c r="K194" s="1"/>
      <c r="L194" s="1"/>
      <c r="M194" s="1"/>
      <c r="N194" s="1"/>
      <c r="O194" s="82"/>
      <c r="P194" s="1"/>
      <c r="Q194" s="42"/>
      <c r="R194" s="82"/>
      <c r="S194" s="1"/>
      <c r="T194" s="42"/>
      <c r="U194" s="44"/>
    </row>
    <row r="195" spans="1:21" ht="15.75" hidden="1" thickBot="1" x14ac:dyDescent="0.3">
      <c r="B195" s="55"/>
      <c r="C195" s="2"/>
      <c r="D195" s="524" t="s">
        <v>817</v>
      </c>
      <c r="E195" s="524"/>
      <c r="F195" s="258">
        <f t="shared" si="98"/>
        <v>0</v>
      </c>
      <c r="G195" s="76"/>
      <c r="H195" s="1"/>
      <c r="I195" s="1"/>
      <c r="J195" s="76"/>
      <c r="K195" s="1"/>
      <c r="L195" s="1"/>
      <c r="M195" s="1"/>
      <c r="N195" s="1"/>
      <c r="O195" s="82"/>
      <c r="P195" s="1"/>
      <c r="Q195" s="42"/>
      <c r="R195" s="82"/>
      <c r="S195" s="1"/>
      <c r="T195" s="42"/>
      <c r="U195" s="44"/>
    </row>
    <row r="196" spans="1:21" ht="25.5" hidden="1" customHeight="1" x14ac:dyDescent="0.25">
      <c r="B196" s="55"/>
      <c r="C196" s="2"/>
      <c r="D196" s="523" t="s">
        <v>556</v>
      </c>
      <c r="E196" s="523"/>
      <c r="F196" s="268">
        <f t="shared" si="98"/>
        <v>0</v>
      </c>
      <c r="G196" s="76"/>
      <c r="H196" s="1"/>
      <c r="I196" s="1"/>
      <c r="J196" s="76"/>
      <c r="K196" s="1"/>
      <c r="L196" s="1"/>
      <c r="M196" s="1"/>
      <c r="N196" s="1"/>
      <c r="O196" s="82"/>
      <c r="P196" s="1"/>
      <c r="Q196" s="42"/>
      <c r="R196" s="82"/>
      <c r="S196" s="1"/>
      <c r="T196" s="42"/>
      <c r="U196" s="44"/>
    </row>
    <row r="197" spans="1:21" ht="25.5" hidden="1" customHeight="1" x14ac:dyDescent="0.25">
      <c r="B197" s="55"/>
      <c r="C197" s="2"/>
      <c r="D197" s="523" t="s">
        <v>559</v>
      </c>
      <c r="E197" s="523"/>
      <c r="F197" s="268">
        <f t="shared" si="98"/>
        <v>0</v>
      </c>
      <c r="G197" s="76"/>
      <c r="H197" s="1"/>
      <c r="I197" s="1"/>
      <c r="J197" s="76"/>
      <c r="K197" s="1"/>
      <c r="L197" s="1"/>
      <c r="M197" s="1"/>
      <c r="N197" s="1"/>
      <c r="O197" s="82"/>
      <c r="P197" s="1"/>
      <c r="Q197" s="42"/>
      <c r="R197" s="82"/>
      <c r="S197" s="1"/>
      <c r="T197" s="42"/>
      <c r="U197" s="44"/>
    </row>
    <row r="198" spans="1:21" ht="25.5" hidden="1" customHeight="1" x14ac:dyDescent="0.25">
      <c r="B198" s="55"/>
      <c r="C198" s="2"/>
      <c r="D198" s="523" t="s">
        <v>561</v>
      </c>
      <c r="E198" s="523"/>
      <c r="F198" s="268">
        <f t="shared" si="98"/>
        <v>0</v>
      </c>
      <c r="G198" s="76"/>
      <c r="H198" s="1"/>
      <c r="I198" s="1"/>
      <c r="J198" s="76"/>
      <c r="K198" s="1"/>
      <c r="L198" s="1"/>
      <c r="M198" s="1"/>
      <c r="N198" s="1"/>
      <c r="O198" s="82"/>
      <c r="P198" s="1"/>
      <c r="Q198" s="42"/>
      <c r="R198" s="82"/>
      <c r="S198" s="1"/>
      <c r="T198" s="42"/>
      <c r="U198" s="44"/>
    </row>
    <row r="199" spans="1:21" ht="25.5" hidden="1" customHeight="1" x14ac:dyDescent="0.25">
      <c r="B199" s="55"/>
      <c r="C199" s="2"/>
      <c r="D199" s="523" t="s">
        <v>564</v>
      </c>
      <c r="E199" s="523"/>
      <c r="F199" s="268">
        <f t="shared" si="98"/>
        <v>0</v>
      </c>
      <c r="G199" s="76"/>
      <c r="H199" s="1"/>
      <c r="I199" s="1"/>
      <c r="J199" s="76"/>
      <c r="K199" s="1"/>
      <c r="L199" s="1"/>
      <c r="M199" s="1"/>
      <c r="N199" s="1"/>
      <c r="O199" s="82"/>
      <c r="P199" s="1"/>
      <c r="Q199" s="42"/>
      <c r="R199" s="82"/>
      <c r="S199" s="1"/>
      <c r="T199" s="42"/>
      <c r="U199" s="44"/>
    </row>
    <row r="200" spans="1:21" s="18" customFormat="1" ht="15.75" hidden="1" thickBot="1" x14ac:dyDescent="0.3">
      <c r="A200" s="128" t="s">
        <v>274</v>
      </c>
      <c r="B200" s="93" t="s">
        <v>686</v>
      </c>
      <c r="C200" s="556" t="s">
        <v>275</v>
      </c>
      <c r="D200" s="557"/>
      <c r="E200" s="557"/>
      <c r="F200" s="259">
        <f>F201+F202+F203+F204+F205+F206+F207+F208+F209+F210</f>
        <v>0</v>
      </c>
      <c r="G200" s="95">
        <f t="shared" ref="G200:I200" si="99">G201+G202+G203+G204+G205+G206+G207+G208+G209+G210</f>
        <v>0</v>
      </c>
      <c r="H200" s="96">
        <f t="shared" si="99"/>
        <v>0</v>
      </c>
      <c r="I200" s="96">
        <f t="shared" si="99"/>
        <v>0</v>
      </c>
      <c r="J200" s="95">
        <f t="shared" ref="J200:U200" si="100">J201+J202+J203+J204+J205+J206+J207+J208+J209+J210</f>
        <v>0</v>
      </c>
      <c r="K200" s="96">
        <f t="shared" si="100"/>
        <v>0</v>
      </c>
      <c r="L200" s="96">
        <f t="shared" si="100"/>
        <v>0</v>
      </c>
      <c r="M200" s="96">
        <f t="shared" si="100"/>
        <v>0</v>
      </c>
      <c r="N200" s="96">
        <f t="shared" si="100"/>
        <v>0</v>
      </c>
      <c r="O200" s="99">
        <f t="shared" si="100"/>
        <v>0</v>
      </c>
      <c r="P200" s="96">
        <f t="shared" si="100"/>
        <v>0</v>
      </c>
      <c r="Q200" s="98">
        <f t="shared" si="100"/>
        <v>0</v>
      </c>
      <c r="R200" s="99">
        <f t="shared" si="100"/>
        <v>0</v>
      </c>
      <c r="S200" s="96">
        <f t="shared" si="100"/>
        <v>0</v>
      </c>
      <c r="T200" s="98">
        <f t="shared" si="100"/>
        <v>0</v>
      </c>
      <c r="U200" s="100">
        <f t="shared" si="100"/>
        <v>0</v>
      </c>
    </row>
    <row r="201" spans="1:21" ht="15.75" hidden="1" thickBot="1" x14ac:dyDescent="0.3">
      <c r="B201" s="55"/>
      <c r="C201" s="2"/>
      <c r="D201" s="524" t="s">
        <v>371</v>
      </c>
      <c r="E201" s="524"/>
      <c r="F201" s="258">
        <f t="shared" ref="F201:F210" si="101">SUM(J201:U201)</f>
        <v>0</v>
      </c>
      <c r="G201" s="76"/>
      <c r="H201" s="1"/>
      <c r="I201" s="1"/>
      <c r="J201" s="76"/>
      <c r="K201" s="1"/>
      <c r="L201" s="1"/>
      <c r="M201" s="1"/>
      <c r="N201" s="1"/>
      <c r="O201" s="82"/>
      <c r="P201" s="1"/>
      <c r="Q201" s="42"/>
      <c r="R201" s="82"/>
      <c r="S201" s="1"/>
      <c r="T201" s="42"/>
      <c r="U201" s="44"/>
    </row>
    <row r="202" spans="1:21" ht="15.75" hidden="1" thickBot="1" x14ac:dyDescent="0.3">
      <c r="B202" s="55"/>
      <c r="C202" s="2"/>
      <c r="D202" s="524" t="s">
        <v>544</v>
      </c>
      <c r="E202" s="524"/>
      <c r="F202" s="258">
        <f t="shared" si="101"/>
        <v>0</v>
      </c>
      <c r="G202" s="76"/>
      <c r="H202" s="1"/>
      <c r="I202" s="1"/>
      <c r="J202" s="76"/>
      <c r="K202" s="1"/>
      <c r="L202" s="1"/>
      <c r="M202" s="1"/>
      <c r="N202" s="1"/>
      <c r="O202" s="82"/>
      <c r="P202" s="1"/>
      <c r="Q202" s="42"/>
      <c r="R202" s="82"/>
      <c r="S202" s="1"/>
      <c r="T202" s="42"/>
      <c r="U202" s="44"/>
    </row>
    <row r="203" spans="1:21" ht="15.75" hidden="1" thickBot="1" x14ac:dyDescent="0.3">
      <c r="B203" s="55"/>
      <c r="C203" s="2"/>
      <c r="D203" s="524" t="s">
        <v>547</v>
      </c>
      <c r="E203" s="524"/>
      <c r="F203" s="258">
        <f t="shared" si="101"/>
        <v>0</v>
      </c>
      <c r="G203" s="76"/>
      <c r="H203" s="1"/>
      <c r="I203" s="1"/>
      <c r="J203" s="76"/>
      <c r="K203" s="1"/>
      <c r="L203" s="1"/>
      <c r="M203" s="1"/>
      <c r="N203" s="1"/>
      <c r="O203" s="82"/>
      <c r="P203" s="1"/>
      <c r="Q203" s="42"/>
      <c r="R203" s="82"/>
      <c r="S203" s="1"/>
      <c r="T203" s="42"/>
      <c r="U203" s="44"/>
    </row>
    <row r="204" spans="1:21" ht="15.75" hidden="1" thickBot="1" x14ac:dyDescent="0.3">
      <c r="B204" s="55"/>
      <c r="C204" s="2"/>
      <c r="D204" s="523" t="s">
        <v>818</v>
      </c>
      <c r="E204" s="523"/>
      <c r="F204" s="268">
        <f t="shared" si="101"/>
        <v>0</v>
      </c>
      <c r="G204" s="76"/>
      <c r="H204" s="1"/>
      <c r="I204" s="1"/>
      <c r="J204" s="76"/>
      <c r="K204" s="1"/>
      <c r="L204" s="1"/>
      <c r="M204" s="1"/>
      <c r="N204" s="1"/>
      <c r="O204" s="82"/>
      <c r="P204" s="1"/>
      <c r="Q204" s="42"/>
      <c r="R204" s="82"/>
      <c r="S204" s="1"/>
      <c r="T204" s="42"/>
      <c r="U204" s="44"/>
    </row>
    <row r="205" spans="1:21" ht="15.75" hidden="1" thickBot="1" x14ac:dyDescent="0.3">
      <c r="B205" s="55"/>
      <c r="C205" s="2"/>
      <c r="D205" s="524" t="s">
        <v>554</v>
      </c>
      <c r="E205" s="524"/>
      <c r="F205" s="258">
        <f t="shared" si="101"/>
        <v>0</v>
      </c>
      <c r="G205" s="76"/>
      <c r="H205" s="1"/>
      <c r="I205" s="1"/>
      <c r="J205" s="76"/>
      <c r="K205" s="1"/>
      <c r="L205" s="1"/>
      <c r="M205" s="1"/>
      <c r="N205" s="1"/>
      <c r="O205" s="82"/>
      <c r="P205" s="1"/>
      <c r="Q205" s="42"/>
      <c r="R205" s="82"/>
      <c r="S205" s="1"/>
      <c r="T205" s="42"/>
      <c r="U205" s="44"/>
    </row>
    <row r="206" spans="1:21" ht="15.75" hidden="1" thickBot="1" x14ac:dyDescent="0.3">
      <c r="B206" s="55"/>
      <c r="C206" s="2"/>
      <c r="D206" s="524" t="s">
        <v>553</v>
      </c>
      <c r="E206" s="524"/>
      <c r="F206" s="258">
        <f t="shared" si="101"/>
        <v>0</v>
      </c>
      <c r="G206" s="76"/>
      <c r="H206" s="1"/>
      <c r="I206" s="1"/>
      <c r="J206" s="76"/>
      <c r="K206" s="1"/>
      <c r="L206" s="1"/>
      <c r="M206" s="1"/>
      <c r="N206" s="1"/>
      <c r="O206" s="82"/>
      <c r="P206" s="1"/>
      <c r="Q206" s="42"/>
      <c r="R206" s="82"/>
      <c r="S206" s="1"/>
      <c r="T206" s="42"/>
      <c r="U206" s="44"/>
    </row>
    <row r="207" spans="1:21" ht="25.5" hidden="1" customHeight="1" x14ac:dyDescent="0.25">
      <c r="B207" s="55"/>
      <c r="C207" s="2"/>
      <c r="D207" s="523" t="s">
        <v>557</v>
      </c>
      <c r="E207" s="523"/>
      <c r="F207" s="268">
        <f t="shared" si="101"/>
        <v>0</v>
      </c>
      <c r="G207" s="76"/>
      <c r="H207" s="1"/>
      <c r="I207" s="1"/>
      <c r="J207" s="76"/>
      <c r="K207" s="1"/>
      <c r="L207" s="1"/>
      <c r="M207" s="1"/>
      <c r="N207" s="1"/>
      <c r="O207" s="82"/>
      <c r="P207" s="1"/>
      <c r="Q207" s="42"/>
      <c r="R207" s="82"/>
      <c r="S207" s="1"/>
      <c r="T207" s="42"/>
      <c r="U207" s="44"/>
    </row>
    <row r="208" spans="1:21" ht="15.75" hidden="1" thickBot="1" x14ac:dyDescent="0.3">
      <c r="B208" s="55"/>
      <c r="C208" s="2"/>
      <c r="D208" s="524" t="s">
        <v>819</v>
      </c>
      <c r="E208" s="524"/>
      <c r="F208" s="258">
        <f t="shared" si="101"/>
        <v>0</v>
      </c>
      <c r="G208" s="76"/>
      <c r="H208" s="1"/>
      <c r="I208" s="1"/>
      <c r="J208" s="76"/>
      <c r="K208" s="1"/>
      <c r="L208" s="1"/>
      <c r="M208" s="1"/>
      <c r="N208" s="1"/>
      <c r="O208" s="82"/>
      <c r="P208" s="1"/>
      <c r="Q208" s="42"/>
      <c r="R208" s="82"/>
      <c r="S208" s="1"/>
      <c r="T208" s="42"/>
      <c r="U208" s="44"/>
    </row>
    <row r="209" spans="1:21" ht="25.5" hidden="1" customHeight="1" x14ac:dyDescent="0.25">
      <c r="B209" s="55"/>
      <c r="C209" s="2"/>
      <c r="D209" s="523" t="s">
        <v>562</v>
      </c>
      <c r="E209" s="523"/>
      <c r="F209" s="268">
        <f t="shared" si="101"/>
        <v>0</v>
      </c>
      <c r="G209" s="76"/>
      <c r="H209" s="1"/>
      <c r="I209" s="1"/>
      <c r="J209" s="76"/>
      <c r="K209" s="1"/>
      <c r="L209" s="1"/>
      <c r="M209" s="1"/>
      <c r="N209" s="1"/>
      <c r="O209" s="82"/>
      <c r="P209" s="1"/>
      <c r="Q209" s="42"/>
      <c r="R209" s="82"/>
      <c r="S209" s="1"/>
      <c r="T209" s="42"/>
      <c r="U209" s="44"/>
    </row>
    <row r="210" spans="1:21" ht="25.5" hidden="1" customHeight="1" x14ac:dyDescent="0.25">
      <c r="B210" s="55"/>
      <c r="C210" s="2"/>
      <c r="D210" s="523" t="s">
        <v>565</v>
      </c>
      <c r="E210" s="523"/>
      <c r="F210" s="268">
        <f t="shared" si="101"/>
        <v>0</v>
      </c>
      <c r="G210" s="76"/>
      <c r="H210" s="1"/>
      <c r="I210" s="1"/>
      <c r="J210" s="76"/>
      <c r="K210" s="1"/>
      <c r="L210" s="1"/>
      <c r="M210" s="1"/>
      <c r="N210" s="1"/>
      <c r="O210" s="82"/>
      <c r="P210" s="1"/>
      <c r="Q210" s="42"/>
      <c r="R210" s="82"/>
      <c r="S210" s="1"/>
      <c r="T210" s="42"/>
      <c r="U210" s="44"/>
    </row>
    <row r="211" spans="1:21" s="18" customFormat="1" ht="25.5" hidden="1" customHeight="1" x14ac:dyDescent="0.25">
      <c r="A211" s="128" t="s">
        <v>276</v>
      </c>
      <c r="B211" s="93" t="s">
        <v>687</v>
      </c>
      <c r="C211" s="590" t="s">
        <v>607</v>
      </c>
      <c r="D211" s="591"/>
      <c r="E211" s="591"/>
      <c r="F211" s="272">
        <f>F212+F213</f>
        <v>0</v>
      </c>
      <c r="G211" s="95">
        <f t="shared" ref="G211:I211" si="102">G212+G213</f>
        <v>0</v>
      </c>
      <c r="H211" s="96">
        <f t="shared" si="102"/>
        <v>0</v>
      </c>
      <c r="I211" s="96">
        <f t="shared" si="102"/>
        <v>0</v>
      </c>
      <c r="J211" s="95">
        <f t="shared" ref="J211:U211" si="103">J212+J213</f>
        <v>0</v>
      </c>
      <c r="K211" s="96">
        <f t="shared" si="103"/>
        <v>0</v>
      </c>
      <c r="L211" s="96">
        <f t="shared" si="103"/>
        <v>0</v>
      </c>
      <c r="M211" s="96">
        <f t="shared" si="103"/>
        <v>0</v>
      </c>
      <c r="N211" s="96">
        <f t="shared" si="103"/>
        <v>0</v>
      </c>
      <c r="O211" s="99">
        <f t="shared" si="103"/>
        <v>0</v>
      </c>
      <c r="P211" s="96">
        <f t="shared" si="103"/>
        <v>0</v>
      </c>
      <c r="Q211" s="98">
        <f t="shared" si="103"/>
        <v>0</v>
      </c>
      <c r="R211" s="99">
        <f t="shared" si="103"/>
        <v>0</v>
      </c>
      <c r="S211" s="96">
        <f t="shared" si="103"/>
        <v>0</v>
      </c>
      <c r="T211" s="98">
        <f t="shared" si="103"/>
        <v>0</v>
      </c>
      <c r="U211" s="100">
        <f t="shared" si="103"/>
        <v>0</v>
      </c>
    </row>
    <row r="212" spans="1:21" ht="25.5" hidden="1" customHeight="1" x14ac:dyDescent="0.25">
      <c r="B212" s="55"/>
      <c r="C212" s="2"/>
      <c r="D212" s="523" t="s">
        <v>568</v>
      </c>
      <c r="E212" s="523"/>
      <c r="F212" s="268">
        <f t="shared" ref="F212:F213" si="104">SUM(J212:U212)</f>
        <v>0</v>
      </c>
      <c r="G212" s="76"/>
      <c r="H212" s="1"/>
      <c r="I212" s="1"/>
      <c r="J212" s="76"/>
      <c r="K212" s="1"/>
      <c r="L212" s="1"/>
      <c r="M212" s="1"/>
      <c r="N212" s="1"/>
      <c r="O212" s="82"/>
      <c r="P212" s="1"/>
      <c r="Q212" s="42"/>
      <c r="R212" s="82"/>
      <c r="S212" s="1"/>
      <c r="T212" s="42"/>
      <c r="U212" s="44"/>
    </row>
    <row r="213" spans="1:21" ht="25.5" hidden="1" customHeight="1" x14ac:dyDescent="0.25">
      <c r="B213" s="55"/>
      <c r="C213" s="2"/>
      <c r="D213" s="523" t="s">
        <v>569</v>
      </c>
      <c r="E213" s="523"/>
      <c r="F213" s="268">
        <f t="shared" si="104"/>
        <v>0</v>
      </c>
      <c r="G213" s="76"/>
      <c r="H213" s="1"/>
      <c r="I213" s="1"/>
      <c r="J213" s="76"/>
      <c r="K213" s="1"/>
      <c r="L213" s="1"/>
      <c r="M213" s="1"/>
      <c r="N213" s="1"/>
      <c r="O213" s="82"/>
      <c r="P213" s="1"/>
      <c r="Q213" s="42"/>
      <c r="R213" s="82"/>
      <c r="S213" s="1"/>
      <c r="T213" s="42"/>
      <c r="U213" s="44"/>
    </row>
    <row r="214" spans="1:21" s="18" customFormat="1" ht="15" hidden="1" customHeight="1" x14ac:dyDescent="0.25">
      <c r="A214" s="128" t="s">
        <v>277</v>
      </c>
      <c r="B214" s="93" t="s">
        <v>688</v>
      </c>
      <c r="C214" s="590" t="s">
        <v>820</v>
      </c>
      <c r="D214" s="591"/>
      <c r="E214" s="591"/>
      <c r="F214" s="272">
        <f>F215+F216+F217+F218+F219+F220+F221+F222+F223+F224+F225</f>
        <v>0</v>
      </c>
      <c r="G214" s="95">
        <f t="shared" ref="G214:I214" si="105">G215+G216+G217+G218+G219+G220+G221+G222+G223+G224+G225</f>
        <v>0</v>
      </c>
      <c r="H214" s="96">
        <f t="shared" si="105"/>
        <v>0</v>
      </c>
      <c r="I214" s="96">
        <f t="shared" si="105"/>
        <v>0</v>
      </c>
      <c r="J214" s="95">
        <f t="shared" ref="J214:U214" si="106">J215+J216+J217+J218+J219+J220+J221+J222+J223+J224+J225</f>
        <v>0</v>
      </c>
      <c r="K214" s="96">
        <f t="shared" si="106"/>
        <v>0</v>
      </c>
      <c r="L214" s="96">
        <f t="shared" si="106"/>
        <v>0</v>
      </c>
      <c r="M214" s="96">
        <f t="shared" si="106"/>
        <v>0</v>
      </c>
      <c r="N214" s="96">
        <f t="shared" si="106"/>
        <v>0</v>
      </c>
      <c r="O214" s="99">
        <f t="shared" si="106"/>
        <v>0</v>
      </c>
      <c r="P214" s="96">
        <f t="shared" si="106"/>
        <v>0</v>
      </c>
      <c r="Q214" s="98">
        <f t="shared" si="106"/>
        <v>0</v>
      </c>
      <c r="R214" s="99">
        <f t="shared" si="106"/>
        <v>0</v>
      </c>
      <c r="S214" s="96">
        <f t="shared" si="106"/>
        <v>0</v>
      </c>
      <c r="T214" s="98">
        <f t="shared" si="106"/>
        <v>0</v>
      </c>
      <c r="U214" s="100">
        <f t="shared" si="106"/>
        <v>0</v>
      </c>
    </row>
    <row r="215" spans="1:21" ht="15.75" hidden="1" thickBot="1" x14ac:dyDescent="0.3">
      <c r="B215" s="55"/>
      <c r="C215" s="2"/>
      <c r="D215" s="524" t="s">
        <v>372</v>
      </c>
      <c r="E215" s="524"/>
      <c r="F215" s="258">
        <f t="shared" ref="F215:F227" si="107">SUM(J215:U215)</f>
        <v>0</v>
      </c>
      <c r="G215" s="76"/>
      <c r="H215" s="1"/>
      <c r="I215" s="1"/>
      <c r="J215" s="76"/>
      <c r="K215" s="1"/>
      <c r="L215" s="1"/>
      <c r="M215" s="1"/>
      <c r="N215" s="1"/>
      <c r="O215" s="82"/>
      <c r="P215" s="1"/>
      <c r="Q215" s="42"/>
      <c r="R215" s="82"/>
      <c r="S215" s="1"/>
      <c r="T215" s="42"/>
      <c r="U215" s="44"/>
    </row>
    <row r="216" spans="1:21" ht="15.75" hidden="1" thickBot="1" x14ac:dyDescent="0.3">
      <c r="B216" s="55"/>
      <c r="C216" s="2"/>
      <c r="D216" s="524" t="s">
        <v>821</v>
      </c>
      <c r="E216" s="524"/>
      <c r="F216" s="258">
        <f t="shared" si="107"/>
        <v>0</v>
      </c>
      <c r="G216" s="76"/>
      <c r="H216" s="1"/>
      <c r="I216" s="1"/>
      <c r="J216" s="76"/>
      <c r="K216" s="1"/>
      <c r="L216" s="1"/>
      <c r="M216" s="1"/>
      <c r="N216" s="1"/>
      <c r="O216" s="82"/>
      <c r="P216" s="1"/>
      <c r="Q216" s="42"/>
      <c r="R216" s="82"/>
      <c r="S216" s="1"/>
      <c r="T216" s="42"/>
      <c r="U216" s="44"/>
    </row>
    <row r="217" spans="1:21" ht="15.75" hidden="1" thickBot="1" x14ac:dyDescent="0.3">
      <c r="B217" s="55"/>
      <c r="C217" s="2"/>
      <c r="D217" s="524" t="s">
        <v>375</v>
      </c>
      <c r="E217" s="524"/>
      <c r="F217" s="258">
        <f t="shared" si="107"/>
        <v>0</v>
      </c>
      <c r="G217" s="76"/>
      <c r="H217" s="1"/>
      <c r="I217" s="1"/>
      <c r="J217" s="76"/>
      <c r="K217" s="1"/>
      <c r="L217" s="1"/>
      <c r="M217" s="1"/>
      <c r="N217" s="1"/>
      <c r="O217" s="82"/>
      <c r="P217" s="1"/>
      <c r="Q217" s="42"/>
      <c r="R217" s="82"/>
      <c r="S217" s="1"/>
      <c r="T217" s="42"/>
      <c r="U217" s="44"/>
    </row>
    <row r="218" spans="1:21" ht="15.75" hidden="1" thickBot="1" x14ac:dyDescent="0.3">
      <c r="B218" s="55"/>
      <c r="C218" s="2"/>
      <c r="D218" s="524" t="s">
        <v>373</v>
      </c>
      <c r="E218" s="524"/>
      <c r="F218" s="258">
        <f t="shared" si="107"/>
        <v>0</v>
      </c>
      <c r="G218" s="76"/>
      <c r="H218" s="1"/>
      <c r="I218" s="1"/>
      <c r="J218" s="76"/>
      <c r="K218" s="1"/>
      <c r="L218" s="1"/>
      <c r="M218" s="1"/>
      <c r="N218" s="1"/>
      <c r="O218" s="82"/>
      <c r="P218" s="1"/>
      <c r="Q218" s="42"/>
      <c r="R218" s="82"/>
      <c r="S218" s="1"/>
      <c r="T218" s="42"/>
      <c r="U218" s="44"/>
    </row>
    <row r="219" spans="1:21" ht="15.75" hidden="1" thickBot="1" x14ac:dyDescent="0.3">
      <c r="B219" s="55"/>
      <c r="C219" s="2"/>
      <c r="D219" s="524" t="s">
        <v>822</v>
      </c>
      <c r="E219" s="524"/>
      <c r="F219" s="258">
        <f t="shared" si="107"/>
        <v>0</v>
      </c>
      <c r="G219" s="76"/>
      <c r="H219" s="1"/>
      <c r="I219" s="1"/>
      <c r="J219" s="76"/>
      <c r="K219" s="1"/>
      <c r="L219" s="1"/>
      <c r="M219" s="1"/>
      <c r="N219" s="1"/>
      <c r="O219" s="82"/>
      <c r="P219" s="1"/>
      <c r="Q219" s="42"/>
      <c r="R219" s="82"/>
      <c r="S219" s="1"/>
      <c r="T219" s="42"/>
      <c r="U219" s="44"/>
    </row>
    <row r="220" spans="1:21" ht="25.5" hidden="1" customHeight="1" x14ac:dyDescent="0.25">
      <c r="B220" s="55"/>
      <c r="C220" s="2"/>
      <c r="D220" s="523" t="s">
        <v>537</v>
      </c>
      <c r="E220" s="523"/>
      <c r="F220" s="268">
        <f t="shared" si="107"/>
        <v>0</v>
      </c>
      <c r="G220" s="76"/>
      <c r="H220" s="1"/>
      <c r="I220" s="1"/>
      <c r="J220" s="76"/>
      <c r="K220" s="1"/>
      <c r="L220" s="1"/>
      <c r="M220" s="1"/>
      <c r="N220" s="1"/>
      <c r="O220" s="82"/>
      <c r="P220" s="1"/>
      <c r="Q220" s="42"/>
      <c r="R220" s="82"/>
      <c r="S220" s="1"/>
      <c r="T220" s="42"/>
      <c r="U220" s="44"/>
    </row>
    <row r="221" spans="1:21" ht="25.5" hidden="1" customHeight="1" x14ac:dyDescent="0.25">
      <c r="B221" s="55"/>
      <c r="C221" s="2"/>
      <c r="D221" s="523" t="s">
        <v>540</v>
      </c>
      <c r="E221" s="523"/>
      <c r="F221" s="268">
        <f t="shared" si="107"/>
        <v>0</v>
      </c>
      <c r="G221" s="76"/>
      <c r="H221" s="1"/>
      <c r="I221" s="1"/>
      <c r="J221" s="76"/>
      <c r="K221" s="1"/>
      <c r="L221" s="1"/>
      <c r="M221" s="1"/>
      <c r="N221" s="1"/>
      <c r="O221" s="82"/>
      <c r="P221" s="1"/>
      <c r="Q221" s="42"/>
      <c r="R221" s="82"/>
      <c r="S221" s="1"/>
      <c r="T221" s="42"/>
      <c r="U221" s="44"/>
    </row>
    <row r="222" spans="1:21" ht="15.75" hidden="1" thickBot="1" x14ac:dyDescent="0.3">
      <c r="B222" s="55"/>
      <c r="C222" s="2"/>
      <c r="D222" s="524" t="s">
        <v>823</v>
      </c>
      <c r="E222" s="524"/>
      <c r="F222" s="258">
        <f t="shared" si="107"/>
        <v>0</v>
      </c>
      <c r="G222" s="76"/>
      <c r="H222" s="1"/>
      <c r="I222" s="1"/>
      <c r="J222" s="76"/>
      <c r="K222" s="1"/>
      <c r="L222" s="1"/>
      <c r="M222" s="1"/>
      <c r="N222" s="1"/>
      <c r="O222" s="82"/>
      <c r="P222" s="1"/>
      <c r="Q222" s="42"/>
      <c r="R222" s="82"/>
      <c r="S222" s="1"/>
      <c r="T222" s="42"/>
      <c r="U222" s="44"/>
    </row>
    <row r="223" spans="1:21" ht="15.75" hidden="1" thickBot="1" x14ac:dyDescent="0.3">
      <c r="B223" s="55"/>
      <c r="C223" s="2"/>
      <c r="D223" s="524" t="s">
        <v>374</v>
      </c>
      <c r="E223" s="524"/>
      <c r="F223" s="258">
        <f t="shared" si="107"/>
        <v>0</v>
      </c>
      <c r="G223" s="76"/>
      <c r="H223" s="1"/>
      <c r="I223" s="1"/>
      <c r="J223" s="76"/>
      <c r="K223" s="1"/>
      <c r="L223" s="1"/>
      <c r="M223" s="1"/>
      <c r="N223" s="1"/>
      <c r="O223" s="82"/>
      <c r="P223" s="1"/>
      <c r="Q223" s="42"/>
      <c r="R223" s="82"/>
      <c r="S223" s="1"/>
      <c r="T223" s="42"/>
      <c r="U223" s="44"/>
    </row>
    <row r="224" spans="1:21" ht="15.75" hidden="1" thickBot="1" x14ac:dyDescent="0.3">
      <c r="B224" s="55"/>
      <c r="C224" s="2"/>
      <c r="D224" s="524" t="s">
        <v>824</v>
      </c>
      <c r="E224" s="524"/>
      <c r="F224" s="258">
        <f t="shared" si="107"/>
        <v>0</v>
      </c>
      <c r="G224" s="76"/>
      <c r="H224" s="1"/>
      <c r="I224" s="1"/>
      <c r="J224" s="76"/>
      <c r="K224" s="1"/>
      <c r="L224" s="1"/>
      <c r="M224" s="1"/>
      <c r="N224" s="1"/>
      <c r="O224" s="82"/>
      <c r="P224" s="1"/>
      <c r="Q224" s="42"/>
      <c r="R224" s="82"/>
      <c r="S224" s="1"/>
      <c r="T224" s="42"/>
      <c r="U224" s="44"/>
    </row>
    <row r="225" spans="1:21" ht="15.75" hidden="1" thickBot="1" x14ac:dyDescent="0.3">
      <c r="B225" s="55"/>
      <c r="C225" s="2"/>
      <c r="D225" s="524" t="s">
        <v>566</v>
      </c>
      <c r="E225" s="524"/>
      <c r="F225" s="258">
        <f t="shared" si="107"/>
        <v>0</v>
      </c>
      <c r="G225" s="76"/>
      <c r="H225" s="1"/>
      <c r="I225" s="1"/>
      <c r="J225" s="76"/>
      <c r="K225" s="1"/>
      <c r="L225" s="1"/>
      <c r="M225" s="1"/>
      <c r="N225" s="1"/>
      <c r="O225" s="82"/>
      <c r="P225" s="1"/>
      <c r="Q225" s="42"/>
      <c r="R225" s="82"/>
      <c r="S225" s="1"/>
      <c r="T225" s="42"/>
      <c r="U225" s="44"/>
    </row>
    <row r="226" spans="1:21" s="18" customFormat="1" ht="15.75" hidden="1" thickBot="1" x14ac:dyDescent="0.3">
      <c r="A226" s="128" t="s">
        <v>278</v>
      </c>
      <c r="B226" s="93" t="s">
        <v>689</v>
      </c>
      <c r="C226" s="556" t="s">
        <v>279</v>
      </c>
      <c r="D226" s="557"/>
      <c r="E226" s="557"/>
      <c r="F226" s="259">
        <f t="shared" si="107"/>
        <v>0</v>
      </c>
      <c r="G226" s="95"/>
      <c r="H226" s="96"/>
      <c r="I226" s="96"/>
      <c r="J226" s="95"/>
      <c r="K226" s="96"/>
      <c r="L226" s="96"/>
      <c r="M226" s="96"/>
      <c r="N226" s="96"/>
      <c r="O226" s="99"/>
      <c r="P226" s="96"/>
      <c r="Q226" s="98"/>
      <c r="R226" s="99"/>
      <c r="S226" s="96"/>
      <c r="T226" s="98"/>
      <c r="U226" s="100"/>
    </row>
    <row r="227" spans="1:21" s="18" customFormat="1" ht="15.75" hidden="1" thickBot="1" x14ac:dyDescent="0.3">
      <c r="A227" s="128" t="s">
        <v>280</v>
      </c>
      <c r="B227" s="93" t="s">
        <v>690</v>
      </c>
      <c r="C227" s="556" t="s">
        <v>281</v>
      </c>
      <c r="D227" s="557"/>
      <c r="E227" s="557"/>
      <c r="F227" s="259">
        <f t="shared" si="107"/>
        <v>0</v>
      </c>
      <c r="G227" s="95"/>
      <c r="H227" s="96"/>
      <c r="I227" s="96"/>
      <c r="J227" s="95"/>
      <c r="K227" s="96"/>
      <c r="L227" s="96"/>
      <c r="M227" s="96"/>
      <c r="N227" s="96"/>
      <c r="O227" s="99"/>
      <c r="P227" s="96"/>
      <c r="Q227" s="98"/>
      <c r="R227" s="99"/>
      <c r="S227" s="96"/>
      <c r="T227" s="98"/>
      <c r="U227" s="100"/>
    </row>
    <row r="228" spans="1:21" s="18" customFormat="1" ht="15.75" hidden="1" thickBot="1" x14ac:dyDescent="0.3">
      <c r="A228" s="128" t="s">
        <v>282</v>
      </c>
      <c r="B228" s="93" t="s">
        <v>691</v>
      </c>
      <c r="C228" s="556" t="s">
        <v>283</v>
      </c>
      <c r="D228" s="557"/>
      <c r="E228" s="557"/>
      <c r="F228" s="259">
        <f>F229+F230+F231+F232+F233+F234+F235+F236+F237+F238</f>
        <v>0</v>
      </c>
      <c r="G228" s="95">
        <f t="shared" ref="G228:I228" si="108">G229+G230+G231+G232+G233+G234+G235+G236+G237+G238</f>
        <v>0</v>
      </c>
      <c r="H228" s="96">
        <f t="shared" si="108"/>
        <v>0</v>
      </c>
      <c r="I228" s="96">
        <f t="shared" si="108"/>
        <v>0</v>
      </c>
      <c r="J228" s="95">
        <f t="shared" ref="J228:U228" si="109">J229+J230+J231+J232+J233+J234+J235+J236+J237+J238</f>
        <v>0</v>
      </c>
      <c r="K228" s="96">
        <f t="shared" si="109"/>
        <v>0</v>
      </c>
      <c r="L228" s="96">
        <f t="shared" si="109"/>
        <v>0</v>
      </c>
      <c r="M228" s="96">
        <f t="shared" si="109"/>
        <v>0</v>
      </c>
      <c r="N228" s="96">
        <f t="shared" si="109"/>
        <v>0</v>
      </c>
      <c r="O228" s="99">
        <f t="shared" si="109"/>
        <v>0</v>
      </c>
      <c r="P228" s="96">
        <f t="shared" si="109"/>
        <v>0</v>
      </c>
      <c r="Q228" s="98">
        <f t="shared" si="109"/>
        <v>0</v>
      </c>
      <c r="R228" s="99">
        <f t="shared" si="109"/>
        <v>0</v>
      </c>
      <c r="S228" s="96">
        <f t="shared" si="109"/>
        <v>0</v>
      </c>
      <c r="T228" s="98">
        <f t="shared" si="109"/>
        <v>0</v>
      </c>
      <c r="U228" s="100">
        <f t="shared" si="109"/>
        <v>0</v>
      </c>
    </row>
    <row r="229" spans="1:21" ht="15.75" hidden="1" thickBot="1" x14ac:dyDescent="0.3">
      <c r="B229" s="55"/>
      <c r="C229" s="2"/>
      <c r="D229" s="524" t="s">
        <v>376</v>
      </c>
      <c r="E229" s="524"/>
      <c r="F229" s="258">
        <f t="shared" ref="F229:F238" si="110">SUM(J229:U229)</f>
        <v>0</v>
      </c>
      <c r="G229" s="76"/>
      <c r="H229" s="1"/>
      <c r="I229" s="1"/>
      <c r="J229" s="76"/>
      <c r="K229" s="1"/>
      <c r="L229" s="1"/>
      <c r="M229" s="1"/>
      <c r="N229" s="1"/>
      <c r="O229" s="82"/>
      <c r="P229" s="1"/>
      <c r="Q229" s="42"/>
      <c r="R229" s="82"/>
      <c r="S229" s="1"/>
      <c r="T229" s="42"/>
      <c r="U229" s="44"/>
    </row>
    <row r="230" spans="1:21" ht="15.75" hidden="1" thickBot="1" x14ac:dyDescent="0.3">
      <c r="B230" s="55"/>
      <c r="C230" s="2"/>
      <c r="D230" s="524" t="s">
        <v>377</v>
      </c>
      <c r="E230" s="524"/>
      <c r="F230" s="258">
        <f t="shared" si="110"/>
        <v>0</v>
      </c>
      <c r="G230" s="76"/>
      <c r="H230" s="1"/>
      <c r="I230" s="1"/>
      <c r="J230" s="76"/>
      <c r="K230" s="1"/>
      <c r="L230" s="1"/>
      <c r="M230" s="1"/>
      <c r="N230" s="1"/>
      <c r="O230" s="82"/>
      <c r="P230" s="1"/>
      <c r="Q230" s="42"/>
      <c r="R230" s="82"/>
      <c r="S230" s="1"/>
      <c r="T230" s="42"/>
      <c r="U230" s="44"/>
    </row>
    <row r="231" spans="1:21" ht="15.75" hidden="1" thickBot="1" x14ac:dyDescent="0.3">
      <c r="B231" s="55"/>
      <c r="C231" s="2"/>
      <c r="D231" s="524" t="s">
        <v>378</v>
      </c>
      <c r="E231" s="524"/>
      <c r="F231" s="258">
        <f t="shared" si="110"/>
        <v>0</v>
      </c>
      <c r="G231" s="76"/>
      <c r="H231" s="1"/>
      <c r="I231" s="1"/>
      <c r="J231" s="76"/>
      <c r="K231" s="1"/>
      <c r="L231" s="1"/>
      <c r="M231" s="1"/>
      <c r="N231" s="1"/>
      <c r="O231" s="82"/>
      <c r="P231" s="1"/>
      <c r="Q231" s="42"/>
      <c r="R231" s="82"/>
      <c r="S231" s="1"/>
      <c r="T231" s="42"/>
      <c r="U231" s="44"/>
    </row>
    <row r="232" spans="1:21" ht="15.75" hidden="1" thickBot="1" x14ac:dyDescent="0.3">
      <c r="B232" s="55"/>
      <c r="C232" s="2"/>
      <c r="D232" s="524" t="s">
        <v>379</v>
      </c>
      <c r="E232" s="524"/>
      <c r="F232" s="258">
        <f t="shared" si="110"/>
        <v>0</v>
      </c>
      <c r="G232" s="76"/>
      <c r="H232" s="1"/>
      <c r="I232" s="1"/>
      <c r="J232" s="76"/>
      <c r="K232" s="1"/>
      <c r="L232" s="1"/>
      <c r="M232" s="1"/>
      <c r="N232" s="1"/>
      <c r="O232" s="82"/>
      <c r="P232" s="1"/>
      <c r="Q232" s="42"/>
      <c r="R232" s="82"/>
      <c r="S232" s="1"/>
      <c r="T232" s="42"/>
      <c r="U232" s="44"/>
    </row>
    <row r="233" spans="1:21" ht="15.75" hidden="1" thickBot="1" x14ac:dyDescent="0.3">
      <c r="B233" s="55"/>
      <c r="C233" s="2"/>
      <c r="D233" s="524" t="s">
        <v>380</v>
      </c>
      <c r="E233" s="524"/>
      <c r="F233" s="258">
        <f t="shared" si="110"/>
        <v>0</v>
      </c>
      <c r="G233" s="76"/>
      <c r="H233" s="1"/>
      <c r="I233" s="1"/>
      <c r="J233" s="76"/>
      <c r="K233" s="1"/>
      <c r="L233" s="1"/>
      <c r="M233" s="1"/>
      <c r="N233" s="1"/>
      <c r="O233" s="82"/>
      <c r="P233" s="1"/>
      <c r="Q233" s="42"/>
      <c r="R233" s="82"/>
      <c r="S233" s="1"/>
      <c r="T233" s="42"/>
      <c r="U233" s="44"/>
    </row>
    <row r="234" spans="1:21" ht="25.5" hidden="1" customHeight="1" x14ac:dyDescent="0.25">
      <c r="B234" s="55"/>
      <c r="C234" s="2"/>
      <c r="D234" s="523" t="s">
        <v>538</v>
      </c>
      <c r="E234" s="523"/>
      <c r="F234" s="268">
        <f t="shared" si="110"/>
        <v>0</v>
      </c>
      <c r="G234" s="76"/>
      <c r="H234" s="1"/>
      <c r="I234" s="1"/>
      <c r="J234" s="76"/>
      <c r="K234" s="1"/>
      <c r="L234" s="1"/>
      <c r="M234" s="1"/>
      <c r="N234" s="1"/>
      <c r="O234" s="82"/>
      <c r="P234" s="1"/>
      <c r="Q234" s="42"/>
      <c r="R234" s="82"/>
      <c r="S234" s="1"/>
      <c r="T234" s="42"/>
      <c r="U234" s="44"/>
    </row>
    <row r="235" spans="1:21" ht="25.5" hidden="1" customHeight="1" x14ac:dyDescent="0.25">
      <c r="B235" s="55"/>
      <c r="C235" s="2"/>
      <c r="D235" s="523" t="s">
        <v>541</v>
      </c>
      <c r="E235" s="523"/>
      <c r="F235" s="268">
        <f t="shared" si="110"/>
        <v>0</v>
      </c>
      <c r="G235" s="76"/>
      <c r="H235" s="1"/>
      <c r="I235" s="1"/>
      <c r="J235" s="76"/>
      <c r="K235" s="1"/>
      <c r="L235" s="1"/>
      <c r="M235" s="1"/>
      <c r="N235" s="1"/>
      <c r="O235" s="82"/>
      <c r="P235" s="1"/>
      <c r="Q235" s="42"/>
      <c r="R235" s="82"/>
      <c r="S235" s="1"/>
      <c r="T235" s="42"/>
      <c r="U235" s="44"/>
    </row>
    <row r="236" spans="1:21" ht="15.75" hidden="1" thickBot="1" x14ac:dyDescent="0.3">
      <c r="B236" s="55"/>
      <c r="C236" s="2"/>
      <c r="D236" s="524" t="s">
        <v>381</v>
      </c>
      <c r="E236" s="524"/>
      <c r="F236" s="258">
        <f t="shared" si="110"/>
        <v>0</v>
      </c>
      <c r="G236" s="76"/>
      <c r="H236" s="1"/>
      <c r="I236" s="1"/>
      <c r="J236" s="76"/>
      <c r="K236" s="1"/>
      <c r="L236" s="1"/>
      <c r="M236" s="1"/>
      <c r="N236" s="1"/>
      <c r="O236" s="82"/>
      <c r="P236" s="1"/>
      <c r="Q236" s="42"/>
      <c r="R236" s="82"/>
      <c r="S236" s="1"/>
      <c r="T236" s="42"/>
      <c r="U236" s="44"/>
    </row>
    <row r="237" spans="1:21" ht="15.75" hidden="1" thickBot="1" x14ac:dyDescent="0.3">
      <c r="B237" s="55"/>
      <c r="C237" s="2"/>
      <c r="D237" s="524" t="s">
        <v>382</v>
      </c>
      <c r="E237" s="524"/>
      <c r="F237" s="258">
        <f t="shared" si="110"/>
        <v>0</v>
      </c>
      <c r="G237" s="76"/>
      <c r="H237" s="1"/>
      <c r="I237" s="1"/>
      <c r="J237" s="76"/>
      <c r="K237" s="1"/>
      <c r="L237" s="1"/>
      <c r="M237" s="1"/>
      <c r="N237" s="1"/>
      <c r="O237" s="82"/>
      <c r="P237" s="1"/>
      <c r="Q237" s="42"/>
      <c r="R237" s="82"/>
      <c r="S237" s="1"/>
      <c r="T237" s="42"/>
      <c r="U237" s="44"/>
    </row>
    <row r="238" spans="1:21" ht="15.75" hidden="1" thickBot="1" x14ac:dyDescent="0.3">
      <c r="B238" s="57"/>
      <c r="C238" s="20"/>
      <c r="D238" s="559" t="s">
        <v>567</v>
      </c>
      <c r="E238" s="559"/>
      <c r="F238" s="260">
        <f t="shared" si="110"/>
        <v>0</v>
      </c>
      <c r="G238" s="76"/>
      <c r="H238" s="1"/>
      <c r="I238" s="1"/>
      <c r="J238" s="76"/>
      <c r="K238" s="1"/>
      <c r="L238" s="1"/>
      <c r="M238" s="1"/>
      <c r="N238" s="1"/>
      <c r="O238" s="82"/>
      <c r="P238" s="1"/>
      <c r="Q238" s="42"/>
      <c r="R238" s="82"/>
      <c r="S238" s="1"/>
      <c r="T238" s="42"/>
      <c r="U238" s="44"/>
    </row>
    <row r="239" spans="1:21" ht="15.75" thickBot="1" x14ac:dyDescent="0.3">
      <c r="B239" s="101" t="s">
        <v>284</v>
      </c>
      <c r="C239" s="560" t="s">
        <v>285</v>
      </c>
      <c r="D239" s="561"/>
      <c r="E239" s="561"/>
      <c r="F239" s="261">
        <f>F240+F261+F267+F268</f>
        <v>0</v>
      </c>
      <c r="G239" s="87">
        <f t="shared" ref="G239:I239" si="111">G240+G261+G267+G268</f>
        <v>0</v>
      </c>
      <c r="H239" s="88">
        <f t="shared" si="111"/>
        <v>0</v>
      </c>
      <c r="I239" s="88">
        <f t="shared" si="111"/>
        <v>0</v>
      </c>
      <c r="J239" s="87">
        <f t="shared" ref="J239:U239" si="112">J240+J261+J267+J268</f>
        <v>0</v>
      </c>
      <c r="K239" s="88">
        <f t="shared" si="112"/>
        <v>0</v>
      </c>
      <c r="L239" s="88">
        <f t="shared" si="112"/>
        <v>0</v>
      </c>
      <c r="M239" s="88">
        <f t="shared" si="112"/>
        <v>0</v>
      </c>
      <c r="N239" s="88">
        <f t="shared" si="112"/>
        <v>0</v>
      </c>
      <c r="O239" s="91">
        <f t="shared" si="112"/>
        <v>0</v>
      </c>
      <c r="P239" s="88">
        <f t="shared" si="112"/>
        <v>0</v>
      </c>
      <c r="Q239" s="90">
        <f t="shared" si="112"/>
        <v>0</v>
      </c>
      <c r="R239" s="91">
        <f t="shared" si="112"/>
        <v>0</v>
      </c>
      <c r="S239" s="88">
        <f t="shared" si="112"/>
        <v>0</v>
      </c>
      <c r="T239" s="90">
        <f t="shared" si="112"/>
        <v>0</v>
      </c>
      <c r="U239" s="92">
        <f t="shared" si="112"/>
        <v>0</v>
      </c>
    </row>
    <row r="240" spans="1:21" ht="15.75" hidden="1" thickBot="1" x14ac:dyDescent="0.3">
      <c r="B240" s="117" t="s">
        <v>692</v>
      </c>
      <c r="C240" s="574" t="s">
        <v>286</v>
      </c>
      <c r="D240" s="575"/>
      <c r="E240" s="575"/>
      <c r="F240" s="257">
        <f>F241+F245+F252+F253+F254+F255+F256+F257+F258</f>
        <v>0</v>
      </c>
      <c r="G240" s="119">
        <f t="shared" ref="G240:I240" si="113">G241+G245+G252+G253+G254+G255+G256+G257+G258</f>
        <v>0</v>
      </c>
      <c r="H240" s="120">
        <f t="shared" si="113"/>
        <v>0</v>
      </c>
      <c r="I240" s="120">
        <f t="shared" si="113"/>
        <v>0</v>
      </c>
      <c r="J240" s="119">
        <f t="shared" ref="J240:U240" si="114">J241+J245+J252+J253+J254+J255+J256+J257+J258</f>
        <v>0</v>
      </c>
      <c r="K240" s="120">
        <f t="shared" si="114"/>
        <v>0</v>
      </c>
      <c r="L240" s="120">
        <f t="shared" si="114"/>
        <v>0</v>
      </c>
      <c r="M240" s="120">
        <f t="shared" si="114"/>
        <v>0</v>
      </c>
      <c r="N240" s="120">
        <f t="shared" si="114"/>
        <v>0</v>
      </c>
      <c r="O240" s="123">
        <f t="shared" si="114"/>
        <v>0</v>
      </c>
      <c r="P240" s="120">
        <f t="shared" si="114"/>
        <v>0</v>
      </c>
      <c r="Q240" s="122">
        <f t="shared" si="114"/>
        <v>0</v>
      </c>
      <c r="R240" s="123">
        <f t="shared" si="114"/>
        <v>0</v>
      </c>
      <c r="S240" s="120">
        <f t="shared" si="114"/>
        <v>0</v>
      </c>
      <c r="T240" s="122">
        <f t="shared" si="114"/>
        <v>0</v>
      </c>
      <c r="U240" s="124">
        <f t="shared" si="114"/>
        <v>0</v>
      </c>
    </row>
    <row r="241" spans="1:21" s="18" customFormat="1" ht="15.75" hidden="1" thickBot="1" x14ac:dyDescent="0.3">
      <c r="A241" s="128"/>
      <c r="B241" s="53" t="s">
        <v>693</v>
      </c>
      <c r="C241" s="576" t="s">
        <v>287</v>
      </c>
      <c r="D241" s="577"/>
      <c r="E241" s="577"/>
      <c r="F241" s="265">
        <f>F242+F243+F244</f>
        <v>0</v>
      </c>
      <c r="G241" s="78">
        <f t="shared" ref="G241:I241" si="115">G242+G243+G244</f>
        <v>0</v>
      </c>
      <c r="H241" s="13">
        <f t="shared" si="115"/>
        <v>0</v>
      </c>
      <c r="I241" s="13">
        <f t="shared" si="115"/>
        <v>0</v>
      </c>
      <c r="J241" s="78">
        <f t="shared" ref="J241:U241" si="116">J242+J243+J244</f>
        <v>0</v>
      </c>
      <c r="K241" s="13">
        <f t="shared" si="116"/>
        <v>0</v>
      </c>
      <c r="L241" s="13">
        <f t="shared" si="116"/>
        <v>0</v>
      </c>
      <c r="M241" s="13">
        <f t="shared" si="116"/>
        <v>0</v>
      </c>
      <c r="N241" s="13">
        <f t="shared" si="116"/>
        <v>0</v>
      </c>
      <c r="O241" s="83">
        <f t="shared" si="116"/>
        <v>0</v>
      </c>
      <c r="P241" s="13">
        <f t="shared" si="116"/>
        <v>0</v>
      </c>
      <c r="Q241" s="43">
        <f t="shared" si="116"/>
        <v>0</v>
      </c>
      <c r="R241" s="83">
        <f t="shared" si="116"/>
        <v>0</v>
      </c>
      <c r="S241" s="13">
        <f t="shared" si="116"/>
        <v>0</v>
      </c>
      <c r="T241" s="43">
        <f t="shared" si="116"/>
        <v>0</v>
      </c>
      <c r="U241" s="45">
        <f t="shared" si="116"/>
        <v>0</v>
      </c>
    </row>
    <row r="242" spans="1:21" s="211" customFormat="1" ht="15.75" hidden="1" thickBot="1" x14ac:dyDescent="0.3">
      <c r="A242" s="128" t="s">
        <v>288</v>
      </c>
      <c r="B242" s="191" t="s">
        <v>694</v>
      </c>
      <c r="C242" s="252"/>
      <c r="D242" s="585" t="s">
        <v>706</v>
      </c>
      <c r="E242" s="585"/>
      <c r="F242" s="298">
        <f t="shared" ref="F242:F244" si="117">SUM(J242:U242)</f>
        <v>0</v>
      </c>
      <c r="G242" s="201"/>
      <c r="H242" s="195"/>
      <c r="I242" s="195"/>
      <c r="J242" s="201"/>
      <c r="K242" s="195"/>
      <c r="L242" s="195"/>
      <c r="M242" s="195"/>
      <c r="N242" s="195"/>
      <c r="O242" s="196"/>
      <c r="P242" s="195"/>
      <c r="Q242" s="194"/>
      <c r="R242" s="196"/>
      <c r="S242" s="195"/>
      <c r="T242" s="194"/>
      <c r="U242" s="197"/>
    </row>
    <row r="243" spans="1:21" s="211" customFormat="1" ht="15.75" hidden="1" thickBot="1" x14ac:dyDescent="0.3">
      <c r="A243" s="128" t="s">
        <v>289</v>
      </c>
      <c r="B243" s="191" t="s">
        <v>695</v>
      </c>
      <c r="C243" s="200"/>
      <c r="D243" s="567" t="s">
        <v>707</v>
      </c>
      <c r="E243" s="567"/>
      <c r="F243" s="281">
        <f t="shared" si="117"/>
        <v>0</v>
      </c>
      <c r="G243" s="201"/>
      <c r="H243" s="195"/>
      <c r="I243" s="195"/>
      <c r="J243" s="201"/>
      <c r="K243" s="195"/>
      <c r="L243" s="195"/>
      <c r="M243" s="195"/>
      <c r="N243" s="195"/>
      <c r="O243" s="196"/>
      <c r="P243" s="195"/>
      <c r="Q243" s="194"/>
      <c r="R243" s="196"/>
      <c r="S243" s="195"/>
      <c r="T243" s="194"/>
      <c r="U243" s="197"/>
    </row>
    <row r="244" spans="1:21" s="211" customFormat="1" ht="15.75" hidden="1" thickBot="1" x14ac:dyDescent="0.3">
      <c r="A244" s="128" t="s">
        <v>290</v>
      </c>
      <c r="B244" s="191" t="s">
        <v>696</v>
      </c>
      <c r="C244" s="200"/>
      <c r="D244" s="567" t="s">
        <v>708</v>
      </c>
      <c r="E244" s="567"/>
      <c r="F244" s="281">
        <f t="shared" si="117"/>
        <v>0</v>
      </c>
      <c r="G244" s="201"/>
      <c r="H244" s="195"/>
      <c r="I244" s="195"/>
      <c r="J244" s="201"/>
      <c r="K244" s="195"/>
      <c r="L244" s="195"/>
      <c r="M244" s="195"/>
      <c r="N244" s="195"/>
      <c r="O244" s="196"/>
      <c r="P244" s="195"/>
      <c r="Q244" s="194"/>
      <c r="R244" s="196"/>
      <c r="S244" s="195"/>
      <c r="T244" s="194"/>
      <c r="U244" s="197"/>
    </row>
    <row r="245" spans="1:21" s="18" customFormat="1" ht="15.75" hidden="1" thickBot="1" x14ac:dyDescent="0.3">
      <c r="A245" s="128"/>
      <c r="B245" s="53" t="s">
        <v>697</v>
      </c>
      <c r="C245" s="576" t="s">
        <v>291</v>
      </c>
      <c r="D245" s="577"/>
      <c r="E245" s="577"/>
      <c r="F245" s="265">
        <f>F246+F247+F248+F249+F250+F251</f>
        <v>0</v>
      </c>
      <c r="G245" s="78">
        <f t="shared" ref="G245:I245" si="118">G246+G247+G248+G249+G250+G251</f>
        <v>0</v>
      </c>
      <c r="H245" s="13">
        <f t="shared" si="118"/>
        <v>0</v>
      </c>
      <c r="I245" s="13">
        <f t="shared" si="118"/>
        <v>0</v>
      </c>
      <c r="J245" s="78">
        <f t="shared" ref="J245:U245" si="119">J246+J247+J248+J249+J250+J251</f>
        <v>0</v>
      </c>
      <c r="K245" s="13">
        <f t="shared" si="119"/>
        <v>0</v>
      </c>
      <c r="L245" s="13">
        <f t="shared" si="119"/>
        <v>0</v>
      </c>
      <c r="M245" s="13">
        <f t="shared" si="119"/>
        <v>0</v>
      </c>
      <c r="N245" s="13">
        <f t="shared" si="119"/>
        <v>0</v>
      </c>
      <c r="O245" s="83">
        <f t="shared" si="119"/>
        <v>0</v>
      </c>
      <c r="P245" s="13">
        <f t="shared" si="119"/>
        <v>0</v>
      </c>
      <c r="Q245" s="43">
        <f t="shared" si="119"/>
        <v>0</v>
      </c>
      <c r="R245" s="83">
        <f t="shared" si="119"/>
        <v>0</v>
      </c>
      <c r="S245" s="13">
        <f t="shared" si="119"/>
        <v>0</v>
      </c>
      <c r="T245" s="43">
        <f t="shared" si="119"/>
        <v>0</v>
      </c>
      <c r="U245" s="45">
        <f t="shared" si="119"/>
        <v>0</v>
      </c>
    </row>
    <row r="246" spans="1:21" s="211" customFormat="1" ht="15.75" hidden="1" thickBot="1" x14ac:dyDescent="0.3">
      <c r="A246" s="128" t="s">
        <v>292</v>
      </c>
      <c r="B246" s="191" t="s">
        <v>698</v>
      </c>
      <c r="C246" s="200"/>
      <c r="D246" s="567" t="s">
        <v>383</v>
      </c>
      <c r="E246" s="567"/>
      <c r="F246" s="281">
        <f t="shared" ref="F246:F257" si="120">SUM(J246:U246)</f>
        <v>0</v>
      </c>
      <c r="G246" s="201"/>
      <c r="H246" s="195"/>
      <c r="I246" s="195"/>
      <c r="J246" s="201"/>
      <c r="K246" s="195"/>
      <c r="L246" s="195"/>
      <c r="M246" s="195"/>
      <c r="N246" s="195"/>
      <c r="O246" s="196"/>
      <c r="P246" s="195"/>
      <c r="Q246" s="194"/>
      <c r="R246" s="196"/>
      <c r="S246" s="195"/>
      <c r="T246" s="194"/>
      <c r="U246" s="197"/>
    </row>
    <row r="247" spans="1:21" s="211" customFormat="1" ht="15.75" hidden="1" thickBot="1" x14ac:dyDescent="0.3">
      <c r="A247" s="128" t="s">
        <v>293</v>
      </c>
      <c r="B247" s="191" t="s">
        <v>699</v>
      </c>
      <c r="C247" s="200"/>
      <c r="D247" s="567" t="s">
        <v>384</v>
      </c>
      <c r="E247" s="567"/>
      <c r="F247" s="281">
        <f t="shared" si="120"/>
        <v>0</v>
      </c>
      <c r="G247" s="201"/>
      <c r="H247" s="195"/>
      <c r="I247" s="195"/>
      <c r="J247" s="201"/>
      <c r="K247" s="195"/>
      <c r="L247" s="195"/>
      <c r="M247" s="195"/>
      <c r="N247" s="195"/>
      <c r="O247" s="196"/>
      <c r="P247" s="195"/>
      <c r="Q247" s="194"/>
      <c r="R247" s="196"/>
      <c r="S247" s="195"/>
      <c r="T247" s="194"/>
      <c r="U247" s="197"/>
    </row>
    <row r="248" spans="1:21" s="211" customFormat="1" ht="15.75" hidden="1" thickBot="1" x14ac:dyDescent="0.3">
      <c r="A248" s="128" t="s">
        <v>888</v>
      </c>
      <c r="B248" s="191" t="s">
        <v>889</v>
      </c>
      <c r="C248" s="200"/>
      <c r="D248" s="567" t="s">
        <v>890</v>
      </c>
      <c r="E248" s="567"/>
      <c r="F248" s="281">
        <f t="shared" si="120"/>
        <v>0</v>
      </c>
      <c r="G248" s="201"/>
      <c r="H248" s="195"/>
      <c r="I248" s="195"/>
      <c r="J248" s="201"/>
      <c r="K248" s="195"/>
      <c r="L248" s="195"/>
      <c r="M248" s="195"/>
      <c r="N248" s="195"/>
      <c r="O248" s="196"/>
      <c r="P248" s="195"/>
      <c r="Q248" s="194"/>
      <c r="R248" s="196"/>
      <c r="S248" s="195"/>
      <c r="T248" s="194"/>
      <c r="U248" s="197"/>
    </row>
    <row r="249" spans="1:21" s="211" customFormat="1" ht="15.75" hidden="1" thickBot="1" x14ac:dyDescent="0.3">
      <c r="A249" s="128" t="s">
        <v>294</v>
      </c>
      <c r="B249" s="191" t="s">
        <v>700</v>
      </c>
      <c r="C249" s="200"/>
      <c r="D249" s="567" t="s">
        <v>295</v>
      </c>
      <c r="E249" s="567"/>
      <c r="F249" s="281">
        <f t="shared" si="120"/>
        <v>0</v>
      </c>
      <c r="G249" s="201"/>
      <c r="H249" s="195"/>
      <c r="I249" s="195"/>
      <c r="J249" s="201"/>
      <c r="K249" s="195"/>
      <c r="L249" s="195"/>
      <c r="M249" s="195"/>
      <c r="N249" s="195"/>
      <c r="O249" s="196"/>
      <c r="P249" s="195"/>
      <c r="Q249" s="194"/>
      <c r="R249" s="196"/>
      <c r="S249" s="195"/>
      <c r="T249" s="194"/>
      <c r="U249" s="197"/>
    </row>
    <row r="250" spans="1:21" s="211" customFormat="1" ht="15.75" hidden="1" thickBot="1" x14ac:dyDescent="0.3">
      <c r="A250" s="128" t="s">
        <v>296</v>
      </c>
      <c r="B250" s="191" t="s">
        <v>701</v>
      </c>
      <c r="C250" s="200"/>
      <c r="D250" s="567" t="s">
        <v>297</v>
      </c>
      <c r="E250" s="567"/>
      <c r="F250" s="281">
        <f t="shared" si="120"/>
        <v>0</v>
      </c>
      <c r="G250" s="201"/>
      <c r="H250" s="195"/>
      <c r="I250" s="195"/>
      <c r="J250" s="201"/>
      <c r="K250" s="195"/>
      <c r="L250" s="195"/>
      <c r="M250" s="195"/>
      <c r="N250" s="195"/>
      <c r="O250" s="196"/>
      <c r="P250" s="195"/>
      <c r="Q250" s="194"/>
      <c r="R250" s="196"/>
      <c r="S250" s="195"/>
      <c r="T250" s="194"/>
      <c r="U250" s="197"/>
    </row>
    <row r="251" spans="1:21" s="211" customFormat="1" ht="15.75" hidden="1" thickBot="1" x14ac:dyDescent="0.3">
      <c r="A251" s="128" t="s">
        <v>891</v>
      </c>
      <c r="B251" s="191" t="s">
        <v>892</v>
      </c>
      <c r="C251" s="200"/>
      <c r="D251" s="567" t="s">
        <v>893</v>
      </c>
      <c r="E251" s="567"/>
      <c r="F251" s="281">
        <f t="shared" si="120"/>
        <v>0</v>
      </c>
      <c r="G251" s="201"/>
      <c r="H251" s="195"/>
      <c r="I251" s="195"/>
      <c r="J251" s="201"/>
      <c r="K251" s="195"/>
      <c r="L251" s="195"/>
      <c r="M251" s="195"/>
      <c r="N251" s="195"/>
      <c r="O251" s="196"/>
      <c r="P251" s="195"/>
      <c r="Q251" s="194"/>
      <c r="R251" s="196"/>
      <c r="S251" s="195"/>
      <c r="T251" s="194"/>
      <c r="U251" s="197"/>
    </row>
    <row r="252" spans="1:21" s="41" customFormat="1" ht="15.75" hidden="1" thickBot="1" x14ac:dyDescent="0.3">
      <c r="A252" s="128" t="s">
        <v>894</v>
      </c>
      <c r="B252" s="53" t="s">
        <v>895</v>
      </c>
      <c r="C252" s="576" t="s">
        <v>896</v>
      </c>
      <c r="D252" s="577"/>
      <c r="E252" s="577"/>
      <c r="F252" s="265">
        <f t="shared" si="120"/>
        <v>0</v>
      </c>
      <c r="G252" s="78"/>
      <c r="H252" s="13"/>
      <c r="I252" s="13"/>
      <c r="J252" s="78"/>
      <c r="K252" s="13"/>
      <c r="L252" s="13"/>
      <c r="M252" s="13"/>
      <c r="N252" s="13"/>
      <c r="O252" s="83"/>
      <c r="P252" s="13"/>
      <c r="Q252" s="43"/>
      <c r="R252" s="83"/>
      <c r="S252" s="13"/>
      <c r="T252" s="43"/>
      <c r="U252" s="45"/>
    </row>
    <row r="253" spans="1:21" s="41" customFormat="1" ht="15.75" hidden="1" thickBot="1" x14ac:dyDescent="0.3">
      <c r="A253" s="128" t="s">
        <v>298</v>
      </c>
      <c r="B253" s="53" t="s">
        <v>702</v>
      </c>
      <c r="C253" s="576" t="s">
        <v>299</v>
      </c>
      <c r="D253" s="577"/>
      <c r="E253" s="577"/>
      <c r="F253" s="265">
        <f t="shared" si="120"/>
        <v>0</v>
      </c>
      <c r="G253" s="78"/>
      <c r="H253" s="13"/>
      <c r="I253" s="13"/>
      <c r="J253" s="78"/>
      <c r="K253" s="13"/>
      <c r="L253" s="13"/>
      <c r="M253" s="13"/>
      <c r="N253" s="13"/>
      <c r="O253" s="83"/>
      <c r="P253" s="13"/>
      <c r="Q253" s="43"/>
      <c r="R253" s="83"/>
      <c r="S253" s="13"/>
      <c r="T253" s="43"/>
      <c r="U253" s="45"/>
    </row>
    <row r="254" spans="1:21" s="41" customFormat="1" ht="15.75" hidden="1" thickBot="1" x14ac:dyDescent="0.3">
      <c r="A254" s="128" t="s">
        <v>300</v>
      </c>
      <c r="B254" s="53" t="s">
        <v>703</v>
      </c>
      <c r="C254" s="576" t="s">
        <v>897</v>
      </c>
      <c r="D254" s="577"/>
      <c r="E254" s="577"/>
      <c r="F254" s="265">
        <f t="shared" si="120"/>
        <v>0</v>
      </c>
      <c r="G254" s="78"/>
      <c r="H254" s="13"/>
      <c r="I254" s="13"/>
      <c r="J254" s="78"/>
      <c r="K254" s="13"/>
      <c r="L254" s="13"/>
      <c r="M254" s="13"/>
      <c r="N254" s="13"/>
      <c r="O254" s="83"/>
      <c r="P254" s="13"/>
      <c r="Q254" s="43"/>
      <c r="R254" s="83"/>
      <c r="S254" s="13"/>
      <c r="T254" s="43"/>
      <c r="U254" s="45"/>
    </row>
    <row r="255" spans="1:21" s="41" customFormat="1" ht="15.75" hidden="1" thickBot="1" x14ac:dyDescent="0.3">
      <c r="A255" s="128" t="s">
        <v>301</v>
      </c>
      <c r="B255" s="53" t="s">
        <v>704</v>
      </c>
      <c r="C255" s="576" t="s">
        <v>898</v>
      </c>
      <c r="D255" s="577"/>
      <c r="E255" s="577"/>
      <c r="F255" s="265">
        <f t="shared" si="120"/>
        <v>0</v>
      </c>
      <c r="G255" s="78"/>
      <c r="H255" s="13"/>
      <c r="I255" s="13"/>
      <c r="J255" s="78"/>
      <c r="K255" s="13"/>
      <c r="L255" s="13"/>
      <c r="M255" s="13"/>
      <c r="N255" s="13"/>
      <c r="O255" s="83"/>
      <c r="P255" s="13"/>
      <c r="Q255" s="43"/>
      <c r="R255" s="83"/>
      <c r="S255" s="13"/>
      <c r="T255" s="43"/>
      <c r="U255" s="45"/>
    </row>
    <row r="256" spans="1:21" s="41" customFormat="1" ht="15.75" hidden="1" thickBot="1" x14ac:dyDescent="0.3">
      <c r="A256" s="128" t="s">
        <v>302</v>
      </c>
      <c r="B256" s="53" t="s">
        <v>705</v>
      </c>
      <c r="C256" s="576" t="s">
        <v>303</v>
      </c>
      <c r="D256" s="577"/>
      <c r="E256" s="577"/>
      <c r="F256" s="265">
        <f t="shared" si="120"/>
        <v>0</v>
      </c>
      <c r="G256" s="78"/>
      <c r="H256" s="13"/>
      <c r="I256" s="13"/>
      <c r="J256" s="78"/>
      <c r="K256" s="13"/>
      <c r="L256" s="13"/>
      <c r="M256" s="13"/>
      <c r="N256" s="13"/>
      <c r="O256" s="83"/>
      <c r="P256" s="13"/>
      <c r="Q256" s="43"/>
      <c r="R256" s="83"/>
      <c r="S256" s="13"/>
      <c r="T256" s="43"/>
      <c r="U256" s="45"/>
    </row>
    <row r="257" spans="1:21" s="41" customFormat="1" ht="15.75" hidden="1" thickBot="1" x14ac:dyDescent="0.3">
      <c r="A257" s="128" t="s">
        <v>899</v>
      </c>
      <c r="B257" s="53" t="s">
        <v>900</v>
      </c>
      <c r="C257" s="576" t="s">
        <v>902</v>
      </c>
      <c r="D257" s="577"/>
      <c r="E257" s="577"/>
      <c r="F257" s="265">
        <f t="shared" si="120"/>
        <v>0</v>
      </c>
      <c r="G257" s="78"/>
      <c r="H257" s="13"/>
      <c r="I257" s="13"/>
      <c r="J257" s="78"/>
      <c r="K257" s="13"/>
      <c r="L257" s="13"/>
      <c r="M257" s="13"/>
      <c r="N257" s="13"/>
      <c r="O257" s="83"/>
      <c r="P257" s="13"/>
      <c r="Q257" s="43"/>
      <c r="R257" s="83"/>
      <c r="S257" s="13"/>
      <c r="T257" s="43"/>
      <c r="U257" s="45"/>
    </row>
    <row r="258" spans="1:21" s="41" customFormat="1" ht="15.75" hidden="1" thickBot="1" x14ac:dyDescent="0.3">
      <c r="A258" s="128"/>
      <c r="B258" s="53" t="s">
        <v>901</v>
      </c>
      <c r="C258" s="576" t="s">
        <v>903</v>
      </c>
      <c r="D258" s="577"/>
      <c r="E258" s="577"/>
      <c r="F258" s="265">
        <f>F259+F260</f>
        <v>0</v>
      </c>
      <c r="G258" s="78">
        <f t="shared" ref="G258:I258" si="121">G259+G260</f>
        <v>0</v>
      </c>
      <c r="H258" s="13">
        <f t="shared" si="121"/>
        <v>0</v>
      </c>
      <c r="I258" s="13">
        <f t="shared" si="121"/>
        <v>0</v>
      </c>
      <c r="J258" s="78">
        <f t="shared" ref="J258:U258" si="122">J259+J260</f>
        <v>0</v>
      </c>
      <c r="K258" s="13">
        <f t="shared" si="122"/>
        <v>0</v>
      </c>
      <c r="L258" s="13">
        <f t="shared" si="122"/>
        <v>0</v>
      </c>
      <c r="M258" s="13">
        <f t="shared" si="122"/>
        <v>0</v>
      </c>
      <c r="N258" s="13">
        <f t="shared" si="122"/>
        <v>0</v>
      </c>
      <c r="O258" s="83">
        <f t="shared" si="122"/>
        <v>0</v>
      </c>
      <c r="P258" s="13">
        <f t="shared" si="122"/>
        <v>0</v>
      </c>
      <c r="Q258" s="43">
        <f t="shared" si="122"/>
        <v>0</v>
      </c>
      <c r="R258" s="83">
        <f t="shared" si="122"/>
        <v>0</v>
      </c>
      <c r="S258" s="13">
        <f t="shared" si="122"/>
        <v>0</v>
      </c>
      <c r="T258" s="43">
        <f t="shared" si="122"/>
        <v>0</v>
      </c>
      <c r="U258" s="45">
        <f t="shared" si="122"/>
        <v>0</v>
      </c>
    </row>
    <row r="259" spans="1:21" s="211" customFormat="1" ht="15.75" hidden="1" thickBot="1" x14ac:dyDescent="0.3">
      <c r="A259" s="128" t="s">
        <v>905</v>
      </c>
      <c r="B259" s="191" t="s">
        <v>904</v>
      </c>
      <c r="C259" s="200"/>
      <c r="D259" s="567" t="s">
        <v>908</v>
      </c>
      <c r="E259" s="567"/>
      <c r="F259" s="281">
        <f t="shared" ref="F259:F260" si="123">SUM(J259:U259)</f>
        <v>0</v>
      </c>
      <c r="G259" s="201"/>
      <c r="H259" s="195"/>
      <c r="I259" s="195"/>
      <c r="J259" s="201"/>
      <c r="K259" s="195"/>
      <c r="L259" s="195"/>
      <c r="M259" s="195"/>
      <c r="N259" s="195"/>
      <c r="O259" s="196"/>
      <c r="P259" s="195"/>
      <c r="Q259" s="194"/>
      <c r="R259" s="196"/>
      <c r="S259" s="195"/>
      <c r="T259" s="194"/>
      <c r="U259" s="197"/>
    </row>
    <row r="260" spans="1:21" s="211" customFormat="1" ht="15.75" hidden="1" thickBot="1" x14ac:dyDescent="0.3">
      <c r="A260" s="128" t="s">
        <v>906</v>
      </c>
      <c r="B260" s="191" t="s">
        <v>907</v>
      </c>
      <c r="C260" s="200"/>
      <c r="D260" s="567" t="s">
        <v>909</v>
      </c>
      <c r="E260" s="567"/>
      <c r="F260" s="281">
        <f t="shared" si="123"/>
        <v>0</v>
      </c>
      <c r="G260" s="201"/>
      <c r="H260" s="195"/>
      <c r="I260" s="195"/>
      <c r="J260" s="201"/>
      <c r="K260" s="195"/>
      <c r="L260" s="195"/>
      <c r="M260" s="195"/>
      <c r="N260" s="195"/>
      <c r="O260" s="196"/>
      <c r="P260" s="195"/>
      <c r="Q260" s="194"/>
      <c r="R260" s="196"/>
      <c r="S260" s="195"/>
      <c r="T260" s="194"/>
      <c r="U260" s="197"/>
    </row>
    <row r="261" spans="1:21" ht="15.75" hidden="1" thickBot="1" x14ac:dyDescent="0.3">
      <c r="B261" s="93" t="s">
        <v>709</v>
      </c>
      <c r="C261" s="556" t="s">
        <v>304</v>
      </c>
      <c r="D261" s="557"/>
      <c r="E261" s="557"/>
      <c r="F261" s="259">
        <f>F262+F263+F264+F265+F266</f>
        <v>0</v>
      </c>
      <c r="G261" s="95">
        <f t="shared" ref="G261:I261" si="124">G262+G263+G264+G265+G266</f>
        <v>0</v>
      </c>
      <c r="H261" s="96">
        <f t="shared" si="124"/>
        <v>0</v>
      </c>
      <c r="I261" s="96">
        <f t="shared" si="124"/>
        <v>0</v>
      </c>
      <c r="J261" s="95">
        <f t="shared" ref="J261:U261" si="125">J262+J263+J264+J265+J266</f>
        <v>0</v>
      </c>
      <c r="K261" s="96">
        <f t="shared" si="125"/>
        <v>0</v>
      </c>
      <c r="L261" s="96">
        <f t="shared" si="125"/>
        <v>0</v>
      </c>
      <c r="M261" s="96">
        <f t="shared" si="125"/>
        <v>0</v>
      </c>
      <c r="N261" s="96">
        <f t="shared" si="125"/>
        <v>0</v>
      </c>
      <c r="O261" s="99">
        <f t="shared" si="125"/>
        <v>0</v>
      </c>
      <c r="P261" s="96">
        <f t="shared" si="125"/>
        <v>0</v>
      </c>
      <c r="Q261" s="98">
        <f t="shared" si="125"/>
        <v>0</v>
      </c>
      <c r="R261" s="99">
        <f t="shared" si="125"/>
        <v>0</v>
      </c>
      <c r="S261" s="96">
        <f t="shared" si="125"/>
        <v>0</v>
      </c>
      <c r="T261" s="98">
        <f t="shared" si="125"/>
        <v>0</v>
      </c>
      <c r="U261" s="100">
        <f t="shared" si="125"/>
        <v>0</v>
      </c>
    </row>
    <row r="262" spans="1:21" s="41" customFormat="1" ht="15.75" hidden="1" thickBot="1" x14ac:dyDescent="0.3">
      <c r="A262" s="128" t="s">
        <v>305</v>
      </c>
      <c r="B262" s="198" t="s">
        <v>710</v>
      </c>
      <c r="C262" s="586" t="s">
        <v>385</v>
      </c>
      <c r="D262" s="587"/>
      <c r="E262" s="587"/>
      <c r="F262" s="282">
        <f t="shared" ref="F262:F268" si="126">SUM(J262:U262)</f>
        <v>0</v>
      </c>
      <c r="G262" s="214"/>
      <c r="H262" s="215"/>
      <c r="I262" s="215"/>
      <c r="J262" s="214"/>
      <c r="K262" s="215"/>
      <c r="L262" s="215"/>
      <c r="M262" s="215"/>
      <c r="N262" s="215"/>
      <c r="O262" s="219"/>
      <c r="P262" s="215"/>
      <c r="Q262" s="217"/>
      <c r="R262" s="219"/>
      <c r="S262" s="215"/>
      <c r="T262" s="217"/>
      <c r="U262" s="216"/>
    </row>
    <row r="263" spans="1:21" s="41" customFormat="1" ht="15.75" hidden="1" thickBot="1" x14ac:dyDescent="0.3">
      <c r="A263" s="128" t="s">
        <v>306</v>
      </c>
      <c r="B263" s="198" t="s">
        <v>711</v>
      </c>
      <c r="C263" s="586" t="s">
        <v>386</v>
      </c>
      <c r="D263" s="587"/>
      <c r="E263" s="587"/>
      <c r="F263" s="282">
        <f t="shared" si="126"/>
        <v>0</v>
      </c>
      <c r="G263" s="214"/>
      <c r="H263" s="215"/>
      <c r="I263" s="215"/>
      <c r="J263" s="214"/>
      <c r="K263" s="215"/>
      <c r="L263" s="215"/>
      <c r="M263" s="215"/>
      <c r="N263" s="215"/>
      <c r="O263" s="219"/>
      <c r="P263" s="215"/>
      <c r="Q263" s="217"/>
      <c r="R263" s="219"/>
      <c r="S263" s="215"/>
      <c r="T263" s="217"/>
      <c r="U263" s="216"/>
    </row>
    <row r="264" spans="1:21" s="41" customFormat="1" ht="15.75" hidden="1" thickBot="1" x14ac:dyDescent="0.3">
      <c r="A264" s="128" t="s">
        <v>307</v>
      </c>
      <c r="B264" s="198" t="s">
        <v>712</v>
      </c>
      <c r="C264" s="586" t="s">
        <v>308</v>
      </c>
      <c r="D264" s="587"/>
      <c r="E264" s="587"/>
      <c r="F264" s="282">
        <f t="shared" si="126"/>
        <v>0</v>
      </c>
      <c r="G264" s="214"/>
      <c r="H264" s="215"/>
      <c r="I264" s="215"/>
      <c r="J264" s="214"/>
      <c r="K264" s="215"/>
      <c r="L264" s="215"/>
      <c r="M264" s="215"/>
      <c r="N264" s="215"/>
      <c r="O264" s="219"/>
      <c r="P264" s="215"/>
      <c r="Q264" s="217"/>
      <c r="R264" s="219"/>
      <c r="S264" s="215"/>
      <c r="T264" s="217"/>
      <c r="U264" s="216"/>
    </row>
    <row r="265" spans="1:21" s="41" customFormat="1" ht="15.75" hidden="1" thickBot="1" x14ac:dyDescent="0.3">
      <c r="A265" s="128" t="s">
        <v>309</v>
      </c>
      <c r="B265" s="198" t="s">
        <v>713</v>
      </c>
      <c r="C265" s="586" t="s">
        <v>310</v>
      </c>
      <c r="D265" s="587"/>
      <c r="E265" s="587"/>
      <c r="F265" s="282">
        <f t="shared" si="126"/>
        <v>0</v>
      </c>
      <c r="G265" s="214"/>
      <c r="H265" s="215"/>
      <c r="I265" s="215"/>
      <c r="J265" s="214"/>
      <c r="K265" s="215"/>
      <c r="L265" s="215"/>
      <c r="M265" s="215"/>
      <c r="N265" s="215"/>
      <c r="O265" s="219"/>
      <c r="P265" s="215"/>
      <c r="Q265" s="217"/>
      <c r="R265" s="219"/>
      <c r="S265" s="215"/>
      <c r="T265" s="217"/>
      <c r="U265" s="216"/>
    </row>
    <row r="266" spans="1:21" s="41" customFormat="1" ht="15.75" hidden="1" thickBot="1" x14ac:dyDescent="0.3">
      <c r="A266" s="128" t="s">
        <v>311</v>
      </c>
      <c r="B266" s="198" t="s">
        <v>714</v>
      </c>
      <c r="C266" s="586" t="s">
        <v>387</v>
      </c>
      <c r="D266" s="587"/>
      <c r="E266" s="587"/>
      <c r="F266" s="282">
        <f t="shared" si="126"/>
        <v>0</v>
      </c>
      <c r="G266" s="214"/>
      <c r="H266" s="215"/>
      <c r="I266" s="215"/>
      <c r="J266" s="214"/>
      <c r="K266" s="215"/>
      <c r="L266" s="215"/>
      <c r="M266" s="215"/>
      <c r="N266" s="215"/>
      <c r="O266" s="219"/>
      <c r="P266" s="215"/>
      <c r="Q266" s="217"/>
      <c r="R266" s="219"/>
      <c r="S266" s="215"/>
      <c r="T266" s="217"/>
      <c r="U266" s="216"/>
    </row>
    <row r="267" spans="1:21" ht="15.75" hidden="1" thickBot="1" x14ac:dyDescent="0.3">
      <c r="A267" s="128" t="s">
        <v>313</v>
      </c>
      <c r="B267" s="93" t="s">
        <v>715</v>
      </c>
      <c r="C267" s="556" t="s">
        <v>312</v>
      </c>
      <c r="D267" s="557"/>
      <c r="E267" s="557"/>
      <c r="F267" s="259">
        <f t="shared" si="126"/>
        <v>0</v>
      </c>
      <c r="G267" s="95"/>
      <c r="H267" s="96"/>
      <c r="I267" s="96"/>
      <c r="J267" s="95"/>
      <c r="K267" s="96"/>
      <c r="L267" s="96"/>
      <c r="M267" s="96"/>
      <c r="N267" s="96"/>
      <c r="O267" s="99"/>
      <c r="P267" s="96"/>
      <c r="Q267" s="98"/>
      <c r="R267" s="99"/>
      <c r="S267" s="96"/>
      <c r="T267" s="98"/>
      <c r="U267" s="100"/>
    </row>
    <row r="268" spans="1:21" ht="15.75" hidden="1" thickBot="1" x14ac:dyDescent="0.3">
      <c r="A268" s="128" t="s">
        <v>910</v>
      </c>
      <c r="B268" s="93" t="s">
        <v>911</v>
      </c>
      <c r="C268" s="556" t="s">
        <v>912</v>
      </c>
      <c r="D268" s="557"/>
      <c r="E268" s="557"/>
      <c r="F268" s="259">
        <f t="shared" si="126"/>
        <v>0</v>
      </c>
      <c r="G268" s="95"/>
      <c r="H268" s="96"/>
      <c r="I268" s="96"/>
      <c r="J268" s="95"/>
      <c r="K268" s="96"/>
      <c r="L268" s="96"/>
      <c r="M268" s="96"/>
      <c r="N268" s="96"/>
      <c r="O268" s="99"/>
      <c r="P268" s="96"/>
      <c r="Q268" s="98"/>
      <c r="R268" s="99"/>
      <c r="S268" s="96"/>
      <c r="T268" s="98"/>
      <c r="U268" s="100"/>
    </row>
    <row r="269" spans="1:21" ht="15.75" thickBot="1" x14ac:dyDescent="0.3">
      <c r="B269" s="588" t="s">
        <v>314</v>
      </c>
      <c r="C269" s="589"/>
      <c r="D269" s="589"/>
      <c r="E269" s="589"/>
      <c r="F269" s="256">
        <f t="shared" ref="F269:U269" si="127">F5+F24+F34+F73+F89+F161+F171+F176+F239</f>
        <v>63318550.269999996</v>
      </c>
      <c r="G269" s="87">
        <f t="shared" si="127"/>
        <v>446688.4</v>
      </c>
      <c r="H269" s="88">
        <f t="shared" si="127"/>
        <v>59479987.869999997</v>
      </c>
      <c r="I269" s="88">
        <f t="shared" si="127"/>
        <v>3391874</v>
      </c>
      <c r="J269" s="87">
        <f t="shared" si="127"/>
        <v>5356507.57</v>
      </c>
      <c r="K269" s="88">
        <f t="shared" si="127"/>
        <v>5319784.9000000004</v>
      </c>
      <c r="L269" s="88">
        <f t="shared" si="127"/>
        <v>5224047.9000000004</v>
      </c>
      <c r="M269" s="88">
        <f t="shared" si="127"/>
        <v>5219534.9000000004</v>
      </c>
      <c r="N269" s="88">
        <f t="shared" si="127"/>
        <v>5229534.9000000004</v>
      </c>
      <c r="O269" s="91">
        <f t="shared" si="127"/>
        <v>5230234.9000000004</v>
      </c>
      <c r="P269" s="88">
        <f t="shared" si="127"/>
        <v>5169964.9000000004</v>
      </c>
      <c r="Q269" s="90">
        <f t="shared" si="127"/>
        <v>5179627.9000000004</v>
      </c>
      <c r="R269" s="91">
        <f t="shared" si="127"/>
        <v>5234534.9000000004</v>
      </c>
      <c r="S269" s="88">
        <f t="shared" si="127"/>
        <v>5538920.9000000004</v>
      </c>
      <c r="T269" s="90">
        <f t="shared" si="127"/>
        <v>5355078.8</v>
      </c>
      <c r="U269" s="92">
        <f t="shared" si="127"/>
        <v>5260777.8</v>
      </c>
    </row>
    <row r="270" spans="1:21" x14ac:dyDescent="0.25">
      <c r="B270" s="22"/>
      <c r="C270" s="23"/>
      <c r="D270" s="23"/>
      <c r="E270" s="24"/>
      <c r="F270" s="2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</row>
    <row r="271" spans="1:21" x14ac:dyDescent="0.25">
      <c r="B271" s="25"/>
      <c r="C271" s="26"/>
      <c r="D271" s="26"/>
      <c r="E271" s="24"/>
      <c r="F271" s="2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</row>
    <row r="272" spans="1:21" x14ac:dyDescent="0.25">
      <c r="B272" s="27"/>
      <c r="C272" s="24"/>
      <c r="D272" s="24"/>
      <c r="E272" s="28"/>
      <c r="F272" s="28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</row>
    <row r="273" spans="1:21" x14ac:dyDescent="0.25">
      <c r="B273" s="27"/>
      <c r="C273" s="24"/>
      <c r="D273" s="24"/>
      <c r="E273" s="28"/>
      <c r="F273" s="28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</row>
    <row r="274" spans="1:21" x14ac:dyDescent="0.25">
      <c r="B274" s="27"/>
      <c r="C274" s="24"/>
      <c r="D274" s="24"/>
      <c r="E274" s="28"/>
      <c r="F274" s="28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</row>
    <row r="275" spans="1:21" x14ac:dyDescent="0.25">
      <c r="B275" s="27"/>
      <c r="C275" s="24"/>
      <c r="D275" s="24"/>
      <c r="E275" s="28"/>
      <c r="F275" s="28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</row>
    <row r="276" spans="1:21" x14ac:dyDescent="0.25">
      <c r="B276" s="27"/>
      <c r="C276" s="24"/>
      <c r="D276" s="24"/>
      <c r="E276" s="28"/>
      <c r="F276" s="28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</row>
    <row r="277" spans="1:21" x14ac:dyDescent="0.25">
      <c r="B277" s="27"/>
      <c r="C277" s="24"/>
      <c r="D277" s="24"/>
      <c r="E277" s="28"/>
      <c r="F277" s="28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</row>
    <row r="278" spans="1:21" x14ac:dyDescent="0.25">
      <c r="B278" s="27"/>
      <c r="C278" s="28"/>
      <c r="D278" s="28"/>
      <c r="E278" s="24"/>
      <c r="F278" s="2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</row>
    <row r="279" spans="1:21" x14ac:dyDescent="0.25">
      <c r="B279" s="27"/>
      <c r="C279" s="28"/>
      <c r="D279" s="28"/>
      <c r="E279" s="24"/>
      <c r="F279" s="2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</row>
    <row r="280" spans="1:21" x14ac:dyDescent="0.25">
      <c r="B280" s="27"/>
      <c r="C280" s="28"/>
      <c r="D280" s="28"/>
      <c r="E280" s="24"/>
      <c r="F280" s="2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</row>
    <row r="281" spans="1:21" x14ac:dyDescent="0.25">
      <c r="B281" s="27"/>
      <c r="C281" s="24"/>
      <c r="D281" s="24"/>
      <c r="E281" s="28"/>
      <c r="F281" s="28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</row>
    <row r="282" spans="1:21" x14ac:dyDescent="0.25">
      <c r="B282" s="27"/>
      <c r="C282" s="24"/>
      <c r="D282" s="24"/>
      <c r="E282" s="28"/>
      <c r="F282" s="28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</row>
    <row r="283" spans="1:21" x14ac:dyDescent="0.25">
      <c r="B283" s="27"/>
      <c r="C283" s="24"/>
      <c r="D283" s="24"/>
      <c r="E283" s="28"/>
      <c r="F283" s="28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</row>
    <row r="284" spans="1:21" x14ac:dyDescent="0.25">
      <c r="A284" s="130"/>
      <c r="B284" s="27"/>
      <c r="C284" s="24"/>
      <c r="D284" s="24"/>
      <c r="E284" s="28"/>
      <c r="F284" s="28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</row>
    <row r="285" spans="1:21" x14ac:dyDescent="0.25">
      <c r="A285" s="130"/>
      <c r="B285" s="27"/>
      <c r="C285" s="24"/>
      <c r="D285" s="24"/>
      <c r="E285" s="28"/>
      <c r="F285" s="28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</row>
    <row r="286" spans="1:21" x14ac:dyDescent="0.25">
      <c r="A286" s="130"/>
      <c r="B286" s="27"/>
      <c r="C286" s="24"/>
      <c r="D286" s="24"/>
      <c r="E286" s="28"/>
      <c r="F286" s="28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</row>
    <row r="287" spans="1:21" x14ac:dyDescent="0.25">
      <c r="A287" s="130"/>
      <c r="B287" s="27"/>
      <c r="C287" s="24"/>
      <c r="D287" s="24"/>
      <c r="E287" s="28"/>
      <c r="F287" s="28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</row>
    <row r="288" spans="1:21" x14ac:dyDescent="0.25">
      <c r="A288" s="130"/>
      <c r="B288" s="27"/>
      <c r="C288" s="24"/>
      <c r="D288" s="24"/>
      <c r="E288" s="28"/>
      <c r="F288" s="28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</row>
    <row r="289" spans="1:21" x14ac:dyDescent="0.25">
      <c r="A289" s="130"/>
      <c r="B289" s="27"/>
      <c r="C289" s="24"/>
      <c r="D289" s="24"/>
      <c r="E289" s="28"/>
      <c r="F289" s="28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</row>
    <row r="290" spans="1:21" x14ac:dyDescent="0.25">
      <c r="A290" s="130"/>
      <c r="B290" s="27"/>
      <c r="C290" s="24"/>
      <c r="D290" s="24"/>
      <c r="E290" s="28"/>
      <c r="F290" s="28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</row>
    <row r="291" spans="1:21" x14ac:dyDescent="0.25">
      <c r="A291" s="130"/>
      <c r="B291" s="27"/>
      <c r="C291" s="28"/>
      <c r="D291" s="28"/>
      <c r="E291" s="24"/>
      <c r="F291" s="2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</row>
    <row r="292" spans="1:21" x14ac:dyDescent="0.25">
      <c r="A292" s="130"/>
      <c r="B292" s="27"/>
      <c r="C292" s="24"/>
      <c r="D292" s="24"/>
      <c r="E292" s="28"/>
      <c r="F292" s="28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</row>
    <row r="293" spans="1:21" x14ac:dyDescent="0.25">
      <c r="A293" s="130"/>
      <c r="B293" s="27"/>
      <c r="C293" s="24"/>
      <c r="D293" s="24"/>
      <c r="E293" s="28"/>
      <c r="F293" s="28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</row>
    <row r="294" spans="1:21" x14ac:dyDescent="0.25">
      <c r="A294" s="130"/>
      <c r="B294" s="27"/>
      <c r="C294" s="24"/>
      <c r="D294" s="24"/>
      <c r="E294" s="28"/>
      <c r="F294" s="28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</row>
    <row r="295" spans="1:21" x14ac:dyDescent="0.25">
      <c r="A295" s="130"/>
      <c r="B295" s="27"/>
      <c r="C295" s="24"/>
      <c r="D295" s="24"/>
      <c r="E295" s="28"/>
      <c r="F295" s="28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</row>
    <row r="296" spans="1:21" x14ac:dyDescent="0.25">
      <c r="A296" s="130"/>
      <c r="B296" s="27"/>
      <c r="C296" s="24"/>
      <c r="D296" s="24"/>
      <c r="E296" s="28"/>
      <c r="F296" s="28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</row>
    <row r="297" spans="1:21" x14ac:dyDescent="0.25">
      <c r="A297" s="130"/>
      <c r="B297" s="27"/>
      <c r="C297" s="24"/>
      <c r="D297" s="24"/>
      <c r="E297" s="28"/>
      <c r="F297" s="28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</row>
    <row r="298" spans="1:21" x14ac:dyDescent="0.25">
      <c r="A298" s="130"/>
      <c r="B298" s="27"/>
      <c r="C298" s="24"/>
      <c r="D298" s="24"/>
      <c r="E298" s="28"/>
      <c r="F298" s="28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</row>
    <row r="299" spans="1:21" x14ac:dyDescent="0.25">
      <c r="A299" s="130"/>
      <c r="B299" s="27"/>
      <c r="C299" s="24"/>
      <c r="D299" s="24"/>
      <c r="E299" s="28"/>
      <c r="F299" s="28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</row>
    <row r="300" spans="1:21" x14ac:dyDescent="0.25">
      <c r="A300" s="130"/>
      <c r="B300" s="27"/>
      <c r="C300" s="24"/>
      <c r="D300" s="24"/>
      <c r="E300" s="28"/>
      <c r="F300" s="28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</row>
    <row r="301" spans="1:21" x14ac:dyDescent="0.25">
      <c r="A301" s="130"/>
      <c r="B301" s="27"/>
      <c r="C301" s="24"/>
      <c r="D301" s="24"/>
      <c r="E301" s="28"/>
      <c r="F301" s="28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</row>
    <row r="302" spans="1:21" x14ac:dyDescent="0.25">
      <c r="A302" s="130"/>
      <c r="B302" s="27"/>
      <c r="C302" s="28"/>
      <c r="D302" s="28"/>
      <c r="E302" s="24"/>
      <c r="F302" s="2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</row>
    <row r="303" spans="1:21" x14ac:dyDescent="0.25">
      <c r="A303" s="130"/>
      <c r="B303" s="27"/>
      <c r="C303" s="24"/>
      <c r="D303" s="24"/>
      <c r="E303" s="28"/>
      <c r="F303" s="28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</row>
    <row r="304" spans="1:21" x14ac:dyDescent="0.25">
      <c r="A304" s="130"/>
      <c r="B304" s="27"/>
      <c r="C304" s="24"/>
      <c r="D304" s="24"/>
      <c r="E304" s="28"/>
      <c r="F304" s="28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</row>
    <row r="305" spans="1:21" x14ac:dyDescent="0.25">
      <c r="A305" s="130"/>
      <c r="B305" s="27"/>
      <c r="C305" s="24"/>
      <c r="D305" s="24"/>
      <c r="E305" s="28"/>
      <c r="F305" s="28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</row>
    <row r="306" spans="1:21" x14ac:dyDescent="0.25">
      <c r="A306" s="130"/>
      <c r="B306" s="27"/>
      <c r="C306" s="24"/>
      <c r="D306" s="24"/>
      <c r="E306" s="28"/>
      <c r="F306" s="28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</row>
    <row r="307" spans="1:21" x14ac:dyDescent="0.25">
      <c r="A307" s="130"/>
      <c r="B307" s="27"/>
      <c r="C307" s="24"/>
      <c r="D307" s="24"/>
      <c r="E307" s="28"/>
      <c r="F307" s="28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</row>
    <row r="308" spans="1:21" x14ac:dyDescent="0.25">
      <c r="A308" s="130"/>
      <c r="B308" s="27"/>
      <c r="C308" s="24"/>
      <c r="D308" s="24"/>
      <c r="E308" s="28"/>
      <c r="F308" s="28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</row>
    <row r="309" spans="1:21" x14ac:dyDescent="0.25">
      <c r="A309" s="130"/>
      <c r="B309" s="27"/>
      <c r="C309" s="24"/>
      <c r="D309" s="24"/>
      <c r="E309" s="28"/>
      <c r="F309" s="28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</row>
    <row r="310" spans="1:21" x14ac:dyDescent="0.25">
      <c r="A310" s="130"/>
      <c r="B310" s="27"/>
      <c r="C310" s="24"/>
      <c r="D310" s="24"/>
      <c r="E310" s="28"/>
      <c r="F310" s="28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</row>
    <row r="311" spans="1:21" x14ac:dyDescent="0.25">
      <c r="A311" s="130"/>
      <c r="B311" s="27"/>
      <c r="C311" s="24"/>
      <c r="D311" s="24"/>
      <c r="E311" s="28"/>
      <c r="F311" s="28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</row>
    <row r="312" spans="1:21" x14ac:dyDescent="0.25">
      <c r="A312" s="130"/>
      <c r="B312" s="27"/>
      <c r="C312" s="24"/>
      <c r="D312" s="24"/>
      <c r="E312" s="28"/>
      <c r="F312" s="28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</row>
    <row r="313" spans="1:21" x14ac:dyDescent="0.25">
      <c r="A313" s="130"/>
      <c r="B313" s="29"/>
      <c r="C313" s="23"/>
      <c r="D313" s="23"/>
      <c r="E313" s="24"/>
      <c r="F313" s="2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</row>
    <row r="314" spans="1:21" x14ac:dyDescent="0.25">
      <c r="A314" s="130"/>
      <c r="B314" s="27"/>
      <c r="C314" s="28"/>
      <c r="D314" s="28"/>
      <c r="E314" s="24"/>
      <c r="F314" s="2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</row>
    <row r="315" spans="1:21" x14ac:dyDescent="0.25">
      <c r="A315" s="130"/>
      <c r="B315" s="27"/>
      <c r="C315" s="28"/>
      <c r="D315" s="28"/>
      <c r="E315" s="24"/>
      <c r="F315" s="2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</row>
    <row r="316" spans="1:21" x14ac:dyDescent="0.25">
      <c r="A316" s="130"/>
      <c r="B316" s="27"/>
      <c r="C316" s="28"/>
      <c r="D316" s="28"/>
      <c r="E316" s="24"/>
      <c r="F316" s="2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</row>
    <row r="317" spans="1:21" x14ac:dyDescent="0.25">
      <c r="A317" s="130"/>
      <c r="B317" s="27"/>
      <c r="C317" s="24"/>
      <c r="D317" s="24"/>
      <c r="E317" s="28"/>
      <c r="F317" s="28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</row>
    <row r="318" spans="1:21" x14ac:dyDescent="0.25">
      <c r="A318" s="130"/>
      <c r="B318" s="27"/>
      <c r="C318" s="24"/>
      <c r="D318" s="24"/>
      <c r="E318" s="28"/>
      <c r="F318" s="28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</row>
    <row r="319" spans="1:21" x14ac:dyDescent="0.25">
      <c r="A319" s="130"/>
      <c r="B319" s="27"/>
      <c r="C319" s="24"/>
      <c r="D319" s="24"/>
      <c r="E319" s="28"/>
      <c r="F319" s="28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</row>
    <row r="320" spans="1:21" x14ac:dyDescent="0.25">
      <c r="A320" s="130"/>
      <c r="B320" s="27"/>
      <c r="C320" s="24"/>
      <c r="D320" s="24"/>
      <c r="E320" s="28"/>
      <c r="F320" s="28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</row>
    <row r="321" spans="1:21" x14ac:dyDescent="0.25">
      <c r="A321" s="130"/>
      <c r="B321" s="27"/>
      <c r="C321" s="24"/>
      <c r="D321" s="24"/>
      <c r="E321" s="28"/>
      <c r="F321" s="28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</row>
    <row r="322" spans="1:21" x14ac:dyDescent="0.25">
      <c r="A322" s="130"/>
      <c r="B322" s="27"/>
      <c r="C322" s="24"/>
      <c r="D322" s="24"/>
      <c r="E322" s="28"/>
      <c r="F322" s="28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</row>
    <row r="323" spans="1:21" x14ac:dyDescent="0.25">
      <c r="A323" s="130"/>
      <c r="B323" s="27"/>
      <c r="C323" s="24"/>
      <c r="D323" s="24"/>
      <c r="E323" s="28"/>
      <c r="F323" s="28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</row>
    <row r="324" spans="1:21" x14ac:dyDescent="0.25">
      <c r="A324" s="130"/>
      <c r="B324" s="27"/>
      <c r="C324" s="24"/>
      <c r="D324" s="24"/>
      <c r="E324" s="28"/>
      <c r="F324" s="28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</row>
    <row r="325" spans="1:21" x14ac:dyDescent="0.25">
      <c r="A325" s="130"/>
      <c r="B325" s="27"/>
      <c r="C325" s="24"/>
      <c r="D325" s="24"/>
      <c r="E325" s="28"/>
      <c r="F325" s="28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</row>
    <row r="326" spans="1:21" x14ac:dyDescent="0.25">
      <c r="A326" s="130"/>
      <c r="B326" s="27"/>
      <c r="C326" s="24"/>
      <c r="D326" s="24"/>
      <c r="E326" s="28"/>
      <c r="F326" s="28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</row>
    <row r="327" spans="1:21" x14ac:dyDescent="0.25">
      <c r="A327" s="130"/>
      <c r="B327" s="27"/>
      <c r="C327" s="28"/>
      <c r="D327" s="28"/>
      <c r="E327" s="24"/>
      <c r="F327" s="2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</row>
    <row r="328" spans="1:21" x14ac:dyDescent="0.25">
      <c r="A328" s="130"/>
      <c r="B328" s="27"/>
      <c r="C328" s="24"/>
      <c r="D328" s="24"/>
      <c r="E328" s="28"/>
      <c r="F328" s="28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</row>
    <row r="329" spans="1:21" x14ac:dyDescent="0.25">
      <c r="A329" s="130"/>
      <c r="B329" s="27"/>
      <c r="C329" s="24"/>
      <c r="D329" s="24"/>
      <c r="E329" s="28"/>
      <c r="F329" s="28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</row>
    <row r="330" spans="1:21" x14ac:dyDescent="0.25">
      <c r="A330" s="130"/>
      <c r="B330" s="27"/>
      <c r="C330" s="24"/>
      <c r="D330" s="24"/>
      <c r="E330" s="28"/>
      <c r="F330" s="28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</row>
    <row r="331" spans="1:21" x14ac:dyDescent="0.25">
      <c r="A331" s="130"/>
      <c r="B331" s="27"/>
      <c r="C331" s="24"/>
      <c r="D331" s="24"/>
      <c r="E331" s="28"/>
      <c r="F331" s="28"/>
    </row>
    <row r="332" spans="1:21" x14ac:dyDescent="0.25">
      <c r="B332" s="27"/>
      <c r="C332" s="24"/>
      <c r="D332" s="24"/>
      <c r="E332" s="28"/>
      <c r="F332" s="28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</row>
    <row r="333" spans="1:21" s="12" customFormat="1" x14ac:dyDescent="0.25">
      <c r="A333" s="131"/>
      <c r="B333" s="27"/>
      <c r="C333" s="24"/>
      <c r="D333" s="24"/>
      <c r="E333" s="28"/>
      <c r="F333" s="28"/>
    </row>
    <row r="334" spans="1:21" s="12" customFormat="1" x14ac:dyDescent="0.25">
      <c r="A334" s="131"/>
      <c r="B334" s="27"/>
      <c r="C334" s="24"/>
      <c r="D334" s="24"/>
      <c r="E334" s="28"/>
      <c r="F334" s="28"/>
    </row>
    <row r="335" spans="1:21" s="12" customFormat="1" x14ac:dyDescent="0.25">
      <c r="A335" s="131"/>
      <c r="B335" s="27"/>
      <c r="C335" s="24"/>
      <c r="D335" s="24"/>
      <c r="E335" s="28"/>
      <c r="F335" s="28"/>
    </row>
    <row r="336" spans="1:21" s="12" customFormat="1" x14ac:dyDescent="0.25">
      <c r="A336" s="131"/>
      <c r="B336" s="27"/>
      <c r="C336" s="24"/>
      <c r="D336" s="24"/>
      <c r="E336" s="28"/>
      <c r="F336" s="28"/>
    </row>
    <row r="337" spans="1:21" s="12" customFormat="1" x14ac:dyDescent="0.25">
      <c r="A337" s="131"/>
      <c r="B337" s="27"/>
      <c r="C337" s="24"/>
      <c r="D337" s="24"/>
      <c r="E337" s="28"/>
      <c r="F337" s="28"/>
    </row>
    <row r="338" spans="1:21" s="12" customFormat="1" x14ac:dyDescent="0.25">
      <c r="A338" s="131"/>
      <c r="B338" s="27"/>
      <c r="C338" s="28"/>
      <c r="D338" s="28"/>
      <c r="E338" s="24"/>
      <c r="F338" s="24"/>
    </row>
    <row r="339" spans="1:21" s="12" customFormat="1" x14ac:dyDescent="0.25">
      <c r="A339" s="131"/>
      <c r="B339" s="27"/>
      <c r="C339" s="24"/>
      <c r="D339" s="24"/>
      <c r="E339" s="28"/>
      <c r="F339" s="28"/>
    </row>
    <row r="340" spans="1:21" s="12" customFormat="1" x14ac:dyDescent="0.25">
      <c r="A340" s="131"/>
      <c r="B340" s="27"/>
      <c r="C340" s="24"/>
      <c r="D340" s="24"/>
      <c r="E340" s="28"/>
      <c r="F340" s="28"/>
    </row>
    <row r="341" spans="1:21" s="12" customFormat="1" x14ac:dyDescent="0.25">
      <c r="A341" s="131"/>
      <c r="B341" s="27"/>
      <c r="C341" s="24"/>
      <c r="D341" s="24"/>
      <c r="E341" s="28"/>
      <c r="F341" s="28"/>
    </row>
    <row r="342" spans="1:21" s="12" customFormat="1" x14ac:dyDescent="0.25">
      <c r="A342" s="131"/>
      <c r="B342" s="27"/>
      <c r="C342" s="24"/>
      <c r="D342" s="24"/>
      <c r="E342" s="28"/>
      <c r="F342" s="28"/>
    </row>
    <row r="343" spans="1:21" s="12" customFormat="1" x14ac:dyDescent="0.25">
      <c r="A343" s="131"/>
      <c r="B343" s="27"/>
      <c r="C343" s="24"/>
      <c r="D343" s="24"/>
      <c r="E343" s="28"/>
      <c r="F343" s="28"/>
    </row>
    <row r="344" spans="1:21" s="12" customFormat="1" x14ac:dyDescent="0.25">
      <c r="A344" s="131"/>
      <c r="B344" s="27"/>
      <c r="C344" s="24"/>
      <c r="D344" s="24"/>
      <c r="E344" s="28"/>
      <c r="F344" s="28"/>
    </row>
    <row r="345" spans="1:21" s="12" customFormat="1" x14ac:dyDescent="0.25">
      <c r="A345" s="131"/>
      <c r="B345" s="27"/>
      <c r="C345" s="24"/>
      <c r="D345" s="24"/>
      <c r="E345" s="28"/>
      <c r="F345" s="28"/>
    </row>
    <row r="346" spans="1:21" s="12" customFormat="1" x14ac:dyDescent="0.25">
      <c r="A346" s="131"/>
      <c r="B346" s="27"/>
      <c r="C346" s="24"/>
      <c r="D346" s="24"/>
      <c r="E346" s="28"/>
      <c r="F346" s="28"/>
    </row>
    <row r="347" spans="1:21" s="12" customFormat="1" x14ac:dyDescent="0.25">
      <c r="A347" s="131"/>
      <c r="B347" s="27"/>
      <c r="C347" s="24"/>
      <c r="D347" s="24"/>
      <c r="E347" s="28"/>
      <c r="F347" s="28"/>
    </row>
    <row r="348" spans="1:21" s="12" customFormat="1" x14ac:dyDescent="0.25">
      <c r="A348" s="131"/>
      <c r="B348" s="27"/>
      <c r="C348" s="24"/>
      <c r="D348" s="24"/>
      <c r="E348" s="28"/>
      <c r="F348" s="28"/>
    </row>
    <row r="349" spans="1:21" x14ac:dyDescent="0.25">
      <c r="B349" s="29"/>
      <c r="C349" s="23"/>
      <c r="D349" s="23"/>
      <c r="E349" s="28"/>
      <c r="F349" s="28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</row>
    <row r="350" spans="1:21" x14ac:dyDescent="0.25">
      <c r="B350" s="30"/>
      <c r="C350" s="26"/>
      <c r="D350" s="26"/>
      <c r="E350" s="24"/>
      <c r="F350" s="24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</row>
    <row r="351" spans="1:21" x14ac:dyDescent="0.25">
      <c r="B351" s="27"/>
      <c r="C351" s="24"/>
      <c r="D351" s="24"/>
      <c r="E351" s="28"/>
      <c r="F351" s="28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</row>
    <row r="352" spans="1:21" x14ac:dyDescent="0.25">
      <c r="B352" s="27"/>
      <c r="C352" s="28"/>
      <c r="D352" s="28"/>
      <c r="E352" s="24"/>
      <c r="F352" s="24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</row>
    <row r="353" spans="1:21" x14ac:dyDescent="0.25">
      <c r="B353" s="27"/>
      <c r="C353" s="24"/>
      <c r="D353" s="24"/>
      <c r="E353" s="28"/>
      <c r="F353" s="28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</row>
    <row r="354" spans="1:21" x14ac:dyDescent="0.25">
      <c r="B354" s="27"/>
      <c r="C354" s="24"/>
      <c r="D354" s="24"/>
      <c r="E354" s="28"/>
      <c r="F354" s="28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</row>
    <row r="355" spans="1:21" x14ac:dyDescent="0.25">
      <c r="B355" s="27"/>
      <c r="C355" s="24"/>
      <c r="D355" s="24"/>
      <c r="E355" s="28"/>
      <c r="F355" s="28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</row>
    <row r="356" spans="1:21" x14ac:dyDescent="0.25">
      <c r="B356" s="27"/>
      <c r="C356" s="24"/>
      <c r="D356" s="24"/>
      <c r="E356" s="28"/>
      <c r="F356" s="28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</row>
    <row r="357" spans="1:21" x14ac:dyDescent="0.25">
      <c r="B357" s="27"/>
      <c r="C357" s="28"/>
      <c r="D357" s="28"/>
      <c r="E357" s="24"/>
      <c r="F357" s="2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</row>
    <row r="358" spans="1:21" x14ac:dyDescent="0.25">
      <c r="B358" s="27"/>
      <c r="C358" s="24"/>
      <c r="D358" s="24"/>
      <c r="E358" s="28"/>
      <c r="F358" s="28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</row>
    <row r="359" spans="1:21" x14ac:dyDescent="0.25">
      <c r="B359" s="27"/>
      <c r="C359" s="24"/>
      <c r="D359" s="24"/>
      <c r="E359" s="28"/>
      <c r="F359" s="28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</row>
    <row r="360" spans="1:21" x14ac:dyDescent="0.25">
      <c r="B360" s="27"/>
      <c r="C360" s="28"/>
      <c r="D360" s="28"/>
      <c r="E360" s="24"/>
      <c r="F360" s="2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</row>
    <row r="361" spans="1:21" x14ac:dyDescent="0.25">
      <c r="B361" s="27"/>
      <c r="C361" s="28"/>
      <c r="D361" s="28"/>
      <c r="E361" s="24"/>
      <c r="F361" s="2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</row>
    <row r="362" spans="1:21" x14ac:dyDescent="0.25">
      <c r="B362" s="27"/>
      <c r="C362" s="24"/>
      <c r="D362" s="24"/>
      <c r="E362" s="28"/>
      <c r="F362" s="28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</row>
    <row r="363" spans="1:21" x14ac:dyDescent="0.25">
      <c r="B363" s="27"/>
      <c r="C363" s="24"/>
      <c r="D363" s="24"/>
      <c r="E363" s="28"/>
      <c r="F363" s="28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</row>
    <row r="364" spans="1:21" x14ac:dyDescent="0.25">
      <c r="A364" s="130"/>
      <c r="B364" s="27"/>
      <c r="C364" s="24"/>
      <c r="D364" s="24"/>
      <c r="E364" s="28"/>
      <c r="F364" s="28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</row>
    <row r="365" spans="1:21" x14ac:dyDescent="0.25">
      <c r="A365" s="130"/>
      <c r="B365" s="27"/>
      <c r="C365" s="28"/>
      <c r="D365" s="28"/>
      <c r="E365" s="24"/>
      <c r="F365" s="2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</row>
    <row r="366" spans="1:21" x14ac:dyDescent="0.25">
      <c r="A366" s="130"/>
      <c r="B366" s="27"/>
      <c r="C366" s="24"/>
      <c r="D366" s="24"/>
      <c r="E366" s="28"/>
      <c r="F366" s="28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</row>
    <row r="367" spans="1:21" x14ac:dyDescent="0.25">
      <c r="A367" s="130"/>
      <c r="B367" s="27"/>
      <c r="C367" s="24"/>
      <c r="D367" s="24"/>
      <c r="E367" s="28"/>
      <c r="F367" s="28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</row>
    <row r="368" spans="1:21" x14ac:dyDescent="0.25">
      <c r="A368" s="130"/>
      <c r="B368" s="27"/>
      <c r="C368" s="24"/>
      <c r="D368" s="24"/>
      <c r="E368" s="28"/>
      <c r="F368" s="28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</row>
    <row r="369" spans="1:21" x14ac:dyDescent="0.25">
      <c r="A369" s="130"/>
      <c r="B369" s="27"/>
      <c r="C369" s="24"/>
      <c r="D369" s="24"/>
      <c r="E369" s="28"/>
      <c r="F369" s="28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</row>
    <row r="370" spans="1:21" x14ac:dyDescent="0.25">
      <c r="A370" s="130"/>
      <c r="B370" s="27"/>
      <c r="C370" s="24"/>
      <c r="D370" s="24"/>
      <c r="E370" s="28"/>
      <c r="F370" s="28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</row>
    <row r="371" spans="1:21" x14ac:dyDescent="0.25">
      <c r="A371" s="130"/>
      <c r="B371" s="27"/>
      <c r="C371" s="24"/>
      <c r="D371" s="24"/>
      <c r="E371" s="28"/>
      <c r="F371" s="28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</row>
    <row r="372" spans="1:21" x14ac:dyDescent="0.25">
      <c r="A372" s="130"/>
      <c r="B372" s="27"/>
      <c r="C372" s="24"/>
      <c r="D372" s="24"/>
      <c r="E372" s="28"/>
      <c r="F372" s="28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</row>
    <row r="373" spans="1:21" x14ac:dyDescent="0.25">
      <c r="A373" s="130"/>
      <c r="B373" s="27"/>
      <c r="C373" s="24"/>
      <c r="D373" s="24"/>
      <c r="E373" s="28"/>
      <c r="F373" s="28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</row>
    <row r="374" spans="1:21" x14ac:dyDescent="0.25">
      <c r="A374" s="130"/>
      <c r="B374" s="27"/>
      <c r="C374" s="24"/>
      <c r="D374" s="24"/>
      <c r="E374" s="28"/>
      <c r="F374" s="28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</row>
    <row r="375" spans="1:21" x14ac:dyDescent="0.25">
      <c r="A375" s="130"/>
      <c r="B375" s="27"/>
      <c r="C375" s="24"/>
      <c r="D375" s="24"/>
      <c r="E375" s="28"/>
      <c r="F375" s="28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</row>
    <row r="376" spans="1:21" x14ac:dyDescent="0.25">
      <c r="A376" s="130"/>
      <c r="B376" s="29"/>
      <c r="C376" s="23"/>
      <c r="D376" s="23"/>
      <c r="E376" s="24"/>
      <c r="F376" s="2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</row>
    <row r="377" spans="1:21" x14ac:dyDescent="0.25">
      <c r="A377" s="130"/>
      <c r="B377" s="27"/>
      <c r="C377" s="28"/>
      <c r="D377" s="28"/>
      <c r="E377" s="24"/>
      <c r="F377" s="2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</row>
    <row r="378" spans="1:21" x14ac:dyDescent="0.25">
      <c r="A378" s="130"/>
      <c r="B378" s="27"/>
      <c r="C378" s="28"/>
      <c r="D378" s="28"/>
      <c r="E378" s="24"/>
      <c r="F378" s="2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</row>
    <row r="379" spans="1:21" x14ac:dyDescent="0.25">
      <c r="A379" s="130"/>
      <c r="B379" s="27"/>
      <c r="C379" s="24"/>
      <c r="D379" s="24"/>
      <c r="E379" s="28"/>
      <c r="F379" s="28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</row>
    <row r="380" spans="1:21" x14ac:dyDescent="0.25">
      <c r="A380" s="130"/>
      <c r="B380" s="27"/>
      <c r="C380" s="24"/>
      <c r="D380" s="24"/>
      <c r="E380" s="28"/>
      <c r="F380" s="28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</row>
    <row r="381" spans="1:21" x14ac:dyDescent="0.25">
      <c r="A381" s="130"/>
      <c r="B381" s="27"/>
      <c r="C381" s="24"/>
      <c r="D381" s="24"/>
      <c r="E381" s="28"/>
      <c r="F381" s="28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</row>
    <row r="382" spans="1:21" x14ac:dyDescent="0.25">
      <c r="A382" s="130"/>
      <c r="B382" s="27"/>
      <c r="C382" s="28"/>
      <c r="D382" s="28"/>
      <c r="E382" s="24"/>
      <c r="F382" s="2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</row>
    <row r="383" spans="1:21" x14ac:dyDescent="0.25">
      <c r="A383" s="130"/>
      <c r="B383" s="27"/>
      <c r="C383" s="24"/>
      <c r="D383" s="24"/>
      <c r="E383" s="28"/>
      <c r="F383" s="28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</row>
    <row r="384" spans="1:21" x14ac:dyDescent="0.25">
      <c r="A384" s="130"/>
      <c r="B384" s="27"/>
      <c r="C384" s="24"/>
      <c r="D384" s="24"/>
      <c r="E384" s="28"/>
      <c r="F384" s="28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</row>
    <row r="385" spans="1:21" x14ac:dyDescent="0.25">
      <c r="A385" s="130"/>
      <c r="B385" s="27"/>
      <c r="C385" s="28"/>
      <c r="D385" s="28"/>
      <c r="E385" s="24"/>
      <c r="F385" s="2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</row>
    <row r="386" spans="1:21" x14ac:dyDescent="0.25">
      <c r="A386" s="130"/>
      <c r="B386" s="27"/>
      <c r="C386" s="24"/>
      <c r="D386" s="24"/>
      <c r="E386" s="28"/>
      <c r="F386" s="28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</row>
    <row r="387" spans="1:21" x14ac:dyDescent="0.25">
      <c r="A387" s="130"/>
      <c r="B387" s="27"/>
      <c r="C387" s="24"/>
      <c r="D387" s="24"/>
      <c r="E387" s="28"/>
      <c r="F387" s="28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</row>
    <row r="388" spans="1:21" x14ac:dyDescent="0.25">
      <c r="A388" s="130"/>
      <c r="B388" s="27"/>
      <c r="C388" s="24"/>
      <c r="D388" s="24"/>
      <c r="E388" s="28"/>
      <c r="F388" s="28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</row>
    <row r="389" spans="1:21" x14ac:dyDescent="0.25">
      <c r="A389" s="130"/>
      <c r="B389" s="27"/>
      <c r="C389" s="24"/>
      <c r="D389" s="24"/>
      <c r="E389" s="28"/>
      <c r="F389" s="28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</row>
    <row r="390" spans="1:21" x14ac:dyDescent="0.25">
      <c r="A390" s="130"/>
      <c r="B390" s="27"/>
      <c r="C390" s="24"/>
      <c r="D390" s="24"/>
      <c r="E390" s="28"/>
      <c r="F390" s="28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</row>
    <row r="391" spans="1:21" x14ac:dyDescent="0.25">
      <c r="A391" s="130"/>
      <c r="B391" s="27"/>
      <c r="C391" s="24"/>
      <c r="D391" s="24"/>
      <c r="E391" s="28"/>
      <c r="F391" s="28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</row>
    <row r="392" spans="1:21" x14ac:dyDescent="0.25">
      <c r="A392" s="130"/>
      <c r="B392" s="27"/>
      <c r="C392" s="24"/>
      <c r="D392" s="24"/>
      <c r="E392" s="28"/>
      <c r="F392" s="28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</row>
    <row r="393" spans="1:21" x14ac:dyDescent="0.25">
      <c r="A393" s="130"/>
      <c r="B393" s="27"/>
      <c r="C393" s="28"/>
      <c r="D393" s="28"/>
      <c r="E393" s="24"/>
      <c r="F393" s="2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</row>
    <row r="394" spans="1:21" x14ac:dyDescent="0.25">
      <c r="A394" s="130"/>
      <c r="B394" s="27"/>
      <c r="C394" s="28"/>
      <c r="D394" s="28"/>
      <c r="E394" s="24"/>
      <c r="F394" s="2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</row>
    <row r="395" spans="1:21" x14ac:dyDescent="0.25">
      <c r="A395" s="130"/>
      <c r="B395" s="27"/>
      <c r="C395" s="28"/>
      <c r="D395" s="28"/>
      <c r="E395" s="24"/>
      <c r="F395" s="2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</row>
    <row r="396" spans="1:21" x14ac:dyDescent="0.25">
      <c r="A396" s="130"/>
      <c r="B396" s="27"/>
      <c r="C396" s="28"/>
      <c r="D396" s="28"/>
      <c r="E396" s="24"/>
      <c r="F396" s="2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</row>
    <row r="397" spans="1:21" x14ac:dyDescent="0.25">
      <c r="A397" s="130"/>
      <c r="B397" s="27"/>
      <c r="C397" s="24"/>
      <c r="D397" s="24"/>
      <c r="E397" s="28"/>
      <c r="F397" s="28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</row>
    <row r="398" spans="1:21" x14ac:dyDescent="0.25">
      <c r="A398" s="130"/>
      <c r="B398" s="27"/>
      <c r="C398" s="24"/>
      <c r="D398" s="24"/>
      <c r="E398" s="28"/>
      <c r="F398" s="28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</row>
    <row r="399" spans="1:21" x14ac:dyDescent="0.25">
      <c r="A399" s="130"/>
      <c r="B399" s="27"/>
      <c r="C399" s="24"/>
      <c r="D399" s="24"/>
      <c r="E399" s="28"/>
      <c r="F399" s="28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</row>
    <row r="400" spans="1:21" x14ac:dyDescent="0.25">
      <c r="A400" s="130"/>
      <c r="B400" s="27"/>
      <c r="C400" s="24"/>
      <c r="D400" s="24"/>
      <c r="E400" s="28"/>
      <c r="F400" s="28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</row>
    <row r="401" spans="1:21" x14ac:dyDescent="0.25">
      <c r="A401" s="130"/>
      <c r="B401" s="27"/>
      <c r="C401" s="28"/>
      <c r="D401" s="28"/>
      <c r="E401" s="24"/>
      <c r="F401" s="2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</row>
    <row r="402" spans="1:21" x14ac:dyDescent="0.25">
      <c r="A402" s="130"/>
      <c r="B402" s="27"/>
      <c r="C402" s="24"/>
      <c r="D402" s="24"/>
      <c r="E402" s="28"/>
      <c r="F402" s="28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</row>
    <row r="403" spans="1:21" x14ac:dyDescent="0.25">
      <c r="A403" s="130"/>
      <c r="B403" s="27"/>
      <c r="C403" s="24"/>
      <c r="D403" s="24"/>
      <c r="E403" s="28"/>
      <c r="F403" s="28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</row>
    <row r="404" spans="1:21" x14ac:dyDescent="0.25">
      <c r="A404" s="130"/>
      <c r="B404" s="27"/>
      <c r="C404" s="24"/>
      <c r="D404" s="24"/>
      <c r="E404" s="28"/>
      <c r="F404" s="28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</row>
    <row r="405" spans="1:21" x14ac:dyDescent="0.25">
      <c r="A405" s="130"/>
      <c r="B405" s="27"/>
      <c r="C405" s="24"/>
      <c r="D405" s="24"/>
      <c r="E405" s="28"/>
      <c r="F405" s="28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</row>
    <row r="406" spans="1:21" x14ac:dyDescent="0.25">
      <c r="A406" s="130"/>
      <c r="B406" s="27"/>
      <c r="C406" s="24"/>
      <c r="D406" s="24"/>
      <c r="E406" s="28"/>
      <c r="F406" s="28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</row>
    <row r="407" spans="1:21" x14ac:dyDescent="0.25">
      <c r="A407" s="130"/>
      <c r="B407" s="27"/>
      <c r="C407" s="28"/>
      <c r="D407" s="28"/>
      <c r="E407" s="24"/>
      <c r="F407" s="2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</row>
    <row r="408" spans="1:21" x14ac:dyDescent="0.25">
      <c r="A408" s="130"/>
      <c r="B408" s="27"/>
      <c r="C408" s="28"/>
      <c r="D408" s="28"/>
      <c r="E408" s="24"/>
      <c r="F408" s="2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</row>
    <row r="409" spans="1:21" x14ac:dyDescent="0.25">
      <c r="A409" s="130"/>
      <c r="B409" s="27"/>
      <c r="C409" s="24"/>
      <c r="D409" s="24"/>
      <c r="E409" s="28"/>
      <c r="F409" s="28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</row>
    <row r="410" spans="1:21" x14ac:dyDescent="0.25">
      <c r="A410" s="130"/>
      <c r="B410" s="27"/>
      <c r="C410" s="24"/>
      <c r="D410" s="24"/>
      <c r="E410" s="28"/>
      <c r="F410" s="28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</row>
    <row r="411" spans="1:21" x14ac:dyDescent="0.25">
      <c r="A411" s="130"/>
      <c r="B411" s="27"/>
      <c r="C411" s="24"/>
      <c r="D411" s="24"/>
      <c r="E411" s="28"/>
      <c r="F411" s="28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</row>
    <row r="412" spans="1:21" x14ac:dyDescent="0.25">
      <c r="A412" s="130"/>
      <c r="B412" s="29"/>
      <c r="C412" s="23"/>
      <c r="D412" s="23"/>
      <c r="E412" s="24"/>
      <c r="F412" s="2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</row>
    <row r="413" spans="1:21" x14ac:dyDescent="0.25">
      <c r="A413" s="130"/>
      <c r="B413" s="27"/>
      <c r="C413" s="28"/>
      <c r="D413" s="28"/>
      <c r="E413" s="24"/>
      <c r="F413" s="2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</row>
    <row r="414" spans="1:21" x14ac:dyDescent="0.25">
      <c r="A414" s="130"/>
      <c r="B414" s="27"/>
      <c r="C414" s="28"/>
      <c r="D414" s="28"/>
      <c r="E414" s="24"/>
      <c r="F414" s="2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</row>
    <row r="415" spans="1:21" x14ac:dyDescent="0.25">
      <c r="A415" s="130"/>
      <c r="B415" s="27"/>
      <c r="C415" s="24"/>
      <c r="D415" s="24"/>
      <c r="E415" s="28"/>
      <c r="F415" s="28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</row>
    <row r="416" spans="1:21" x14ac:dyDescent="0.25">
      <c r="A416" s="130"/>
      <c r="B416" s="27"/>
      <c r="C416" s="24"/>
      <c r="D416" s="24"/>
      <c r="E416" s="28"/>
      <c r="F416" s="28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</row>
    <row r="417" spans="1:21" x14ac:dyDescent="0.25">
      <c r="A417" s="130"/>
      <c r="B417" s="27"/>
      <c r="C417" s="28"/>
      <c r="D417" s="28"/>
      <c r="E417" s="24"/>
      <c r="F417" s="2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</row>
    <row r="418" spans="1:21" x14ac:dyDescent="0.25">
      <c r="A418" s="130"/>
      <c r="B418" s="27"/>
      <c r="C418" s="28"/>
      <c r="D418" s="28"/>
      <c r="E418" s="24"/>
      <c r="F418" s="2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</row>
    <row r="419" spans="1:21" x14ac:dyDescent="0.25">
      <c r="A419" s="130"/>
      <c r="B419" s="27"/>
      <c r="C419" s="24"/>
      <c r="D419" s="24"/>
      <c r="E419" s="28"/>
      <c r="F419" s="28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</row>
    <row r="420" spans="1:21" x14ac:dyDescent="0.25">
      <c r="A420" s="130"/>
      <c r="B420" s="27"/>
      <c r="C420" s="24"/>
      <c r="D420" s="24"/>
      <c r="E420" s="28"/>
      <c r="F420" s="28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</row>
    <row r="421" spans="1:21" x14ac:dyDescent="0.25">
      <c r="A421" s="130"/>
      <c r="B421" s="27"/>
      <c r="C421" s="28"/>
      <c r="D421" s="28"/>
      <c r="E421" s="24"/>
      <c r="F421" s="2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</row>
    <row r="422" spans="1:21" x14ac:dyDescent="0.25">
      <c r="A422" s="130"/>
      <c r="B422" s="29"/>
      <c r="C422" s="23"/>
      <c r="D422" s="23"/>
      <c r="E422" s="24"/>
      <c r="F422" s="2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</row>
    <row r="423" spans="1:21" x14ac:dyDescent="0.25">
      <c r="A423" s="130"/>
      <c r="B423" s="27"/>
      <c r="C423" s="28"/>
      <c r="D423" s="28"/>
      <c r="E423" s="24"/>
      <c r="F423" s="2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</row>
    <row r="424" spans="1:21" x14ac:dyDescent="0.25">
      <c r="A424" s="130"/>
      <c r="B424" s="27"/>
      <c r="C424" s="28"/>
      <c r="D424" s="28"/>
      <c r="E424" s="24"/>
      <c r="F424" s="2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</row>
    <row r="425" spans="1:21" x14ac:dyDescent="0.25">
      <c r="A425" s="130"/>
      <c r="B425" s="27"/>
      <c r="C425" s="28"/>
      <c r="D425" s="28"/>
      <c r="E425" s="24"/>
      <c r="F425" s="2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</row>
    <row r="426" spans="1:21" x14ac:dyDescent="0.25">
      <c r="A426" s="130"/>
      <c r="B426" s="27"/>
      <c r="C426" s="28"/>
      <c r="D426" s="28"/>
      <c r="E426" s="24"/>
      <c r="F426" s="2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</row>
    <row r="427" spans="1:21" x14ac:dyDescent="0.25">
      <c r="A427" s="130"/>
      <c r="B427" s="27"/>
      <c r="C427" s="24"/>
      <c r="D427" s="24"/>
      <c r="E427" s="28"/>
      <c r="F427" s="28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</row>
    <row r="428" spans="1:21" x14ac:dyDescent="0.25">
      <c r="A428" s="130"/>
      <c r="B428" s="27"/>
      <c r="C428" s="24"/>
      <c r="D428" s="24"/>
      <c r="E428" s="28"/>
      <c r="F428" s="28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</row>
    <row r="429" spans="1:21" x14ac:dyDescent="0.25">
      <c r="A429" s="130"/>
      <c r="B429" s="27"/>
      <c r="C429" s="24"/>
      <c r="D429" s="24"/>
      <c r="E429" s="28"/>
      <c r="F429" s="28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</row>
    <row r="430" spans="1:21" x14ac:dyDescent="0.25">
      <c r="A430" s="130"/>
      <c r="B430" s="27"/>
      <c r="C430" s="24"/>
      <c r="D430" s="24"/>
      <c r="E430" s="28"/>
      <c r="F430" s="28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</row>
    <row r="431" spans="1:21" x14ac:dyDescent="0.25">
      <c r="A431" s="130"/>
      <c r="B431" s="27"/>
      <c r="C431" s="24"/>
      <c r="D431" s="24"/>
      <c r="E431" s="28"/>
      <c r="F431" s="28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</row>
    <row r="432" spans="1:21" x14ac:dyDescent="0.25">
      <c r="A432" s="130"/>
      <c r="B432" s="27"/>
      <c r="C432" s="24"/>
      <c r="D432" s="24"/>
      <c r="E432" s="28"/>
      <c r="F432" s="28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</row>
    <row r="433" spans="1:21" x14ac:dyDescent="0.25">
      <c r="A433" s="130"/>
      <c r="B433" s="27"/>
      <c r="C433" s="24"/>
      <c r="D433" s="24"/>
      <c r="E433" s="28"/>
      <c r="F433" s="28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</row>
    <row r="434" spans="1:21" x14ac:dyDescent="0.25">
      <c r="A434" s="130"/>
      <c r="B434" s="27"/>
      <c r="C434" s="24"/>
      <c r="D434" s="24"/>
      <c r="E434" s="28"/>
      <c r="F434" s="28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</row>
    <row r="435" spans="1:21" x14ac:dyDescent="0.25">
      <c r="A435" s="130"/>
      <c r="B435" s="27"/>
      <c r="C435" s="24"/>
      <c r="D435" s="24"/>
      <c r="E435" s="28"/>
      <c r="F435" s="28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</row>
    <row r="436" spans="1:21" x14ac:dyDescent="0.25">
      <c r="A436" s="130"/>
      <c r="B436" s="27"/>
      <c r="C436" s="28"/>
      <c r="D436" s="28"/>
      <c r="E436" s="24"/>
      <c r="F436" s="2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</row>
    <row r="437" spans="1:21" x14ac:dyDescent="0.25">
      <c r="A437" s="130"/>
      <c r="B437" s="27"/>
      <c r="C437" s="24"/>
      <c r="D437" s="24"/>
      <c r="E437" s="28"/>
      <c r="F437" s="28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</row>
    <row r="438" spans="1:21" x14ac:dyDescent="0.25">
      <c r="A438" s="130"/>
      <c r="B438" s="27"/>
      <c r="C438" s="24"/>
      <c r="D438" s="24"/>
      <c r="E438" s="28"/>
      <c r="F438" s="28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</row>
    <row r="439" spans="1:21" x14ac:dyDescent="0.25">
      <c r="A439" s="130"/>
      <c r="B439" s="27"/>
      <c r="C439" s="24"/>
      <c r="D439" s="24"/>
      <c r="E439" s="28"/>
      <c r="F439" s="28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</row>
    <row r="440" spans="1:21" x14ac:dyDescent="0.25">
      <c r="A440" s="130"/>
      <c r="B440" s="27"/>
      <c r="C440" s="24"/>
      <c r="D440" s="24"/>
      <c r="E440" s="28"/>
      <c r="F440" s="28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</row>
    <row r="441" spans="1:21" x14ac:dyDescent="0.25">
      <c r="A441" s="130"/>
      <c r="B441" s="27"/>
      <c r="C441" s="24"/>
      <c r="D441" s="24"/>
      <c r="E441" s="28"/>
      <c r="F441" s="28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</row>
    <row r="442" spans="1:21" x14ac:dyDescent="0.25">
      <c r="A442" s="130"/>
      <c r="B442" s="27"/>
      <c r="C442" s="24"/>
      <c r="D442" s="24"/>
      <c r="E442" s="28"/>
      <c r="F442" s="28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</row>
    <row r="443" spans="1:21" x14ac:dyDescent="0.25">
      <c r="A443" s="130"/>
      <c r="B443" s="27"/>
      <c r="C443" s="24"/>
      <c r="D443" s="24"/>
      <c r="E443" s="28"/>
      <c r="F443" s="28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</row>
    <row r="444" spans="1:21" x14ac:dyDescent="0.25">
      <c r="A444" s="130"/>
      <c r="B444" s="27"/>
      <c r="C444" s="24"/>
      <c r="D444" s="24"/>
      <c r="E444" s="28"/>
      <c r="F444" s="28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</row>
    <row r="445" spans="1:21" x14ac:dyDescent="0.25">
      <c r="A445" s="130"/>
      <c r="B445" s="27"/>
      <c r="C445" s="24"/>
      <c r="D445" s="24"/>
      <c r="E445" s="28"/>
      <c r="F445" s="28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</row>
    <row r="446" spans="1:21" x14ac:dyDescent="0.25">
      <c r="A446" s="130"/>
      <c r="B446" s="27"/>
      <c r="C446" s="24"/>
      <c r="D446" s="24"/>
      <c r="E446" s="28"/>
      <c r="F446" s="28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</row>
    <row r="447" spans="1:21" x14ac:dyDescent="0.25">
      <c r="A447" s="130"/>
      <c r="B447" s="27"/>
      <c r="C447" s="24"/>
      <c r="D447" s="24"/>
      <c r="E447" s="28"/>
      <c r="F447" s="28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</row>
    <row r="448" spans="1:21" x14ac:dyDescent="0.25">
      <c r="A448" s="130"/>
      <c r="B448" s="29"/>
      <c r="C448" s="23"/>
      <c r="D448" s="23"/>
      <c r="E448" s="24"/>
      <c r="F448" s="2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</row>
    <row r="449" spans="1:21" x14ac:dyDescent="0.25">
      <c r="A449" s="130"/>
      <c r="B449" s="27"/>
      <c r="C449" s="28"/>
      <c r="D449" s="28"/>
      <c r="E449" s="24"/>
      <c r="F449" s="2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</row>
    <row r="450" spans="1:21" x14ac:dyDescent="0.25">
      <c r="A450" s="130"/>
      <c r="B450" s="27"/>
      <c r="C450" s="28"/>
      <c r="D450" s="28"/>
      <c r="E450" s="24"/>
      <c r="F450" s="2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</row>
    <row r="451" spans="1:21" x14ac:dyDescent="0.25">
      <c r="A451" s="130"/>
      <c r="B451" s="27"/>
      <c r="C451" s="28"/>
      <c r="D451" s="28"/>
      <c r="E451" s="24"/>
      <c r="F451" s="2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</row>
    <row r="452" spans="1:21" x14ac:dyDescent="0.25">
      <c r="A452" s="130"/>
      <c r="B452" s="27"/>
      <c r="C452" s="28"/>
      <c r="D452" s="28"/>
      <c r="E452" s="24"/>
      <c r="F452" s="2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</row>
    <row r="453" spans="1:21" x14ac:dyDescent="0.25">
      <c r="A453" s="130"/>
      <c r="B453" s="27"/>
      <c r="C453" s="24"/>
      <c r="D453" s="24"/>
      <c r="E453" s="28"/>
      <c r="F453" s="28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</row>
    <row r="454" spans="1:21" x14ac:dyDescent="0.25">
      <c r="A454" s="130"/>
      <c r="B454" s="27"/>
      <c r="C454" s="24"/>
      <c r="D454" s="24"/>
      <c r="E454" s="28"/>
      <c r="F454" s="28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</row>
    <row r="455" spans="1:21" x14ac:dyDescent="0.25">
      <c r="A455" s="130"/>
      <c r="B455" s="27"/>
      <c r="C455" s="24"/>
      <c r="D455" s="24"/>
      <c r="E455" s="28"/>
      <c r="F455" s="28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</row>
    <row r="456" spans="1:21" x14ac:dyDescent="0.25">
      <c r="A456" s="130"/>
      <c r="B456" s="27"/>
      <c r="C456" s="24"/>
      <c r="D456" s="24"/>
      <c r="E456" s="28"/>
      <c r="F456" s="28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</row>
    <row r="457" spans="1:21" x14ac:dyDescent="0.25">
      <c r="A457" s="130"/>
      <c r="B457" s="27"/>
      <c r="C457" s="24"/>
      <c r="D457" s="24"/>
      <c r="E457" s="28"/>
      <c r="F457" s="28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</row>
    <row r="458" spans="1:21" x14ac:dyDescent="0.25">
      <c r="A458" s="130"/>
      <c r="B458" s="27"/>
      <c r="C458" s="24"/>
      <c r="D458" s="24"/>
      <c r="E458" s="28"/>
      <c r="F458" s="28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</row>
    <row r="459" spans="1:21" x14ac:dyDescent="0.25">
      <c r="A459" s="130"/>
      <c r="B459" s="27"/>
      <c r="C459" s="24"/>
      <c r="D459" s="24"/>
      <c r="E459" s="28"/>
      <c r="F459" s="28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</row>
    <row r="460" spans="1:21" x14ac:dyDescent="0.25">
      <c r="A460" s="130"/>
      <c r="B460" s="27"/>
      <c r="C460" s="24"/>
      <c r="D460" s="24"/>
      <c r="E460" s="28"/>
      <c r="F460" s="28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</row>
    <row r="461" spans="1:21" x14ac:dyDescent="0.25">
      <c r="A461" s="130"/>
      <c r="B461" s="27"/>
      <c r="C461" s="24"/>
      <c r="D461" s="24"/>
      <c r="E461" s="28"/>
      <c r="F461" s="28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</row>
    <row r="462" spans="1:21" x14ac:dyDescent="0.25">
      <c r="A462" s="130"/>
      <c r="B462" s="27"/>
      <c r="C462" s="28"/>
      <c r="D462" s="28"/>
      <c r="E462" s="24"/>
      <c r="F462" s="2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</row>
    <row r="463" spans="1:21" x14ac:dyDescent="0.25">
      <c r="A463" s="130"/>
      <c r="B463" s="27"/>
      <c r="C463" s="24"/>
      <c r="D463" s="24"/>
      <c r="E463" s="28"/>
      <c r="F463" s="28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</row>
    <row r="464" spans="1:21" x14ac:dyDescent="0.25">
      <c r="A464" s="130"/>
      <c r="B464" s="27"/>
      <c r="C464" s="24"/>
      <c r="D464" s="24"/>
      <c r="E464" s="28"/>
      <c r="F464" s="28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</row>
    <row r="465" spans="1:21" x14ac:dyDescent="0.25">
      <c r="A465" s="130"/>
      <c r="B465" s="27"/>
      <c r="C465" s="24"/>
      <c r="D465" s="24"/>
      <c r="E465" s="28"/>
      <c r="F465" s="28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</row>
    <row r="466" spans="1:21" x14ac:dyDescent="0.25">
      <c r="A466" s="130"/>
      <c r="B466" s="27"/>
      <c r="C466" s="24"/>
      <c r="D466" s="24"/>
      <c r="E466" s="28"/>
      <c r="F466" s="28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</row>
    <row r="467" spans="1:21" x14ac:dyDescent="0.25">
      <c r="A467" s="130"/>
      <c r="B467" s="27"/>
      <c r="C467" s="24"/>
      <c r="D467" s="24"/>
      <c r="E467" s="28"/>
      <c r="F467" s="28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</row>
    <row r="468" spans="1:21" x14ac:dyDescent="0.25">
      <c r="A468" s="130"/>
      <c r="B468" s="27"/>
      <c r="C468" s="24"/>
      <c r="D468" s="24"/>
      <c r="E468" s="28"/>
      <c r="F468" s="28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</row>
    <row r="469" spans="1:21" x14ac:dyDescent="0.25">
      <c r="A469" s="130"/>
      <c r="B469" s="27"/>
      <c r="C469" s="24"/>
      <c r="D469" s="24"/>
      <c r="E469" s="28"/>
      <c r="F469" s="28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</row>
    <row r="470" spans="1:21" x14ac:dyDescent="0.25">
      <c r="A470" s="130"/>
      <c r="B470" s="27"/>
      <c r="C470" s="24"/>
      <c r="D470" s="24"/>
      <c r="E470" s="28"/>
      <c r="F470" s="28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</row>
    <row r="471" spans="1:21" x14ac:dyDescent="0.25">
      <c r="A471" s="130"/>
      <c r="B471" s="27"/>
      <c r="C471" s="24"/>
      <c r="D471" s="24"/>
      <c r="E471" s="28"/>
      <c r="F471" s="28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</row>
    <row r="472" spans="1:21" x14ac:dyDescent="0.25">
      <c r="A472" s="130"/>
      <c r="B472" s="27"/>
      <c r="C472" s="24"/>
      <c r="D472" s="24"/>
      <c r="E472" s="28"/>
      <c r="F472" s="28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</row>
    <row r="473" spans="1:21" x14ac:dyDescent="0.25">
      <c r="A473" s="130"/>
      <c r="B473" s="27"/>
      <c r="C473" s="24"/>
      <c r="D473" s="24"/>
      <c r="E473" s="28"/>
      <c r="F473" s="28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</row>
    <row r="474" spans="1:21" x14ac:dyDescent="0.25">
      <c r="A474" s="130"/>
      <c r="B474" s="29"/>
      <c r="C474" s="23"/>
      <c r="D474" s="23"/>
      <c r="E474" s="24"/>
      <c r="F474" s="2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</row>
    <row r="475" spans="1:21" x14ac:dyDescent="0.25">
      <c r="A475" s="130"/>
      <c r="B475" s="32"/>
      <c r="C475" s="33"/>
      <c r="D475" s="33"/>
      <c r="E475" s="24"/>
      <c r="F475" s="2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</row>
    <row r="476" spans="1:21" x14ac:dyDescent="0.25">
      <c r="A476" s="130"/>
      <c r="B476" s="34"/>
      <c r="C476" s="35"/>
      <c r="D476" s="35"/>
      <c r="E476" s="36"/>
      <c r="F476" s="36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</row>
    <row r="477" spans="1:21" x14ac:dyDescent="0.25">
      <c r="A477" s="130"/>
      <c r="B477" s="19"/>
      <c r="C477" s="37"/>
      <c r="D477" s="37"/>
      <c r="E477" s="24"/>
      <c r="F477" s="2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</row>
    <row r="478" spans="1:21" x14ac:dyDescent="0.25">
      <c r="A478" s="130"/>
      <c r="B478" s="19"/>
      <c r="C478" s="37"/>
      <c r="D478" s="37"/>
      <c r="E478" s="24"/>
      <c r="F478" s="2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</row>
    <row r="479" spans="1:21" x14ac:dyDescent="0.25">
      <c r="A479" s="130"/>
      <c r="B479" s="19"/>
      <c r="C479" s="37"/>
      <c r="D479" s="37"/>
      <c r="E479" s="24"/>
      <c r="F479" s="2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</row>
    <row r="480" spans="1:21" x14ac:dyDescent="0.25">
      <c r="A480" s="130"/>
      <c r="B480" s="34"/>
      <c r="C480" s="35"/>
      <c r="D480" s="35"/>
      <c r="E480" s="36"/>
      <c r="F480" s="36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</row>
    <row r="481" spans="1:21" x14ac:dyDescent="0.25">
      <c r="A481" s="130"/>
      <c r="B481" s="19"/>
      <c r="C481" s="37"/>
      <c r="D481" s="37"/>
      <c r="E481" s="24"/>
      <c r="F481" s="2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</row>
    <row r="482" spans="1:21" x14ac:dyDescent="0.25">
      <c r="A482" s="130"/>
      <c r="B482" s="19"/>
      <c r="C482" s="24"/>
      <c r="D482" s="24"/>
      <c r="E482" s="37"/>
      <c r="F482" s="37"/>
    </row>
    <row r="483" spans="1:21" x14ac:dyDescent="0.25">
      <c r="A483" s="130"/>
      <c r="B483" s="19"/>
      <c r="C483" s="24"/>
      <c r="D483" s="24"/>
      <c r="E483" s="37"/>
      <c r="F483" s="37"/>
    </row>
    <row r="484" spans="1:21" x14ac:dyDescent="0.25">
      <c r="A484" s="130"/>
      <c r="B484" s="19"/>
      <c r="C484" s="24"/>
      <c r="D484" s="24"/>
      <c r="E484" s="37"/>
      <c r="F484" s="37"/>
    </row>
    <row r="485" spans="1:21" x14ac:dyDescent="0.25">
      <c r="A485" s="130"/>
      <c r="B485" s="19"/>
      <c r="C485" s="24"/>
      <c r="D485" s="24"/>
      <c r="E485" s="37"/>
      <c r="F485" s="37"/>
    </row>
    <row r="486" spans="1:21" x14ac:dyDescent="0.25">
      <c r="A486" s="130"/>
      <c r="B486" s="19"/>
      <c r="C486" s="24"/>
      <c r="D486" s="24"/>
      <c r="E486" s="37"/>
      <c r="F486" s="37"/>
    </row>
    <row r="487" spans="1:21" x14ac:dyDescent="0.25">
      <c r="A487" s="130"/>
      <c r="B487" s="19"/>
      <c r="C487" s="24"/>
      <c r="D487" s="24"/>
      <c r="E487" s="37"/>
      <c r="F487" s="37"/>
    </row>
    <row r="488" spans="1:21" x14ac:dyDescent="0.25">
      <c r="A488" s="130"/>
      <c r="B488" s="34"/>
      <c r="C488" s="35"/>
      <c r="D488" s="35"/>
      <c r="E488" s="36"/>
      <c r="F488" s="36"/>
    </row>
    <row r="489" spans="1:21" x14ac:dyDescent="0.25">
      <c r="A489" s="130"/>
      <c r="B489" s="19"/>
      <c r="C489" s="37"/>
      <c r="D489" s="37"/>
      <c r="E489" s="24"/>
      <c r="F489" s="24"/>
    </row>
    <row r="490" spans="1:21" x14ac:dyDescent="0.25">
      <c r="A490" s="130"/>
      <c r="B490" s="19"/>
      <c r="C490" s="37"/>
      <c r="D490" s="37"/>
      <c r="E490" s="24"/>
      <c r="F490" s="24"/>
    </row>
    <row r="491" spans="1:21" x14ac:dyDescent="0.25">
      <c r="A491" s="130"/>
      <c r="B491" s="19"/>
      <c r="C491" s="37"/>
      <c r="D491" s="37"/>
      <c r="E491" s="24"/>
      <c r="F491" s="24"/>
    </row>
    <row r="492" spans="1:21" x14ac:dyDescent="0.25">
      <c r="B492" s="19"/>
      <c r="C492" s="37"/>
      <c r="D492" s="37"/>
      <c r="E492" s="24"/>
      <c r="F492" s="24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</row>
    <row r="493" spans="1:21" s="12" customFormat="1" x14ac:dyDescent="0.25">
      <c r="A493" s="131"/>
      <c r="B493" s="19"/>
      <c r="C493" s="37"/>
      <c r="D493" s="37"/>
      <c r="E493" s="24"/>
      <c r="F493" s="24"/>
    </row>
    <row r="494" spans="1:21" s="12" customFormat="1" x14ac:dyDescent="0.25">
      <c r="A494" s="131"/>
      <c r="B494" s="32"/>
      <c r="C494" s="33"/>
      <c r="D494" s="33"/>
      <c r="E494" s="24"/>
      <c r="F494" s="24"/>
    </row>
    <row r="495" spans="1:21" s="12" customFormat="1" x14ac:dyDescent="0.25">
      <c r="A495" s="131"/>
      <c r="B495" s="19"/>
      <c r="C495" s="37"/>
      <c r="D495" s="37"/>
      <c r="E495" s="24"/>
      <c r="F495" s="24"/>
    </row>
    <row r="496" spans="1:21" s="12" customFormat="1" x14ac:dyDescent="0.25">
      <c r="A496" s="131"/>
      <c r="B496" s="19"/>
      <c r="C496" s="37"/>
      <c r="D496" s="37"/>
      <c r="E496" s="24"/>
      <c r="F496" s="24"/>
    </row>
    <row r="497" spans="1:21" s="12" customFormat="1" x14ac:dyDescent="0.25">
      <c r="A497" s="131"/>
      <c r="B497" s="19"/>
      <c r="C497" s="37"/>
      <c r="D497" s="37"/>
      <c r="E497" s="24"/>
      <c r="F497" s="24"/>
    </row>
    <row r="498" spans="1:21" s="12" customFormat="1" x14ac:dyDescent="0.25">
      <c r="A498" s="131"/>
      <c r="B498" s="19"/>
      <c r="C498" s="37"/>
      <c r="D498" s="37"/>
      <c r="E498" s="24"/>
      <c r="F498" s="24"/>
    </row>
    <row r="499" spans="1:21" s="12" customFormat="1" x14ac:dyDescent="0.25">
      <c r="A499" s="131"/>
      <c r="B499" s="19"/>
      <c r="C499" s="37"/>
      <c r="D499" s="37"/>
      <c r="E499" s="24"/>
      <c r="F499" s="24"/>
    </row>
    <row r="500" spans="1:21" s="12" customFormat="1" x14ac:dyDescent="0.25">
      <c r="A500" s="131"/>
      <c r="B500" s="19"/>
      <c r="C500" s="37"/>
      <c r="D500" s="37"/>
      <c r="E500" s="24"/>
      <c r="F500" s="24"/>
    </row>
    <row r="501" spans="1:21" x14ac:dyDescent="0.25">
      <c r="A501" s="130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</row>
    <row r="502" spans="1:21" x14ac:dyDescent="0.25">
      <c r="A502" s="130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</row>
    <row r="503" spans="1:21" x14ac:dyDescent="0.25">
      <c r="A503" s="130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</row>
    <row r="504" spans="1:21" x14ac:dyDescent="0.25">
      <c r="A504" s="130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</row>
    <row r="505" spans="1:21" x14ac:dyDescent="0.25">
      <c r="A505" s="130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</row>
    <row r="506" spans="1:21" x14ac:dyDescent="0.25">
      <c r="A506" s="130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</row>
    <row r="507" spans="1:21" x14ac:dyDescent="0.25">
      <c r="A507" s="130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</row>
    <row r="508" spans="1:21" x14ac:dyDescent="0.25">
      <c r="A508" s="130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</row>
    <row r="509" spans="1:21" x14ac:dyDescent="0.25">
      <c r="A509" s="130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</row>
    <row r="510" spans="1:21" x14ac:dyDescent="0.25">
      <c r="A510" s="130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</row>
    <row r="511" spans="1:21" x14ac:dyDescent="0.25">
      <c r="A511" s="130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</row>
    <row r="512" spans="1:21" x14ac:dyDescent="0.25">
      <c r="A512" s="130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</row>
    <row r="513" spans="1:21" x14ac:dyDescent="0.25">
      <c r="A513" s="130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</row>
    <row r="514" spans="1:21" x14ac:dyDescent="0.25">
      <c r="A514" s="130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</row>
    <row r="515" spans="1:21" x14ac:dyDescent="0.25">
      <c r="A515" s="130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</row>
    <row r="516" spans="1:21" x14ac:dyDescent="0.25">
      <c r="A516" s="130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</row>
    <row r="517" spans="1:21" x14ac:dyDescent="0.25">
      <c r="A517" s="130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</row>
    <row r="518" spans="1:21" x14ac:dyDescent="0.25">
      <c r="A518" s="130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</row>
    <row r="519" spans="1:21" x14ac:dyDescent="0.25">
      <c r="A519" s="130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</row>
    <row r="520" spans="1:21" x14ac:dyDescent="0.25">
      <c r="A520" s="130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</row>
    <row r="521" spans="1:21" x14ac:dyDescent="0.25">
      <c r="A521" s="130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</row>
    <row r="522" spans="1:21" x14ac:dyDescent="0.25">
      <c r="A522" s="130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</row>
    <row r="523" spans="1:21" x14ac:dyDescent="0.25">
      <c r="A523" s="130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</row>
    <row r="524" spans="1:21" x14ac:dyDescent="0.25">
      <c r="A524" s="130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</row>
    <row r="525" spans="1:21" x14ac:dyDescent="0.25">
      <c r="A525" s="130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</row>
    <row r="526" spans="1:21" x14ac:dyDescent="0.25">
      <c r="A526" s="130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</row>
    <row r="527" spans="1:21" x14ac:dyDescent="0.25">
      <c r="A527" s="130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</row>
    <row r="528" spans="1:21" x14ac:dyDescent="0.25">
      <c r="A528" s="130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</row>
    <row r="529" spans="1:21" x14ac:dyDescent="0.25">
      <c r="A529" s="130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</row>
    <row r="530" spans="1:21" x14ac:dyDescent="0.25">
      <c r="A530" s="130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</row>
    <row r="531" spans="1:21" x14ac:dyDescent="0.25">
      <c r="A531" s="130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</row>
    <row r="532" spans="1:21" x14ac:dyDescent="0.25">
      <c r="A532" s="130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</row>
    <row r="533" spans="1:21" x14ac:dyDescent="0.25">
      <c r="A533" s="130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</row>
    <row r="534" spans="1:21" x14ac:dyDescent="0.25">
      <c r="A534" s="130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</row>
    <row r="535" spans="1:21" x14ac:dyDescent="0.25">
      <c r="A535" s="130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</row>
    <row r="536" spans="1:21" x14ac:dyDescent="0.25">
      <c r="A536" s="130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</row>
    <row r="537" spans="1:21" x14ac:dyDescent="0.25">
      <c r="A537" s="130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</row>
    <row r="538" spans="1:21" x14ac:dyDescent="0.25">
      <c r="A538" s="130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</row>
    <row r="539" spans="1:21" x14ac:dyDescent="0.25">
      <c r="A539" s="130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</row>
    <row r="540" spans="1:21" x14ac:dyDescent="0.25">
      <c r="A540" s="130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</row>
    <row r="541" spans="1:21" x14ac:dyDescent="0.25">
      <c r="A541" s="130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</row>
    <row r="542" spans="1:21" x14ac:dyDescent="0.25">
      <c r="A542" s="130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</row>
    <row r="543" spans="1:21" x14ac:dyDescent="0.25">
      <c r="A543" s="130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</row>
    <row r="544" spans="1:21" x14ac:dyDescent="0.25">
      <c r="A544" s="130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</row>
    <row r="545" spans="1:21" x14ac:dyDescent="0.25">
      <c r="A545" s="130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</row>
    <row r="546" spans="1:21" x14ac:dyDescent="0.25">
      <c r="A546" s="130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</row>
    <row r="547" spans="1:21" x14ac:dyDescent="0.25">
      <c r="A547" s="130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</row>
    <row r="548" spans="1:21" x14ac:dyDescent="0.25">
      <c r="A548" s="130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</row>
    <row r="549" spans="1:21" x14ac:dyDescent="0.25">
      <c r="A549" s="130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</row>
    <row r="550" spans="1:21" x14ac:dyDescent="0.25">
      <c r="A550" s="130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</row>
    <row r="551" spans="1:21" x14ac:dyDescent="0.25">
      <c r="A551" s="130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</row>
    <row r="552" spans="1:21" x14ac:dyDescent="0.25">
      <c r="A552" s="130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</row>
    <row r="553" spans="1:21" x14ac:dyDescent="0.25">
      <c r="A553" s="130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</row>
    <row r="554" spans="1:21" x14ac:dyDescent="0.25">
      <c r="A554" s="130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</row>
    <row r="555" spans="1:21" x14ac:dyDescent="0.25">
      <c r="A555" s="130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</row>
    <row r="556" spans="1:21" x14ac:dyDescent="0.25">
      <c r="A556" s="130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</row>
    <row r="557" spans="1:21" x14ac:dyDescent="0.25">
      <c r="A557" s="130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</row>
    <row r="558" spans="1:21" x14ac:dyDescent="0.25">
      <c r="A558" s="130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</row>
    <row r="559" spans="1:21" x14ac:dyDescent="0.25">
      <c r="A559" s="130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</row>
    <row r="560" spans="1:21" x14ac:dyDescent="0.25">
      <c r="A560" s="130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</row>
    <row r="561" spans="1:21" x14ac:dyDescent="0.25">
      <c r="A561" s="130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</row>
    <row r="562" spans="1:21" x14ac:dyDescent="0.25">
      <c r="A562" s="130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</row>
    <row r="563" spans="1:21" x14ac:dyDescent="0.25">
      <c r="A563" s="130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</row>
    <row r="564" spans="1:21" x14ac:dyDescent="0.25">
      <c r="A564" s="130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</row>
    <row r="565" spans="1:21" x14ac:dyDescent="0.25">
      <c r="A565" s="130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</row>
    <row r="566" spans="1:21" x14ac:dyDescent="0.25">
      <c r="A566" s="130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</row>
    <row r="567" spans="1:21" x14ac:dyDescent="0.25">
      <c r="A567" s="130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</row>
    <row r="568" spans="1:21" x14ac:dyDescent="0.25">
      <c r="A568" s="130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</row>
    <row r="569" spans="1:21" x14ac:dyDescent="0.25">
      <c r="A569" s="130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</row>
    <row r="570" spans="1:21" x14ac:dyDescent="0.25">
      <c r="A570" s="130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</row>
    <row r="571" spans="1:21" x14ac:dyDescent="0.25">
      <c r="A571" s="130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</row>
    <row r="572" spans="1:21" x14ac:dyDescent="0.25">
      <c r="A572" s="130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</row>
    <row r="573" spans="1:21" x14ac:dyDescent="0.25">
      <c r="A573" s="130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</row>
    <row r="574" spans="1:21" x14ac:dyDescent="0.25">
      <c r="A574" s="130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</row>
    <row r="575" spans="1:21" x14ac:dyDescent="0.25">
      <c r="A575" s="130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</row>
    <row r="576" spans="1:21" x14ac:dyDescent="0.25">
      <c r="A576" s="130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</row>
    <row r="577" spans="1:21" x14ac:dyDescent="0.25">
      <c r="A577" s="130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</row>
    <row r="578" spans="1:21" x14ac:dyDescent="0.25">
      <c r="A578" s="130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</row>
    <row r="579" spans="1:21" x14ac:dyDescent="0.25">
      <c r="A579" s="130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</row>
    <row r="580" spans="1:21" x14ac:dyDescent="0.25">
      <c r="A580" s="130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</row>
    <row r="581" spans="1:21" x14ac:dyDescent="0.25">
      <c r="A581" s="130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</row>
    <row r="582" spans="1:21" x14ac:dyDescent="0.25">
      <c r="A582" s="130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</row>
    <row r="583" spans="1:21" x14ac:dyDescent="0.25">
      <c r="A583" s="130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</row>
    <row r="584" spans="1:21" x14ac:dyDescent="0.25">
      <c r="A584" s="130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</row>
    <row r="585" spans="1:21" x14ac:dyDescent="0.25">
      <c r="A585" s="130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</row>
    <row r="586" spans="1:21" x14ac:dyDescent="0.25">
      <c r="A586" s="130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</row>
    <row r="587" spans="1:21" x14ac:dyDescent="0.25">
      <c r="A587" s="130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</row>
    <row r="588" spans="1:21" x14ac:dyDescent="0.25">
      <c r="A588" s="130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</row>
    <row r="589" spans="1:21" x14ac:dyDescent="0.25">
      <c r="A589" s="130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</row>
    <row r="590" spans="1:21" x14ac:dyDescent="0.25">
      <c r="A590" s="130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</row>
    <row r="591" spans="1:21" x14ac:dyDescent="0.25">
      <c r="A591" s="130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</row>
    <row r="592" spans="1:21" x14ac:dyDescent="0.25">
      <c r="A592" s="130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</row>
    <row r="593" spans="1:21" x14ac:dyDescent="0.25">
      <c r="A593" s="130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</row>
    <row r="594" spans="1:21" x14ac:dyDescent="0.25">
      <c r="A594" s="130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</row>
    <row r="595" spans="1:21" x14ac:dyDescent="0.25">
      <c r="A595" s="130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</row>
    <row r="596" spans="1:21" x14ac:dyDescent="0.25">
      <c r="A596" s="130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</row>
    <row r="597" spans="1:21" x14ac:dyDescent="0.25">
      <c r="A597" s="130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</row>
    <row r="598" spans="1:21" x14ac:dyDescent="0.25">
      <c r="A598" s="130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</row>
    <row r="599" spans="1:21" x14ac:dyDescent="0.25">
      <c r="A599" s="130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</row>
    <row r="600" spans="1:21" x14ac:dyDescent="0.25">
      <c r="A600" s="130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</row>
    <row r="601" spans="1:21" x14ac:dyDescent="0.25">
      <c r="A601" s="130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</row>
    <row r="602" spans="1:21" x14ac:dyDescent="0.25">
      <c r="A602" s="130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</row>
    <row r="603" spans="1:21" x14ac:dyDescent="0.25">
      <c r="A603" s="130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</row>
    <row r="604" spans="1:21" x14ac:dyDescent="0.25">
      <c r="A604" s="130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</row>
    <row r="605" spans="1:21" x14ac:dyDescent="0.25">
      <c r="A605" s="130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</row>
    <row r="606" spans="1:21" x14ac:dyDescent="0.25">
      <c r="A606" s="130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</row>
    <row r="607" spans="1:21" x14ac:dyDescent="0.25">
      <c r="A607" s="130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</row>
    <row r="608" spans="1:21" x14ac:dyDescent="0.25">
      <c r="A608" s="130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</row>
    <row r="609" spans="1:21" x14ac:dyDescent="0.25">
      <c r="A609" s="130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</row>
    <row r="610" spans="1:21" x14ac:dyDescent="0.25">
      <c r="A610" s="130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</row>
    <row r="611" spans="1:21" x14ac:dyDescent="0.25">
      <c r="A611" s="130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</row>
    <row r="612" spans="1:21" x14ac:dyDescent="0.25">
      <c r="A612" s="130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</row>
    <row r="613" spans="1:21" x14ac:dyDescent="0.25">
      <c r="A613" s="130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</row>
    <row r="614" spans="1:21" x14ac:dyDescent="0.25">
      <c r="A614" s="130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</row>
    <row r="615" spans="1:21" x14ac:dyDescent="0.25">
      <c r="A615" s="130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</row>
    <row r="616" spans="1:21" x14ac:dyDescent="0.25">
      <c r="A616" s="130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</row>
    <row r="617" spans="1:21" x14ac:dyDescent="0.25">
      <c r="A617" s="130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</row>
    <row r="618" spans="1:21" x14ac:dyDescent="0.25">
      <c r="A618" s="130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</row>
    <row r="619" spans="1:21" x14ac:dyDescent="0.25">
      <c r="A619" s="130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</row>
    <row r="620" spans="1:21" x14ac:dyDescent="0.25">
      <c r="A620" s="130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</row>
    <row r="621" spans="1:21" x14ac:dyDescent="0.25">
      <c r="A621" s="130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</row>
    <row r="622" spans="1:21" x14ac:dyDescent="0.25">
      <c r="A622" s="130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</row>
    <row r="623" spans="1:21" x14ac:dyDescent="0.25">
      <c r="A623" s="130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</row>
    <row r="624" spans="1:21" x14ac:dyDescent="0.25">
      <c r="A624" s="130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</row>
    <row r="625" spans="1:21" x14ac:dyDescent="0.25">
      <c r="A625" s="130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</row>
    <row r="626" spans="1:21" x14ac:dyDescent="0.25">
      <c r="A626" s="130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</row>
    <row r="627" spans="1:21" x14ac:dyDescent="0.25">
      <c r="A627" s="130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</row>
    <row r="628" spans="1:21" x14ac:dyDescent="0.25">
      <c r="A628" s="130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</row>
    <row r="629" spans="1:21" x14ac:dyDescent="0.25">
      <c r="A629" s="130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</row>
    <row r="630" spans="1:21" x14ac:dyDescent="0.25">
      <c r="A630" s="130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</row>
    <row r="631" spans="1:21" x14ac:dyDescent="0.25">
      <c r="A631" s="130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</row>
    <row r="632" spans="1:21" x14ac:dyDescent="0.25">
      <c r="A632" s="130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</row>
    <row r="633" spans="1:21" x14ac:dyDescent="0.25">
      <c r="A633" s="130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</row>
    <row r="634" spans="1:21" x14ac:dyDescent="0.25">
      <c r="A634" s="130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</row>
    <row r="635" spans="1:21" x14ac:dyDescent="0.25">
      <c r="A635" s="130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</row>
    <row r="636" spans="1:21" x14ac:dyDescent="0.25">
      <c r="A636" s="130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</row>
    <row r="637" spans="1:21" x14ac:dyDescent="0.25">
      <c r="A637" s="130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</row>
    <row r="638" spans="1:21" x14ac:dyDescent="0.25">
      <c r="A638" s="130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</row>
    <row r="639" spans="1:21" x14ac:dyDescent="0.25">
      <c r="A639" s="130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</row>
    <row r="640" spans="1:21" x14ac:dyDescent="0.25">
      <c r="A640" s="130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</row>
    <row r="641" spans="1:21" x14ac:dyDescent="0.25">
      <c r="A641" s="130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</row>
    <row r="642" spans="1:21" x14ac:dyDescent="0.25">
      <c r="A642" s="130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</row>
    <row r="643" spans="1:21" x14ac:dyDescent="0.25">
      <c r="A643" s="130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</row>
    <row r="644" spans="1:21" x14ac:dyDescent="0.25">
      <c r="A644" s="130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</row>
    <row r="645" spans="1:21" x14ac:dyDescent="0.25">
      <c r="A645" s="130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</row>
    <row r="646" spans="1:21" x14ac:dyDescent="0.25">
      <c r="A646" s="130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</row>
    <row r="647" spans="1:21" x14ac:dyDescent="0.25">
      <c r="A647" s="130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</row>
    <row r="648" spans="1:21" x14ac:dyDescent="0.25">
      <c r="A648" s="130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</row>
    <row r="649" spans="1:21" x14ac:dyDescent="0.25">
      <c r="A649" s="130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</row>
    <row r="650" spans="1:21" x14ac:dyDescent="0.25">
      <c r="A650" s="130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</row>
    <row r="651" spans="1:21" x14ac:dyDescent="0.25">
      <c r="A651" s="130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</row>
    <row r="652" spans="1:21" x14ac:dyDescent="0.25">
      <c r="A652" s="130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</row>
    <row r="653" spans="1:21" x14ac:dyDescent="0.25">
      <c r="A653" s="130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</row>
    <row r="654" spans="1:21" x14ac:dyDescent="0.25">
      <c r="A654" s="130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</row>
    <row r="655" spans="1:21" x14ac:dyDescent="0.25">
      <c r="A655" s="130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</row>
    <row r="656" spans="1:21" x14ac:dyDescent="0.25">
      <c r="A656" s="130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</row>
    <row r="657" spans="1:21" x14ac:dyDescent="0.25">
      <c r="A657" s="130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</row>
    <row r="658" spans="1:21" x14ac:dyDescent="0.25">
      <c r="A658" s="130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</row>
    <row r="659" spans="1:21" x14ac:dyDescent="0.25">
      <c r="A659" s="130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</row>
    <row r="660" spans="1:21" x14ac:dyDescent="0.25">
      <c r="A660" s="130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</row>
    <row r="661" spans="1:21" x14ac:dyDescent="0.25">
      <c r="A661" s="130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</row>
    <row r="662" spans="1:21" x14ac:dyDescent="0.25">
      <c r="A662" s="130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</row>
    <row r="663" spans="1:21" x14ac:dyDescent="0.25">
      <c r="A663" s="130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</row>
    <row r="664" spans="1:21" x14ac:dyDescent="0.25">
      <c r="A664" s="130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</row>
    <row r="665" spans="1:21" x14ac:dyDescent="0.25">
      <c r="A665" s="130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</row>
    <row r="666" spans="1:21" x14ac:dyDescent="0.25">
      <c r="A666" s="130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</row>
    <row r="667" spans="1:21" x14ac:dyDescent="0.25">
      <c r="A667" s="130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</row>
    <row r="668" spans="1:21" x14ac:dyDescent="0.25">
      <c r="A668" s="130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</row>
    <row r="669" spans="1:21" x14ac:dyDescent="0.25">
      <c r="A669" s="130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</row>
    <row r="670" spans="1:21" x14ac:dyDescent="0.25">
      <c r="A670" s="130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</row>
    <row r="671" spans="1:21" x14ac:dyDescent="0.25">
      <c r="A671" s="130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</row>
    <row r="672" spans="1:21" x14ac:dyDescent="0.25">
      <c r="A672" s="130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</row>
    <row r="673" spans="1:21" x14ac:dyDescent="0.25">
      <c r="A673" s="130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</row>
    <row r="674" spans="1:21" x14ac:dyDescent="0.25">
      <c r="A674" s="130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</row>
    <row r="675" spans="1:21" x14ac:dyDescent="0.25">
      <c r="A675" s="130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</row>
    <row r="676" spans="1:21" x14ac:dyDescent="0.25">
      <c r="A676" s="130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</row>
    <row r="677" spans="1:21" x14ac:dyDescent="0.25">
      <c r="A677" s="130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</row>
    <row r="678" spans="1:21" x14ac:dyDescent="0.25">
      <c r="A678" s="130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</row>
    <row r="679" spans="1:21" x14ac:dyDescent="0.25">
      <c r="A679" s="130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</row>
    <row r="680" spans="1:21" x14ac:dyDescent="0.25">
      <c r="A680" s="130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</row>
    <row r="681" spans="1:21" x14ac:dyDescent="0.25">
      <c r="A681" s="130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</row>
    <row r="682" spans="1:21" x14ac:dyDescent="0.25">
      <c r="A682" s="130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</row>
    <row r="683" spans="1:21" x14ac:dyDescent="0.25">
      <c r="A683" s="130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</row>
    <row r="684" spans="1:21" x14ac:dyDescent="0.25">
      <c r="A684" s="130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</row>
    <row r="685" spans="1:21" x14ac:dyDescent="0.25">
      <c r="A685" s="130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</row>
    <row r="686" spans="1:21" x14ac:dyDescent="0.25">
      <c r="A686" s="130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</row>
    <row r="687" spans="1:21" x14ac:dyDescent="0.25">
      <c r="A687" s="130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</row>
    <row r="688" spans="1:21" x14ac:dyDescent="0.25">
      <c r="A688" s="130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</row>
    <row r="689" spans="1:21" x14ac:dyDescent="0.25">
      <c r="A689" s="130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</row>
    <row r="690" spans="1:21" x14ac:dyDescent="0.25">
      <c r="A690" s="130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</row>
    <row r="691" spans="1:21" x14ac:dyDescent="0.25">
      <c r="A691" s="130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</row>
    <row r="692" spans="1:21" x14ac:dyDescent="0.25">
      <c r="A692" s="130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</row>
    <row r="693" spans="1:21" x14ac:dyDescent="0.25">
      <c r="A693" s="130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</row>
    <row r="694" spans="1:21" x14ac:dyDescent="0.25">
      <c r="A694" s="130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</row>
    <row r="695" spans="1:21" x14ac:dyDescent="0.25">
      <c r="A695" s="130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</row>
    <row r="696" spans="1:21" x14ac:dyDescent="0.25">
      <c r="A696" s="130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</row>
    <row r="697" spans="1:21" x14ac:dyDescent="0.25">
      <c r="A697" s="130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</row>
    <row r="698" spans="1:21" x14ac:dyDescent="0.25">
      <c r="A698" s="130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</row>
    <row r="699" spans="1:21" x14ac:dyDescent="0.25">
      <c r="A699" s="130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</row>
    <row r="700" spans="1:21" x14ac:dyDescent="0.25">
      <c r="A700" s="130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</row>
    <row r="701" spans="1:21" x14ac:dyDescent="0.25">
      <c r="A701" s="130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</row>
    <row r="702" spans="1:21" x14ac:dyDescent="0.25">
      <c r="A702" s="130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</row>
    <row r="703" spans="1:21" x14ac:dyDescent="0.25">
      <c r="A703" s="130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</row>
    <row r="704" spans="1:21" x14ac:dyDescent="0.25">
      <c r="A704" s="130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</row>
    <row r="705" spans="1:21" x14ac:dyDescent="0.25">
      <c r="A705" s="130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</row>
    <row r="706" spans="1:21" x14ac:dyDescent="0.25">
      <c r="A706" s="130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</row>
    <row r="707" spans="1:21" x14ac:dyDescent="0.25">
      <c r="A707" s="130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</row>
    <row r="708" spans="1:21" x14ac:dyDescent="0.25">
      <c r="A708" s="130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</row>
    <row r="709" spans="1:21" x14ac:dyDescent="0.25">
      <c r="A709" s="130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</row>
    <row r="710" spans="1:21" x14ac:dyDescent="0.25">
      <c r="A710" s="130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</row>
    <row r="711" spans="1:21" x14ac:dyDescent="0.25">
      <c r="A711" s="130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</row>
    <row r="712" spans="1:21" x14ac:dyDescent="0.25">
      <c r="A712" s="130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</row>
    <row r="713" spans="1:21" x14ac:dyDescent="0.25">
      <c r="A713" s="130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</row>
    <row r="714" spans="1:21" x14ac:dyDescent="0.25">
      <c r="A714" s="130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</row>
    <row r="715" spans="1:21" x14ac:dyDescent="0.25">
      <c r="A715" s="130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</row>
    <row r="716" spans="1:21" x14ac:dyDescent="0.25">
      <c r="A716" s="130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</row>
    <row r="717" spans="1:21" x14ac:dyDescent="0.25">
      <c r="A717" s="130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</row>
    <row r="718" spans="1:21" x14ac:dyDescent="0.25">
      <c r="A718" s="130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</row>
    <row r="719" spans="1:21" x14ac:dyDescent="0.25">
      <c r="A719" s="130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</row>
    <row r="720" spans="1:21" x14ac:dyDescent="0.25">
      <c r="A720" s="130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</row>
    <row r="721" spans="1:21" x14ac:dyDescent="0.25">
      <c r="A721" s="130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</row>
    <row r="722" spans="1:21" x14ac:dyDescent="0.25">
      <c r="A722" s="130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</row>
    <row r="723" spans="1:21" x14ac:dyDescent="0.25">
      <c r="A723" s="130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</row>
    <row r="724" spans="1:21" x14ac:dyDescent="0.25">
      <c r="A724" s="130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</row>
    <row r="725" spans="1:21" x14ac:dyDescent="0.25">
      <c r="A725" s="130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</row>
    <row r="726" spans="1:21" x14ac:dyDescent="0.25">
      <c r="A726" s="130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</row>
    <row r="727" spans="1:21" x14ac:dyDescent="0.25">
      <c r="A727" s="130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</row>
    <row r="728" spans="1:21" x14ac:dyDescent="0.25">
      <c r="A728" s="130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</row>
    <row r="729" spans="1:21" x14ac:dyDescent="0.25">
      <c r="A729" s="130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</row>
    <row r="730" spans="1:21" x14ac:dyDescent="0.25">
      <c r="A730" s="130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</row>
    <row r="731" spans="1:21" x14ac:dyDescent="0.25">
      <c r="A731" s="130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</row>
    <row r="732" spans="1:21" x14ac:dyDescent="0.25">
      <c r="A732" s="130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</row>
    <row r="733" spans="1:21" x14ac:dyDescent="0.25">
      <c r="A733" s="130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</row>
  </sheetData>
  <mergeCells count="242">
    <mergeCell ref="J2:U3"/>
    <mergeCell ref="G3:G4"/>
    <mergeCell ref="H3:H4"/>
    <mergeCell ref="I3:I4"/>
    <mergeCell ref="C5:E5"/>
    <mergeCell ref="C6:E6"/>
    <mergeCell ref="C20:E20"/>
    <mergeCell ref="C21:E21"/>
    <mergeCell ref="C22:E22"/>
    <mergeCell ref="C23:E23"/>
    <mergeCell ref="B2:E4"/>
    <mergeCell ref="G2:I2"/>
    <mergeCell ref="C32:E32"/>
    <mergeCell ref="C33:E33"/>
    <mergeCell ref="F2:F4"/>
    <mergeCell ref="C34:E34"/>
    <mergeCell ref="C35:E35"/>
    <mergeCell ref="C36:E36"/>
    <mergeCell ref="C37:E37"/>
    <mergeCell ref="C24:E24"/>
    <mergeCell ref="C25:E25"/>
    <mergeCell ref="C28:E28"/>
    <mergeCell ref="C29:E29"/>
    <mergeCell ref="C30:E30"/>
    <mergeCell ref="C31:E31"/>
    <mergeCell ref="C47:E47"/>
    <mergeCell ref="C48:E48"/>
    <mergeCell ref="C49:E49"/>
    <mergeCell ref="C50:E50"/>
    <mergeCell ref="D51:E51"/>
    <mergeCell ref="D52:E52"/>
    <mergeCell ref="C38:E38"/>
    <mergeCell ref="C39:E39"/>
    <mergeCell ref="C40:E40"/>
    <mergeCell ref="C41:E41"/>
    <mergeCell ref="C42:E42"/>
    <mergeCell ref="C43:E43"/>
    <mergeCell ref="C66:E66"/>
    <mergeCell ref="C69:E69"/>
    <mergeCell ref="C70:E70"/>
    <mergeCell ref="C71:E71"/>
    <mergeCell ref="C72:E72"/>
    <mergeCell ref="C73:E73"/>
    <mergeCell ref="C53:E53"/>
    <mergeCell ref="C57:E57"/>
    <mergeCell ref="C62:E62"/>
    <mergeCell ref="C63:E63"/>
    <mergeCell ref="C64:E64"/>
    <mergeCell ref="C65:E65"/>
    <mergeCell ref="C80:E80"/>
    <mergeCell ref="D81:E81"/>
    <mergeCell ref="D82:E82"/>
    <mergeCell ref="D83:E83"/>
    <mergeCell ref="C84:E84"/>
    <mergeCell ref="D85:E85"/>
    <mergeCell ref="C74:E74"/>
    <mergeCell ref="C75:E75"/>
    <mergeCell ref="C76:E76"/>
    <mergeCell ref="C77:E77"/>
    <mergeCell ref="C78:E78"/>
    <mergeCell ref="C79:E79"/>
    <mergeCell ref="D92:E92"/>
    <mergeCell ref="C93:E93"/>
    <mergeCell ref="C97:E97"/>
    <mergeCell ref="C98:E98"/>
    <mergeCell ref="D99:E99"/>
    <mergeCell ref="D100:E100"/>
    <mergeCell ref="D86:E86"/>
    <mergeCell ref="D87:E87"/>
    <mergeCell ref="D88:E88"/>
    <mergeCell ref="C89:E89"/>
    <mergeCell ref="C90:E90"/>
    <mergeCell ref="D91:E91"/>
    <mergeCell ref="D107:E107"/>
    <mergeCell ref="D108:E108"/>
    <mergeCell ref="C109:E109"/>
    <mergeCell ref="D110:E110"/>
    <mergeCell ref="D111:E111"/>
    <mergeCell ref="D112:E112"/>
    <mergeCell ref="D101:E101"/>
    <mergeCell ref="D102:E102"/>
    <mergeCell ref="D103:E103"/>
    <mergeCell ref="D104:E104"/>
    <mergeCell ref="D105:E105"/>
    <mergeCell ref="D106:E106"/>
    <mergeCell ref="D119:E119"/>
    <mergeCell ref="C120:E120"/>
    <mergeCell ref="D121:E121"/>
    <mergeCell ref="D122:E122"/>
    <mergeCell ref="D123:E123"/>
    <mergeCell ref="D124:E124"/>
    <mergeCell ref="D113:E113"/>
    <mergeCell ref="D114:E114"/>
    <mergeCell ref="D115:E115"/>
    <mergeCell ref="D116:E116"/>
    <mergeCell ref="D117:E117"/>
    <mergeCell ref="D118:E118"/>
    <mergeCell ref="C131:E131"/>
    <mergeCell ref="D132:E132"/>
    <mergeCell ref="D133:E133"/>
    <mergeCell ref="C134:E134"/>
    <mergeCell ref="D135:E135"/>
    <mergeCell ref="D136:E136"/>
    <mergeCell ref="D125:E125"/>
    <mergeCell ref="D126:E126"/>
    <mergeCell ref="D127:E127"/>
    <mergeCell ref="D128:E128"/>
    <mergeCell ref="D129:E129"/>
    <mergeCell ref="D130:E130"/>
    <mergeCell ref="D143:E143"/>
    <mergeCell ref="D144:E144"/>
    <mergeCell ref="D145:E145"/>
    <mergeCell ref="C146:E146"/>
    <mergeCell ref="C147:E147"/>
    <mergeCell ref="C148:E148"/>
    <mergeCell ref="D137:E137"/>
    <mergeCell ref="D138:E138"/>
    <mergeCell ref="D139:E139"/>
    <mergeCell ref="D140:E140"/>
    <mergeCell ref="D141:E141"/>
    <mergeCell ref="D142:E142"/>
    <mergeCell ref="D155:E155"/>
    <mergeCell ref="D156:E156"/>
    <mergeCell ref="D157:E157"/>
    <mergeCell ref="D158:E158"/>
    <mergeCell ref="D159:E159"/>
    <mergeCell ref="C160:E160"/>
    <mergeCell ref="C149:E149"/>
    <mergeCell ref="D150:E150"/>
    <mergeCell ref="D151:E151"/>
    <mergeCell ref="D152:E152"/>
    <mergeCell ref="D153:E153"/>
    <mergeCell ref="D154:E154"/>
    <mergeCell ref="C167:E167"/>
    <mergeCell ref="C168:E168"/>
    <mergeCell ref="C169:E169"/>
    <mergeCell ref="C170:E170"/>
    <mergeCell ref="C171:E171"/>
    <mergeCell ref="C172:E172"/>
    <mergeCell ref="C161:E161"/>
    <mergeCell ref="C162:E162"/>
    <mergeCell ref="C163:E163"/>
    <mergeCell ref="D164:E164"/>
    <mergeCell ref="D165:E165"/>
    <mergeCell ref="C166:E166"/>
    <mergeCell ref="D179:E179"/>
    <mergeCell ref="D180:E180"/>
    <mergeCell ref="D181:E181"/>
    <mergeCell ref="D182:E182"/>
    <mergeCell ref="D183:E183"/>
    <mergeCell ref="D184:E184"/>
    <mergeCell ref="C173:E173"/>
    <mergeCell ref="C174:E174"/>
    <mergeCell ref="C175:E175"/>
    <mergeCell ref="C176:E176"/>
    <mergeCell ref="C177:E177"/>
    <mergeCell ref="C178:E178"/>
    <mergeCell ref="D191:E191"/>
    <mergeCell ref="D192:E192"/>
    <mergeCell ref="D193:E193"/>
    <mergeCell ref="D194:E194"/>
    <mergeCell ref="D195:E195"/>
    <mergeCell ref="D196:E196"/>
    <mergeCell ref="D185:E185"/>
    <mergeCell ref="D186:E186"/>
    <mergeCell ref="D187:E187"/>
    <mergeCell ref="D188:E188"/>
    <mergeCell ref="C189:E189"/>
    <mergeCell ref="D190:E190"/>
    <mergeCell ref="D203:E203"/>
    <mergeCell ref="D204:E204"/>
    <mergeCell ref="D205:E205"/>
    <mergeCell ref="D206:E206"/>
    <mergeCell ref="D207:E207"/>
    <mergeCell ref="D208:E208"/>
    <mergeCell ref="D197:E197"/>
    <mergeCell ref="D198:E198"/>
    <mergeCell ref="D199:E199"/>
    <mergeCell ref="C200:E200"/>
    <mergeCell ref="D201:E201"/>
    <mergeCell ref="D202:E202"/>
    <mergeCell ref="D215:E215"/>
    <mergeCell ref="D216:E216"/>
    <mergeCell ref="D217:E217"/>
    <mergeCell ref="D218:E218"/>
    <mergeCell ref="D219:E219"/>
    <mergeCell ref="D220:E220"/>
    <mergeCell ref="D209:E209"/>
    <mergeCell ref="D210:E210"/>
    <mergeCell ref="C211:E211"/>
    <mergeCell ref="D212:E212"/>
    <mergeCell ref="D213:E213"/>
    <mergeCell ref="C214:E214"/>
    <mergeCell ref="C227:E227"/>
    <mergeCell ref="C228:E228"/>
    <mergeCell ref="D229:E229"/>
    <mergeCell ref="D230:E230"/>
    <mergeCell ref="D231:E231"/>
    <mergeCell ref="D232:E232"/>
    <mergeCell ref="D221:E221"/>
    <mergeCell ref="D222:E222"/>
    <mergeCell ref="D223:E223"/>
    <mergeCell ref="D224:E224"/>
    <mergeCell ref="D225:E225"/>
    <mergeCell ref="C226:E226"/>
    <mergeCell ref="C239:E239"/>
    <mergeCell ref="C240:E240"/>
    <mergeCell ref="C241:E241"/>
    <mergeCell ref="D242:E242"/>
    <mergeCell ref="D243:E243"/>
    <mergeCell ref="D244:E244"/>
    <mergeCell ref="D233:E233"/>
    <mergeCell ref="D234:E234"/>
    <mergeCell ref="D235:E235"/>
    <mergeCell ref="D236:E236"/>
    <mergeCell ref="D237:E237"/>
    <mergeCell ref="D238:E238"/>
    <mergeCell ref="D251:E251"/>
    <mergeCell ref="C252:E252"/>
    <mergeCell ref="C253:E253"/>
    <mergeCell ref="C254:E254"/>
    <mergeCell ref="C255:E255"/>
    <mergeCell ref="C256:E256"/>
    <mergeCell ref="C245:E245"/>
    <mergeCell ref="D246:E246"/>
    <mergeCell ref="D247:E247"/>
    <mergeCell ref="D248:E248"/>
    <mergeCell ref="D249:E249"/>
    <mergeCell ref="D250:E250"/>
    <mergeCell ref="B269:E269"/>
    <mergeCell ref="C263:E263"/>
    <mergeCell ref="C264:E264"/>
    <mergeCell ref="C265:E265"/>
    <mergeCell ref="C266:E266"/>
    <mergeCell ref="C267:E267"/>
    <mergeCell ref="C268:E268"/>
    <mergeCell ref="C257:E257"/>
    <mergeCell ref="C258:E258"/>
    <mergeCell ref="D259:E259"/>
    <mergeCell ref="D260:E260"/>
    <mergeCell ref="C261:E261"/>
    <mergeCell ref="C262:E262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Roman,Félkövér"&amp;12ÓvodaKiadások - 2017. év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26"/>
  <sheetViews>
    <sheetView workbookViewId="0">
      <pane xSplit="5" ySplit="4" topLeftCell="F37" activePane="bottomRight" state="frozen"/>
      <selection pane="topRight" activeCell="F1" sqref="F1"/>
      <selection pane="bottomLeft" activeCell="A5" sqref="A5"/>
      <selection pane="bottomRight" activeCell="I37" sqref="I37"/>
    </sheetView>
  </sheetViews>
  <sheetFormatPr defaultColWidth="9.140625" defaultRowHeight="15" x14ac:dyDescent="0.25"/>
  <cols>
    <col min="1" max="1" width="7.85546875" style="128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6" width="11.85546875" style="12" bestFit="1" customWidth="1"/>
    <col min="7" max="7" width="11.140625" style="12" customWidth="1"/>
    <col min="8" max="8" width="12" style="12" customWidth="1"/>
    <col min="9" max="19" width="10.140625" style="12" bestFit="1" customWidth="1"/>
    <col min="20" max="20" width="11.28515625" style="12" bestFit="1" customWidth="1"/>
    <col min="21" max="16384" width="9.140625" style="17"/>
  </cols>
  <sheetData>
    <row r="1" spans="1:20" ht="15.75" thickBot="1" x14ac:dyDescent="0.3">
      <c r="T1" s="11" t="s">
        <v>828</v>
      </c>
    </row>
    <row r="2" spans="1:20" ht="15" customHeight="1" x14ac:dyDescent="0.25">
      <c r="B2" s="543" t="s">
        <v>0</v>
      </c>
      <c r="C2" s="527"/>
      <c r="D2" s="527"/>
      <c r="E2" s="527"/>
      <c r="F2" s="636" t="s">
        <v>1097</v>
      </c>
      <c r="G2" s="526" t="s">
        <v>968</v>
      </c>
      <c r="H2" s="632"/>
      <c r="I2" s="526" t="s">
        <v>969</v>
      </c>
      <c r="J2" s="527"/>
      <c r="K2" s="527"/>
      <c r="L2" s="527"/>
      <c r="M2" s="527"/>
      <c r="N2" s="527"/>
      <c r="O2" s="527"/>
      <c r="P2" s="527"/>
      <c r="Q2" s="527"/>
      <c r="R2" s="527"/>
      <c r="S2" s="527"/>
      <c r="T2" s="528"/>
    </row>
    <row r="3" spans="1:20" ht="27.75" customHeight="1" x14ac:dyDescent="0.25">
      <c r="B3" s="544"/>
      <c r="C3" s="545"/>
      <c r="D3" s="545"/>
      <c r="E3" s="545"/>
      <c r="F3" s="637"/>
      <c r="G3" s="529"/>
      <c r="H3" s="633"/>
      <c r="I3" s="529"/>
      <c r="J3" s="530"/>
      <c r="K3" s="530"/>
      <c r="L3" s="530"/>
      <c r="M3" s="530"/>
      <c r="N3" s="530"/>
      <c r="O3" s="530"/>
      <c r="P3" s="530"/>
      <c r="Q3" s="530"/>
      <c r="R3" s="530"/>
      <c r="S3" s="530"/>
      <c r="T3" s="531"/>
    </row>
    <row r="4" spans="1:20" ht="39" thickBot="1" x14ac:dyDescent="0.3">
      <c r="B4" s="546"/>
      <c r="C4" s="547"/>
      <c r="D4" s="547"/>
      <c r="E4" s="547"/>
      <c r="F4" s="638"/>
      <c r="G4" s="311" t="s">
        <v>998</v>
      </c>
      <c r="H4" s="307" t="s">
        <v>999</v>
      </c>
      <c r="I4" s="132" t="s">
        <v>593</v>
      </c>
      <c r="J4" s="66" t="s">
        <v>594</v>
      </c>
      <c r="K4" s="66" t="s">
        <v>595</v>
      </c>
      <c r="L4" s="66" t="s">
        <v>596</v>
      </c>
      <c r="M4" s="66" t="s">
        <v>597</v>
      </c>
      <c r="N4" s="317" t="s">
        <v>598</v>
      </c>
      <c r="O4" s="84" t="s">
        <v>599</v>
      </c>
      <c r="P4" s="280" t="s">
        <v>600</v>
      </c>
      <c r="Q4" s="317" t="s">
        <v>601</v>
      </c>
      <c r="R4" s="84" t="s">
        <v>602</v>
      </c>
      <c r="S4" s="280" t="s">
        <v>603</v>
      </c>
      <c r="T4" s="67" t="s">
        <v>604</v>
      </c>
    </row>
    <row r="5" spans="1:20" ht="15.75" thickBot="1" x14ac:dyDescent="0.3">
      <c r="B5" s="85" t="s">
        <v>118</v>
      </c>
      <c r="C5" s="617" t="s">
        <v>119</v>
      </c>
      <c r="D5" s="618"/>
      <c r="E5" s="618"/>
      <c r="F5" s="256">
        <f t="shared" ref="F5:T5" si="0">F6+F20</f>
        <v>9473200</v>
      </c>
      <c r="G5" s="87">
        <f t="shared" si="0"/>
        <v>8568780</v>
      </c>
      <c r="H5" s="88">
        <f t="shared" si="0"/>
        <v>904420</v>
      </c>
      <c r="I5" s="87">
        <f t="shared" si="0"/>
        <v>0</v>
      </c>
      <c r="J5" s="88">
        <f t="shared" si="0"/>
        <v>860200</v>
      </c>
      <c r="K5" s="88">
        <f t="shared" si="0"/>
        <v>860200</v>
      </c>
      <c r="L5" s="88">
        <f t="shared" si="0"/>
        <v>860200</v>
      </c>
      <c r="M5" s="88">
        <f t="shared" si="0"/>
        <v>860200</v>
      </c>
      <c r="N5" s="91">
        <f t="shared" si="0"/>
        <v>860200</v>
      </c>
      <c r="O5" s="88">
        <f t="shared" si="0"/>
        <v>856200</v>
      </c>
      <c r="P5" s="90">
        <f t="shared" si="0"/>
        <v>860200</v>
      </c>
      <c r="Q5" s="91">
        <f t="shared" si="0"/>
        <v>860200</v>
      </c>
      <c r="R5" s="88">
        <f t="shared" si="0"/>
        <v>860200</v>
      </c>
      <c r="S5" s="90">
        <f t="shared" si="0"/>
        <v>875200</v>
      </c>
      <c r="T5" s="92">
        <f t="shared" si="0"/>
        <v>860200</v>
      </c>
    </row>
    <row r="6" spans="1:20" x14ac:dyDescent="0.25">
      <c r="B6" s="125" t="s">
        <v>609</v>
      </c>
      <c r="C6" s="541" t="s">
        <v>120</v>
      </c>
      <c r="D6" s="542"/>
      <c r="E6" s="542"/>
      <c r="F6" s="257">
        <f t="shared" ref="F6:T6" si="1">F7+F8+F9+F10+F11+F12+F13+F14+F15+F16+F17+F18+F19</f>
        <v>9473200</v>
      </c>
      <c r="G6" s="119">
        <f t="shared" si="1"/>
        <v>8568780</v>
      </c>
      <c r="H6" s="120">
        <f t="shared" si="1"/>
        <v>904420</v>
      </c>
      <c r="I6" s="119">
        <f t="shared" si="1"/>
        <v>0</v>
      </c>
      <c r="J6" s="120">
        <f t="shared" si="1"/>
        <v>860200</v>
      </c>
      <c r="K6" s="120">
        <f t="shared" si="1"/>
        <v>860200</v>
      </c>
      <c r="L6" s="120">
        <f t="shared" si="1"/>
        <v>860200</v>
      </c>
      <c r="M6" s="120">
        <f t="shared" si="1"/>
        <v>860200</v>
      </c>
      <c r="N6" s="123">
        <f t="shared" si="1"/>
        <v>860200</v>
      </c>
      <c r="O6" s="120">
        <f t="shared" si="1"/>
        <v>856200</v>
      </c>
      <c r="P6" s="122">
        <f t="shared" si="1"/>
        <v>860200</v>
      </c>
      <c r="Q6" s="123">
        <f t="shared" si="1"/>
        <v>860200</v>
      </c>
      <c r="R6" s="120">
        <f t="shared" si="1"/>
        <v>860200</v>
      </c>
      <c r="S6" s="122">
        <f t="shared" si="1"/>
        <v>875200</v>
      </c>
      <c r="T6" s="124">
        <f t="shared" si="1"/>
        <v>860200</v>
      </c>
    </row>
    <row r="7" spans="1:20" s="211" customFormat="1" x14ac:dyDescent="0.25">
      <c r="A7" s="128" t="s">
        <v>121</v>
      </c>
      <c r="B7" s="191" t="s">
        <v>610</v>
      </c>
      <c r="C7" s="204"/>
      <c r="D7" s="274" t="s">
        <v>122</v>
      </c>
      <c r="E7" s="300"/>
      <c r="F7" s="281">
        <f t="shared" ref="F7:F19" si="2">SUM(I7:T7)</f>
        <v>8989200</v>
      </c>
      <c r="G7" s="201">
        <f>F7*0.9</f>
        <v>8090280</v>
      </c>
      <c r="H7" s="195">
        <f>F7*0.1</f>
        <v>898920</v>
      </c>
      <c r="I7" s="201"/>
      <c r="J7" s="195">
        <v>817200</v>
      </c>
      <c r="K7" s="195">
        <v>817200</v>
      </c>
      <c r="L7" s="195">
        <v>817200</v>
      </c>
      <c r="M7" s="195">
        <v>817200</v>
      </c>
      <c r="N7" s="196">
        <v>817200</v>
      </c>
      <c r="O7" s="195">
        <v>817200</v>
      </c>
      <c r="P7" s="194">
        <v>817200</v>
      </c>
      <c r="Q7" s="196">
        <v>817200</v>
      </c>
      <c r="R7" s="195">
        <v>817200</v>
      </c>
      <c r="S7" s="194">
        <v>817200</v>
      </c>
      <c r="T7" s="197">
        <v>817200</v>
      </c>
    </row>
    <row r="8" spans="1:20" s="211" customFormat="1" hidden="1" x14ac:dyDescent="0.25">
      <c r="A8" s="128" t="s">
        <v>123</v>
      </c>
      <c r="B8" s="191" t="s">
        <v>611</v>
      </c>
      <c r="C8" s="204"/>
      <c r="D8" s="274" t="s">
        <v>124</v>
      </c>
      <c r="E8" s="300"/>
      <c r="F8" s="281">
        <f t="shared" si="2"/>
        <v>0</v>
      </c>
      <c r="G8" s="201"/>
      <c r="H8" s="195"/>
      <c r="I8" s="201"/>
      <c r="J8" s="195"/>
      <c r="K8" s="195"/>
      <c r="L8" s="195"/>
      <c r="M8" s="195"/>
      <c r="N8" s="196"/>
      <c r="O8" s="195"/>
      <c r="P8" s="194"/>
      <c r="Q8" s="196"/>
      <c r="R8" s="195"/>
      <c r="S8" s="194"/>
      <c r="T8" s="197"/>
    </row>
    <row r="9" spans="1:20" s="211" customFormat="1" hidden="1" x14ac:dyDescent="0.25">
      <c r="A9" s="128" t="s">
        <v>125</v>
      </c>
      <c r="B9" s="191" t="s">
        <v>612</v>
      </c>
      <c r="C9" s="204"/>
      <c r="D9" s="274" t="s">
        <v>126</v>
      </c>
      <c r="E9" s="300"/>
      <c r="F9" s="281">
        <f t="shared" si="2"/>
        <v>0</v>
      </c>
      <c r="G9" s="201"/>
      <c r="H9" s="195"/>
      <c r="I9" s="201"/>
      <c r="J9" s="195"/>
      <c r="K9" s="195"/>
      <c r="L9" s="195"/>
      <c r="M9" s="195"/>
      <c r="N9" s="196"/>
      <c r="O9" s="195"/>
      <c r="P9" s="194"/>
      <c r="Q9" s="196"/>
      <c r="R9" s="195"/>
      <c r="S9" s="194"/>
      <c r="T9" s="197"/>
    </row>
    <row r="10" spans="1:20" s="211" customFormat="1" hidden="1" x14ac:dyDescent="0.25">
      <c r="A10" s="128" t="s">
        <v>127</v>
      </c>
      <c r="B10" s="191" t="s">
        <v>613</v>
      </c>
      <c r="C10" s="204"/>
      <c r="D10" s="274" t="s">
        <v>351</v>
      </c>
      <c r="E10" s="300"/>
      <c r="F10" s="281">
        <f t="shared" si="2"/>
        <v>0</v>
      </c>
      <c r="G10" s="201"/>
      <c r="H10" s="195"/>
      <c r="I10" s="201"/>
      <c r="J10" s="195"/>
      <c r="K10" s="195"/>
      <c r="L10" s="195"/>
      <c r="M10" s="195"/>
      <c r="N10" s="196"/>
      <c r="O10" s="195"/>
      <c r="P10" s="194"/>
      <c r="Q10" s="196"/>
      <c r="R10" s="195"/>
      <c r="S10" s="194"/>
      <c r="T10" s="197"/>
    </row>
    <row r="11" spans="1:20" s="211" customFormat="1" hidden="1" x14ac:dyDescent="0.25">
      <c r="A11" s="128" t="s">
        <v>128</v>
      </c>
      <c r="B11" s="191" t="s">
        <v>614</v>
      </c>
      <c r="C11" s="204"/>
      <c r="D11" s="274" t="s">
        <v>129</v>
      </c>
      <c r="E11" s="300"/>
      <c r="F11" s="281">
        <f t="shared" si="2"/>
        <v>0</v>
      </c>
      <c r="G11" s="201"/>
      <c r="H11" s="195"/>
      <c r="I11" s="201"/>
      <c r="J11" s="195"/>
      <c r="K11" s="195"/>
      <c r="L11" s="195"/>
      <c r="M11" s="195"/>
      <c r="N11" s="196"/>
      <c r="O11" s="195"/>
      <c r="P11" s="194"/>
      <c r="Q11" s="196"/>
      <c r="R11" s="195"/>
      <c r="S11" s="194"/>
      <c r="T11" s="197"/>
    </row>
    <row r="12" spans="1:20" s="211" customFormat="1" hidden="1" x14ac:dyDescent="0.25">
      <c r="A12" s="128" t="s">
        <v>130</v>
      </c>
      <c r="B12" s="191" t="s">
        <v>615</v>
      </c>
      <c r="C12" s="204"/>
      <c r="D12" s="274" t="s">
        <v>131</v>
      </c>
      <c r="E12" s="300"/>
      <c r="F12" s="281">
        <f t="shared" si="2"/>
        <v>0</v>
      </c>
      <c r="G12" s="201"/>
      <c r="H12" s="195"/>
      <c r="I12" s="201"/>
      <c r="J12" s="195"/>
      <c r="K12" s="195"/>
      <c r="L12" s="195"/>
      <c r="M12" s="195"/>
      <c r="N12" s="196"/>
      <c r="O12" s="195"/>
      <c r="P12" s="194"/>
      <c r="Q12" s="196"/>
      <c r="R12" s="195"/>
      <c r="S12" s="194"/>
      <c r="T12" s="197"/>
    </row>
    <row r="13" spans="1:20" s="211" customFormat="1" hidden="1" x14ac:dyDescent="0.25">
      <c r="A13" s="128" t="s">
        <v>132</v>
      </c>
      <c r="B13" s="191" t="s">
        <v>616</v>
      </c>
      <c r="C13" s="204"/>
      <c r="D13" s="274" t="s">
        <v>133</v>
      </c>
      <c r="E13" s="300"/>
      <c r="F13" s="281">
        <f t="shared" si="2"/>
        <v>0</v>
      </c>
      <c r="G13" s="201"/>
      <c r="H13" s="195"/>
      <c r="I13" s="201"/>
      <c r="J13" s="195"/>
      <c r="K13" s="195"/>
      <c r="L13" s="195"/>
      <c r="M13" s="195"/>
      <c r="N13" s="196"/>
      <c r="O13" s="195"/>
      <c r="P13" s="194"/>
      <c r="Q13" s="196"/>
      <c r="R13" s="195"/>
      <c r="S13" s="194"/>
      <c r="T13" s="197"/>
    </row>
    <row r="14" spans="1:20" s="211" customFormat="1" x14ac:dyDescent="0.25">
      <c r="A14" s="128" t="s">
        <v>134</v>
      </c>
      <c r="B14" s="191" t="s">
        <v>617</v>
      </c>
      <c r="C14" s="204"/>
      <c r="D14" s="274" t="s">
        <v>135</v>
      </c>
      <c r="E14" s="300"/>
      <c r="F14" s="281">
        <f t="shared" si="2"/>
        <v>15000</v>
      </c>
      <c r="G14" s="201">
        <f t="shared" ref="G14:G18" si="3">F14*0.9</f>
        <v>13500</v>
      </c>
      <c r="H14" s="195">
        <f t="shared" ref="H14:H18" si="4">F14*0.1</f>
        <v>1500</v>
      </c>
      <c r="I14" s="201"/>
      <c r="J14" s="195"/>
      <c r="K14" s="195"/>
      <c r="L14" s="195"/>
      <c r="M14" s="195"/>
      <c r="N14" s="196"/>
      <c r="O14" s="195"/>
      <c r="P14" s="194"/>
      <c r="Q14" s="196"/>
      <c r="R14" s="195"/>
      <c r="S14" s="194">
        <v>15000</v>
      </c>
      <c r="T14" s="197"/>
    </row>
    <row r="15" spans="1:20" s="211" customFormat="1" x14ac:dyDescent="0.25">
      <c r="A15" s="128" t="s">
        <v>136</v>
      </c>
      <c r="B15" s="191" t="s">
        <v>618</v>
      </c>
      <c r="C15" s="204"/>
      <c r="D15" s="274" t="s">
        <v>137</v>
      </c>
      <c r="E15" s="300"/>
      <c r="F15" s="281">
        <f t="shared" si="2"/>
        <v>40000</v>
      </c>
      <c r="G15" s="201">
        <f t="shared" si="3"/>
        <v>36000</v>
      </c>
      <c r="H15" s="195">
        <f t="shared" si="4"/>
        <v>4000</v>
      </c>
      <c r="I15" s="201"/>
      <c r="J15" s="195">
        <v>4000</v>
      </c>
      <c r="K15" s="195">
        <v>4000</v>
      </c>
      <c r="L15" s="195">
        <v>4000</v>
      </c>
      <c r="M15" s="195">
        <v>4000</v>
      </c>
      <c r="N15" s="196">
        <v>4000</v>
      </c>
      <c r="O15" s="195"/>
      <c r="P15" s="194">
        <v>4000</v>
      </c>
      <c r="Q15" s="196">
        <v>4000</v>
      </c>
      <c r="R15" s="195">
        <v>4000</v>
      </c>
      <c r="S15" s="194">
        <v>4000</v>
      </c>
      <c r="T15" s="197">
        <v>4000</v>
      </c>
    </row>
    <row r="16" spans="1:20" s="211" customFormat="1" hidden="1" x14ac:dyDescent="0.25">
      <c r="A16" s="128" t="s">
        <v>138</v>
      </c>
      <c r="B16" s="191" t="s">
        <v>619</v>
      </c>
      <c r="C16" s="204"/>
      <c r="D16" s="274" t="s">
        <v>139</v>
      </c>
      <c r="E16" s="300"/>
      <c r="F16" s="281">
        <f t="shared" si="2"/>
        <v>0</v>
      </c>
      <c r="G16" s="201">
        <f t="shared" si="3"/>
        <v>0</v>
      </c>
      <c r="H16" s="195">
        <f t="shared" si="4"/>
        <v>0</v>
      </c>
      <c r="I16" s="201"/>
      <c r="J16" s="195"/>
      <c r="K16" s="195"/>
      <c r="L16" s="195"/>
      <c r="M16" s="195"/>
      <c r="N16" s="196"/>
      <c r="O16" s="195"/>
      <c r="P16" s="194"/>
      <c r="Q16" s="196"/>
      <c r="R16" s="195"/>
      <c r="S16" s="194"/>
      <c r="T16" s="197"/>
    </row>
    <row r="17" spans="1:20" s="211" customFormat="1" hidden="1" x14ac:dyDescent="0.25">
      <c r="A17" s="128" t="s">
        <v>140</v>
      </c>
      <c r="B17" s="191" t="s">
        <v>620</v>
      </c>
      <c r="C17" s="204"/>
      <c r="D17" s="274" t="s">
        <v>141</v>
      </c>
      <c r="E17" s="300"/>
      <c r="F17" s="281">
        <f t="shared" si="2"/>
        <v>0</v>
      </c>
      <c r="G17" s="201">
        <f t="shared" si="3"/>
        <v>0</v>
      </c>
      <c r="H17" s="195">
        <f t="shared" si="4"/>
        <v>0</v>
      </c>
      <c r="I17" s="201"/>
      <c r="J17" s="195"/>
      <c r="K17" s="195"/>
      <c r="L17" s="195"/>
      <c r="M17" s="195"/>
      <c r="N17" s="196"/>
      <c r="O17" s="195"/>
      <c r="P17" s="194"/>
      <c r="Q17" s="196"/>
      <c r="R17" s="195"/>
      <c r="S17" s="194"/>
      <c r="T17" s="197"/>
    </row>
    <row r="18" spans="1:20" s="211" customFormat="1" hidden="1" x14ac:dyDescent="0.25">
      <c r="A18" s="128" t="s">
        <v>142</v>
      </c>
      <c r="B18" s="191" t="s">
        <v>621</v>
      </c>
      <c r="C18" s="204"/>
      <c r="D18" s="274" t="s">
        <v>143</v>
      </c>
      <c r="E18" s="300"/>
      <c r="F18" s="281">
        <f t="shared" si="2"/>
        <v>0</v>
      </c>
      <c r="G18" s="201">
        <f t="shared" si="3"/>
        <v>0</v>
      </c>
      <c r="H18" s="195">
        <f t="shared" si="4"/>
        <v>0</v>
      </c>
      <c r="I18" s="201"/>
      <c r="J18" s="195"/>
      <c r="K18" s="195"/>
      <c r="L18" s="195"/>
      <c r="M18" s="195"/>
      <c r="N18" s="196"/>
      <c r="O18" s="195"/>
      <c r="P18" s="194"/>
      <c r="Q18" s="196"/>
      <c r="R18" s="195"/>
      <c r="S18" s="194"/>
      <c r="T18" s="197"/>
    </row>
    <row r="19" spans="1:20" s="211" customFormat="1" ht="15.75" thickBot="1" x14ac:dyDescent="0.3">
      <c r="A19" s="128" t="s">
        <v>144</v>
      </c>
      <c r="B19" s="191" t="s">
        <v>622</v>
      </c>
      <c r="C19" s="204"/>
      <c r="D19" s="274" t="s">
        <v>145</v>
      </c>
      <c r="E19" s="300"/>
      <c r="F19" s="281">
        <f t="shared" si="2"/>
        <v>429000</v>
      </c>
      <c r="G19" s="201">
        <f>F19</f>
        <v>429000</v>
      </c>
      <c r="H19" s="195"/>
      <c r="I19" s="201"/>
      <c r="J19" s="195">
        <v>39000</v>
      </c>
      <c r="K19" s="195">
        <v>39000</v>
      </c>
      <c r="L19" s="195">
        <v>39000</v>
      </c>
      <c r="M19" s="195">
        <v>39000</v>
      </c>
      <c r="N19" s="196">
        <v>39000</v>
      </c>
      <c r="O19" s="195">
        <v>39000</v>
      </c>
      <c r="P19" s="194">
        <v>39000</v>
      </c>
      <c r="Q19" s="196">
        <v>39000</v>
      </c>
      <c r="R19" s="195">
        <v>39000</v>
      </c>
      <c r="S19" s="194">
        <v>39000</v>
      </c>
      <c r="T19" s="197">
        <v>39000</v>
      </c>
    </row>
    <row r="20" spans="1:20" hidden="1" x14ac:dyDescent="0.25">
      <c r="B20" s="93" t="s">
        <v>623</v>
      </c>
      <c r="C20" s="534" t="s">
        <v>146</v>
      </c>
      <c r="D20" s="535"/>
      <c r="E20" s="535"/>
      <c r="F20" s="259">
        <f>F21+F22+F23</f>
        <v>0</v>
      </c>
      <c r="G20" s="95">
        <f t="shared" ref="G20:H20" si="5">G21+G22+G23</f>
        <v>0</v>
      </c>
      <c r="H20" s="96">
        <f t="shared" si="5"/>
        <v>0</v>
      </c>
      <c r="I20" s="95">
        <f t="shared" ref="I20:T20" si="6">I21+I22+I23</f>
        <v>0</v>
      </c>
      <c r="J20" s="96">
        <f t="shared" si="6"/>
        <v>0</v>
      </c>
      <c r="K20" s="96">
        <f t="shared" si="6"/>
        <v>0</v>
      </c>
      <c r="L20" s="96">
        <f t="shared" si="6"/>
        <v>0</v>
      </c>
      <c r="M20" s="96">
        <f t="shared" si="6"/>
        <v>0</v>
      </c>
      <c r="N20" s="99">
        <f t="shared" si="6"/>
        <v>0</v>
      </c>
      <c r="O20" s="96">
        <f t="shared" si="6"/>
        <v>0</v>
      </c>
      <c r="P20" s="98">
        <f t="shared" si="6"/>
        <v>0</v>
      </c>
      <c r="Q20" s="99">
        <f t="shared" si="6"/>
        <v>0</v>
      </c>
      <c r="R20" s="96">
        <f t="shared" si="6"/>
        <v>0</v>
      </c>
      <c r="S20" s="98">
        <f t="shared" si="6"/>
        <v>0</v>
      </c>
      <c r="T20" s="100">
        <f t="shared" si="6"/>
        <v>0</v>
      </c>
    </row>
    <row r="21" spans="1:20" s="41" customFormat="1" hidden="1" x14ac:dyDescent="0.25">
      <c r="A21" s="128" t="s">
        <v>147</v>
      </c>
      <c r="B21" s="53" t="s">
        <v>624</v>
      </c>
      <c r="C21" s="580" t="s">
        <v>148</v>
      </c>
      <c r="D21" s="581"/>
      <c r="E21" s="581"/>
      <c r="F21" s="265">
        <f t="shared" ref="F21:F23" si="7">SUM(I21:T21)</f>
        <v>0</v>
      </c>
      <c r="G21" s="78"/>
      <c r="H21" s="13"/>
      <c r="I21" s="78"/>
      <c r="J21" s="13"/>
      <c r="K21" s="13"/>
      <c r="L21" s="13"/>
      <c r="M21" s="13"/>
      <c r="N21" s="83"/>
      <c r="O21" s="13"/>
      <c r="P21" s="43"/>
      <c r="Q21" s="83"/>
      <c r="R21" s="13"/>
      <c r="S21" s="43"/>
      <c r="T21" s="45"/>
    </row>
    <row r="22" spans="1:20" s="41" customFormat="1" ht="25.5" hidden="1" customHeight="1" x14ac:dyDescent="0.25">
      <c r="A22" s="128" t="s">
        <v>149</v>
      </c>
      <c r="B22" s="53" t="s">
        <v>625</v>
      </c>
      <c r="C22" s="582" t="s">
        <v>878</v>
      </c>
      <c r="D22" s="583"/>
      <c r="E22" s="583"/>
      <c r="F22" s="265">
        <f t="shared" si="7"/>
        <v>0</v>
      </c>
      <c r="G22" s="78"/>
      <c r="H22" s="13"/>
      <c r="I22" s="78"/>
      <c r="J22" s="13"/>
      <c r="K22" s="13"/>
      <c r="L22" s="13"/>
      <c r="M22" s="13"/>
      <c r="N22" s="83"/>
      <c r="O22" s="13"/>
      <c r="P22" s="43"/>
      <c r="Q22" s="83"/>
      <c r="R22" s="13"/>
      <c r="S22" s="43"/>
      <c r="T22" s="45"/>
    </row>
    <row r="23" spans="1:20" s="41" customFormat="1" ht="15.75" hidden="1" thickBot="1" x14ac:dyDescent="0.3">
      <c r="A23" s="128" t="s">
        <v>150</v>
      </c>
      <c r="B23" s="198" t="s">
        <v>626</v>
      </c>
      <c r="C23" s="619" t="s">
        <v>151</v>
      </c>
      <c r="D23" s="620"/>
      <c r="E23" s="620"/>
      <c r="F23" s="282">
        <f t="shared" si="7"/>
        <v>0</v>
      </c>
      <c r="G23" s="78"/>
      <c r="H23" s="13"/>
      <c r="I23" s="78"/>
      <c r="J23" s="13"/>
      <c r="K23" s="13"/>
      <c r="L23" s="13"/>
      <c r="M23" s="13"/>
      <c r="N23" s="83"/>
      <c r="O23" s="13"/>
      <c r="P23" s="43"/>
      <c r="Q23" s="83"/>
      <c r="R23" s="13"/>
      <c r="S23" s="43"/>
      <c r="T23" s="45"/>
    </row>
    <row r="24" spans="1:20" ht="15.75" thickBot="1" x14ac:dyDescent="0.3">
      <c r="A24" s="128" t="s">
        <v>967</v>
      </c>
      <c r="B24" s="85" t="s">
        <v>152</v>
      </c>
      <c r="C24" s="539" t="s">
        <v>803</v>
      </c>
      <c r="D24" s="539"/>
      <c r="E24" s="540"/>
      <c r="F24" s="261">
        <f t="shared" ref="F24:T24" si="8">F25+F26+F27+F28+F29+F30+F31</f>
        <v>1955617</v>
      </c>
      <c r="G24" s="87">
        <f t="shared" si="8"/>
        <v>1760055.3</v>
      </c>
      <c r="H24" s="88">
        <f t="shared" si="8"/>
        <v>195561.7</v>
      </c>
      <c r="I24" s="87">
        <f t="shared" si="8"/>
        <v>0</v>
      </c>
      <c r="J24" s="88">
        <f t="shared" si="8"/>
        <v>177188</v>
      </c>
      <c r="K24" s="88">
        <f t="shared" si="8"/>
        <v>177188</v>
      </c>
      <c r="L24" s="88">
        <f t="shared" si="8"/>
        <v>177188</v>
      </c>
      <c r="M24" s="88">
        <f t="shared" si="8"/>
        <v>177188</v>
      </c>
      <c r="N24" s="91">
        <f t="shared" si="8"/>
        <v>177188</v>
      </c>
      <c r="O24" s="88">
        <f t="shared" si="8"/>
        <v>177188</v>
      </c>
      <c r="P24" s="90">
        <f t="shared" si="8"/>
        <v>177188</v>
      </c>
      <c r="Q24" s="91">
        <f t="shared" si="8"/>
        <v>177188</v>
      </c>
      <c r="R24" s="88">
        <f t="shared" si="8"/>
        <v>177188</v>
      </c>
      <c r="S24" s="90">
        <f t="shared" si="8"/>
        <v>183737</v>
      </c>
      <c r="T24" s="92">
        <f t="shared" si="8"/>
        <v>177188</v>
      </c>
    </row>
    <row r="25" spans="1:20" x14ac:dyDescent="0.25">
      <c r="B25" s="61"/>
      <c r="C25" s="604" t="s">
        <v>154</v>
      </c>
      <c r="D25" s="605"/>
      <c r="E25" s="605"/>
      <c r="F25" s="262">
        <f t="shared" ref="F25:F31" si="9">SUM(I25:T25)</f>
        <v>1949068</v>
      </c>
      <c r="G25" s="76">
        <f t="shared" ref="G25:G31" si="10">F25*0.9</f>
        <v>1754161.2</v>
      </c>
      <c r="H25" s="1">
        <f t="shared" ref="H25:H31" si="11">F25*0.1</f>
        <v>194906.80000000002</v>
      </c>
      <c r="I25" s="76"/>
      <c r="J25" s="1">
        <v>177188</v>
      </c>
      <c r="K25" s="1">
        <v>177188</v>
      </c>
      <c r="L25" s="1">
        <v>177188</v>
      </c>
      <c r="M25" s="1">
        <v>177188</v>
      </c>
      <c r="N25" s="82">
        <v>177188</v>
      </c>
      <c r="O25" s="1">
        <v>177188</v>
      </c>
      <c r="P25" s="42">
        <v>177188</v>
      </c>
      <c r="Q25" s="82">
        <v>177188</v>
      </c>
      <c r="R25" s="1">
        <v>177188</v>
      </c>
      <c r="S25" s="42">
        <v>177188</v>
      </c>
      <c r="T25" s="44">
        <v>177188</v>
      </c>
    </row>
    <row r="26" spans="1:20" hidden="1" x14ac:dyDescent="0.25">
      <c r="B26" s="62"/>
      <c r="C26" s="606" t="s">
        <v>155</v>
      </c>
      <c r="D26" s="607"/>
      <c r="E26" s="607"/>
      <c r="F26" s="263">
        <f t="shared" si="9"/>
        <v>0</v>
      </c>
      <c r="G26" s="76">
        <f t="shared" si="10"/>
        <v>0</v>
      </c>
      <c r="H26" s="1">
        <f t="shared" si="11"/>
        <v>0</v>
      </c>
      <c r="I26" s="76"/>
      <c r="J26" s="1"/>
      <c r="K26" s="1"/>
      <c r="L26" s="1"/>
      <c r="M26" s="1"/>
      <c r="N26" s="82"/>
      <c r="O26" s="1"/>
      <c r="P26" s="42"/>
      <c r="Q26" s="82"/>
      <c r="R26" s="1"/>
      <c r="S26" s="42"/>
      <c r="T26" s="44"/>
    </row>
    <row r="27" spans="1:20" hidden="1" x14ac:dyDescent="0.25">
      <c r="B27" s="62"/>
      <c r="C27" s="606" t="s">
        <v>156</v>
      </c>
      <c r="D27" s="607"/>
      <c r="E27" s="607"/>
      <c r="F27" s="263">
        <f t="shared" si="9"/>
        <v>0</v>
      </c>
      <c r="G27" s="76">
        <f t="shared" si="10"/>
        <v>0</v>
      </c>
      <c r="H27" s="1">
        <f t="shared" si="11"/>
        <v>0</v>
      </c>
      <c r="I27" s="76"/>
      <c r="J27" s="1"/>
      <c r="K27" s="1"/>
      <c r="L27" s="1"/>
      <c r="M27" s="1"/>
      <c r="N27" s="82"/>
      <c r="O27" s="1"/>
      <c r="P27" s="42"/>
      <c r="Q27" s="82"/>
      <c r="R27" s="1"/>
      <c r="S27" s="42"/>
      <c r="T27" s="44"/>
    </row>
    <row r="28" spans="1:20" x14ac:dyDescent="0.25">
      <c r="B28" s="62"/>
      <c r="C28" s="606" t="s">
        <v>157</v>
      </c>
      <c r="D28" s="607"/>
      <c r="E28" s="607"/>
      <c r="F28" s="263">
        <f t="shared" si="9"/>
        <v>3894</v>
      </c>
      <c r="G28" s="76">
        <f t="shared" si="10"/>
        <v>3504.6</v>
      </c>
      <c r="H28" s="1">
        <f t="shared" si="11"/>
        <v>389.40000000000003</v>
      </c>
      <c r="I28" s="76"/>
      <c r="J28" s="1"/>
      <c r="K28" s="1"/>
      <c r="L28" s="1"/>
      <c r="M28" s="1"/>
      <c r="N28" s="82"/>
      <c r="O28" s="1"/>
      <c r="P28" s="42"/>
      <c r="Q28" s="82"/>
      <c r="R28" s="1"/>
      <c r="S28" s="42">
        <f>S14*1.18*0.22</f>
        <v>3894</v>
      </c>
      <c r="T28" s="44"/>
    </row>
    <row r="29" spans="1:20" hidden="1" x14ac:dyDescent="0.25">
      <c r="B29" s="62"/>
      <c r="C29" s="606" t="s">
        <v>158</v>
      </c>
      <c r="D29" s="607"/>
      <c r="E29" s="607"/>
      <c r="F29" s="263">
        <f t="shared" si="9"/>
        <v>0</v>
      </c>
      <c r="G29" s="76">
        <f t="shared" si="10"/>
        <v>0</v>
      </c>
      <c r="H29" s="1">
        <f t="shared" si="11"/>
        <v>0</v>
      </c>
      <c r="I29" s="76"/>
      <c r="J29" s="1"/>
      <c r="K29" s="1"/>
      <c r="L29" s="1"/>
      <c r="M29" s="1"/>
      <c r="N29" s="82"/>
      <c r="O29" s="1"/>
      <c r="P29" s="42"/>
      <c r="Q29" s="82"/>
      <c r="R29" s="1"/>
      <c r="S29" s="42"/>
      <c r="T29" s="44"/>
    </row>
    <row r="30" spans="1:20" hidden="1" x14ac:dyDescent="0.25">
      <c r="B30" s="62"/>
      <c r="C30" s="606" t="s">
        <v>159</v>
      </c>
      <c r="D30" s="607"/>
      <c r="E30" s="607"/>
      <c r="F30" s="263">
        <f t="shared" si="9"/>
        <v>0</v>
      </c>
      <c r="G30" s="76">
        <f t="shared" si="10"/>
        <v>0</v>
      </c>
      <c r="H30" s="1">
        <f t="shared" si="11"/>
        <v>0</v>
      </c>
      <c r="I30" s="76"/>
      <c r="J30" s="1"/>
      <c r="K30" s="1"/>
      <c r="L30" s="1"/>
      <c r="M30" s="1"/>
      <c r="N30" s="82"/>
      <c r="O30" s="1"/>
      <c r="P30" s="42"/>
      <c r="Q30" s="82"/>
      <c r="R30" s="1"/>
      <c r="S30" s="42"/>
      <c r="T30" s="44"/>
    </row>
    <row r="31" spans="1:20" ht="15.75" thickBot="1" x14ac:dyDescent="0.3">
      <c r="B31" s="62"/>
      <c r="C31" s="606" t="s">
        <v>160</v>
      </c>
      <c r="D31" s="607"/>
      <c r="E31" s="607"/>
      <c r="F31" s="263">
        <f t="shared" si="9"/>
        <v>2655</v>
      </c>
      <c r="G31" s="76">
        <f t="shared" si="10"/>
        <v>2389.5</v>
      </c>
      <c r="H31" s="1">
        <f t="shared" si="11"/>
        <v>265.5</v>
      </c>
      <c r="I31" s="76"/>
      <c r="J31" s="1"/>
      <c r="K31" s="1"/>
      <c r="L31" s="1"/>
      <c r="M31" s="1"/>
      <c r="N31" s="82"/>
      <c r="O31" s="1"/>
      <c r="P31" s="42"/>
      <c r="Q31" s="82"/>
      <c r="R31" s="1"/>
      <c r="S31" s="42">
        <f>S14*1.18*0.15</f>
        <v>2655</v>
      </c>
      <c r="T31" s="44"/>
    </row>
    <row r="32" spans="1:20" ht="15.75" thickBot="1" x14ac:dyDescent="0.3">
      <c r="B32" s="85" t="s">
        <v>161</v>
      </c>
      <c r="C32" s="540" t="s">
        <v>162</v>
      </c>
      <c r="D32" s="558"/>
      <c r="E32" s="558"/>
      <c r="F32" s="261">
        <f>F33+F42+F45+F55+F58</f>
        <v>14364060</v>
      </c>
      <c r="G32" s="87">
        <f t="shared" ref="G32:H32" si="12">G33+G42+G45+G55+G58</f>
        <v>13131900</v>
      </c>
      <c r="H32" s="88">
        <f t="shared" si="12"/>
        <v>1232160</v>
      </c>
      <c r="I32" s="87">
        <f t="shared" ref="I32:T32" si="13">I33+I42+I45+I55+I58</f>
        <v>1186155</v>
      </c>
      <c r="J32" s="88">
        <f t="shared" si="13"/>
        <v>1186155</v>
      </c>
      <c r="K32" s="88">
        <f t="shared" si="13"/>
        <v>1306155</v>
      </c>
      <c r="L32" s="88">
        <f t="shared" si="13"/>
        <v>1191155</v>
      </c>
      <c r="M32" s="88">
        <f t="shared" si="13"/>
        <v>1186055</v>
      </c>
      <c r="N32" s="91">
        <f t="shared" si="13"/>
        <v>1186055</v>
      </c>
      <c r="O32" s="88">
        <f t="shared" si="13"/>
        <v>1186055</v>
      </c>
      <c r="P32" s="90">
        <f t="shared" si="13"/>
        <v>1186055</v>
      </c>
      <c r="Q32" s="91">
        <f t="shared" si="13"/>
        <v>1192055</v>
      </c>
      <c r="R32" s="88">
        <f t="shared" si="13"/>
        <v>1186055</v>
      </c>
      <c r="S32" s="90">
        <f t="shared" si="13"/>
        <v>1186057</v>
      </c>
      <c r="T32" s="92">
        <f t="shared" si="13"/>
        <v>1186053</v>
      </c>
    </row>
    <row r="33" spans="1:20" x14ac:dyDescent="0.25">
      <c r="B33" s="125" t="s">
        <v>627</v>
      </c>
      <c r="C33" s="541" t="s">
        <v>163</v>
      </c>
      <c r="D33" s="542"/>
      <c r="E33" s="542"/>
      <c r="F33" s="257">
        <f>F34+F35+F41</f>
        <v>10532300</v>
      </c>
      <c r="G33" s="119">
        <f t="shared" ref="G33:H33" si="14">G34+G35+G41</f>
        <v>9611760</v>
      </c>
      <c r="H33" s="120">
        <f t="shared" si="14"/>
        <v>920540</v>
      </c>
      <c r="I33" s="119">
        <f t="shared" ref="I33:T33" si="15">I34+I35+I41</f>
        <v>867192</v>
      </c>
      <c r="J33" s="120">
        <f t="shared" si="15"/>
        <v>867192</v>
      </c>
      <c r="K33" s="120">
        <f t="shared" si="15"/>
        <v>987192</v>
      </c>
      <c r="L33" s="120">
        <f t="shared" si="15"/>
        <v>867192</v>
      </c>
      <c r="M33" s="120">
        <f t="shared" si="15"/>
        <v>867192</v>
      </c>
      <c r="N33" s="123">
        <f t="shared" si="15"/>
        <v>867192</v>
      </c>
      <c r="O33" s="120">
        <f t="shared" si="15"/>
        <v>867192</v>
      </c>
      <c r="P33" s="122">
        <f t="shared" si="15"/>
        <v>867192</v>
      </c>
      <c r="Q33" s="123">
        <f t="shared" si="15"/>
        <v>873192</v>
      </c>
      <c r="R33" s="120">
        <f t="shared" si="15"/>
        <v>867192</v>
      </c>
      <c r="S33" s="122">
        <f t="shared" si="15"/>
        <v>867192</v>
      </c>
      <c r="T33" s="124">
        <f t="shared" si="15"/>
        <v>867188</v>
      </c>
    </row>
    <row r="34" spans="1:20" s="41" customFormat="1" x14ac:dyDescent="0.25">
      <c r="A34" s="128" t="s">
        <v>164</v>
      </c>
      <c r="B34" s="53" t="s">
        <v>628</v>
      </c>
      <c r="C34" s="580" t="s">
        <v>165</v>
      </c>
      <c r="D34" s="581"/>
      <c r="E34" s="581"/>
      <c r="F34" s="265">
        <f t="shared" ref="F34:F41" si="16">SUM(I34:T34)</f>
        <v>6000</v>
      </c>
      <c r="G34" s="78">
        <f t="shared" ref="G34:G40" si="17">F34*0.9</f>
        <v>5400</v>
      </c>
      <c r="H34" s="13">
        <f t="shared" ref="H34" si="18">F34*0.1</f>
        <v>600</v>
      </c>
      <c r="I34" s="78"/>
      <c r="J34" s="13"/>
      <c r="K34" s="13"/>
      <c r="L34" s="13"/>
      <c r="M34" s="13"/>
      <c r="N34" s="83"/>
      <c r="O34" s="13"/>
      <c r="P34" s="43"/>
      <c r="Q34" s="83">
        <v>6000</v>
      </c>
      <c r="R34" s="13"/>
      <c r="S34" s="43"/>
      <c r="T34" s="45"/>
    </row>
    <row r="35" spans="1:20" s="41" customFormat="1" x14ac:dyDescent="0.25">
      <c r="A35" s="128" t="s">
        <v>166</v>
      </c>
      <c r="B35" s="53" t="s">
        <v>629</v>
      </c>
      <c r="C35" s="580" t="s">
        <v>167</v>
      </c>
      <c r="D35" s="581"/>
      <c r="E35" s="581"/>
      <c r="F35" s="265">
        <f>F36+F39+F40</f>
        <v>10526300</v>
      </c>
      <c r="G35" s="78">
        <f t="shared" ref="G35:T35" si="19">G36+G39+G40</f>
        <v>9606360</v>
      </c>
      <c r="H35" s="13">
        <f t="shared" si="19"/>
        <v>919940</v>
      </c>
      <c r="I35" s="78">
        <f t="shared" si="19"/>
        <v>867192</v>
      </c>
      <c r="J35" s="13">
        <f t="shared" si="19"/>
        <v>867192</v>
      </c>
      <c r="K35" s="13">
        <f t="shared" si="19"/>
        <v>987192</v>
      </c>
      <c r="L35" s="13">
        <f t="shared" si="19"/>
        <v>867192</v>
      </c>
      <c r="M35" s="13">
        <f t="shared" si="19"/>
        <v>867192</v>
      </c>
      <c r="N35" s="83">
        <f t="shared" si="19"/>
        <v>867192</v>
      </c>
      <c r="O35" s="13">
        <f t="shared" si="19"/>
        <v>867192</v>
      </c>
      <c r="P35" s="43">
        <f t="shared" si="19"/>
        <v>867192</v>
      </c>
      <c r="Q35" s="83">
        <f t="shared" si="19"/>
        <v>867192</v>
      </c>
      <c r="R35" s="13">
        <f t="shared" si="19"/>
        <v>867192</v>
      </c>
      <c r="S35" s="43">
        <f t="shared" si="19"/>
        <v>867192</v>
      </c>
      <c r="T35" s="45">
        <f t="shared" si="19"/>
        <v>867188</v>
      </c>
    </row>
    <row r="36" spans="1:20" s="211" customFormat="1" x14ac:dyDescent="0.25">
      <c r="A36" s="393"/>
      <c r="B36" s="191"/>
      <c r="C36" s="204"/>
      <c r="D36" s="274" t="s">
        <v>1073</v>
      </c>
      <c r="E36" s="274"/>
      <c r="F36" s="281">
        <f>SUM(F37:F38)</f>
        <v>10050300</v>
      </c>
      <c r="G36" s="201">
        <f t="shared" ref="G36:T36" si="20">SUM(G37:G38)</f>
        <v>9177960</v>
      </c>
      <c r="H36" s="195">
        <f t="shared" si="20"/>
        <v>872340</v>
      </c>
      <c r="I36" s="201">
        <f t="shared" si="20"/>
        <v>837525</v>
      </c>
      <c r="J36" s="195">
        <f t="shared" si="20"/>
        <v>837525</v>
      </c>
      <c r="K36" s="195">
        <f t="shared" si="20"/>
        <v>837525</v>
      </c>
      <c r="L36" s="195">
        <f t="shared" si="20"/>
        <v>837525</v>
      </c>
      <c r="M36" s="195">
        <f t="shared" si="20"/>
        <v>837525</v>
      </c>
      <c r="N36" s="196">
        <f t="shared" si="20"/>
        <v>837525</v>
      </c>
      <c r="O36" s="195">
        <f t="shared" si="20"/>
        <v>837525</v>
      </c>
      <c r="P36" s="194">
        <f t="shared" si="20"/>
        <v>837525</v>
      </c>
      <c r="Q36" s="196">
        <f t="shared" si="20"/>
        <v>837525</v>
      </c>
      <c r="R36" s="195">
        <f t="shared" si="20"/>
        <v>837525</v>
      </c>
      <c r="S36" s="194">
        <f t="shared" si="20"/>
        <v>837525</v>
      </c>
      <c r="T36" s="197">
        <f t="shared" si="20"/>
        <v>837525</v>
      </c>
    </row>
    <row r="37" spans="1:20" x14ac:dyDescent="0.25">
      <c r="B37" s="55"/>
      <c r="C37" s="377"/>
      <c r="D37" s="246"/>
      <c r="E37" s="246" t="s">
        <v>1067</v>
      </c>
      <c r="F37" s="258">
        <f t="shared" ref="F37:F38" si="21">SUM(I37:T37)</f>
        <v>9177960</v>
      </c>
      <c r="G37" s="76">
        <f>F37</f>
        <v>9177960</v>
      </c>
      <c r="H37" s="1"/>
      <c r="I37" s="76">
        <v>764830</v>
      </c>
      <c r="J37" s="1">
        <v>764830</v>
      </c>
      <c r="K37" s="1">
        <v>764830</v>
      </c>
      <c r="L37" s="1">
        <v>764830</v>
      </c>
      <c r="M37" s="1">
        <v>764830</v>
      </c>
      <c r="N37" s="82">
        <v>764830</v>
      </c>
      <c r="O37" s="1">
        <v>764830</v>
      </c>
      <c r="P37" s="42">
        <v>764830</v>
      </c>
      <c r="Q37" s="82">
        <v>764830</v>
      </c>
      <c r="R37" s="1">
        <v>764830</v>
      </c>
      <c r="S37" s="42">
        <v>764830</v>
      </c>
      <c r="T37" s="44">
        <v>764830</v>
      </c>
    </row>
    <row r="38" spans="1:20" x14ac:dyDescent="0.25">
      <c r="B38" s="55"/>
      <c r="C38" s="377"/>
      <c r="D38" s="246"/>
      <c r="E38" s="246" t="s">
        <v>1068</v>
      </c>
      <c r="F38" s="258">
        <f t="shared" si="21"/>
        <v>872340</v>
      </c>
      <c r="G38" s="76"/>
      <c r="H38" s="1">
        <f>F38</f>
        <v>872340</v>
      </c>
      <c r="I38" s="76">
        <v>72695</v>
      </c>
      <c r="J38" s="1">
        <v>72695</v>
      </c>
      <c r="K38" s="1">
        <v>72695</v>
      </c>
      <c r="L38" s="1">
        <v>72695</v>
      </c>
      <c r="M38" s="1">
        <v>72695</v>
      </c>
      <c r="N38" s="82">
        <v>72695</v>
      </c>
      <c r="O38" s="1">
        <v>72695</v>
      </c>
      <c r="P38" s="42">
        <v>72695</v>
      </c>
      <c r="Q38" s="82">
        <v>72695</v>
      </c>
      <c r="R38" s="1">
        <v>72695</v>
      </c>
      <c r="S38" s="42">
        <v>72695</v>
      </c>
      <c r="T38" s="44">
        <v>72695</v>
      </c>
    </row>
    <row r="39" spans="1:20" s="211" customFormat="1" x14ac:dyDescent="0.25">
      <c r="A39" s="393"/>
      <c r="B39" s="191"/>
      <c r="C39" s="204"/>
      <c r="D39" s="274" t="s">
        <v>1096</v>
      </c>
      <c r="E39" s="274"/>
      <c r="F39" s="281">
        <f t="shared" ref="F39" si="22">SUM(I39:T39)</f>
        <v>120000</v>
      </c>
      <c r="G39" s="201">
        <f t="shared" ref="G39" si="23">F39*0.9</f>
        <v>108000</v>
      </c>
      <c r="H39" s="195">
        <f t="shared" ref="H39" si="24">F39*0.1</f>
        <v>12000</v>
      </c>
      <c r="I39" s="201"/>
      <c r="J39" s="195"/>
      <c r="K39" s="195">
        <f>30000*4</f>
        <v>120000</v>
      </c>
      <c r="L39" s="195"/>
      <c r="M39" s="195"/>
      <c r="N39" s="196"/>
      <c r="O39" s="195"/>
      <c r="P39" s="194"/>
      <c r="Q39" s="196"/>
      <c r="R39" s="195"/>
      <c r="S39" s="194"/>
      <c r="T39" s="197"/>
    </row>
    <row r="40" spans="1:20" s="211" customFormat="1" x14ac:dyDescent="0.25">
      <c r="A40" s="393"/>
      <c r="B40" s="191"/>
      <c r="C40" s="204"/>
      <c r="D40" s="274" t="s">
        <v>1074</v>
      </c>
      <c r="E40" s="274"/>
      <c r="F40" s="281">
        <f t="shared" ref="F40" si="25">SUM(I40:T40)</f>
        <v>356000</v>
      </c>
      <c r="G40" s="201">
        <f t="shared" si="17"/>
        <v>320400</v>
      </c>
      <c r="H40" s="195">
        <f t="shared" ref="H40" si="26">F40*0.1</f>
        <v>35600</v>
      </c>
      <c r="I40" s="201">
        <v>29667</v>
      </c>
      <c r="J40" s="195">
        <v>29667</v>
      </c>
      <c r="K40" s="195">
        <v>29667</v>
      </c>
      <c r="L40" s="195">
        <v>29667</v>
      </c>
      <c r="M40" s="195">
        <v>29667</v>
      </c>
      <c r="N40" s="196">
        <v>29667</v>
      </c>
      <c r="O40" s="195">
        <v>29667</v>
      </c>
      <c r="P40" s="194">
        <v>29667</v>
      </c>
      <c r="Q40" s="196">
        <v>29667</v>
      </c>
      <c r="R40" s="195">
        <v>29667</v>
      </c>
      <c r="S40" s="194">
        <v>29667</v>
      </c>
      <c r="T40" s="197">
        <v>29663</v>
      </c>
    </row>
    <row r="41" spans="1:20" s="41" customFormat="1" hidden="1" x14ac:dyDescent="0.25">
      <c r="A41" s="128" t="s">
        <v>168</v>
      </c>
      <c r="B41" s="53" t="s">
        <v>630</v>
      </c>
      <c r="C41" s="580" t="s">
        <v>169</v>
      </c>
      <c r="D41" s="581"/>
      <c r="E41" s="581"/>
      <c r="F41" s="265">
        <f t="shared" si="16"/>
        <v>0</v>
      </c>
      <c r="G41" s="78"/>
      <c r="H41" s="13"/>
      <c r="I41" s="78"/>
      <c r="J41" s="13"/>
      <c r="K41" s="13"/>
      <c r="L41" s="13"/>
      <c r="M41" s="13"/>
      <c r="N41" s="83"/>
      <c r="O41" s="13"/>
      <c r="P41" s="43"/>
      <c r="Q41" s="83"/>
      <c r="R41" s="13"/>
      <c r="S41" s="43"/>
      <c r="T41" s="45"/>
    </row>
    <row r="42" spans="1:20" x14ac:dyDescent="0.25">
      <c r="B42" s="93" t="s">
        <v>631</v>
      </c>
      <c r="C42" s="534" t="s">
        <v>170</v>
      </c>
      <c r="D42" s="535"/>
      <c r="E42" s="535"/>
      <c r="F42" s="259">
        <f>F43+F44</f>
        <v>420400</v>
      </c>
      <c r="G42" s="95">
        <f t="shared" ref="G42:H42" si="27">G43+G44</f>
        <v>378360</v>
      </c>
      <c r="H42" s="96">
        <f t="shared" si="27"/>
        <v>42040</v>
      </c>
      <c r="I42" s="95">
        <f t="shared" ref="I42:T42" si="28">I43+I44</f>
        <v>35100</v>
      </c>
      <c r="J42" s="96">
        <f t="shared" si="28"/>
        <v>35100</v>
      </c>
      <c r="K42" s="96">
        <f t="shared" si="28"/>
        <v>35100</v>
      </c>
      <c r="L42" s="96">
        <f t="shared" si="28"/>
        <v>35100</v>
      </c>
      <c r="M42" s="96">
        <f t="shared" si="28"/>
        <v>35000</v>
      </c>
      <c r="N42" s="99">
        <f t="shared" si="28"/>
        <v>35000</v>
      </c>
      <c r="O42" s="96">
        <f t="shared" si="28"/>
        <v>35000</v>
      </c>
      <c r="P42" s="98">
        <f t="shared" si="28"/>
        <v>35000</v>
      </c>
      <c r="Q42" s="99">
        <f t="shared" si="28"/>
        <v>35000</v>
      </c>
      <c r="R42" s="96">
        <f t="shared" si="28"/>
        <v>35000</v>
      </c>
      <c r="S42" s="98">
        <f t="shared" si="28"/>
        <v>35000</v>
      </c>
      <c r="T42" s="100">
        <f t="shared" si="28"/>
        <v>35000</v>
      </c>
    </row>
    <row r="43" spans="1:20" s="41" customFormat="1" x14ac:dyDescent="0.25">
      <c r="A43" s="128" t="s">
        <v>171</v>
      </c>
      <c r="B43" s="53" t="s">
        <v>632</v>
      </c>
      <c r="C43" s="580" t="s">
        <v>172</v>
      </c>
      <c r="D43" s="581"/>
      <c r="E43" s="581"/>
      <c r="F43" s="265">
        <f t="shared" ref="F43:F44" si="29">SUM(I43:T43)</f>
        <v>404400</v>
      </c>
      <c r="G43" s="78">
        <f t="shared" ref="G43:G44" si="30">F43*0.9</f>
        <v>363960</v>
      </c>
      <c r="H43" s="13">
        <f t="shared" ref="H43:H44" si="31">F43*0.1</f>
        <v>40440</v>
      </c>
      <c r="I43" s="78">
        <f>24700+9000</f>
        <v>33700</v>
      </c>
      <c r="J43" s="13">
        <f t="shared" ref="J43:T43" si="32">24700+9000</f>
        <v>33700</v>
      </c>
      <c r="K43" s="13">
        <f t="shared" si="32"/>
        <v>33700</v>
      </c>
      <c r="L43" s="13">
        <f t="shared" si="32"/>
        <v>33700</v>
      </c>
      <c r="M43" s="13">
        <f t="shared" si="32"/>
        <v>33700</v>
      </c>
      <c r="N43" s="83">
        <f t="shared" si="32"/>
        <v>33700</v>
      </c>
      <c r="O43" s="13">
        <f t="shared" si="32"/>
        <v>33700</v>
      </c>
      <c r="P43" s="43">
        <f t="shared" si="32"/>
        <v>33700</v>
      </c>
      <c r="Q43" s="83">
        <f t="shared" si="32"/>
        <v>33700</v>
      </c>
      <c r="R43" s="13">
        <f t="shared" si="32"/>
        <v>33700</v>
      </c>
      <c r="S43" s="43">
        <f t="shared" si="32"/>
        <v>33700</v>
      </c>
      <c r="T43" s="45">
        <f t="shared" si="32"/>
        <v>33700</v>
      </c>
    </row>
    <row r="44" spans="1:20" s="41" customFormat="1" x14ac:dyDescent="0.25">
      <c r="A44" s="128" t="s">
        <v>173</v>
      </c>
      <c r="B44" s="53" t="s">
        <v>633</v>
      </c>
      <c r="C44" s="580" t="s">
        <v>174</v>
      </c>
      <c r="D44" s="581"/>
      <c r="E44" s="581"/>
      <c r="F44" s="265">
        <f t="shared" si="29"/>
        <v>16000</v>
      </c>
      <c r="G44" s="78">
        <f t="shared" si="30"/>
        <v>14400</v>
      </c>
      <c r="H44" s="13">
        <f t="shared" si="31"/>
        <v>1600</v>
      </c>
      <c r="I44" s="78">
        <v>1400</v>
      </c>
      <c r="J44" s="13">
        <v>1400</v>
      </c>
      <c r="K44" s="13">
        <v>1400</v>
      </c>
      <c r="L44" s="13">
        <v>1400</v>
      </c>
      <c r="M44" s="13">
        <v>1300</v>
      </c>
      <c r="N44" s="83">
        <v>1300</v>
      </c>
      <c r="O44" s="13">
        <v>1300</v>
      </c>
      <c r="P44" s="43">
        <v>1300</v>
      </c>
      <c r="Q44" s="83">
        <v>1300</v>
      </c>
      <c r="R44" s="13">
        <v>1300</v>
      </c>
      <c r="S44" s="43">
        <v>1300</v>
      </c>
      <c r="T44" s="45">
        <v>1300</v>
      </c>
    </row>
    <row r="45" spans="1:20" x14ac:dyDescent="0.25">
      <c r="B45" s="93" t="s">
        <v>634</v>
      </c>
      <c r="C45" s="534" t="s">
        <v>175</v>
      </c>
      <c r="D45" s="535"/>
      <c r="E45" s="535"/>
      <c r="F45" s="259">
        <f>F46+F47+F48+F49+F50+F53+F54</f>
        <v>1212400</v>
      </c>
      <c r="G45" s="95">
        <f t="shared" ref="G45:H45" si="33">G46+G47+G48+G49+G50+G53+G54</f>
        <v>1127160</v>
      </c>
      <c r="H45" s="96">
        <f t="shared" si="33"/>
        <v>85240</v>
      </c>
      <c r="I45" s="95">
        <f t="shared" ref="I45:T45" si="34">I46+I47+I48+I49+I50+I53+I54</f>
        <v>101033</v>
      </c>
      <c r="J45" s="96">
        <f t="shared" si="34"/>
        <v>101033</v>
      </c>
      <c r="K45" s="96">
        <f t="shared" si="34"/>
        <v>101033</v>
      </c>
      <c r="L45" s="96">
        <f t="shared" si="34"/>
        <v>101033</v>
      </c>
      <c r="M45" s="96">
        <f t="shared" si="34"/>
        <v>101033</v>
      </c>
      <c r="N45" s="99">
        <f t="shared" si="34"/>
        <v>101033</v>
      </c>
      <c r="O45" s="96">
        <f t="shared" si="34"/>
        <v>101033</v>
      </c>
      <c r="P45" s="98">
        <f t="shared" si="34"/>
        <v>101033</v>
      </c>
      <c r="Q45" s="99">
        <f t="shared" si="34"/>
        <v>101033</v>
      </c>
      <c r="R45" s="96">
        <f t="shared" si="34"/>
        <v>101033</v>
      </c>
      <c r="S45" s="98">
        <f t="shared" si="34"/>
        <v>101035</v>
      </c>
      <c r="T45" s="100">
        <f t="shared" si="34"/>
        <v>101035</v>
      </c>
    </row>
    <row r="46" spans="1:20" s="41" customFormat="1" x14ac:dyDescent="0.25">
      <c r="A46" s="128" t="s">
        <v>176</v>
      </c>
      <c r="B46" s="53" t="s">
        <v>635</v>
      </c>
      <c r="C46" s="580" t="s">
        <v>177</v>
      </c>
      <c r="D46" s="581"/>
      <c r="E46" s="581"/>
      <c r="F46" s="265">
        <f t="shared" ref="F46:F49" si="35">SUM(I46:T46)</f>
        <v>610000</v>
      </c>
      <c r="G46" s="78">
        <f t="shared" ref="G46" si="36">F46*0.9</f>
        <v>549000</v>
      </c>
      <c r="H46" s="13">
        <f t="shared" ref="H46" si="37">F46*0.1</f>
        <v>61000</v>
      </c>
      <c r="I46" s="78">
        <v>50833</v>
      </c>
      <c r="J46" s="13">
        <v>50833</v>
      </c>
      <c r="K46" s="13">
        <v>50833</v>
      </c>
      <c r="L46" s="13">
        <v>50833</v>
      </c>
      <c r="M46" s="13">
        <v>50833</v>
      </c>
      <c r="N46" s="83">
        <v>50833</v>
      </c>
      <c r="O46" s="13">
        <v>50833</v>
      </c>
      <c r="P46" s="43">
        <v>50833</v>
      </c>
      <c r="Q46" s="83">
        <v>50833</v>
      </c>
      <c r="R46" s="13">
        <v>50833</v>
      </c>
      <c r="S46" s="43">
        <v>50835</v>
      </c>
      <c r="T46" s="45">
        <v>50835</v>
      </c>
    </row>
    <row r="47" spans="1:20" s="41" customFormat="1" hidden="1" x14ac:dyDescent="0.25">
      <c r="A47" s="128" t="s">
        <v>178</v>
      </c>
      <c r="B47" s="53" t="s">
        <v>636</v>
      </c>
      <c r="C47" s="580" t="s">
        <v>179</v>
      </c>
      <c r="D47" s="581"/>
      <c r="E47" s="581"/>
      <c r="F47" s="265">
        <f t="shared" si="35"/>
        <v>0</v>
      </c>
      <c r="G47" s="78"/>
      <c r="H47" s="13"/>
      <c r="I47" s="78"/>
      <c r="J47" s="13"/>
      <c r="K47" s="13"/>
      <c r="L47" s="13"/>
      <c r="M47" s="13"/>
      <c r="N47" s="83"/>
      <c r="O47" s="13"/>
      <c r="P47" s="43"/>
      <c r="Q47" s="83"/>
      <c r="R47" s="13"/>
      <c r="S47" s="43"/>
      <c r="T47" s="45"/>
    </row>
    <row r="48" spans="1:20" s="41" customFormat="1" hidden="1" x14ac:dyDescent="0.25">
      <c r="A48" s="128" t="s">
        <v>180</v>
      </c>
      <c r="B48" s="53" t="s">
        <v>637</v>
      </c>
      <c r="C48" s="580" t="s">
        <v>181</v>
      </c>
      <c r="D48" s="581"/>
      <c r="E48" s="581"/>
      <c r="F48" s="265">
        <f t="shared" si="35"/>
        <v>0</v>
      </c>
      <c r="G48" s="78"/>
      <c r="H48" s="13"/>
      <c r="I48" s="78"/>
      <c r="J48" s="13"/>
      <c r="K48" s="13"/>
      <c r="L48" s="13"/>
      <c r="M48" s="13"/>
      <c r="N48" s="83"/>
      <c r="O48" s="13"/>
      <c r="P48" s="43"/>
      <c r="Q48" s="83"/>
      <c r="R48" s="13"/>
      <c r="S48" s="43"/>
      <c r="T48" s="45"/>
    </row>
    <row r="49" spans="1:20" s="41" customFormat="1" x14ac:dyDescent="0.25">
      <c r="A49" s="128" t="s">
        <v>182</v>
      </c>
      <c r="B49" s="53" t="s">
        <v>638</v>
      </c>
      <c r="C49" s="580" t="s">
        <v>183</v>
      </c>
      <c r="D49" s="581"/>
      <c r="E49" s="581"/>
      <c r="F49" s="265">
        <f t="shared" si="35"/>
        <v>120000</v>
      </c>
      <c r="G49" s="78">
        <f t="shared" ref="G49" si="38">F49*0.9</f>
        <v>108000</v>
      </c>
      <c r="H49" s="13">
        <f t="shared" ref="H49" si="39">F49*0.1</f>
        <v>12000</v>
      </c>
      <c r="I49" s="78">
        <v>10000</v>
      </c>
      <c r="J49" s="13">
        <v>10000</v>
      </c>
      <c r="K49" s="13">
        <v>10000</v>
      </c>
      <c r="L49" s="13">
        <v>10000</v>
      </c>
      <c r="M49" s="13">
        <v>10000</v>
      </c>
      <c r="N49" s="83">
        <v>10000</v>
      </c>
      <c r="O49" s="13">
        <v>10000</v>
      </c>
      <c r="P49" s="43">
        <v>10000</v>
      </c>
      <c r="Q49" s="83">
        <v>10000</v>
      </c>
      <c r="R49" s="13">
        <v>10000</v>
      </c>
      <c r="S49" s="43">
        <v>10000</v>
      </c>
      <c r="T49" s="45">
        <v>10000</v>
      </c>
    </row>
    <row r="50" spans="1:20" s="18" customFormat="1" hidden="1" x14ac:dyDescent="0.25">
      <c r="A50" s="128" t="s">
        <v>184</v>
      </c>
      <c r="B50" s="53" t="s">
        <v>639</v>
      </c>
      <c r="C50" s="580" t="s">
        <v>185</v>
      </c>
      <c r="D50" s="581"/>
      <c r="E50" s="581"/>
      <c r="F50" s="265">
        <f>F51+F52</f>
        <v>0</v>
      </c>
      <c r="G50" s="78">
        <f t="shared" ref="G50:H50" si="40">G51+G52</f>
        <v>0</v>
      </c>
      <c r="H50" s="13">
        <f t="shared" si="40"/>
        <v>0</v>
      </c>
      <c r="I50" s="78">
        <f t="shared" ref="I50:T50" si="41">I51+I52</f>
        <v>0</v>
      </c>
      <c r="J50" s="13">
        <f t="shared" si="41"/>
        <v>0</v>
      </c>
      <c r="K50" s="13">
        <f t="shared" si="41"/>
        <v>0</v>
      </c>
      <c r="L50" s="13">
        <f t="shared" si="41"/>
        <v>0</v>
      </c>
      <c r="M50" s="13">
        <f t="shared" si="41"/>
        <v>0</v>
      </c>
      <c r="N50" s="83">
        <f t="shared" si="41"/>
        <v>0</v>
      </c>
      <c r="O50" s="13">
        <f t="shared" si="41"/>
        <v>0</v>
      </c>
      <c r="P50" s="43">
        <f t="shared" si="41"/>
        <v>0</v>
      </c>
      <c r="Q50" s="83">
        <f t="shared" si="41"/>
        <v>0</v>
      </c>
      <c r="R50" s="13">
        <f t="shared" si="41"/>
        <v>0</v>
      </c>
      <c r="S50" s="43">
        <f t="shared" si="41"/>
        <v>0</v>
      </c>
      <c r="T50" s="45">
        <f t="shared" si="41"/>
        <v>0</v>
      </c>
    </row>
    <row r="51" spans="1:20" hidden="1" x14ac:dyDescent="0.25">
      <c r="B51" s="55"/>
      <c r="C51" s="278"/>
      <c r="D51" s="524" t="s">
        <v>186</v>
      </c>
      <c r="E51" s="524"/>
      <c r="F51" s="258">
        <f t="shared" ref="F51:F54" si="42">SUM(I51:T51)</f>
        <v>0</v>
      </c>
      <c r="G51" s="76"/>
      <c r="H51" s="1"/>
      <c r="I51" s="76"/>
      <c r="J51" s="1"/>
      <c r="K51" s="1"/>
      <c r="L51" s="1"/>
      <c r="M51" s="1"/>
      <c r="N51" s="82"/>
      <c r="O51" s="1"/>
      <c r="P51" s="42"/>
      <c r="Q51" s="82"/>
      <c r="R51" s="1"/>
      <c r="S51" s="42"/>
      <c r="T51" s="44"/>
    </row>
    <row r="52" spans="1:20" hidden="1" x14ac:dyDescent="0.25">
      <c r="B52" s="55"/>
      <c r="C52" s="278"/>
      <c r="D52" s="524" t="s">
        <v>187</v>
      </c>
      <c r="E52" s="524"/>
      <c r="F52" s="258">
        <f t="shared" si="42"/>
        <v>0</v>
      </c>
      <c r="G52" s="76"/>
      <c r="H52" s="1"/>
      <c r="I52" s="76"/>
      <c r="J52" s="1"/>
      <c r="K52" s="1"/>
      <c r="L52" s="1"/>
      <c r="M52" s="1"/>
      <c r="N52" s="82"/>
      <c r="O52" s="1"/>
      <c r="P52" s="42"/>
      <c r="Q52" s="82"/>
      <c r="R52" s="1"/>
      <c r="S52" s="42"/>
      <c r="T52" s="44"/>
    </row>
    <row r="53" spans="1:20" s="41" customFormat="1" x14ac:dyDescent="0.25">
      <c r="A53" s="128" t="s">
        <v>188</v>
      </c>
      <c r="B53" s="53" t="s">
        <v>640</v>
      </c>
      <c r="C53" s="576" t="s">
        <v>189</v>
      </c>
      <c r="D53" s="577"/>
      <c r="E53" s="577"/>
      <c r="F53" s="265">
        <f t="shared" si="42"/>
        <v>360000</v>
      </c>
      <c r="G53" s="78">
        <f>F53</f>
        <v>360000</v>
      </c>
      <c r="H53" s="13"/>
      <c r="I53" s="78">
        <v>30000</v>
      </c>
      <c r="J53" s="13">
        <v>30000</v>
      </c>
      <c r="K53" s="13">
        <v>30000</v>
      </c>
      <c r="L53" s="13">
        <v>30000</v>
      </c>
      <c r="M53" s="13">
        <v>30000</v>
      </c>
      <c r="N53" s="83">
        <v>30000</v>
      </c>
      <c r="O53" s="13">
        <v>30000</v>
      </c>
      <c r="P53" s="43">
        <v>30000</v>
      </c>
      <c r="Q53" s="83">
        <v>30000</v>
      </c>
      <c r="R53" s="13">
        <v>30000</v>
      </c>
      <c r="S53" s="43">
        <v>30000</v>
      </c>
      <c r="T53" s="45">
        <v>30000</v>
      </c>
    </row>
    <row r="54" spans="1:20" s="41" customFormat="1" x14ac:dyDescent="0.25">
      <c r="A54" s="128" t="s">
        <v>190</v>
      </c>
      <c r="B54" s="53" t="s">
        <v>641</v>
      </c>
      <c r="C54" s="576" t="s">
        <v>191</v>
      </c>
      <c r="D54" s="577"/>
      <c r="E54" s="577"/>
      <c r="F54" s="265">
        <f t="shared" si="42"/>
        <v>122400</v>
      </c>
      <c r="G54" s="78">
        <f t="shared" ref="G54" si="43">F54*0.9</f>
        <v>110160</v>
      </c>
      <c r="H54" s="13">
        <f t="shared" ref="H54" si="44">F54*0.1</f>
        <v>12240</v>
      </c>
      <c r="I54" s="78">
        <v>10200</v>
      </c>
      <c r="J54" s="13">
        <v>10200</v>
      </c>
      <c r="K54" s="13">
        <v>10200</v>
      </c>
      <c r="L54" s="13">
        <v>10200</v>
      </c>
      <c r="M54" s="13">
        <v>10200</v>
      </c>
      <c r="N54" s="83">
        <v>10200</v>
      </c>
      <c r="O54" s="13">
        <v>10200</v>
      </c>
      <c r="P54" s="43">
        <v>10200</v>
      </c>
      <c r="Q54" s="83">
        <v>10200</v>
      </c>
      <c r="R54" s="13">
        <v>10200</v>
      </c>
      <c r="S54" s="43">
        <v>10200</v>
      </c>
      <c r="T54" s="45">
        <v>10200</v>
      </c>
    </row>
    <row r="55" spans="1:20" hidden="1" x14ac:dyDescent="0.25">
      <c r="B55" s="93" t="s">
        <v>642</v>
      </c>
      <c r="C55" s="556" t="s">
        <v>192</v>
      </c>
      <c r="D55" s="557"/>
      <c r="E55" s="557"/>
      <c r="F55" s="259">
        <f>F56+F57</f>
        <v>0</v>
      </c>
      <c r="G55" s="95">
        <f t="shared" ref="G55:H55" si="45">G56+G57</f>
        <v>0</v>
      </c>
      <c r="H55" s="96">
        <f t="shared" si="45"/>
        <v>0</v>
      </c>
      <c r="I55" s="95">
        <f t="shared" ref="I55:T55" si="46">I56+I57</f>
        <v>0</v>
      </c>
      <c r="J55" s="96">
        <f t="shared" si="46"/>
        <v>0</v>
      </c>
      <c r="K55" s="96">
        <f t="shared" si="46"/>
        <v>0</v>
      </c>
      <c r="L55" s="96">
        <f t="shared" si="46"/>
        <v>0</v>
      </c>
      <c r="M55" s="96">
        <f t="shared" si="46"/>
        <v>0</v>
      </c>
      <c r="N55" s="99">
        <f t="shared" si="46"/>
        <v>0</v>
      </c>
      <c r="O55" s="96">
        <f t="shared" si="46"/>
        <v>0</v>
      </c>
      <c r="P55" s="98">
        <f t="shared" si="46"/>
        <v>0</v>
      </c>
      <c r="Q55" s="99">
        <f t="shared" si="46"/>
        <v>0</v>
      </c>
      <c r="R55" s="96">
        <f t="shared" si="46"/>
        <v>0</v>
      </c>
      <c r="S55" s="98">
        <f t="shared" si="46"/>
        <v>0</v>
      </c>
      <c r="T55" s="100">
        <f t="shared" si="46"/>
        <v>0</v>
      </c>
    </row>
    <row r="56" spans="1:20" s="41" customFormat="1" hidden="1" x14ac:dyDescent="0.25">
      <c r="A56" s="128" t="s">
        <v>193</v>
      </c>
      <c r="B56" s="53" t="s">
        <v>643</v>
      </c>
      <c r="C56" s="576" t="s">
        <v>194</v>
      </c>
      <c r="D56" s="577"/>
      <c r="E56" s="577"/>
      <c r="F56" s="265">
        <f t="shared" ref="F56:F57" si="47">SUM(I56:T56)</f>
        <v>0</v>
      </c>
      <c r="G56" s="78"/>
      <c r="H56" s="13"/>
      <c r="I56" s="78"/>
      <c r="J56" s="13"/>
      <c r="K56" s="13"/>
      <c r="L56" s="13"/>
      <c r="M56" s="13"/>
      <c r="N56" s="83"/>
      <c r="O56" s="13"/>
      <c r="P56" s="43"/>
      <c r="Q56" s="83"/>
      <c r="R56" s="13"/>
      <c r="S56" s="43"/>
      <c r="T56" s="45"/>
    </row>
    <row r="57" spans="1:20" s="41" customFormat="1" hidden="1" x14ac:dyDescent="0.25">
      <c r="A57" s="128" t="s">
        <v>195</v>
      </c>
      <c r="B57" s="53" t="s">
        <v>644</v>
      </c>
      <c r="C57" s="576" t="s">
        <v>196</v>
      </c>
      <c r="D57" s="577"/>
      <c r="E57" s="577"/>
      <c r="F57" s="265">
        <f t="shared" si="47"/>
        <v>0</v>
      </c>
      <c r="G57" s="78"/>
      <c r="H57" s="13"/>
      <c r="I57" s="78"/>
      <c r="J57" s="13"/>
      <c r="K57" s="13"/>
      <c r="L57" s="13"/>
      <c r="M57" s="13"/>
      <c r="N57" s="83"/>
      <c r="O57" s="13"/>
      <c r="P57" s="43"/>
      <c r="Q57" s="83"/>
      <c r="R57" s="13"/>
      <c r="S57" s="43"/>
      <c r="T57" s="45"/>
    </row>
    <row r="58" spans="1:20" x14ac:dyDescent="0.25">
      <c r="B58" s="93" t="s">
        <v>645</v>
      </c>
      <c r="C58" s="556" t="s">
        <v>197</v>
      </c>
      <c r="D58" s="557"/>
      <c r="E58" s="557"/>
      <c r="F58" s="259">
        <f>F59+F62+F63+F64+F65</f>
        <v>2198960</v>
      </c>
      <c r="G58" s="95">
        <f t="shared" ref="G58:H58" si="48">G59+G62+G63+G64+G65</f>
        <v>2014620</v>
      </c>
      <c r="H58" s="96">
        <f t="shared" si="48"/>
        <v>184340</v>
      </c>
      <c r="I58" s="95">
        <f t="shared" ref="I58:T58" si="49">I59+I62+I63+I64+I65</f>
        <v>182830</v>
      </c>
      <c r="J58" s="96">
        <f t="shared" si="49"/>
        <v>182830</v>
      </c>
      <c r="K58" s="96">
        <f t="shared" si="49"/>
        <v>182830</v>
      </c>
      <c r="L58" s="96">
        <f t="shared" si="49"/>
        <v>187830</v>
      </c>
      <c r="M58" s="96">
        <f t="shared" si="49"/>
        <v>182830</v>
      </c>
      <c r="N58" s="99">
        <f t="shared" si="49"/>
        <v>182830</v>
      </c>
      <c r="O58" s="96">
        <f t="shared" si="49"/>
        <v>182830</v>
      </c>
      <c r="P58" s="98">
        <f t="shared" si="49"/>
        <v>182830</v>
      </c>
      <c r="Q58" s="99">
        <f t="shared" si="49"/>
        <v>182830</v>
      </c>
      <c r="R58" s="96">
        <f t="shared" si="49"/>
        <v>182830</v>
      </c>
      <c r="S58" s="98">
        <f t="shared" si="49"/>
        <v>182830</v>
      </c>
      <c r="T58" s="100">
        <f t="shared" si="49"/>
        <v>182830</v>
      </c>
    </row>
    <row r="59" spans="1:20" s="41" customFormat="1" x14ac:dyDescent="0.25">
      <c r="A59" s="128" t="s">
        <v>198</v>
      </c>
      <c r="B59" s="53" t="s">
        <v>646</v>
      </c>
      <c r="C59" s="576" t="s">
        <v>879</v>
      </c>
      <c r="D59" s="577"/>
      <c r="E59" s="577"/>
      <c r="F59" s="265">
        <f>SUM(F60:F61)</f>
        <v>2193960</v>
      </c>
      <c r="G59" s="78">
        <f t="shared" ref="G59" si="50">SUM(G60:G61)</f>
        <v>2010120</v>
      </c>
      <c r="H59" s="13">
        <f t="shared" ref="H59" si="51">SUM(H60:H61)</f>
        <v>183840</v>
      </c>
      <c r="I59" s="78">
        <f t="shared" ref="I59" si="52">SUM(I60:I61)</f>
        <v>182830</v>
      </c>
      <c r="J59" s="13">
        <f t="shared" ref="J59" si="53">SUM(J60:J61)</f>
        <v>182830</v>
      </c>
      <c r="K59" s="13">
        <f t="shared" ref="K59" si="54">SUM(K60:K61)</f>
        <v>182830</v>
      </c>
      <c r="L59" s="13">
        <f t="shared" ref="L59" si="55">SUM(L60:L61)</f>
        <v>182830</v>
      </c>
      <c r="M59" s="13">
        <f t="shared" ref="M59" si="56">SUM(M60:M61)</f>
        <v>182830</v>
      </c>
      <c r="N59" s="83">
        <f t="shared" ref="N59" si="57">SUM(N60:N61)</f>
        <v>182830</v>
      </c>
      <c r="O59" s="13">
        <f t="shared" ref="O59" si="58">SUM(O60:O61)</f>
        <v>182830</v>
      </c>
      <c r="P59" s="43">
        <f t="shared" ref="P59" si="59">SUM(P60:P61)</f>
        <v>182830</v>
      </c>
      <c r="Q59" s="83">
        <f t="shared" ref="Q59" si="60">SUM(Q60:Q61)</f>
        <v>182830</v>
      </c>
      <c r="R59" s="13">
        <f t="shared" ref="R59" si="61">SUM(R60:R61)</f>
        <v>182830</v>
      </c>
      <c r="S59" s="43">
        <f t="shared" ref="S59" si="62">SUM(S60:S61)</f>
        <v>182830</v>
      </c>
      <c r="T59" s="45">
        <f t="shared" ref="T59" si="63">SUM(T60:T61)</f>
        <v>182830</v>
      </c>
    </row>
    <row r="60" spans="1:20" x14ac:dyDescent="0.25">
      <c r="B60" s="55"/>
      <c r="C60" s="278"/>
      <c r="D60" s="398" t="s">
        <v>1067</v>
      </c>
      <c r="E60" s="398"/>
      <c r="F60" s="258">
        <f t="shared" ref="F60:F61" si="64">SUM(I60:T60)</f>
        <v>2010120</v>
      </c>
      <c r="G60" s="76">
        <f>F60</f>
        <v>2010120</v>
      </c>
      <c r="H60" s="1"/>
      <c r="I60" s="76">
        <v>167510</v>
      </c>
      <c r="J60" s="1">
        <v>167510</v>
      </c>
      <c r="K60" s="1">
        <v>167510</v>
      </c>
      <c r="L60" s="1">
        <v>167510</v>
      </c>
      <c r="M60" s="1">
        <v>167510</v>
      </c>
      <c r="N60" s="82">
        <v>167510</v>
      </c>
      <c r="O60" s="1">
        <v>167510</v>
      </c>
      <c r="P60" s="42">
        <v>167510</v>
      </c>
      <c r="Q60" s="82">
        <v>167510</v>
      </c>
      <c r="R60" s="1">
        <v>167510</v>
      </c>
      <c r="S60" s="42">
        <v>167510</v>
      </c>
      <c r="T60" s="44">
        <v>167510</v>
      </c>
    </row>
    <row r="61" spans="1:20" x14ac:dyDescent="0.25">
      <c r="B61" s="55"/>
      <c r="C61" s="278"/>
      <c r="D61" s="398" t="s">
        <v>1068</v>
      </c>
      <c r="E61" s="398"/>
      <c r="F61" s="258">
        <f t="shared" si="64"/>
        <v>183840</v>
      </c>
      <c r="G61" s="76"/>
      <c r="H61" s="1">
        <f>F61</f>
        <v>183840</v>
      </c>
      <c r="I61" s="76">
        <v>15320</v>
      </c>
      <c r="J61" s="1">
        <v>15320</v>
      </c>
      <c r="K61" s="1">
        <v>15320</v>
      </c>
      <c r="L61" s="1">
        <v>15320</v>
      </c>
      <c r="M61" s="1">
        <v>15320</v>
      </c>
      <c r="N61" s="82">
        <v>15320</v>
      </c>
      <c r="O61" s="1">
        <v>15320</v>
      </c>
      <c r="P61" s="42">
        <v>15320</v>
      </c>
      <c r="Q61" s="82">
        <v>15320</v>
      </c>
      <c r="R61" s="1">
        <v>15320</v>
      </c>
      <c r="S61" s="42">
        <v>15320</v>
      </c>
      <c r="T61" s="44">
        <v>15320</v>
      </c>
    </row>
    <row r="62" spans="1:20" s="41" customFormat="1" hidden="1" x14ac:dyDescent="0.25">
      <c r="A62" s="128" t="s">
        <v>199</v>
      </c>
      <c r="B62" s="53" t="s">
        <v>647</v>
      </c>
      <c r="C62" s="576" t="s">
        <v>200</v>
      </c>
      <c r="D62" s="577"/>
      <c r="E62" s="577"/>
      <c r="F62" s="265">
        <f t="shared" ref="F62:F65" si="65">SUM(I62:T62)</f>
        <v>0</v>
      </c>
      <c r="G62" s="78"/>
      <c r="H62" s="13"/>
      <c r="I62" s="78"/>
      <c r="J62" s="13"/>
      <c r="K62" s="13"/>
      <c r="L62" s="13"/>
      <c r="M62" s="13"/>
      <c r="N62" s="83"/>
      <c r="O62" s="13"/>
      <c r="P62" s="43"/>
      <c r="Q62" s="83"/>
      <c r="R62" s="13"/>
      <c r="S62" s="43"/>
      <c r="T62" s="45"/>
    </row>
    <row r="63" spans="1:20" s="41" customFormat="1" hidden="1" x14ac:dyDescent="0.25">
      <c r="A63" s="128" t="s">
        <v>201</v>
      </c>
      <c r="B63" s="53" t="s">
        <v>648</v>
      </c>
      <c r="C63" s="576" t="s">
        <v>202</v>
      </c>
      <c r="D63" s="577"/>
      <c r="E63" s="577"/>
      <c r="F63" s="265">
        <f t="shared" si="65"/>
        <v>0</v>
      </c>
      <c r="G63" s="78"/>
      <c r="H63" s="13"/>
      <c r="I63" s="78"/>
      <c r="J63" s="13"/>
      <c r="K63" s="13"/>
      <c r="L63" s="13"/>
      <c r="M63" s="13"/>
      <c r="N63" s="83"/>
      <c r="O63" s="13"/>
      <c r="P63" s="43"/>
      <c r="Q63" s="83"/>
      <c r="R63" s="13"/>
      <c r="S63" s="43"/>
      <c r="T63" s="45"/>
    </row>
    <row r="64" spans="1:20" s="41" customFormat="1" hidden="1" x14ac:dyDescent="0.25">
      <c r="A64" s="128" t="s">
        <v>203</v>
      </c>
      <c r="B64" s="53" t="s">
        <v>649</v>
      </c>
      <c r="C64" s="576" t="s">
        <v>204</v>
      </c>
      <c r="D64" s="577"/>
      <c r="E64" s="577"/>
      <c r="F64" s="265">
        <f t="shared" si="65"/>
        <v>0</v>
      </c>
      <c r="G64" s="78"/>
      <c r="H64" s="13"/>
      <c r="I64" s="78"/>
      <c r="J64" s="13"/>
      <c r="K64" s="13"/>
      <c r="L64" s="13"/>
      <c r="M64" s="13"/>
      <c r="N64" s="83"/>
      <c r="O64" s="13"/>
      <c r="P64" s="43"/>
      <c r="Q64" s="83"/>
      <c r="R64" s="13"/>
      <c r="S64" s="43"/>
      <c r="T64" s="45"/>
    </row>
    <row r="65" spans="1:21" s="41" customFormat="1" ht="15.75" thickBot="1" x14ac:dyDescent="0.3">
      <c r="A65" s="128" t="s">
        <v>205</v>
      </c>
      <c r="B65" s="198" t="s">
        <v>650</v>
      </c>
      <c r="C65" s="586" t="s">
        <v>206</v>
      </c>
      <c r="D65" s="587"/>
      <c r="E65" s="587"/>
      <c r="F65" s="282">
        <f t="shared" si="65"/>
        <v>5000</v>
      </c>
      <c r="G65" s="78">
        <f t="shared" ref="G65" si="66">F65*0.9</f>
        <v>4500</v>
      </c>
      <c r="H65" s="13">
        <f t="shared" ref="H65" si="67">F65*0.1</f>
        <v>500</v>
      </c>
      <c r="I65" s="78"/>
      <c r="J65" s="13"/>
      <c r="K65" s="13"/>
      <c r="L65" s="13">
        <v>5000</v>
      </c>
      <c r="M65" s="13"/>
      <c r="N65" s="83"/>
      <c r="O65" s="13"/>
      <c r="P65" s="43"/>
      <c r="Q65" s="83"/>
      <c r="R65" s="13"/>
      <c r="S65" s="43"/>
      <c r="T65" s="45"/>
    </row>
    <row r="66" spans="1:21" ht="15.75" thickBot="1" x14ac:dyDescent="0.3">
      <c r="B66" s="85" t="s">
        <v>207</v>
      </c>
      <c r="C66" s="560" t="s">
        <v>208</v>
      </c>
      <c r="D66" s="561"/>
      <c r="E66" s="561"/>
      <c r="F66" s="261">
        <f>F67+F68+F69+F70+F71+F72+F73+F77</f>
        <v>0</v>
      </c>
      <c r="G66" s="87">
        <f t="shared" ref="G66:H66" si="68">G67+G68+G69+G70+G71+G72+G73+G77</f>
        <v>0</v>
      </c>
      <c r="H66" s="88">
        <f t="shared" si="68"/>
        <v>0</v>
      </c>
      <c r="I66" s="87">
        <f t="shared" ref="I66:T66" si="69">I67+I68+I69+I70+I71+I72+I73+I77</f>
        <v>0</v>
      </c>
      <c r="J66" s="88">
        <f t="shared" si="69"/>
        <v>0</v>
      </c>
      <c r="K66" s="88">
        <f t="shared" si="69"/>
        <v>0</v>
      </c>
      <c r="L66" s="88">
        <f t="shared" si="69"/>
        <v>0</v>
      </c>
      <c r="M66" s="88">
        <f t="shared" si="69"/>
        <v>0</v>
      </c>
      <c r="N66" s="91">
        <f t="shared" si="69"/>
        <v>0</v>
      </c>
      <c r="O66" s="88">
        <f t="shared" si="69"/>
        <v>0</v>
      </c>
      <c r="P66" s="90">
        <f t="shared" si="69"/>
        <v>0</v>
      </c>
      <c r="Q66" s="91">
        <f t="shared" si="69"/>
        <v>0</v>
      </c>
      <c r="R66" s="88">
        <f t="shared" si="69"/>
        <v>0</v>
      </c>
      <c r="S66" s="90">
        <f t="shared" si="69"/>
        <v>0</v>
      </c>
      <c r="T66" s="92">
        <f t="shared" si="69"/>
        <v>0</v>
      </c>
    </row>
    <row r="67" spans="1:21" s="18" customFormat="1" hidden="1" x14ac:dyDescent="0.25">
      <c r="A67" s="128" t="s">
        <v>880</v>
      </c>
      <c r="B67" s="117" t="s">
        <v>881</v>
      </c>
      <c r="C67" s="574" t="s">
        <v>882</v>
      </c>
      <c r="D67" s="575"/>
      <c r="E67" s="575"/>
      <c r="F67" s="257">
        <f t="shared" ref="F67:F72" si="70">SUM(I67:T67)</f>
        <v>0</v>
      </c>
      <c r="G67" s="95"/>
      <c r="H67" s="96"/>
      <c r="I67" s="95"/>
      <c r="J67" s="96"/>
      <c r="K67" s="96"/>
      <c r="L67" s="96"/>
      <c r="M67" s="96"/>
      <c r="N67" s="99"/>
      <c r="O67" s="96"/>
      <c r="P67" s="98"/>
      <c r="Q67" s="99"/>
      <c r="R67" s="96"/>
      <c r="S67" s="98"/>
      <c r="T67" s="100"/>
    </row>
    <row r="68" spans="1:21" s="18" customFormat="1" hidden="1" x14ac:dyDescent="0.25">
      <c r="A68" s="128" t="s">
        <v>209</v>
      </c>
      <c r="B68" s="117" t="s">
        <v>651</v>
      </c>
      <c r="C68" s="574" t="s">
        <v>210</v>
      </c>
      <c r="D68" s="575"/>
      <c r="E68" s="575"/>
      <c r="F68" s="257">
        <f t="shared" si="70"/>
        <v>0</v>
      </c>
      <c r="G68" s="95"/>
      <c r="H68" s="96"/>
      <c r="I68" s="95"/>
      <c r="J68" s="96"/>
      <c r="K68" s="96"/>
      <c r="L68" s="96"/>
      <c r="M68" s="96"/>
      <c r="N68" s="99"/>
      <c r="O68" s="96"/>
      <c r="P68" s="98"/>
      <c r="Q68" s="99"/>
      <c r="R68" s="96"/>
      <c r="S68" s="98"/>
      <c r="T68" s="100"/>
    </row>
    <row r="69" spans="1:21" s="18" customFormat="1" hidden="1" x14ac:dyDescent="0.25">
      <c r="A69" s="128" t="s">
        <v>211</v>
      </c>
      <c r="B69" s="93" t="s">
        <v>652</v>
      </c>
      <c r="C69" s="556" t="s">
        <v>352</v>
      </c>
      <c r="D69" s="557"/>
      <c r="E69" s="557"/>
      <c r="F69" s="259">
        <f t="shared" si="70"/>
        <v>0</v>
      </c>
      <c r="G69" s="95"/>
      <c r="H69" s="96"/>
      <c r="I69" s="95"/>
      <c r="J69" s="96"/>
      <c r="K69" s="96"/>
      <c r="L69" s="96"/>
      <c r="M69" s="96"/>
      <c r="N69" s="99"/>
      <c r="O69" s="96"/>
      <c r="P69" s="98"/>
      <c r="Q69" s="99"/>
      <c r="R69" s="96"/>
      <c r="S69" s="98"/>
      <c r="T69" s="100"/>
    </row>
    <row r="70" spans="1:21" s="18" customFormat="1" hidden="1" x14ac:dyDescent="0.25">
      <c r="A70" s="128" t="s">
        <v>212</v>
      </c>
      <c r="B70" s="117" t="s">
        <v>653</v>
      </c>
      <c r="C70" s="556" t="s">
        <v>883</v>
      </c>
      <c r="D70" s="557"/>
      <c r="E70" s="557"/>
      <c r="F70" s="259">
        <f t="shared" si="70"/>
        <v>0</v>
      </c>
      <c r="G70" s="95"/>
      <c r="H70" s="96"/>
      <c r="I70" s="95"/>
      <c r="J70" s="96"/>
      <c r="K70" s="96"/>
      <c r="L70" s="96"/>
      <c r="M70" s="96"/>
      <c r="N70" s="99"/>
      <c r="O70" s="96"/>
      <c r="P70" s="98"/>
      <c r="Q70" s="99"/>
      <c r="R70" s="96"/>
      <c r="S70" s="98"/>
      <c r="T70" s="100"/>
    </row>
    <row r="71" spans="1:21" s="18" customFormat="1" hidden="1" x14ac:dyDescent="0.25">
      <c r="A71" s="128" t="s">
        <v>213</v>
      </c>
      <c r="B71" s="93" t="s">
        <v>654</v>
      </c>
      <c r="C71" s="556" t="s">
        <v>884</v>
      </c>
      <c r="D71" s="557"/>
      <c r="E71" s="557"/>
      <c r="F71" s="259">
        <f t="shared" si="70"/>
        <v>0</v>
      </c>
      <c r="G71" s="95"/>
      <c r="H71" s="96"/>
      <c r="I71" s="95"/>
      <c r="J71" s="96"/>
      <c r="K71" s="96"/>
      <c r="L71" s="96"/>
      <c r="M71" s="96"/>
      <c r="N71" s="99"/>
      <c r="O71" s="96"/>
      <c r="P71" s="98"/>
      <c r="Q71" s="99"/>
      <c r="R71" s="96"/>
      <c r="S71" s="98"/>
      <c r="T71" s="100"/>
    </row>
    <row r="72" spans="1:21" s="18" customFormat="1" hidden="1" x14ac:dyDescent="0.25">
      <c r="A72" s="128" t="s">
        <v>214</v>
      </c>
      <c r="B72" s="117" t="s">
        <v>655</v>
      </c>
      <c r="C72" s="556" t="s">
        <v>215</v>
      </c>
      <c r="D72" s="557"/>
      <c r="E72" s="557"/>
      <c r="F72" s="259">
        <f t="shared" si="70"/>
        <v>0</v>
      </c>
      <c r="G72" s="95"/>
      <c r="H72" s="96"/>
      <c r="I72" s="95"/>
      <c r="J72" s="96"/>
      <c r="K72" s="96"/>
      <c r="L72" s="96"/>
      <c r="M72" s="96"/>
      <c r="N72" s="99"/>
      <c r="O72" s="96"/>
      <c r="P72" s="98"/>
      <c r="Q72" s="99"/>
      <c r="R72" s="96"/>
      <c r="S72" s="98"/>
      <c r="T72" s="100"/>
    </row>
    <row r="73" spans="1:21" s="18" customFormat="1" hidden="1" x14ac:dyDescent="0.25">
      <c r="A73" s="128" t="s">
        <v>216</v>
      </c>
      <c r="B73" s="93" t="s">
        <v>656</v>
      </c>
      <c r="C73" s="556" t="s">
        <v>217</v>
      </c>
      <c r="D73" s="557"/>
      <c r="E73" s="557"/>
      <c r="F73" s="259">
        <f>F74+F75+F76</f>
        <v>0</v>
      </c>
      <c r="G73" s="95">
        <f t="shared" ref="G73:H73" si="71">G74+G75+G76</f>
        <v>0</v>
      </c>
      <c r="H73" s="96">
        <f t="shared" si="71"/>
        <v>0</v>
      </c>
      <c r="I73" s="95">
        <f t="shared" ref="I73:T73" si="72">I74+I75+I76</f>
        <v>0</v>
      </c>
      <c r="J73" s="96">
        <f t="shared" si="72"/>
        <v>0</v>
      </c>
      <c r="K73" s="96">
        <f t="shared" si="72"/>
        <v>0</v>
      </c>
      <c r="L73" s="96">
        <f t="shared" si="72"/>
        <v>0</v>
      </c>
      <c r="M73" s="96">
        <f t="shared" si="72"/>
        <v>0</v>
      </c>
      <c r="N73" s="99">
        <f t="shared" si="72"/>
        <v>0</v>
      </c>
      <c r="O73" s="96">
        <f t="shared" si="72"/>
        <v>0</v>
      </c>
      <c r="P73" s="98">
        <f t="shared" si="72"/>
        <v>0</v>
      </c>
      <c r="Q73" s="99">
        <f t="shared" si="72"/>
        <v>0</v>
      </c>
      <c r="R73" s="96">
        <f t="shared" si="72"/>
        <v>0</v>
      </c>
      <c r="S73" s="98">
        <f t="shared" si="72"/>
        <v>0</v>
      </c>
      <c r="T73" s="100">
        <f t="shared" si="72"/>
        <v>0</v>
      </c>
    </row>
    <row r="74" spans="1:21" hidden="1" x14ac:dyDescent="0.25">
      <c r="B74" s="55"/>
      <c r="C74" s="2"/>
      <c r="D74" s="524" t="s">
        <v>343</v>
      </c>
      <c r="E74" s="524"/>
      <c r="F74" s="258">
        <f t="shared" ref="F74:F76" si="73">SUM(I74:T74)</f>
        <v>0</v>
      </c>
      <c r="G74" s="76"/>
      <c r="H74" s="1"/>
      <c r="I74" s="76"/>
      <c r="J74" s="1"/>
      <c r="K74" s="1"/>
      <c r="L74" s="1"/>
      <c r="M74" s="1"/>
      <c r="N74" s="82"/>
      <c r="O74" s="1"/>
      <c r="P74" s="42"/>
      <c r="Q74" s="82"/>
      <c r="R74" s="1"/>
      <c r="S74" s="42"/>
      <c r="T74" s="44"/>
      <c r="U74" s="21"/>
    </row>
    <row r="75" spans="1:21" hidden="1" x14ac:dyDescent="0.25">
      <c r="B75" s="55"/>
      <c r="C75" s="2"/>
      <c r="D75" s="524" t="s">
        <v>344</v>
      </c>
      <c r="E75" s="524"/>
      <c r="F75" s="258">
        <f t="shared" si="73"/>
        <v>0</v>
      </c>
      <c r="G75" s="76"/>
      <c r="H75" s="1"/>
      <c r="I75" s="76"/>
      <c r="J75" s="1"/>
      <c r="K75" s="1"/>
      <c r="L75" s="1"/>
      <c r="M75" s="1"/>
      <c r="N75" s="82"/>
      <c r="O75" s="1"/>
      <c r="P75" s="42"/>
      <c r="Q75" s="82"/>
      <c r="R75" s="1"/>
      <c r="S75" s="42"/>
      <c r="T75" s="44"/>
    </row>
    <row r="76" spans="1:21" hidden="1" x14ac:dyDescent="0.25">
      <c r="B76" s="55"/>
      <c r="C76" s="2"/>
      <c r="D76" s="524" t="s">
        <v>345</v>
      </c>
      <c r="E76" s="524"/>
      <c r="F76" s="258">
        <f t="shared" si="73"/>
        <v>0</v>
      </c>
      <c r="G76" s="76"/>
      <c r="H76" s="1"/>
      <c r="I76" s="76"/>
      <c r="J76" s="1"/>
      <c r="K76" s="1"/>
      <c r="L76" s="1"/>
      <c r="M76" s="1"/>
      <c r="N76" s="82"/>
      <c r="O76" s="1"/>
      <c r="P76" s="42"/>
      <c r="Q76" s="82"/>
      <c r="R76" s="1"/>
      <c r="S76" s="42"/>
      <c r="T76" s="44"/>
    </row>
    <row r="77" spans="1:21" s="18" customFormat="1" hidden="1" x14ac:dyDescent="0.25">
      <c r="A77" s="128" t="s">
        <v>218</v>
      </c>
      <c r="B77" s="93" t="s">
        <v>657</v>
      </c>
      <c r="C77" s="556" t="s">
        <v>219</v>
      </c>
      <c r="D77" s="557"/>
      <c r="E77" s="557"/>
      <c r="F77" s="259">
        <f>F78+F79+F80+F81</f>
        <v>0</v>
      </c>
      <c r="G77" s="95">
        <f t="shared" ref="G77:H77" si="74">G78+G79+G80+G81</f>
        <v>0</v>
      </c>
      <c r="H77" s="96">
        <f t="shared" si="74"/>
        <v>0</v>
      </c>
      <c r="I77" s="95">
        <f t="shared" ref="I77:T77" si="75">I78+I79+I80+I81</f>
        <v>0</v>
      </c>
      <c r="J77" s="96">
        <f t="shared" si="75"/>
        <v>0</v>
      </c>
      <c r="K77" s="96">
        <f t="shared" si="75"/>
        <v>0</v>
      </c>
      <c r="L77" s="96">
        <f t="shared" si="75"/>
        <v>0</v>
      </c>
      <c r="M77" s="96">
        <f t="shared" si="75"/>
        <v>0</v>
      </c>
      <c r="N77" s="99">
        <f t="shared" si="75"/>
        <v>0</v>
      </c>
      <c r="O77" s="96">
        <f t="shared" si="75"/>
        <v>0</v>
      </c>
      <c r="P77" s="98">
        <f t="shared" si="75"/>
        <v>0</v>
      </c>
      <c r="Q77" s="99">
        <f t="shared" si="75"/>
        <v>0</v>
      </c>
      <c r="R77" s="96">
        <f t="shared" si="75"/>
        <v>0</v>
      </c>
      <c r="S77" s="98">
        <f t="shared" si="75"/>
        <v>0</v>
      </c>
      <c r="T77" s="100">
        <f t="shared" si="75"/>
        <v>0</v>
      </c>
    </row>
    <row r="78" spans="1:21" hidden="1" x14ac:dyDescent="0.25">
      <c r="B78" s="55"/>
      <c r="C78" s="2"/>
      <c r="D78" s="524" t="s">
        <v>836</v>
      </c>
      <c r="E78" s="524"/>
      <c r="F78" s="258">
        <f t="shared" ref="F78:F81" si="76">SUM(I78:T78)</f>
        <v>0</v>
      </c>
      <c r="G78" s="76"/>
      <c r="H78" s="1"/>
      <c r="I78" s="76"/>
      <c r="J78" s="1"/>
      <c r="K78" s="1"/>
      <c r="L78" s="1"/>
      <c r="M78" s="1"/>
      <c r="N78" s="82"/>
      <c r="O78" s="1"/>
      <c r="P78" s="42"/>
      <c r="Q78" s="82"/>
      <c r="R78" s="1"/>
      <c r="S78" s="42"/>
      <c r="T78" s="44"/>
    </row>
    <row r="79" spans="1:21" hidden="1" x14ac:dyDescent="0.25">
      <c r="B79" s="55"/>
      <c r="C79" s="2"/>
      <c r="D79" s="524" t="s">
        <v>346</v>
      </c>
      <c r="E79" s="524"/>
      <c r="F79" s="258">
        <f t="shared" si="76"/>
        <v>0</v>
      </c>
      <c r="G79" s="76"/>
      <c r="H79" s="1"/>
      <c r="I79" s="76"/>
      <c r="J79" s="1"/>
      <c r="K79" s="1"/>
      <c r="L79" s="1"/>
      <c r="M79" s="1"/>
      <c r="N79" s="82"/>
      <c r="O79" s="1"/>
      <c r="P79" s="42"/>
      <c r="Q79" s="82"/>
      <c r="R79" s="1"/>
      <c r="S79" s="42"/>
      <c r="T79" s="44"/>
    </row>
    <row r="80" spans="1:21" hidden="1" x14ac:dyDescent="0.25">
      <c r="B80" s="55"/>
      <c r="C80" s="2"/>
      <c r="D80" s="524" t="s">
        <v>837</v>
      </c>
      <c r="E80" s="524"/>
      <c r="F80" s="258">
        <f t="shared" si="76"/>
        <v>0</v>
      </c>
      <c r="G80" s="76"/>
      <c r="H80" s="1"/>
      <c r="I80" s="76"/>
      <c r="J80" s="1"/>
      <c r="K80" s="1"/>
      <c r="L80" s="1"/>
      <c r="M80" s="1"/>
      <c r="N80" s="82"/>
      <c r="O80" s="1"/>
      <c r="P80" s="42"/>
      <c r="Q80" s="82"/>
      <c r="R80" s="1"/>
      <c r="S80" s="42"/>
      <c r="T80" s="44"/>
    </row>
    <row r="81" spans="1:20" ht="15.75" hidden="1" thickBot="1" x14ac:dyDescent="0.3">
      <c r="B81" s="55"/>
      <c r="C81" s="2"/>
      <c r="D81" s="524" t="s">
        <v>835</v>
      </c>
      <c r="E81" s="524"/>
      <c r="F81" s="258">
        <f t="shared" si="76"/>
        <v>0</v>
      </c>
      <c r="G81" s="76"/>
      <c r="H81" s="1"/>
      <c r="I81" s="76"/>
      <c r="J81" s="1"/>
      <c r="K81" s="1"/>
      <c r="L81" s="1"/>
      <c r="M81" s="1"/>
      <c r="N81" s="82"/>
      <c r="O81" s="1"/>
      <c r="P81" s="42"/>
      <c r="Q81" s="82"/>
      <c r="R81" s="1"/>
      <c r="S81" s="42"/>
      <c r="T81" s="44"/>
    </row>
    <row r="82" spans="1:20" ht="15.75" thickBot="1" x14ac:dyDescent="0.3">
      <c r="B82" s="101" t="s">
        <v>220</v>
      </c>
      <c r="C82" s="560" t="s">
        <v>221</v>
      </c>
      <c r="D82" s="561"/>
      <c r="E82" s="561"/>
      <c r="F82" s="261">
        <f>F83+F86+F90+F91+F102+F113+F124+F127+F139+F140+F141+F142+F153</f>
        <v>0</v>
      </c>
      <c r="G82" s="87">
        <f t="shared" ref="G82:H82" si="77">G83+G86+G90+G91+G102+G113+G124+G127+G139+G140+G141+G142+G153</f>
        <v>0</v>
      </c>
      <c r="H82" s="88">
        <f t="shared" si="77"/>
        <v>0</v>
      </c>
      <c r="I82" s="87">
        <f t="shared" ref="I82:T82" si="78">I83+I86+I90+I91+I102+I113+I124+I127+I139+I140+I141+I142+I153</f>
        <v>0</v>
      </c>
      <c r="J82" s="88">
        <f t="shared" si="78"/>
        <v>0</v>
      </c>
      <c r="K82" s="88">
        <f t="shared" si="78"/>
        <v>0</v>
      </c>
      <c r="L82" s="88">
        <f t="shared" si="78"/>
        <v>0</v>
      </c>
      <c r="M82" s="88">
        <f t="shared" si="78"/>
        <v>0</v>
      </c>
      <c r="N82" s="91">
        <f t="shared" si="78"/>
        <v>0</v>
      </c>
      <c r="O82" s="88">
        <f t="shared" si="78"/>
        <v>0</v>
      </c>
      <c r="P82" s="90">
        <f t="shared" si="78"/>
        <v>0</v>
      </c>
      <c r="Q82" s="91">
        <f t="shared" si="78"/>
        <v>0</v>
      </c>
      <c r="R82" s="88">
        <f t="shared" si="78"/>
        <v>0</v>
      </c>
      <c r="S82" s="90">
        <f t="shared" si="78"/>
        <v>0</v>
      </c>
      <c r="T82" s="92">
        <f t="shared" si="78"/>
        <v>0</v>
      </c>
    </row>
    <row r="83" spans="1:20" s="41" customFormat="1" hidden="1" x14ac:dyDescent="0.25">
      <c r="A83" s="128" t="s">
        <v>222</v>
      </c>
      <c r="B83" s="126" t="s">
        <v>658</v>
      </c>
      <c r="C83" s="562" t="s">
        <v>223</v>
      </c>
      <c r="D83" s="563"/>
      <c r="E83" s="563"/>
      <c r="F83" s="266">
        <f>F84+F85</f>
        <v>0</v>
      </c>
      <c r="G83" s="173">
        <f t="shared" ref="G83:H83" si="79">G84+G85</f>
        <v>0</v>
      </c>
      <c r="H83" s="134">
        <f t="shared" si="79"/>
        <v>0</v>
      </c>
      <c r="I83" s="173">
        <f t="shared" ref="I83:T83" si="80">I84+I85</f>
        <v>0</v>
      </c>
      <c r="J83" s="134">
        <f t="shared" si="80"/>
        <v>0</v>
      </c>
      <c r="K83" s="134">
        <f t="shared" si="80"/>
        <v>0</v>
      </c>
      <c r="L83" s="134">
        <f t="shared" si="80"/>
        <v>0</v>
      </c>
      <c r="M83" s="134">
        <f t="shared" si="80"/>
        <v>0</v>
      </c>
      <c r="N83" s="135">
        <f t="shared" si="80"/>
        <v>0</v>
      </c>
      <c r="O83" s="134">
        <f t="shared" si="80"/>
        <v>0</v>
      </c>
      <c r="P83" s="133">
        <f t="shared" si="80"/>
        <v>0</v>
      </c>
      <c r="Q83" s="135">
        <f t="shared" si="80"/>
        <v>0</v>
      </c>
      <c r="R83" s="134">
        <f t="shared" si="80"/>
        <v>0</v>
      </c>
      <c r="S83" s="133">
        <f t="shared" si="80"/>
        <v>0</v>
      </c>
      <c r="T83" s="136">
        <f t="shared" si="80"/>
        <v>0</v>
      </c>
    </row>
    <row r="84" spans="1:20" hidden="1" x14ac:dyDescent="0.25">
      <c r="B84" s="55"/>
      <c r="C84" s="2"/>
      <c r="D84" s="524" t="s">
        <v>347</v>
      </c>
      <c r="E84" s="524"/>
      <c r="F84" s="258">
        <f t="shared" ref="F84:F85" si="81">SUM(I84:T84)</f>
        <v>0</v>
      </c>
      <c r="G84" s="76"/>
      <c r="H84" s="1"/>
      <c r="I84" s="76"/>
      <c r="J84" s="1"/>
      <c r="K84" s="1"/>
      <c r="L84" s="1"/>
      <c r="M84" s="1"/>
      <c r="N84" s="82"/>
      <c r="O84" s="1"/>
      <c r="P84" s="42"/>
      <c r="Q84" s="82"/>
      <c r="R84" s="1"/>
      <c r="S84" s="42"/>
      <c r="T84" s="44"/>
    </row>
    <row r="85" spans="1:20" hidden="1" x14ac:dyDescent="0.25">
      <c r="B85" s="55"/>
      <c r="C85" s="2"/>
      <c r="D85" s="524" t="s">
        <v>348</v>
      </c>
      <c r="E85" s="524"/>
      <c r="F85" s="258">
        <f t="shared" si="81"/>
        <v>0</v>
      </c>
      <c r="G85" s="76"/>
      <c r="H85" s="1"/>
      <c r="I85" s="76"/>
      <c r="J85" s="1"/>
      <c r="K85" s="1"/>
      <c r="L85" s="1"/>
      <c r="M85" s="1"/>
      <c r="N85" s="82"/>
      <c r="O85" s="1"/>
      <c r="P85" s="42"/>
      <c r="Q85" s="82"/>
      <c r="R85" s="1"/>
      <c r="S85" s="42"/>
      <c r="T85" s="44"/>
    </row>
    <row r="86" spans="1:20" hidden="1" x14ac:dyDescent="0.25">
      <c r="B86" s="126" t="s">
        <v>838</v>
      </c>
      <c r="C86" s="562" t="s">
        <v>839</v>
      </c>
      <c r="D86" s="563"/>
      <c r="E86" s="563"/>
      <c r="F86" s="266">
        <f>F87+F88+F89</f>
        <v>0</v>
      </c>
      <c r="G86" s="173">
        <f t="shared" ref="G86:H86" si="82">G87+G88+G89</f>
        <v>0</v>
      </c>
      <c r="H86" s="134">
        <f t="shared" si="82"/>
        <v>0</v>
      </c>
      <c r="I86" s="173">
        <f t="shared" ref="I86:T86" si="83">I87+I88+I89</f>
        <v>0</v>
      </c>
      <c r="J86" s="134">
        <f t="shared" si="83"/>
        <v>0</v>
      </c>
      <c r="K86" s="134">
        <f t="shared" si="83"/>
        <v>0</v>
      </c>
      <c r="L86" s="134">
        <f t="shared" si="83"/>
        <v>0</v>
      </c>
      <c r="M86" s="134">
        <f t="shared" si="83"/>
        <v>0</v>
      </c>
      <c r="N86" s="135">
        <f t="shared" si="83"/>
        <v>0</v>
      </c>
      <c r="O86" s="134">
        <f t="shared" si="83"/>
        <v>0</v>
      </c>
      <c r="P86" s="133">
        <f t="shared" si="83"/>
        <v>0</v>
      </c>
      <c r="Q86" s="135">
        <f t="shared" si="83"/>
        <v>0</v>
      </c>
      <c r="R86" s="134">
        <f t="shared" si="83"/>
        <v>0</v>
      </c>
      <c r="S86" s="133">
        <f t="shared" si="83"/>
        <v>0</v>
      </c>
      <c r="T86" s="136">
        <f t="shared" si="83"/>
        <v>0</v>
      </c>
    </row>
    <row r="87" spans="1:20" s="211" customFormat="1" hidden="1" x14ac:dyDescent="0.25">
      <c r="A87" s="128" t="s">
        <v>885</v>
      </c>
      <c r="B87" s="191" t="s">
        <v>886</v>
      </c>
      <c r="C87" s="204"/>
      <c r="D87" s="274" t="s">
        <v>976</v>
      </c>
      <c r="E87" s="300"/>
      <c r="F87" s="281">
        <f t="shared" ref="F87:F90" si="84">SUM(I87:T87)</f>
        <v>0</v>
      </c>
      <c r="G87" s="201"/>
      <c r="H87" s="195"/>
      <c r="I87" s="201"/>
      <c r="J87" s="195"/>
      <c r="K87" s="195"/>
      <c r="L87" s="195"/>
      <c r="M87" s="195"/>
      <c r="N87" s="196"/>
      <c r="O87" s="195"/>
      <c r="P87" s="194"/>
      <c r="Q87" s="196"/>
      <c r="R87" s="195"/>
      <c r="S87" s="194"/>
      <c r="T87" s="197"/>
    </row>
    <row r="88" spans="1:20" s="211" customFormat="1" hidden="1" x14ac:dyDescent="0.25">
      <c r="A88" s="128" t="s">
        <v>224</v>
      </c>
      <c r="B88" s="191" t="s">
        <v>659</v>
      </c>
      <c r="C88" s="204"/>
      <c r="D88" s="274" t="s">
        <v>225</v>
      </c>
      <c r="E88" s="300"/>
      <c r="F88" s="281">
        <f t="shared" si="84"/>
        <v>0</v>
      </c>
      <c r="G88" s="201"/>
      <c r="H88" s="195"/>
      <c r="I88" s="201"/>
      <c r="J88" s="195"/>
      <c r="K88" s="195"/>
      <c r="L88" s="195"/>
      <c r="M88" s="195"/>
      <c r="N88" s="196"/>
      <c r="O88" s="195"/>
      <c r="P88" s="194"/>
      <c r="Q88" s="196"/>
      <c r="R88" s="195"/>
      <c r="S88" s="194"/>
      <c r="T88" s="197"/>
    </row>
    <row r="89" spans="1:20" s="211" customFormat="1" hidden="1" x14ac:dyDescent="0.25">
      <c r="A89" s="128" t="s">
        <v>226</v>
      </c>
      <c r="B89" s="191" t="s">
        <v>660</v>
      </c>
      <c r="C89" s="204"/>
      <c r="D89" s="274" t="s">
        <v>227</v>
      </c>
      <c r="E89" s="300"/>
      <c r="F89" s="281">
        <f t="shared" si="84"/>
        <v>0</v>
      </c>
      <c r="G89" s="201"/>
      <c r="H89" s="195"/>
      <c r="I89" s="201"/>
      <c r="J89" s="195"/>
      <c r="K89" s="195"/>
      <c r="L89" s="195"/>
      <c r="M89" s="195"/>
      <c r="N89" s="196"/>
      <c r="O89" s="195"/>
      <c r="P89" s="194"/>
      <c r="Q89" s="196"/>
      <c r="R89" s="195"/>
      <c r="S89" s="194"/>
      <c r="T89" s="197"/>
    </row>
    <row r="90" spans="1:20" s="41" customFormat="1" ht="27.75" hidden="1" customHeight="1" x14ac:dyDescent="0.25">
      <c r="A90" s="128" t="s">
        <v>228</v>
      </c>
      <c r="B90" s="109" t="s">
        <v>661</v>
      </c>
      <c r="C90" s="602" t="s">
        <v>353</v>
      </c>
      <c r="D90" s="603"/>
      <c r="E90" s="603"/>
      <c r="F90" s="267">
        <f t="shared" si="84"/>
        <v>0</v>
      </c>
      <c r="G90" s="111"/>
      <c r="H90" s="112"/>
      <c r="I90" s="111"/>
      <c r="J90" s="112"/>
      <c r="K90" s="112"/>
      <c r="L90" s="112"/>
      <c r="M90" s="112"/>
      <c r="N90" s="115"/>
      <c r="O90" s="112"/>
      <c r="P90" s="114"/>
      <c r="Q90" s="115"/>
      <c r="R90" s="112"/>
      <c r="S90" s="114"/>
      <c r="T90" s="116"/>
    </row>
    <row r="91" spans="1:20" s="41" customFormat="1" hidden="1" x14ac:dyDescent="0.25">
      <c r="A91" s="128" t="s">
        <v>229</v>
      </c>
      <c r="B91" s="109" t="s">
        <v>662</v>
      </c>
      <c r="C91" s="602" t="s">
        <v>804</v>
      </c>
      <c r="D91" s="603"/>
      <c r="E91" s="603"/>
      <c r="F91" s="267">
        <f>F92+F93+F94+F95+F96+F97+F98+F99+F100+F101</f>
        <v>0</v>
      </c>
      <c r="G91" s="111">
        <f t="shared" ref="G91:H91" si="85">G92+G93+G94+G95+G96+G97+G98+G99+G100+G101</f>
        <v>0</v>
      </c>
      <c r="H91" s="112">
        <f t="shared" si="85"/>
        <v>0</v>
      </c>
      <c r="I91" s="111">
        <f t="shared" ref="I91:T91" si="86">I92+I93+I94+I95+I96+I97+I98+I99+I100+I101</f>
        <v>0</v>
      </c>
      <c r="J91" s="112">
        <f t="shared" si="86"/>
        <v>0</v>
      </c>
      <c r="K91" s="112">
        <f t="shared" si="86"/>
        <v>0</v>
      </c>
      <c r="L91" s="112">
        <f t="shared" si="86"/>
        <v>0</v>
      </c>
      <c r="M91" s="112">
        <f t="shared" si="86"/>
        <v>0</v>
      </c>
      <c r="N91" s="115">
        <f t="shared" si="86"/>
        <v>0</v>
      </c>
      <c r="O91" s="112">
        <f t="shared" si="86"/>
        <v>0</v>
      </c>
      <c r="P91" s="114">
        <f t="shared" si="86"/>
        <v>0</v>
      </c>
      <c r="Q91" s="115">
        <f t="shared" si="86"/>
        <v>0</v>
      </c>
      <c r="R91" s="112">
        <f t="shared" si="86"/>
        <v>0</v>
      </c>
      <c r="S91" s="114">
        <f t="shared" si="86"/>
        <v>0</v>
      </c>
      <c r="T91" s="116">
        <f t="shared" si="86"/>
        <v>0</v>
      </c>
    </row>
    <row r="92" spans="1:20" hidden="1" x14ac:dyDescent="0.25">
      <c r="B92" s="55"/>
      <c r="C92" s="2"/>
      <c r="D92" s="524" t="s">
        <v>370</v>
      </c>
      <c r="E92" s="524"/>
      <c r="F92" s="258">
        <f t="shared" ref="F92:F101" si="87">SUM(I92:T92)</f>
        <v>0</v>
      </c>
      <c r="G92" s="76"/>
      <c r="H92" s="1"/>
      <c r="I92" s="76"/>
      <c r="J92" s="1"/>
      <c r="K92" s="1"/>
      <c r="L92" s="1"/>
      <c r="M92" s="1"/>
      <c r="N92" s="82"/>
      <c r="O92" s="1"/>
      <c r="P92" s="42"/>
      <c r="Q92" s="82"/>
      <c r="R92" s="1"/>
      <c r="S92" s="42"/>
      <c r="T92" s="44"/>
    </row>
    <row r="93" spans="1:20" hidden="1" x14ac:dyDescent="0.25">
      <c r="B93" s="55"/>
      <c r="C93" s="2"/>
      <c r="D93" s="524" t="s">
        <v>506</v>
      </c>
      <c r="E93" s="524"/>
      <c r="F93" s="258">
        <f t="shared" si="87"/>
        <v>0</v>
      </c>
      <c r="G93" s="76"/>
      <c r="H93" s="1"/>
      <c r="I93" s="76"/>
      <c r="J93" s="1"/>
      <c r="K93" s="1"/>
      <c r="L93" s="1"/>
      <c r="M93" s="1"/>
      <c r="N93" s="82"/>
      <c r="O93" s="1"/>
      <c r="P93" s="42"/>
      <c r="Q93" s="82"/>
      <c r="R93" s="1"/>
      <c r="S93" s="42"/>
      <c r="T93" s="44"/>
    </row>
    <row r="94" spans="1:20" hidden="1" x14ac:dyDescent="0.25">
      <c r="B94" s="55"/>
      <c r="C94" s="2"/>
      <c r="D94" s="524" t="s">
        <v>507</v>
      </c>
      <c r="E94" s="524"/>
      <c r="F94" s="258">
        <f t="shared" si="87"/>
        <v>0</v>
      </c>
      <c r="G94" s="76"/>
      <c r="H94" s="1"/>
      <c r="I94" s="76"/>
      <c r="J94" s="1"/>
      <c r="K94" s="1"/>
      <c r="L94" s="1"/>
      <c r="M94" s="1"/>
      <c r="N94" s="82"/>
      <c r="O94" s="1"/>
      <c r="P94" s="42"/>
      <c r="Q94" s="82"/>
      <c r="R94" s="1"/>
      <c r="S94" s="42"/>
      <c r="T94" s="44"/>
    </row>
    <row r="95" spans="1:20" hidden="1" x14ac:dyDescent="0.25">
      <c r="B95" s="55"/>
      <c r="C95" s="2"/>
      <c r="D95" s="524" t="s">
        <v>508</v>
      </c>
      <c r="E95" s="524"/>
      <c r="F95" s="258">
        <f t="shared" si="87"/>
        <v>0</v>
      </c>
      <c r="G95" s="76"/>
      <c r="H95" s="1"/>
      <c r="I95" s="76"/>
      <c r="J95" s="1"/>
      <c r="K95" s="1"/>
      <c r="L95" s="1"/>
      <c r="M95" s="1"/>
      <c r="N95" s="82"/>
      <c r="O95" s="1"/>
      <c r="P95" s="42"/>
      <c r="Q95" s="82"/>
      <c r="R95" s="1"/>
      <c r="S95" s="42"/>
      <c r="T95" s="44"/>
    </row>
    <row r="96" spans="1:20" hidden="1" x14ac:dyDescent="0.25">
      <c r="B96" s="55"/>
      <c r="C96" s="2"/>
      <c r="D96" s="524" t="s">
        <v>509</v>
      </c>
      <c r="E96" s="524"/>
      <c r="F96" s="258">
        <f t="shared" si="87"/>
        <v>0</v>
      </c>
      <c r="G96" s="76"/>
      <c r="H96" s="1"/>
      <c r="I96" s="76"/>
      <c r="J96" s="1"/>
      <c r="K96" s="1"/>
      <c r="L96" s="1"/>
      <c r="M96" s="1"/>
      <c r="N96" s="82"/>
      <c r="O96" s="1"/>
      <c r="P96" s="42"/>
      <c r="Q96" s="82"/>
      <c r="R96" s="1"/>
      <c r="S96" s="42"/>
      <c r="T96" s="44"/>
    </row>
    <row r="97" spans="1:20" hidden="1" x14ac:dyDescent="0.25">
      <c r="B97" s="55"/>
      <c r="C97" s="2"/>
      <c r="D97" s="524" t="s">
        <v>510</v>
      </c>
      <c r="E97" s="524"/>
      <c r="F97" s="258">
        <f t="shared" si="87"/>
        <v>0</v>
      </c>
      <c r="G97" s="76"/>
      <c r="H97" s="1"/>
      <c r="I97" s="76"/>
      <c r="J97" s="1"/>
      <c r="K97" s="1"/>
      <c r="L97" s="1"/>
      <c r="M97" s="1"/>
      <c r="N97" s="82"/>
      <c r="O97" s="1"/>
      <c r="P97" s="42"/>
      <c r="Q97" s="82"/>
      <c r="R97" s="1"/>
      <c r="S97" s="42"/>
      <c r="T97" s="44"/>
    </row>
    <row r="98" spans="1:20" ht="25.5" hidden="1" customHeight="1" x14ac:dyDescent="0.25">
      <c r="B98" s="55"/>
      <c r="C98" s="2"/>
      <c r="D98" s="523" t="s">
        <v>511</v>
      </c>
      <c r="E98" s="523"/>
      <c r="F98" s="268">
        <f t="shared" si="87"/>
        <v>0</v>
      </c>
      <c r="G98" s="76"/>
      <c r="H98" s="1"/>
      <c r="I98" s="76"/>
      <c r="J98" s="1"/>
      <c r="K98" s="1"/>
      <c r="L98" s="1"/>
      <c r="M98" s="1"/>
      <c r="N98" s="82"/>
      <c r="O98" s="1"/>
      <c r="P98" s="42"/>
      <c r="Q98" s="82"/>
      <c r="R98" s="1"/>
      <c r="S98" s="42"/>
      <c r="T98" s="44"/>
    </row>
    <row r="99" spans="1:20" hidden="1" x14ac:dyDescent="0.25">
      <c r="B99" s="55"/>
      <c r="C99" s="2"/>
      <c r="D99" s="524" t="s">
        <v>805</v>
      </c>
      <c r="E99" s="524"/>
      <c r="F99" s="258">
        <f t="shared" si="87"/>
        <v>0</v>
      </c>
      <c r="G99" s="76"/>
      <c r="H99" s="1"/>
      <c r="I99" s="76"/>
      <c r="J99" s="1"/>
      <c r="K99" s="1"/>
      <c r="L99" s="1"/>
      <c r="M99" s="1"/>
      <c r="N99" s="82"/>
      <c r="O99" s="1"/>
      <c r="P99" s="42"/>
      <c r="Q99" s="82"/>
      <c r="R99" s="1"/>
      <c r="S99" s="42"/>
      <c r="T99" s="44"/>
    </row>
    <row r="100" spans="1:20" ht="25.5" hidden="1" customHeight="1" x14ac:dyDescent="0.25">
      <c r="B100" s="55"/>
      <c r="C100" s="2"/>
      <c r="D100" s="523" t="s">
        <v>512</v>
      </c>
      <c r="E100" s="523"/>
      <c r="F100" s="268">
        <f t="shared" si="87"/>
        <v>0</v>
      </c>
      <c r="G100" s="76"/>
      <c r="H100" s="1"/>
      <c r="I100" s="76"/>
      <c r="J100" s="1"/>
      <c r="K100" s="1"/>
      <c r="L100" s="1"/>
      <c r="M100" s="1"/>
      <c r="N100" s="82"/>
      <c r="O100" s="1"/>
      <c r="P100" s="42"/>
      <c r="Q100" s="82"/>
      <c r="R100" s="1"/>
      <c r="S100" s="42"/>
      <c r="T100" s="44"/>
    </row>
    <row r="101" spans="1:20" ht="25.5" hidden="1" customHeight="1" x14ac:dyDescent="0.25">
      <c r="B101" s="55"/>
      <c r="C101" s="2"/>
      <c r="D101" s="523" t="s">
        <v>513</v>
      </c>
      <c r="E101" s="523"/>
      <c r="F101" s="268">
        <f t="shared" si="87"/>
        <v>0</v>
      </c>
      <c r="G101" s="76"/>
      <c r="H101" s="1"/>
      <c r="I101" s="76"/>
      <c r="J101" s="1"/>
      <c r="K101" s="1"/>
      <c r="L101" s="1"/>
      <c r="M101" s="1"/>
      <c r="N101" s="82"/>
      <c r="O101" s="1"/>
      <c r="P101" s="42"/>
      <c r="Q101" s="82"/>
      <c r="R101" s="1"/>
      <c r="S101" s="42"/>
      <c r="T101" s="44"/>
    </row>
    <row r="102" spans="1:20" s="41" customFormat="1" ht="15" hidden="1" customHeight="1" x14ac:dyDescent="0.25">
      <c r="A102" s="128" t="s">
        <v>230</v>
      </c>
      <c r="B102" s="109" t="s">
        <v>663</v>
      </c>
      <c r="C102" s="602" t="s">
        <v>806</v>
      </c>
      <c r="D102" s="603"/>
      <c r="E102" s="603"/>
      <c r="F102" s="267">
        <f>F103+F104+F105+F106+F107+F108+F109+F110+F111+F112</f>
        <v>0</v>
      </c>
      <c r="G102" s="111">
        <f t="shared" ref="G102:H102" si="88">G103+G104+G105+G106+G107+G108+G109+G110+G111+G112</f>
        <v>0</v>
      </c>
      <c r="H102" s="112">
        <f t="shared" si="88"/>
        <v>0</v>
      </c>
      <c r="I102" s="111">
        <f t="shared" ref="I102:T102" si="89">I103+I104+I105+I106+I107+I108+I109+I110+I111+I112</f>
        <v>0</v>
      </c>
      <c r="J102" s="112">
        <f t="shared" si="89"/>
        <v>0</v>
      </c>
      <c r="K102" s="112">
        <f t="shared" si="89"/>
        <v>0</v>
      </c>
      <c r="L102" s="112">
        <f t="shared" si="89"/>
        <v>0</v>
      </c>
      <c r="M102" s="112">
        <f t="shared" si="89"/>
        <v>0</v>
      </c>
      <c r="N102" s="115">
        <f t="shared" si="89"/>
        <v>0</v>
      </c>
      <c r="O102" s="112">
        <f t="shared" si="89"/>
        <v>0</v>
      </c>
      <c r="P102" s="114">
        <f t="shared" si="89"/>
        <v>0</v>
      </c>
      <c r="Q102" s="115">
        <f t="shared" si="89"/>
        <v>0</v>
      </c>
      <c r="R102" s="112">
        <f t="shared" si="89"/>
        <v>0</v>
      </c>
      <c r="S102" s="114">
        <f t="shared" si="89"/>
        <v>0</v>
      </c>
      <c r="T102" s="116">
        <f t="shared" si="89"/>
        <v>0</v>
      </c>
    </row>
    <row r="103" spans="1:20" hidden="1" x14ac:dyDescent="0.25">
      <c r="B103" s="55"/>
      <c r="C103" s="2"/>
      <c r="D103" s="524" t="s">
        <v>369</v>
      </c>
      <c r="E103" s="524"/>
      <c r="F103" s="258">
        <f t="shared" ref="F103:F112" si="90">SUM(I103:T103)</f>
        <v>0</v>
      </c>
      <c r="G103" s="76"/>
      <c r="H103" s="1"/>
      <c r="I103" s="76"/>
      <c r="J103" s="1"/>
      <c r="K103" s="1"/>
      <c r="L103" s="1"/>
      <c r="M103" s="1"/>
      <c r="N103" s="82"/>
      <c r="O103" s="1"/>
      <c r="P103" s="42"/>
      <c r="Q103" s="82"/>
      <c r="R103" s="1"/>
      <c r="S103" s="42"/>
      <c r="T103" s="44"/>
    </row>
    <row r="104" spans="1:20" hidden="1" x14ac:dyDescent="0.25">
      <c r="B104" s="55"/>
      <c r="C104" s="2"/>
      <c r="D104" s="524" t="s">
        <v>514</v>
      </c>
      <c r="E104" s="524"/>
      <c r="F104" s="258">
        <f t="shared" si="90"/>
        <v>0</v>
      </c>
      <c r="G104" s="76"/>
      <c r="H104" s="1"/>
      <c r="I104" s="76"/>
      <c r="J104" s="1"/>
      <c r="K104" s="1"/>
      <c r="L104" s="1"/>
      <c r="M104" s="1"/>
      <c r="N104" s="82"/>
      <c r="O104" s="1"/>
      <c r="P104" s="42"/>
      <c r="Q104" s="82"/>
      <c r="R104" s="1"/>
      <c r="S104" s="42"/>
      <c r="T104" s="44"/>
    </row>
    <row r="105" spans="1:20" hidden="1" x14ac:dyDescent="0.25">
      <c r="B105" s="55"/>
      <c r="C105" s="2"/>
      <c r="D105" s="524" t="s">
        <v>516</v>
      </c>
      <c r="E105" s="524"/>
      <c r="F105" s="258">
        <f t="shared" si="90"/>
        <v>0</v>
      </c>
      <c r="G105" s="76"/>
      <c r="H105" s="1"/>
      <c r="I105" s="76"/>
      <c r="J105" s="1"/>
      <c r="K105" s="1"/>
      <c r="L105" s="1"/>
      <c r="M105" s="1"/>
      <c r="N105" s="82"/>
      <c r="O105" s="1"/>
      <c r="P105" s="42"/>
      <c r="Q105" s="82"/>
      <c r="R105" s="1"/>
      <c r="S105" s="42"/>
      <c r="T105" s="44"/>
    </row>
    <row r="106" spans="1:20" hidden="1" x14ac:dyDescent="0.25">
      <c r="B106" s="55"/>
      <c r="C106" s="2"/>
      <c r="D106" s="524" t="s">
        <v>808</v>
      </c>
      <c r="E106" s="524"/>
      <c r="F106" s="258">
        <f t="shared" si="90"/>
        <v>0</v>
      </c>
      <c r="G106" s="76"/>
      <c r="H106" s="1"/>
      <c r="I106" s="76"/>
      <c r="J106" s="1"/>
      <c r="K106" s="1"/>
      <c r="L106" s="1"/>
      <c r="M106" s="1"/>
      <c r="N106" s="82"/>
      <c r="O106" s="1"/>
      <c r="P106" s="42"/>
      <c r="Q106" s="82"/>
      <c r="R106" s="1"/>
      <c r="S106" s="42"/>
      <c r="T106" s="44"/>
    </row>
    <row r="107" spans="1:20" hidden="1" x14ac:dyDescent="0.25">
      <c r="B107" s="55"/>
      <c r="C107" s="2"/>
      <c r="D107" s="524" t="s">
        <v>521</v>
      </c>
      <c r="E107" s="524"/>
      <c r="F107" s="258">
        <f t="shared" si="90"/>
        <v>0</v>
      </c>
      <c r="G107" s="76"/>
      <c r="H107" s="1"/>
      <c r="I107" s="76"/>
      <c r="J107" s="1"/>
      <c r="K107" s="1"/>
      <c r="L107" s="1"/>
      <c r="M107" s="1"/>
      <c r="N107" s="82"/>
      <c r="O107" s="1"/>
      <c r="P107" s="42"/>
      <c r="Q107" s="82"/>
      <c r="R107" s="1"/>
      <c r="S107" s="42"/>
      <c r="T107" s="44"/>
    </row>
    <row r="108" spans="1:20" hidden="1" x14ac:dyDescent="0.25">
      <c r="B108" s="55"/>
      <c r="C108" s="2"/>
      <c r="D108" s="524" t="s">
        <v>519</v>
      </c>
      <c r="E108" s="524"/>
      <c r="F108" s="258">
        <f t="shared" si="90"/>
        <v>0</v>
      </c>
      <c r="G108" s="76"/>
      <c r="H108" s="1"/>
      <c r="I108" s="76"/>
      <c r="J108" s="1"/>
      <c r="K108" s="1"/>
      <c r="L108" s="1"/>
      <c r="M108" s="1"/>
      <c r="N108" s="82"/>
      <c r="O108" s="1"/>
      <c r="P108" s="42"/>
      <c r="Q108" s="82"/>
      <c r="R108" s="1"/>
      <c r="S108" s="42"/>
      <c r="T108" s="44"/>
    </row>
    <row r="109" spans="1:20" ht="25.5" hidden="1" customHeight="1" x14ac:dyDescent="0.25">
      <c r="B109" s="55"/>
      <c r="C109" s="2"/>
      <c r="D109" s="523" t="s">
        <v>523</v>
      </c>
      <c r="E109" s="523"/>
      <c r="F109" s="268">
        <f t="shared" si="90"/>
        <v>0</v>
      </c>
      <c r="G109" s="76"/>
      <c r="H109" s="1"/>
      <c r="I109" s="76"/>
      <c r="J109" s="1"/>
      <c r="K109" s="1"/>
      <c r="L109" s="1"/>
      <c r="M109" s="1"/>
      <c r="N109" s="82"/>
      <c r="O109" s="1"/>
      <c r="P109" s="42"/>
      <c r="Q109" s="82"/>
      <c r="R109" s="1"/>
      <c r="S109" s="42"/>
      <c r="T109" s="44"/>
    </row>
    <row r="110" spans="1:20" hidden="1" x14ac:dyDescent="0.25">
      <c r="B110" s="55"/>
      <c r="C110" s="2"/>
      <c r="D110" s="524" t="s">
        <v>807</v>
      </c>
      <c r="E110" s="524"/>
      <c r="F110" s="258">
        <f t="shared" si="90"/>
        <v>0</v>
      </c>
      <c r="G110" s="76"/>
      <c r="H110" s="1"/>
      <c r="I110" s="76"/>
      <c r="J110" s="1"/>
      <c r="K110" s="1"/>
      <c r="L110" s="1"/>
      <c r="M110" s="1"/>
      <c r="N110" s="82"/>
      <c r="O110" s="1"/>
      <c r="P110" s="42"/>
      <c r="Q110" s="82"/>
      <c r="R110" s="1"/>
      <c r="S110" s="42"/>
      <c r="T110" s="44"/>
    </row>
    <row r="111" spans="1:20" ht="25.5" hidden="1" customHeight="1" x14ac:dyDescent="0.25">
      <c r="B111" s="55"/>
      <c r="C111" s="2"/>
      <c r="D111" s="523" t="s">
        <v>526</v>
      </c>
      <c r="E111" s="523"/>
      <c r="F111" s="268">
        <f t="shared" si="90"/>
        <v>0</v>
      </c>
      <c r="G111" s="76"/>
      <c r="H111" s="1"/>
      <c r="I111" s="76"/>
      <c r="J111" s="1"/>
      <c r="K111" s="1"/>
      <c r="L111" s="1"/>
      <c r="M111" s="1"/>
      <c r="N111" s="82"/>
      <c r="O111" s="1"/>
      <c r="P111" s="42"/>
      <c r="Q111" s="82"/>
      <c r="R111" s="1"/>
      <c r="S111" s="42"/>
      <c r="T111" s="44"/>
    </row>
    <row r="112" spans="1:20" ht="25.5" hidden="1" customHeight="1" x14ac:dyDescent="0.25">
      <c r="B112" s="55"/>
      <c r="C112" s="2"/>
      <c r="D112" s="523" t="s">
        <v>528</v>
      </c>
      <c r="E112" s="523"/>
      <c r="F112" s="268">
        <f t="shared" si="90"/>
        <v>0</v>
      </c>
      <c r="G112" s="76"/>
      <c r="H112" s="1"/>
      <c r="I112" s="76"/>
      <c r="J112" s="1"/>
      <c r="K112" s="1"/>
      <c r="L112" s="1"/>
      <c r="M112" s="1"/>
      <c r="N112" s="82"/>
      <c r="O112" s="1"/>
      <c r="P112" s="42"/>
      <c r="Q112" s="82"/>
      <c r="R112" s="1"/>
      <c r="S112" s="42"/>
      <c r="T112" s="44"/>
    </row>
    <row r="113" spans="1:20" s="41" customFormat="1" hidden="1" x14ac:dyDescent="0.25">
      <c r="A113" s="128" t="s">
        <v>231</v>
      </c>
      <c r="B113" s="109" t="s">
        <v>664</v>
      </c>
      <c r="C113" s="564" t="s">
        <v>232</v>
      </c>
      <c r="D113" s="565"/>
      <c r="E113" s="565"/>
      <c r="F113" s="269">
        <f>F114+F115+F116+F117+F118+F119+F120+F121+F122+F123</f>
        <v>0</v>
      </c>
      <c r="G113" s="111">
        <f t="shared" ref="G113:H113" si="91">G114+G115+G116+G117+G118+G119+G120+G121+G122+G123</f>
        <v>0</v>
      </c>
      <c r="H113" s="112">
        <f t="shared" si="91"/>
        <v>0</v>
      </c>
      <c r="I113" s="111">
        <f t="shared" ref="I113:T113" si="92">I114+I115+I116+I117+I118+I119+I120+I121+I122+I123</f>
        <v>0</v>
      </c>
      <c r="J113" s="112">
        <f t="shared" si="92"/>
        <v>0</v>
      </c>
      <c r="K113" s="112">
        <f t="shared" si="92"/>
        <v>0</v>
      </c>
      <c r="L113" s="112">
        <f t="shared" si="92"/>
        <v>0</v>
      </c>
      <c r="M113" s="112">
        <f t="shared" si="92"/>
        <v>0</v>
      </c>
      <c r="N113" s="115">
        <f t="shared" si="92"/>
        <v>0</v>
      </c>
      <c r="O113" s="112">
        <f t="shared" si="92"/>
        <v>0</v>
      </c>
      <c r="P113" s="114">
        <f t="shared" si="92"/>
        <v>0</v>
      </c>
      <c r="Q113" s="115">
        <f t="shared" si="92"/>
        <v>0</v>
      </c>
      <c r="R113" s="112">
        <f t="shared" si="92"/>
        <v>0</v>
      </c>
      <c r="S113" s="114">
        <f t="shared" si="92"/>
        <v>0</v>
      </c>
      <c r="T113" s="116">
        <f t="shared" si="92"/>
        <v>0</v>
      </c>
    </row>
    <row r="114" spans="1:20" hidden="1" x14ac:dyDescent="0.25">
      <c r="B114" s="55"/>
      <c r="C114" s="2"/>
      <c r="D114" s="524" t="s">
        <v>368</v>
      </c>
      <c r="E114" s="524"/>
      <c r="F114" s="258">
        <f t="shared" ref="F114:F123" si="93">SUM(I114:T114)</f>
        <v>0</v>
      </c>
      <c r="G114" s="76"/>
      <c r="H114" s="1"/>
      <c r="I114" s="76"/>
      <c r="J114" s="1"/>
      <c r="K114" s="1"/>
      <c r="L114" s="1"/>
      <c r="M114" s="1"/>
      <c r="N114" s="82"/>
      <c r="O114" s="1"/>
      <c r="P114" s="42"/>
      <c r="Q114" s="82"/>
      <c r="R114" s="1"/>
      <c r="S114" s="42"/>
      <c r="T114" s="44"/>
    </row>
    <row r="115" spans="1:20" hidden="1" x14ac:dyDescent="0.25">
      <c r="B115" s="55"/>
      <c r="C115" s="2"/>
      <c r="D115" s="524" t="s">
        <v>515</v>
      </c>
      <c r="E115" s="524"/>
      <c r="F115" s="258">
        <f t="shared" si="93"/>
        <v>0</v>
      </c>
      <c r="G115" s="76"/>
      <c r="H115" s="1"/>
      <c r="I115" s="76"/>
      <c r="J115" s="1"/>
      <c r="K115" s="1"/>
      <c r="L115" s="1"/>
      <c r="M115" s="1"/>
      <c r="N115" s="82"/>
      <c r="O115" s="1"/>
      <c r="P115" s="42"/>
      <c r="Q115" s="82"/>
      <c r="R115" s="1"/>
      <c r="S115" s="42"/>
      <c r="T115" s="44"/>
    </row>
    <row r="116" spans="1:20" hidden="1" x14ac:dyDescent="0.25">
      <c r="B116" s="55"/>
      <c r="C116" s="2"/>
      <c r="D116" s="524" t="s">
        <v>517</v>
      </c>
      <c r="E116" s="524"/>
      <c r="F116" s="258">
        <f t="shared" si="93"/>
        <v>0</v>
      </c>
      <c r="G116" s="76"/>
      <c r="H116" s="1"/>
      <c r="I116" s="76"/>
      <c r="J116" s="1"/>
      <c r="K116" s="1"/>
      <c r="L116" s="1"/>
      <c r="M116" s="1"/>
      <c r="N116" s="82"/>
      <c r="O116" s="1"/>
      <c r="P116" s="42"/>
      <c r="Q116" s="82"/>
      <c r="R116" s="1"/>
      <c r="S116" s="42"/>
      <c r="T116" s="44"/>
    </row>
    <row r="117" spans="1:20" hidden="1" x14ac:dyDescent="0.25">
      <c r="B117" s="55"/>
      <c r="C117" s="2"/>
      <c r="D117" s="524" t="s">
        <v>518</v>
      </c>
      <c r="E117" s="524"/>
      <c r="F117" s="258">
        <f t="shared" si="93"/>
        <v>0</v>
      </c>
      <c r="G117" s="76"/>
      <c r="H117" s="1"/>
      <c r="I117" s="76"/>
      <c r="J117" s="1"/>
      <c r="K117" s="1"/>
      <c r="L117" s="1"/>
      <c r="M117" s="1"/>
      <c r="N117" s="82"/>
      <c r="O117" s="1"/>
      <c r="P117" s="42"/>
      <c r="Q117" s="82"/>
      <c r="R117" s="1"/>
      <c r="S117" s="42"/>
      <c r="T117" s="44"/>
    </row>
    <row r="118" spans="1:20" hidden="1" x14ac:dyDescent="0.25">
      <c r="B118" s="55"/>
      <c r="C118" s="2"/>
      <c r="D118" s="524" t="s">
        <v>522</v>
      </c>
      <c r="E118" s="524"/>
      <c r="F118" s="258">
        <f t="shared" si="93"/>
        <v>0</v>
      </c>
      <c r="G118" s="76"/>
      <c r="H118" s="1"/>
      <c r="I118" s="76"/>
      <c r="J118" s="1"/>
      <c r="K118" s="1"/>
      <c r="L118" s="1"/>
      <c r="M118" s="1"/>
      <c r="N118" s="82"/>
      <c r="O118" s="1"/>
      <c r="P118" s="42"/>
      <c r="Q118" s="82"/>
      <c r="R118" s="1"/>
      <c r="S118" s="42"/>
      <c r="T118" s="44"/>
    </row>
    <row r="119" spans="1:20" hidden="1" x14ac:dyDescent="0.25">
      <c r="B119" s="55"/>
      <c r="C119" s="2"/>
      <c r="D119" s="524" t="s">
        <v>520</v>
      </c>
      <c r="E119" s="524"/>
      <c r="F119" s="258">
        <f t="shared" si="93"/>
        <v>0</v>
      </c>
      <c r="G119" s="76"/>
      <c r="H119" s="1"/>
      <c r="I119" s="76"/>
      <c r="J119" s="1"/>
      <c r="K119" s="1"/>
      <c r="L119" s="1"/>
      <c r="M119" s="1"/>
      <c r="N119" s="82"/>
      <c r="O119" s="1"/>
      <c r="P119" s="42"/>
      <c r="Q119" s="82"/>
      <c r="R119" s="1"/>
      <c r="S119" s="42"/>
      <c r="T119" s="44"/>
    </row>
    <row r="120" spans="1:20" ht="25.5" hidden="1" customHeight="1" x14ac:dyDescent="0.25">
      <c r="B120" s="55"/>
      <c r="C120" s="2"/>
      <c r="D120" s="523" t="s">
        <v>524</v>
      </c>
      <c r="E120" s="523"/>
      <c r="F120" s="268">
        <f t="shared" si="93"/>
        <v>0</v>
      </c>
      <c r="G120" s="76"/>
      <c r="H120" s="1"/>
      <c r="I120" s="76"/>
      <c r="J120" s="1"/>
      <c r="K120" s="1"/>
      <c r="L120" s="1"/>
      <c r="M120" s="1"/>
      <c r="N120" s="82"/>
      <c r="O120" s="1"/>
      <c r="P120" s="42"/>
      <c r="Q120" s="82"/>
      <c r="R120" s="1"/>
      <c r="S120" s="42"/>
      <c r="T120" s="44"/>
    </row>
    <row r="121" spans="1:20" hidden="1" x14ac:dyDescent="0.25">
      <c r="B121" s="55"/>
      <c r="C121" s="2"/>
      <c r="D121" s="524" t="s">
        <v>525</v>
      </c>
      <c r="E121" s="524"/>
      <c r="F121" s="258">
        <f t="shared" si="93"/>
        <v>0</v>
      </c>
      <c r="G121" s="76"/>
      <c r="H121" s="1"/>
      <c r="I121" s="76"/>
      <c r="J121" s="1"/>
      <c r="K121" s="1"/>
      <c r="L121" s="1"/>
      <c r="M121" s="1"/>
      <c r="N121" s="82"/>
      <c r="O121" s="1"/>
      <c r="P121" s="42"/>
      <c r="Q121" s="82"/>
      <c r="R121" s="1"/>
      <c r="S121" s="42"/>
      <c r="T121" s="44"/>
    </row>
    <row r="122" spans="1:20" ht="25.5" hidden="1" customHeight="1" x14ac:dyDescent="0.25">
      <c r="B122" s="55"/>
      <c r="C122" s="2"/>
      <c r="D122" s="523" t="s">
        <v>527</v>
      </c>
      <c r="E122" s="523"/>
      <c r="F122" s="268">
        <f t="shared" si="93"/>
        <v>0</v>
      </c>
      <c r="G122" s="76"/>
      <c r="H122" s="1"/>
      <c r="I122" s="76"/>
      <c r="J122" s="1"/>
      <c r="K122" s="1"/>
      <c r="L122" s="1"/>
      <c r="M122" s="1"/>
      <c r="N122" s="82"/>
      <c r="O122" s="1"/>
      <c r="P122" s="42"/>
      <c r="Q122" s="82"/>
      <c r="R122" s="1"/>
      <c r="S122" s="42"/>
      <c r="T122" s="44"/>
    </row>
    <row r="123" spans="1:20" ht="25.5" hidden="1" customHeight="1" x14ac:dyDescent="0.25">
      <c r="B123" s="55"/>
      <c r="C123" s="2"/>
      <c r="D123" s="523" t="s">
        <v>529</v>
      </c>
      <c r="E123" s="523"/>
      <c r="F123" s="268">
        <f t="shared" si="93"/>
        <v>0</v>
      </c>
      <c r="G123" s="76"/>
      <c r="H123" s="1"/>
      <c r="I123" s="76"/>
      <c r="J123" s="1"/>
      <c r="K123" s="1"/>
      <c r="L123" s="1"/>
      <c r="M123" s="1"/>
      <c r="N123" s="82"/>
      <c r="O123" s="1"/>
      <c r="P123" s="42"/>
      <c r="Q123" s="82"/>
      <c r="R123" s="1"/>
      <c r="S123" s="42"/>
      <c r="T123" s="44"/>
    </row>
    <row r="124" spans="1:20" s="41" customFormat="1" ht="27.75" hidden="1" customHeight="1" x14ac:dyDescent="0.25">
      <c r="A124" s="128" t="s">
        <v>233</v>
      </c>
      <c r="B124" s="109" t="s">
        <v>665</v>
      </c>
      <c r="C124" s="602" t="s">
        <v>809</v>
      </c>
      <c r="D124" s="603"/>
      <c r="E124" s="603"/>
      <c r="F124" s="267">
        <f>F125+F126</f>
        <v>0</v>
      </c>
      <c r="G124" s="111">
        <f t="shared" ref="G124:H124" si="94">G125+G126</f>
        <v>0</v>
      </c>
      <c r="H124" s="112">
        <f t="shared" si="94"/>
        <v>0</v>
      </c>
      <c r="I124" s="111">
        <f t="shared" ref="I124:T124" si="95">I125+I126</f>
        <v>0</v>
      </c>
      <c r="J124" s="112">
        <f t="shared" si="95"/>
        <v>0</v>
      </c>
      <c r="K124" s="112">
        <f t="shared" si="95"/>
        <v>0</v>
      </c>
      <c r="L124" s="112">
        <f t="shared" si="95"/>
        <v>0</v>
      </c>
      <c r="M124" s="112">
        <f t="shared" si="95"/>
        <v>0</v>
      </c>
      <c r="N124" s="115">
        <f t="shared" si="95"/>
        <v>0</v>
      </c>
      <c r="O124" s="112">
        <f t="shared" si="95"/>
        <v>0</v>
      </c>
      <c r="P124" s="114">
        <f t="shared" si="95"/>
        <v>0</v>
      </c>
      <c r="Q124" s="115">
        <f t="shared" si="95"/>
        <v>0</v>
      </c>
      <c r="R124" s="112">
        <f t="shared" si="95"/>
        <v>0</v>
      </c>
      <c r="S124" s="114">
        <f t="shared" si="95"/>
        <v>0</v>
      </c>
      <c r="T124" s="116">
        <f t="shared" si="95"/>
        <v>0</v>
      </c>
    </row>
    <row r="125" spans="1:20" hidden="1" x14ac:dyDescent="0.25">
      <c r="B125" s="55"/>
      <c r="C125" s="2"/>
      <c r="D125" s="524" t="s">
        <v>531</v>
      </c>
      <c r="E125" s="524"/>
      <c r="F125" s="258">
        <f t="shared" ref="F125:F126" si="96">SUM(I125:T125)</f>
        <v>0</v>
      </c>
      <c r="G125" s="76"/>
      <c r="H125" s="1"/>
      <c r="I125" s="76"/>
      <c r="J125" s="1"/>
      <c r="K125" s="1"/>
      <c r="L125" s="1"/>
      <c r="M125" s="1"/>
      <c r="N125" s="82"/>
      <c r="O125" s="1"/>
      <c r="P125" s="42"/>
      <c r="Q125" s="82"/>
      <c r="R125" s="1"/>
      <c r="S125" s="42"/>
      <c r="T125" s="44"/>
    </row>
    <row r="126" spans="1:20" ht="25.5" hidden="1" customHeight="1" x14ac:dyDescent="0.25">
      <c r="B126" s="55"/>
      <c r="C126" s="2"/>
      <c r="D126" s="523" t="s">
        <v>530</v>
      </c>
      <c r="E126" s="523"/>
      <c r="F126" s="268">
        <f t="shared" si="96"/>
        <v>0</v>
      </c>
      <c r="G126" s="76"/>
      <c r="H126" s="1"/>
      <c r="I126" s="76"/>
      <c r="J126" s="1"/>
      <c r="K126" s="1"/>
      <c r="L126" s="1"/>
      <c r="M126" s="1"/>
      <c r="N126" s="82"/>
      <c r="O126" s="1"/>
      <c r="P126" s="42"/>
      <c r="Q126" s="82"/>
      <c r="R126" s="1"/>
      <c r="S126" s="42"/>
      <c r="T126" s="44"/>
    </row>
    <row r="127" spans="1:20" s="41" customFormat="1" hidden="1" x14ac:dyDescent="0.25">
      <c r="A127" s="128" t="s">
        <v>234</v>
      </c>
      <c r="B127" s="109" t="s">
        <v>667</v>
      </c>
      <c r="C127" s="602" t="s">
        <v>810</v>
      </c>
      <c r="D127" s="603"/>
      <c r="E127" s="603"/>
      <c r="F127" s="267">
        <f>F128+F129+F130+F131+F132+F133+F134+F135+F136+F137+F138</f>
        <v>0</v>
      </c>
      <c r="G127" s="111">
        <f t="shared" ref="G127:H127" si="97">G128+G129+G130+G131+G132+G133+G134+G135+G136+G137+G138</f>
        <v>0</v>
      </c>
      <c r="H127" s="112">
        <f t="shared" si="97"/>
        <v>0</v>
      </c>
      <c r="I127" s="111">
        <f t="shared" ref="I127:T127" si="98">I128+I129+I130+I131+I132+I133+I134+I135+I136+I137+I138</f>
        <v>0</v>
      </c>
      <c r="J127" s="112">
        <f t="shared" si="98"/>
        <v>0</v>
      </c>
      <c r="K127" s="112">
        <f t="shared" si="98"/>
        <v>0</v>
      </c>
      <c r="L127" s="112">
        <f t="shared" si="98"/>
        <v>0</v>
      </c>
      <c r="M127" s="112">
        <f t="shared" si="98"/>
        <v>0</v>
      </c>
      <c r="N127" s="115">
        <f t="shared" si="98"/>
        <v>0</v>
      </c>
      <c r="O127" s="112">
        <f t="shared" si="98"/>
        <v>0</v>
      </c>
      <c r="P127" s="114">
        <f t="shared" si="98"/>
        <v>0</v>
      </c>
      <c r="Q127" s="115">
        <f t="shared" si="98"/>
        <v>0</v>
      </c>
      <c r="R127" s="112">
        <f t="shared" si="98"/>
        <v>0</v>
      </c>
      <c r="S127" s="114">
        <f t="shared" si="98"/>
        <v>0</v>
      </c>
      <c r="T127" s="116">
        <f t="shared" si="98"/>
        <v>0</v>
      </c>
    </row>
    <row r="128" spans="1:20" hidden="1" x14ac:dyDescent="0.25">
      <c r="B128" s="55"/>
      <c r="C128" s="2"/>
      <c r="D128" s="524" t="s">
        <v>354</v>
      </c>
      <c r="E128" s="524"/>
      <c r="F128" s="258">
        <f t="shared" ref="F128:F141" si="99">SUM(I128:T128)</f>
        <v>0</v>
      </c>
      <c r="G128" s="76"/>
      <c r="H128" s="1"/>
      <c r="I128" s="76"/>
      <c r="J128" s="1"/>
      <c r="K128" s="1"/>
      <c r="L128" s="1"/>
      <c r="M128" s="1"/>
      <c r="N128" s="82"/>
      <c r="O128" s="1"/>
      <c r="P128" s="42"/>
      <c r="Q128" s="82"/>
      <c r="R128" s="1"/>
      <c r="S128" s="42"/>
      <c r="T128" s="44"/>
    </row>
    <row r="129" spans="1:20" hidden="1" x14ac:dyDescent="0.25">
      <c r="B129" s="55"/>
      <c r="C129" s="2"/>
      <c r="D129" s="524" t="s">
        <v>357</v>
      </c>
      <c r="E129" s="524"/>
      <c r="F129" s="258">
        <f t="shared" si="99"/>
        <v>0</v>
      </c>
      <c r="G129" s="76"/>
      <c r="H129" s="1"/>
      <c r="I129" s="76"/>
      <c r="J129" s="1"/>
      <c r="K129" s="1"/>
      <c r="L129" s="1"/>
      <c r="M129" s="1"/>
      <c r="N129" s="82"/>
      <c r="O129" s="1"/>
      <c r="P129" s="42"/>
      <c r="Q129" s="82"/>
      <c r="R129" s="1"/>
      <c r="S129" s="42"/>
      <c r="T129" s="44"/>
    </row>
    <row r="130" spans="1:20" hidden="1" x14ac:dyDescent="0.25">
      <c r="B130" s="55"/>
      <c r="C130" s="2"/>
      <c r="D130" s="524" t="s">
        <v>358</v>
      </c>
      <c r="E130" s="524"/>
      <c r="F130" s="258">
        <f t="shared" si="99"/>
        <v>0</v>
      </c>
      <c r="G130" s="76"/>
      <c r="H130" s="1"/>
      <c r="I130" s="76"/>
      <c r="J130" s="1"/>
      <c r="K130" s="1"/>
      <c r="L130" s="1"/>
      <c r="M130" s="1"/>
      <c r="N130" s="82"/>
      <c r="O130" s="1"/>
      <c r="P130" s="42"/>
      <c r="Q130" s="82"/>
      <c r="R130" s="1"/>
      <c r="S130" s="42"/>
      <c r="T130" s="44"/>
    </row>
    <row r="131" spans="1:20" hidden="1" x14ac:dyDescent="0.25">
      <c r="B131" s="55"/>
      <c r="C131" s="2"/>
      <c r="D131" s="524" t="s">
        <v>355</v>
      </c>
      <c r="E131" s="524"/>
      <c r="F131" s="258">
        <f t="shared" si="99"/>
        <v>0</v>
      </c>
      <c r="G131" s="76"/>
      <c r="H131" s="1"/>
      <c r="I131" s="76"/>
      <c r="J131" s="1"/>
      <c r="K131" s="1"/>
      <c r="L131" s="1"/>
      <c r="M131" s="1"/>
      <c r="N131" s="82"/>
      <c r="O131" s="1"/>
      <c r="P131" s="42"/>
      <c r="Q131" s="82"/>
      <c r="R131" s="1"/>
      <c r="S131" s="42"/>
      <c r="T131" s="44"/>
    </row>
    <row r="132" spans="1:20" hidden="1" x14ac:dyDescent="0.25">
      <c r="B132" s="55"/>
      <c r="C132" s="2"/>
      <c r="D132" s="524" t="s">
        <v>811</v>
      </c>
      <c r="E132" s="524"/>
      <c r="F132" s="258">
        <f t="shared" si="99"/>
        <v>0</v>
      </c>
      <c r="G132" s="76"/>
      <c r="H132" s="1"/>
      <c r="I132" s="76"/>
      <c r="J132" s="1"/>
      <c r="K132" s="1"/>
      <c r="L132" s="1"/>
      <c r="M132" s="1"/>
      <c r="N132" s="82"/>
      <c r="O132" s="1"/>
      <c r="P132" s="42"/>
      <c r="Q132" s="82"/>
      <c r="R132" s="1"/>
      <c r="S132" s="42"/>
      <c r="T132" s="44"/>
    </row>
    <row r="133" spans="1:20" ht="25.5" hidden="1" customHeight="1" x14ac:dyDescent="0.25">
      <c r="B133" s="55"/>
      <c r="C133" s="2"/>
      <c r="D133" s="523" t="s">
        <v>532</v>
      </c>
      <c r="E133" s="523"/>
      <c r="F133" s="268">
        <f t="shared" si="99"/>
        <v>0</v>
      </c>
      <c r="G133" s="76"/>
      <c r="H133" s="1"/>
      <c r="I133" s="76"/>
      <c r="J133" s="1"/>
      <c r="K133" s="1"/>
      <c r="L133" s="1"/>
      <c r="M133" s="1"/>
      <c r="N133" s="82"/>
      <c r="O133" s="1"/>
      <c r="P133" s="42"/>
      <c r="Q133" s="82"/>
      <c r="R133" s="1"/>
      <c r="S133" s="42"/>
      <c r="T133" s="44"/>
    </row>
    <row r="134" spans="1:20" ht="25.5" hidden="1" customHeight="1" x14ac:dyDescent="0.25">
      <c r="B134" s="55"/>
      <c r="C134" s="2"/>
      <c r="D134" s="523" t="s">
        <v>533</v>
      </c>
      <c r="E134" s="523"/>
      <c r="F134" s="268">
        <f t="shared" si="99"/>
        <v>0</v>
      </c>
      <c r="G134" s="76"/>
      <c r="H134" s="1"/>
      <c r="I134" s="76"/>
      <c r="J134" s="1"/>
      <c r="K134" s="1"/>
      <c r="L134" s="1"/>
      <c r="M134" s="1"/>
      <c r="N134" s="82"/>
      <c r="O134" s="1"/>
      <c r="P134" s="42"/>
      <c r="Q134" s="82"/>
      <c r="R134" s="1"/>
      <c r="S134" s="42"/>
      <c r="T134" s="44"/>
    </row>
    <row r="135" spans="1:20" hidden="1" x14ac:dyDescent="0.25">
      <c r="B135" s="55"/>
      <c r="C135" s="2"/>
      <c r="D135" s="524" t="s">
        <v>364</v>
      </c>
      <c r="E135" s="524"/>
      <c r="F135" s="258">
        <f t="shared" si="99"/>
        <v>0</v>
      </c>
      <c r="G135" s="76"/>
      <c r="H135" s="1"/>
      <c r="I135" s="76"/>
      <c r="J135" s="1"/>
      <c r="K135" s="1"/>
      <c r="L135" s="1"/>
      <c r="M135" s="1"/>
      <c r="N135" s="82"/>
      <c r="O135" s="1"/>
      <c r="P135" s="42"/>
      <c r="Q135" s="82"/>
      <c r="R135" s="1"/>
      <c r="S135" s="42"/>
      <c r="T135" s="44"/>
    </row>
    <row r="136" spans="1:20" hidden="1" x14ac:dyDescent="0.25">
      <c r="B136" s="55"/>
      <c r="C136" s="2"/>
      <c r="D136" s="524" t="s">
        <v>356</v>
      </c>
      <c r="E136" s="524"/>
      <c r="F136" s="258">
        <f t="shared" si="99"/>
        <v>0</v>
      </c>
      <c r="G136" s="76"/>
      <c r="H136" s="1"/>
      <c r="I136" s="76"/>
      <c r="J136" s="1"/>
      <c r="K136" s="1"/>
      <c r="L136" s="1"/>
      <c r="M136" s="1"/>
      <c r="N136" s="82"/>
      <c r="O136" s="1"/>
      <c r="P136" s="42"/>
      <c r="Q136" s="82"/>
      <c r="R136" s="1"/>
      <c r="S136" s="42"/>
      <c r="T136" s="44"/>
    </row>
    <row r="137" spans="1:20" ht="25.5" hidden="1" customHeight="1" x14ac:dyDescent="0.25">
      <c r="B137" s="55"/>
      <c r="C137" s="2"/>
      <c r="D137" s="523" t="s">
        <v>534</v>
      </c>
      <c r="E137" s="523"/>
      <c r="F137" s="268">
        <f t="shared" si="99"/>
        <v>0</v>
      </c>
      <c r="G137" s="76"/>
      <c r="H137" s="1"/>
      <c r="I137" s="76"/>
      <c r="J137" s="1"/>
      <c r="K137" s="1"/>
      <c r="L137" s="1"/>
      <c r="M137" s="1"/>
      <c r="N137" s="82"/>
      <c r="O137" s="1"/>
      <c r="P137" s="42"/>
      <c r="Q137" s="82"/>
      <c r="R137" s="1"/>
      <c r="S137" s="42"/>
      <c r="T137" s="44"/>
    </row>
    <row r="138" spans="1:20" hidden="1" x14ac:dyDescent="0.25">
      <c r="B138" s="55"/>
      <c r="C138" s="2"/>
      <c r="D138" s="524" t="s">
        <v>535</v>
      </c>
      <c r="E138" s="524"/>
      <c r="F138" s="258">
        <f t="shared" si="99"/>
        <v>0</v>
      </c>
      <c r="G138" s="76"/>
      <c r="H138" s="1"/>
      <c r="I138" s="76"/>
      <c r="J138" s="1"/>
      <c r="K138" s="1"/>
      <c r="L138" s="1"/>
      <c r="M138" s="1"/>
      <c r="N138" s="82"/>
      <c r="O138" s="1"/>
      <c r="P138" s="42"/>
      <c r="Q138" s="82"/>
      <c r="R138" s="1"/>
      <c r="S138" s="42"/>
      <c r="T138" s="44"/>
    </row>
    <row r="139" spans="1:20" s="41" customFormat="1" hidden="1" x14ac:dyDescent="0.25">
      <c r="A139" s="128" t="s">
        <v>235</v>
      </c>
      <c r="B139" s="109" t="s">
        <v>666</v>
      </c>
      <c r="C139" s="564" t="s">
        <v>236</v>
      </c>
      <c r="D139" s="565"/>
      <c r="E139" s="565"/>
      <c r="F139" s="269">
        <f t="shared" si="99"/>
        <v>0</v>
      </c>
      <c r="G139" s="111"/>
      <c r="H139" s="112"/>
      <c r="I139" s="111"/>
      <c r="J139" s="112"/>
      <c r="K139" s="112"/>
      <c r="L139" s="112"/>
      <c r="M139" s="112"/>
      <c r="N139" s="115"/>
      <c r="O139" s="112"/>
      <c r="P139" s="114"/>
      <c r="Q139" s="115"/>
      <c r="R139" s="112"/>
      <c r="S139" s="114"/>
      <c r="T139" s="116"/>
    </row>
    <row r="140" spans="1:20" s="41" customFormat="1" hidden="1" x14ac:dyDescent="0.25">
      <c r="A140" s="128" t="s">
        <v>237</v>
      </c>
      <c r="B140" s="109" t="s">
        <v>668</v>
      </c>
      <c r="C140" s="564" t="s">
        <v>238</v>
      </c>
      <c r="D140" s="565"/>
      <c r="E140" s="565"/>
      <c r="F140" s="269">
        <f t="shared" si="99"/>
        <v>0</v>
      </c>
      <c r="G140" s="111"/>
      <c r="H140" s="112"/>
      <c r="I140" s="111"/>
      <c r="J140" s="112"/>
      <c r="K140" s="112"/>
      <c r="L140" s="112"/>
      <c r="M140" s="112"/>
      <c r="N140" s="115"/>
      <c r="O140" s="112"/>
      <c r="P140" s="114"/>
      <c r="Q140" s="115"/>
      <c r="R140" s="112"/>
      <c r="S140" s="114"/>
      <c r="T140" s="116"/>
    </row>
    <row r="141" spans="1:20" s="41" customFormat="1" hidden="1" x14ac:dyDescent="0.25">
      <c r="A141" s="128" t="s">
        <v>239</v>
      </c>
      <c r="B141" s="109" t="s">
        <v>669</v>
      </c>
      <c r="C141" s="564" t="s">
        <v>240</v>
      </c>
      <c r="D141" s="565"/>
      <c r="E141" s="565"/>
      <c r="F141" s="269">
        <f t="shared" si="99"/>
        <v>0</v>
      </c>
      <c r="G141" s="111"/>
      <c r="H141" s="112"/>
      <c r="I141" s="111"/>
      <c r="J141" s="112"/>
      <c r="K141" s="112"/>
      <c r="L141" s="112"/>
      <c r="M141" s="112"/>
      <c r="N141" s="115"/>
      <c r="O141" s="112"/>
      <c r="P141" s="114"/>
      <c r="Q141" s="115"/>
      <c r="R141" s="112"/>
      <c r="S141" s="114"/>
      <c r="T141" s="116"/>
    </row>
    <row r="142" spans="1:20" s="41" customFormat="1" hidden="1" x14ac:dyDescent="0.25">
      <c r="A142" s="128" t="s">
        <v>241</v>
      </c>
      <c r="B142" s="109" t="s">
        <v>670</v>
      </c>
      <c r="C142" s="564" t="s">
        <v>242</v>
      </c>
      <c r="D142" s="565"/>
      <c r="E142" s="565"/>
      <c r="F142" s="269">
        <f>F143+F144+F145+F146+F147+F148+F149+F150+F151+F152</f>
        <v>0</v>
      </c>
      <c r="G142" s="111">
        <f t="shared" ref="G142:H142" si="100">G143+G144+G145+G146+G147+G148+G149+G150+G151+G152</f>
        <v>0</v>
      </c>
      <c r="H142" s="112">
        <f t="shared" si="100"/>
        <v>0</v>
      </c>
      <c r="I142" s="111">
        <f t="shared" ref="I142:T142" si="101">I143+I144+I145+I146+I147+I148+I149+I150+I151+I152</f>
        <v>0</v>
      </c>
      <c r="J142" s="112">
        <f t="shared" si="101"/>
        <v>0</v>
      </c>
      <c r="K142" s="112">
        <f t="shared" si="101"/>
        <v>0</v>
      </c>
      <c r="L142" s="112">
        <f t="shared" si="101"/>
        <v>0</v>
      </c>
      <c r="M142" s="112">
        <f t="shared" si="101"/>
        <v>0</v>
      </c>
      <c r="N142" s="115">
        <f t="shared" si="101"/>
        <v>0</v>
      </c>
      <c r="O142" s="112">
        <f t="shared" si="101"/>
        <v>0</v>
      </c>
      <c r="P142" s="114">
        <f t="shared" si="101"/>
        <v>0</v>
      </c>
      <c r="Q142" s="115">
        <f t="shared" si="101"/>
        <v>0</v>
      </c>
      <c r="R142" s="112">
        <f t="shared" si="101"/>
        <v>0</v>
      </c>
      <c r="S142" s="114">
        <f t="shared" si="101"/>
        <v>0</v>
      </c>
      <c r="T142" s="116">
        <f t="shared" si="101"/>
        <v>0</v>
      </c>
    </row>
    <row r="143" spans="1:20" hidden="1" x14ac:dyDescent="0.25">
      <c r="B143" s="55"/>
      <c r="C143" s="2"/>
      <c r="D143" s="524" t="s">
        <v>359</v>
      </c>
      <c r="E143" s="524"/>
      <c r="F143" s="258">
        <f t="shared" ref="F143:F153" si="102">SUM(I143:T143)</f>
        <v>0</v>
      </c>
      <c r="G143" s="76"/>
      <c r="H143" s="1"/>
      <c r="I143" s="76"/>
      <c r="J143" s="1"/>
      <c r="K143" s="1"/>
      <c r="L143" s="1"/>
      <c r="M143" s="1"/>
      <c r="N143" s="82"/>
      <c r="O143" s="1"/>
      <c r="P143" s="42"/>
      <c r="Q143" s="82"/>
      <c r="R143" s="1"/>
      <c r="S143" s="42"/>
      <c r="T143" s="44"/>
    </row>
    <row r="144" spans="1:20" hidden="1" x14ac:dyDescent="0.25">
      <c r="B144" s="55"/>
      <c r="C144" s="2"/>
      <c r="D144" s="524" t="s">
        <v>360</v>
      </c>
      <c r="E144" s="524"/>
      <c r="F144" s="258">
        <f t="shared" si="102"/>
        <v>0</v>
      </c>
      <c r="G144" s="76"/>
      <c r="H144" s="1"/>
      <c r="I144" s="76"/>
      <c r="J144" s="1"/>
      <c r="K144" s="1"/>
      <c r="L144" s="1"/>
      <c r="M144" s="1"/>
      <c r="N144" s="82"/>
      <c r="O144" s="1"/>
      <c r="P144" s="42"/>
      <c r="Q144" s="82"/>
      <c r="R144" s="1"/>
      <c r="S144" s="42"/>
      <c r="T144" s="44"/>
    </row>
    <row r="145" spans="1:20" hidden="1" x14ac:dyDescent="0.25">
      <c r="B145" s="55"/>
      <c r="C145" s="2"/>
      <c r="D145" s="524" t="s">
        <v>361</v>
      </c>
      <c r="E145" s="524"/>
      <c r="F145" s="258">
        <f t="shared" si="102"/>
        <v>0</v>
      </c>
      <c r="G145" s="76"/>
      <c r="H145" s="1"/>
      <c r="I145" s="76"/>
      <c r="J145" s="1"/>
      <c r="K145" s="1"/>
      <c r="L145" s="1"/>
      <c r="M145" s="1"/>
      <c r="N145" s="82"/>
      <c r="O145" s="1"/>
      <c r="P145" s="42"/>
      <c r="Q145" s="82"/>
      <c r="R145" s="1"/>
      <c r="S145" s="42"/>
      <c r="T145" s="44"/>
    </row>
    <row r="146" spans="1:20" hidden="1" x14ac:dyDescent="0.25">
      <c r="B146" s="55"/>
      <c r="C146" s="2"/>
      <c r="D146" s="524" t="s">
        <v>362</v>
      </c>
      <c r="E146" s="524"/>
      <c r="F146" s="258">
        <f t="shared" si="102"/>
        <v>0</v>
      </c>
      <c r="G146" s="76"/>
      <c r="H146" s="1"/>
      <c r="I146" s="76"/>
      <c r="J146" s="1"/>
      <c r="K146" s="1"/>
      <c r="L146" s="1"/>
      <c r="M146" s="1"/>
      <c r="N146" s="82"/>
      <c r="O146" s="1"/>
      <c r="P146" s="42"/>
      <c r="Q146" s="82"/>
      <c r="R146" s="1"/>
      <c r="S146" s="42"/>
      <c r="T146" s="44"/>
    </row>
    <row r="147" spans="1:20" hidden="1" x14ac:dyDescent="0.25">
      <c r="B147" s="55"/>
      <c r="C147" s="2"/>
      <c r="D147" s="524" t="s">
        <v>363</v>
      </c>
      <c r="E147" s="524"/>
      <c r="F147" s="258">
        <f t="shared" si="102"/>
        <v>0</v>
      </c>
      <c r="G147" s="76"/>
      <c r="H147" s="1"/>
      <c r="I147" s="76"/>
      <c r="J147" s="1"/>
      <c r="K147" s="1"/>
      <c r="L147" s="1"/>
      <c r="M147" s="1"/>
      <c r="N147" s="82"/>
      <c r="O147" s="1"/>
      <c r="P147" s="42"/>
      <c r="Q147" s="82"/>
      <c r="R147" s="1"/>
      <c r="S147" s="42"/>
      <c r="T147" s="44"/>
    </row>
    <row r="148" spans="1:20" ht="25.5" hidden="1" customHeight="1" x14ac:dyDescent="0.25">
      <c r="B148" s="55"/>
      <c r="C148" s="2"/>
      <c r="D148" s="523" t="s">
        <v>536</v>
      </c>
      <c r="E148" s="523"/>
      <c r="F148" s="268">
        <f t="shared" si="102"/>
        <v>0</v>
      </c>
      <c r="G148" s="76"/>
      <c r="H148" s="1"/>
      <c r="I148" s="76"/>
      <c r="J148" s="1"/>
      <c r="K148" s="1"/>
      <c r="L148" s="1"/>
      <c r="M148" s="1"/>
      <c r="N148" s="82"/>
      <c r="O148" s="1"/>
      <c r="P148" s="42"/>
      <c r="Q148" s="82"/>
      <c r="R148" s="1"/>
      <c r="S148" s="42"/>
      <c r="T148" s="44"/>
    </row>
    <row r="149" spans="1:20" ht="25.5" hidden="1" customHeight="1" x14ac:dyDescent="0.25">
      <c r="B149" s="55"/>
      <c r="C149" s="2"/>
      <c r="D149" s="523" t="s">
        <v>539</v>
      </c>
      <c r="E149" s="523"/>
      <c r="F149" s="268">
        <f t="shared" si="102"/>
        <v>0</v>
      </c>
      <c r="G149" s="76"/>
      <c r="H149" s="1"/>
      <c r="I149" s="76"/>
      <c r="J149" s="1"/>
      <c r="K149" s="1"/>
      <c r="L149" s="1"/>
      <c r="M149" s="1"/>
      <c r="N149" s="82"/>
      <c r="O149" s="1"/>
      <c r="P149" s="42"/>
      <c r="Q149" s="82"/>
      <c r="R149" s="1"/>
      <c r="S149" s="42"/>
      <c r="T149" s="44"/>
    </row>
    <row r="150" spans="1:20" hidden="1" x14ac:dyDescent="0.25">
      <c r="B150" s="55"/>
      <c r="C150" s="2"/>
      <c r="D150" s="524" t="s">
        <v>365</v>
      </c>
      <c r="E150" s="524"/>
      <c r="F150" s="258">
        <f t="shared" si="102"/>
        <v>0</v>
      </c>
      <c r="G150" s="76"/>
      <c r="H150" s="1"/>
      <c r="I150" s="76"/>
      <c r="J150" s="1"/>
      <c r="K150" s="1"/>
      <c r="L150" s="1"/>
      <c r="M150" s="1"/>
      <c r="N150" s="82"/>
      <c r="O150" s="1"/>
      <c r="P150" s="42"/>
      <c r="Q150" s="82"/>
      <c r="R150" s="1"/>
      <c r="S150" s="42"/>
      <c r="T150" s="44"/>
    </row>
    <row r="151" spans="1:20" ht="25.5" hidden="1" customHeight="1" x14ac:dyDescent="0.25">
      <c r="B151" s="55"/>
      <c r="C151" s="2"/>
      <c r="D151" s="523" t="s">
        <v>542</v>
      </c>
      <c r="E151" s="523"/>
      <c r="F151" s="268">
        <f t="shared" si="102"/>
        <v>0</v>
      </c>
      <c r="G151" s="76"/>
      <c r="H151" s="1"/>
      <c r="I151" s="76"/>
      <c r="J151" s="1"/>
      <c r="K151" s="1"/>
      <c r="L151" s="1"/>
      <c r="M151" s="1"/>
      <c r="N151" s="82"/>
      <c r="O151" s="1"/>
      <c r="P151" s="42"/>
      <c r="Q151" s="82"/>
      <c r="R151" s="1"/>
      <c r="S151" s="42"/>
      <c r="T151" s="44"/>
    </row>
    <row r="152" spans="1:20" hidden="1" x14ac:dyDescent="0.25">
      <c r="B152" s="55"/>
      <c r="C152" s="2"/>
      <c r="D152" s="524" t="s">
        <v>543</v>
      </c>
      <c r="E152" s="524"/>
      <c r="F152" s="258">
        <f t="shared" si="102"/>
        <v>0</v>
      </c>
      <c r="G152" s="76"/>
      <c r="H152" s="1"/>
      <c r="I152" s="76"/>
      <c r="J152" s="1"/>
      <c r="K152" s="1"/>
      <c r="L152" s="1"/>
      <c r="M152" s="1"/>
      <c r="N152" s="82"/>
      <c r="O152" s="1"/>
      <c r="P152" s="42"/>
      <c r="Q152" s="82"/>
      <c r="R152" s="1"/>
      <c r="S152" s="42"/>
      <c r="T152" s="44"/>
    </row>
    <row r="153" spans="1:20" s="41" customFormat="1" ht="15.75" hidden="1" thickBot="1" x14ac:dyDescent="0.3">
      <c r="A153" s="128" t="s">
        <v>243</v>
      </c>
      <c r="B153" s="137" t="s">
        <v>671</v>
      </c>
      <c r="C153" s="600" t="s">
        <v>244</v>
      </c>
      <c r="D153" s="601"/>
      <c r="E153" s="601"/>
      <c r="F153" s="270">
        <f t="shared" si="102"/>
        <v>0</v>
      </c>
      <c r="G153" s="111"/>
      <c r="H153" s="112"/>
      <c r="I153" s="111"/>
      <c r="J153" s="112"/>
      <c r="K153" s="112"/>
      <c r="L153" s="112"/>
      <c r="M153" s="112"/>
      <c r="N153" s="115"/>
      <c r="O153" s="112"/>
      <c r="P153" s="114"/>
      <c r="Q153" s="115"/>
      <c r="R153" s="112"/>
      <c r="S153" s="114"/>
      <c r="T153" s="116"/>
    </row>
    <row r="154" spans="1:20" ht="15.75" thickBot="1" x14ac:dyDescent="0.3">
      <c r="B154" s="101" t="s">
        <v>245</v>
      </c>
      <c r="C154" s="560" t="s">
        <v>246</v>
      </c>
      <c r="D154" s="561"/>
      <c r="E154" s="561"/>
      <c r="F154" s="261">
        <f>F155+F156+F159+F160+F161+F162+F163</f>
        <v>127000</v>
      </c>
      <c r="G154" s="87">
        <f t="shared" ref="G154:H154" si="103">G155+G156+G159+G160+G161+G162+G163</f>
        <v>127000</v>
      </c>
      <c r="H154" s="88">
        <f t="shared" si="103"/>
        <v>0</v>
      </c>
      <c r="I154" s="87">
        <f t="shared" ref="I154:T154" si="104">I155+I156+I159+I160+I161+I162+I163</f>
        <v>0</v>
      </c>
      <c r="J154" s="88">
        <f t="shared" si="104"/>
        <v>0</v>
      </c>
      <c r="K154" s="88">
        <f t="shared" si="104"/>
        <v>0</v>
      </c>
      <c r="L154" s="88">
        <f t="shared" si="104"/>
        <v>0</v>
      </c>
      <c r="M154" s="88">
        <f t="shared" si="104"/>
        <v>127000</v>
      </c>
      <c r="N154" s="91">
        <f t="shared" si="104"/>
        <v>0</v>
      </c>
      <c r="O154" s="88">
        <f t="shared" si="104"/>
        <v>0</v>
      </c>
      <c r="P154" s="90">
        <f t="shared" si="104"/>
        <v>0</v>
      </c>
      <c r="Q154" s="91">
        <f t="shared" si="104"/>
        <v>0</v>
      </c>
      <c r="R154" s="88">
        <f t="shared" si="104"/>
        <v>0</v>
      </c>
      <c r="S154" s="90">
        <f t="shared" si="104"/>
        <v>0</v>
      </c>
      <c r="T154" s="92">
        <f t="shared" si="104"/>
        <v>0</v>
      </c>
    </row>
    <row r="155" spans="1:20" s="18" customFormat="1" hidden="1" x14ac:dyDescent="0.25">
      <c r="A155" s="128" t="s">
        <v>247</v>
      </c>
      <c r="B155" s="117" t="s">
        <v>672</v>
      </c>
      <c r="C155" s="574" t="s">
        <v>248</v>
      </c>
      <c r="D155" s="575"/>
      <c r="E155" s="575"/>
      <c r="F155" s="257">
        <f t="shared" ref="F155" si="105">SUM(I155:T155)</f>
        <v>0</v>
      </c>
      <c r="G155" s="95"/>
      <c r="H155" s="96"/>
      <c r="I155" s="95"/>
      <c r="J155" s="96"/>
      <c r="K155" s="96"/>
      <c r="L155" s="96"/>
      <c r="M155" s="96"/>
      <c r="N155" s="99"/>
      <c r="O155" s="96"/>
      <c r="P155" s="98"/>
      <c r="Q155" s="99"/>
      <c r="R155" s="96"/>
      <c r="S155" s="98"/>
      <c r="T155" s="100"/>
    </row>
    <row r="156" spans="1:20" s="18" customFormat="1" hidden="1" x14ac:dyDescent="0.25">
      <c r="A156" s="128" t="s">
        <v>249</v>
      </c>
      <c r="B156" s="93" t="s">
        <v>673</v>
      </c>
      <c r="C156" s="556" t="s">
        <v>250</v>
      </c>
      <c r="D156" s="557"/>
      <c r="E156" s="557"/>
      <c r="F156" s="259">
        <f>F157+F158</f>
        <v>0</v>
      </c>
      <c r="G156" s="95">
        <f t="shared" ref="G156:H156" si="106">G157+G158</f>
        <v>0</v>
      </c>
      <c r="H156" s="96">
        <f t="shared" si="106"/>
        <v>0</v>
      </c>
      <c r="I156" s="95">
        <f t="shared" ref="I156:T156" si="107">I157+I158</f>
        <v>0</v>
      </c>
      <c r="J156" s="96">
        <f t="shared" si="107"/>
        <v>0</v>
      </c>
      <c r="K156" s="96">
        <f t="shared" si="107"/>
        <v>0</v>
      </c>
      <c r="L156" s="96">
        <f t="shared" si="107"/>
        <v>0</v>
      </c>
      <c r="M156" s="96">
        <f t="shared" si="107"/>
        <v>0</v>
      </c>
      <c r="N156" s="99">
        <f t="shared" si="107"/>
        <v>0</v>
      </c>
      <c r="O156" s="96">
        <f t="shared" si="107"/>
        <v>0</v>
      </c>
      <c r="P156" s="98">
        <f t="shared" si="107"/>
        <v>0</v>
      </c>
      <c r="Q156" s="99">
        <f t="shared" si="107"/>
        <v>0</v>
      </c>
      <c r="R156" s="96">
        <f t="shared" si="107"/>
        <v>0</v>
      </c>
      <c r="S156" s="98">
        <f t="shared" si="107"/>
        <v>0</v>
      </c>
      <c r="T156" s="100">
        <f t="shared" si="107"/>
        <v>0</v>
      </c>
    </row>
    <row r="157" spans="1:20" hidden="1" x14ac:dyDescent="0.25">
      <c r="B157" s="55"/>
      <c r="C157" s="2"/>
      <c r="D157" s="524" t="s">
        <v>250</v>
      </c>
      <c r="E157" s="524"/>
      <c r="F157" s="258">
        <f t="shared" ref="F157:F163" si="108">SUM(I157:T157)</f>
        <v>0</v>
      </c>
      <c r="G157" s="76"/>
      <c r="H157" s="1"/>
      <c r="I157" s="76"/>
      <c r="J157" s="1"/>
      <c r="K157" s="1"/>
      <c r="L157" s="1"/>
      <c r="M157" s="1"/>
      <c r="N157" s="82"/>
      <c r="O157" s="1"/>
      <c r="P157" s="42"/>
      <c r="Q157" s="82"/>
      <c r="R157" s="1"/>
      <c r="S157" s="42"/>
      <c r="T157" s="44"/>
    </row>
    <row r="158" spans="1:20" hidden="1" x14ac:dyDescent="0.25">
      <c r="B158" s="55"/>
      <c r="C158" s="2"/>
      <c r="D158" s="524" t="s">
        <v>349</v>
      </c>
      <c r="E158" s="524"/>
      <c r="F158" s="258">
        <f t="shared" si="108"/>
        <v>0</v>
      </c>
      <c r="G158" s="76"/>
      <c r="H158" s="1"/>
      <c r="I158" s="76"/>
      <c r="J158" s="1"/>
      <c r="K158" s="1"/>
      <c r="L158" s="1"/>
      <c r="M158" s="1"/>
      <c r="N158" s="82"/>
      <c r="O158" s="1"/>
      <c r="P158" s="42"/>
      <c r="Q158" s="82"/>
      <c r="R158" s="1"/>
      <c r="S158" s="42"/>
      <c r="T158" s="44"/>
    </row>
    <row r="159" spans="1:20" s="18" customFormat="1" hidden="1" x14ac:dyDescent="0.25">
      <c r="A159" s="128" t="s">
        <v>251</v>
      </c>
      <c r="B159" s="93" t="s">
        <v>674</v>
      </c>
      <c r="C159" s="556" t="s">
        <v>252</v>
      </c>
      <c r="D159" s="557"/>
      <c r="E159" s="557"/>
      <c r="F159" s="259">
        <f t="shared" si="108"/>
        <v>0</v>
      </c>
      <c r="G159" s="95"/>
      <c r="H159" s="96"/>
      <c r="I159" s="95"/>
      <c r="J159" s="96"/>
      <c r="K159" s="96"/>
      <c r="L159" s="96"/>
      <c r="M159" s="96"/>
      <c r="N159" s="99"/>
      <c r="O159" s="96"/>
      <c r="P159" s="98"/>
      <c r="Q159" s="99"/>
      <c r="R159" s="96"/>
      <c r="S159" s="98"/>
      <c r="T159" s="100"/>
    </row>
    <row r="160" spans="1:20" s="18" customFormat="1" x14ac:dyDescent="0.25">
      <c r="A160" s="128" t="s">
        <v>253</v>
      </c>
      <c r="B160" s="93" t="s">
        <v>675</v>
      </c>
      <c r="C160" s="556" t="s">
        <v>254</v>
      </c>
      <c r="D160" s="557"/>
      <c r="E160" s="557"/>
      <c r="F160" s="259">
        <f t="shared" si="108"/>
        <v>100000</v>
      </c>
      <c r="G160" s="95">
        <f>F160</f>
        <v>100000</v>
      </c>
      <c r="H160" s="96"/>
      <c r="I160" s="95"/>
      <c r="J160" s="96"/>
      <c r="K160" s="96"/>
      <c r="L160" s="96"/>
      <c r="M160" s="96">
        <v>100000</v>
      </c>
      <c r="N160" s="99"/>
      <c r="O160" s="96"/>
      <c r="P160" s="98"/>
      <c r="Q160" s="99"/>
      <c r="R160" s="96"/>
      <c r="S160" s="98"/>
      <c r="T160" s="100"/>
    </row>
    <row r="161" spans="1:20" s="18" customFormat="1" hidden="1" x14ac:dyDescent="0.25">
      <c r="A161" s="128" t="s">
        <v>255</v>
      </c>
      <c r="B161" s="93" t="s">
        <v>676</v>
      </c>
      <c r="C161" s="556" t="s">
        <v>256</v>
      </c>
      <c r="D161" s="557"/>
      <c r="E161" s="557"/>
      <c r="F161" s="259">
        <f t="shared" si="108"/>
        <v>0</v>
      </c>
      <c r="G161" s="95"/>
      <c r="H161" s="96"/>
      <c r="I161" s="95"/>
      <c r="J161" s="96"/>
      <c r="K161" s="96"/>
      <c r="L161" s="96"/>
      <c r="M161" s="96"/>
      <c r="N161" s="99"/>
      <c r="O161" s="96"/>
      <c r="P161" s="98"/>
      <c r="Q161" s="99"/>
      <c r="R161" s="96"/>
      <c r="S161" s="98"/>
      <c r="T161" s="100"/>
    </row>
    <row r="162" spans="1:20" s="18" customFormat="1" hidden="1" x14ac:dyDescent="0.25">
      <c r="A162" s="128" t="s">
        <v>257</v>
      </c>
      <c r="B162" s="93" t="s">
        <v>677</v>
      </c>
      <c r="C162" s="556" t="s">
        <v>258</v>
      </c>
      <c r="D162" s="557"/>
      <c r="E162" s="557"/>
      <c r="F162" s="259">
        <f t="shared" si="108"/>
        <v>0</v>
      </c>
      <c r="G162" s="95"/>
      <c r="H162" s="96"/>
      <c r="I162" s="95"/>
      <c r="J162" s="96"/>
      <c r="K162" s="96"/>
      <c r="L162" s="96"/>
      <c r="M162" s="96"/>
      <c r="N162" s="99"/>
      <c r="O162" s="96"/>
      <c r="P162" s="98"/>
      <c r="Q162" s="99"/>
      <c r="R162" s="96"/>
      <c r="S162" s="98"/>
      <c r="T162" s="100"/>
    </row>
    <row r="163" spans="1:20" s="18" customFormat="1" ht="15.75" thickBot="1" x14ac:dyDescent="0.3">
      <c r="A163" s="128" t="s">
        <v>259</v>
      </c>
      <c r="B163" s="127" t="s">
        <v>678</v>
      </c>
      <c r="C163" s="596" t="s">
        <v>260</v>
      </c>
      <c r="D163" s="597"/>
      <c r="E163" s="597"/>
      <c r="F163" s="271">
        <f t="shared" si="108"/>
        <v>27000</v>
      </c>
      <c r="G163" s="95">
        <f>F163</f>
        <v>27000</v>
      </c>
      <c r="H163" s="96"/>
      <c r="I163" s="95"/>
      <c r="J163" s="96"/>
      <c r="K163" s="96"/>
      <c r="L163" s="96"/>
      <c r="M163" s="96">
        <v>27000</v>
      </c>
      <c r="N163" s="99"/>
      <c r="O163" s="96"/>
      <c r="P163" s="98"/>
      <c r="Q163" s="99"/>
      <c r="R163" s="96"/>
      <c r="S163" s="98"/>
      <c r="T163" s="100"/>
    </row>
    <row r="164" spans="1:20" ht="15.75" thickBot="1" x14ac:dyDescent="0.3">
      <c r="B164" s="101" t="s">
        <v>261</v>
      </c>
      <c r="C164" s="560" t="s">
        <v>262</v>
      </c>
      <c r="D164" s="561"/>
      <c r="E164" s="561"/>
      <c r="F164" s="261">
        <f>F165+F166+F167+F168</f>
        <v>0</v>
      </c>
      <c r="G164" s="87">
        <f t="shared" ref="G164:H164" si="109">G165+G166+G167+G168</f>
        <v>0</v>
      </c>
      <c r="H164" s="88">
        <f t="shared" si="109"/>
        <v>0</v>
      </c>
      <c r="I164" s="87">
        <f t="shared" ref="I164:T164" si="110">I165+I166+I167+I168</f>
        <v>0</v>
      </c>
      <c r="J164" s="88">
        <f t="shared" si="110"/>
        <v>0</v>
      </c>
      <c r="K164" s="88">
        <f t="shared" si="110"/>
        <v>0</v>
      </c>
      <c r="L164" s="88">
        <f t="shared" si="110"/>
        <v>0</v>
      </c>
      <c r="M164" s="88">
        <f t="shared" si="110"/>
        <v>0</v>
      </c>
      <c r="N164" s="91">
        <f t="shared" si="110"/>
        <v>0</v>
      </c>
      <c r="O164" s="88">
        <f t="shared" si="110"/>
        <v>0</v>
      </c>
      <c r="P164" s="90">
        <f t="shared" si="110"/>
        <v>0</v>
      </c>
      <c r="Q164" s="91">
        <f t="shared" si="110"/>
        <v>0</v>
      </c>
      <c r="R164" s="88">
        <f t="shared" si="110"/>
        <v>0</v>
      </c>
      <c r="S164" s="90">
        <f t="shared" si="110"/>
        <v>0</v>
      </c>
      <c r="T164" s="92">
        <f t="shared" si="110"/>
        <v>0</v>
      </c>
    </row>
    <row r="165" spans="1:20" s="18" customFormat="1" hidden="1" x14ac:dyDescent="0.25">
      <c r="A165" s="128" t="s">
        <v>263</v>
      </c>
      <c r="B165" s="283" t="s">
        <v>679</v>
      </c>
      <c r="C165" s="598" t="s">
        <v>264</v>
      </c>
      <c r="D165" s="599"/>
      <c r="E165" s="599"/>
      <c r="F165" s="284">
        <f t="shared" ref="F165:F168" si="111">SUM(I165:T165)</f>
        <v>0</v>
      </c>
      <c r="G165" s="287"/>
      <c r="H165" s="288"/>
      <c r="I165" s="287"/>
      <c r="J165" s="288"/>
      <c r="K165" s="288"/>
      <c r="L165" s="288"/>
      <c r="M165" s="288"/>
      <c r="N165" s="289"/>
      <c r="O165" s="288"/>
      <c r="P165" s="290"/>
      <c r="Q165" s="289"/>
      <c r="R165" s="288"/>
      <c r="S165" s="290"/>
      <c r="T165" s="291"/>
    </row>
    <row r="166" spans="1:20" s="18" customFormat="1" hidden="1" x14ac:dyDescent="0.25">
      <c r="A166" s="128" t="s">
        <v>265</v>
      </c>
      <c r="B166" s="292" t="s">
        <v>680</v>
      </c>
      <c r="C166" s="592" t="s">
        <v>887</v>
      </c>
      <c r="D166" s="593"/>
      <c r="E166" s="593"/>
      <c r="F166" s="293">
        <f t="shared" si="111"/>
        <v>0</v>
      </c>
      <c r="G166" s="287"/>
      <c r="H166" s="288"/>
      <c r="I166" s="287"/>
      <c r="J166" s="288"/>
      <c r="K166" s="288"/>
      <c r="L166" s="288"/>
      <c r="M166" s="288"/>
      <c r="N166" s="289"/>
      <c r="O166" s="288"/>
      <c r="P166" s="290"/>
      <c r="Q166" s="289"/>
      <c r="R166" s="288"/>
      <c r="S166" s="290"/>
      <c r="T166" s="291"/>
    </row>
    <row r="167" spans="1:20" s="18" customFormat="1" hidden="1" x14ac:dyDescent="0.25">
      <c r="A167" s="128" t="s">
        <v>266</v>
      </c>
      <c r="B167" s="292" t="s">
        <v>681</v>
      </c>
      <c r="C167" s="592" t="s">
        <v>267</v>
      </c>
      <c r="D167" s="593"/>
      <c r="E167" s="593"/>
      <c r="F167" s="293">
        <f t="shared" si="111"/>
        <v>0</v>
      </c>
      <c r="G167" s="287"/>
      <c r="H167" s="288"/>
      <c r="I167" s="287"/>
      <c r="J167" s="288"/>
      <c r="K167" s="288"/>
      <c r="L167" s="288"/>
      <c r="M167" s="288"/>
      <c r="N167" s="289"/>
      <c r="O167" s="288"/>
      <c r="P167" s="290"/>
      <c r="Q167" s="289"/>
      <c r="R167" s="288"/>
      <c r="S167" s="290"/>
      <c r="T167" s="291"/>
    </row>
    <row r="168" spans="1:20" s="18" customFormat="1" ht="15.75" hidden="1" thickBot="1" x14ac:dyDescent="0.3">
      <c r="A168" s="128" t="s">
        <v>268</v>
      </c>
      <c r="B168" s="295" t="s">
        <v>682</v>
      </c>
      <c r="C168" s="594" t="s">
        <v>366</v>
      </c>
      <c r="D168" s="595"/>
      <c r="E168" s="595"/>
      <c r="F168" s="296">
        <f t="shared" si="111"/>
        <v>0</v>
      </c>
      <c r="G168" s="287"/>
      <c r="H168" s="288"/>
      <c r="I168" s="287"/>
      <c r="J168" s="288"/>
      <c r="K168" s="288"/>
      <c r="L168" s="288"/>
      <c r="M168" s="288"/>
      <c r="N168" s="289"/>
      <c r="O168" s="288"/>
      <c r="P168" s="290"/>
      <c r="Q168" s="289"/>
      <c r="R168" s="288"/>
      <c r="S168" s="290"/>
      <c r="T168" s="291"/>
    </row>
    <row r="169" spans="1:20" ht="15.75" thickBot="1" x14ac:dyDescent="0.3">
      <c r="B169" s="101" t="s">
        <v>269</v>
      </c>
      <c r="C169" s="560" t="s">
        <v>270</v>
      </c>
      <c r="D169" s="561"/>
      <c r="E169" s="561"/>
      <c r="F169" s="261">
        <f>F170+F171+F182+F193+F204+F207+F219+F220+F221</f>
        <v>0</v>
      </c>
      <c r="G169" s="87">
        <f t="shared" ref="G169:H169" si="112">G170+G171+G182+G193+G204+G207+G219+G220+G221</f>
        <v>0</v>
      </c>
      <c r="H169" s="88">
        <f t="shared" si="112"/>
        <v>0</v>
      </c>
      <c r="I169" s="87">
        <f t="shared" ref="I169:T169" si="113">I170+I171+I182+I193+I204+I207+I219+I220+I221</f>
        <v>0</v>
      </c>
      <c r="J169" s="88">
        <f t="shared" si="113"/>
        <v>0</v>
      </c>
      <c r="K169" s="88">
        <f t="shared" si="113"/>
        <v>0</v>
      </c>
      <c r="L169" s="88">
        <f t="shared" si="113"/>
        <v>0</v>
      </c>
      <c r="M169" s="88">
        <f t="shared" si="113"/>
        <v>0</v>
      </c>
      <c r="N169" s="91">
        <f t="shared" si="113"/>
        <v>0</v>
      </c>
      <c r="O169" s="88">
        <f t="shared" si="113"/>
        <v>0</v>
      </c>
      <c r="P169" s="90">
        <f t="shared" si="113"/>
        <v>0</v>
      </c>
      <c r="Q169" s="91">
        <f t="shared" si="113"/>
        <v>0</v>
      </c>
      <c r="R169" s="88">
        <f t="shared" si="113"/>
        <v>0</v>
      </c>
      <c r="S169" s="90">
        <f t="shared" si="113"/>
        <v>0</v>
      </c>
      <c r="T169" s="92">
        <f t="shared" si="113"/>
        <v>0</v>
      </c>
    </row>
    <row r="170" spans="1:20" s="18" customFormat="1" ht="25.5" hidden="1" customHeight="1" x14ac:dyDescent="0.25">
      <c r="A170" s="128" t="s">
        <v>271</v>
      </c>
      <c r="B170" s="93" t="s">
        <v>683</v>
      </c>
      <c r="C170" s="532" t="s">
        <v>367</v>
      </c>
      <c r="D170" s="533"/>
      <c r="E170" s="533"/>
      <c r="F170" s="272">
        <f t="shared" ref="F170" si="114">SUM(I170:T170)</f>
        <v>0</v>
      </c>
      <c r="G170" s="95"/>
      <c r="H170" s="96"/>
      <c r="I170" s="95"/>
      <c r="J170" s="96"/>
      <c r="K170" s="96"/>
      <c r="L170" s="96"/>
      <c r="M170" s="96"/>
      <c r="N170" s="99"/>
      <c r="O170" s="96"/>
      <c r="P170" s="98"/>
      <c r="Q170" s="99"/>
      <c r="R170" s="96"/>
      <c r="S170" s="98"/>
      <c r="T170" s="100"/>
    </row>
    <row r="171" spans="1:20" s="18" customFormat="1" ht="16.350000000000001" hidden="1" customHeight="1" x14ac:dyDescent="0.25">
      <c r="A171" s="128" t="s">
        <v>272</v>
      </c>
      <c r="B171" s="93" t="s">
        <v>684</v>
      </c>
      <c r="C171" s="590" t="s">
        <v>812</v>
      </c>
      <c r="D171" s="591"/>
      <c r="E171" s="591"/>
      <c r="F171" s="272">
        <f>F172+F173+F174+F175+F176+F177+F178+F179+F180+F181</f>
        <v>0</v>
      </c>
      <c r="G171" s="95">
        <f t="shared" ref="G171:H171" si="115">G172+G173+G174+G175+G176+G177+G178+G179+G180+G181</f>
        <v>0</v>
      </c>
      <c r="H171" s="96">
        <f t="shared" si="115"/>
        <v>0</v>
      </c>
      <c r="I171" s="95">
        <f t="shared" ref="I171:T171" si="116">I172+I173+I174+I175+I176+I177+I178+I179+I180+I181</f>
        <v>0</v>
      </c>
      <c r="J171" s="96">
        <f t="shared" si="116"/>
        <v>0</v>
      </c>
      <c r="K171" s="96">
        <f t="shared" si="116"/>
        <v>0</v>
      </c>
      <c r="L171" s="96">
        <f t="shared" si="116"/>
        <v>0</v>
      </c>
      <c r="M171" s="96">
        <f t="shared" si="116"/>
        <v>0</v>
      </c>
      <c r="N171" s="99">
        <f t="shared" si="116"/>
        <v>0</v>
      </c>
      <c r="O171" s="96">
        <f t="shared" si="116"/>
        <v>0</v>
      </c>
      <c r="P171" s="98">
        <f t="shared" si="116"/>
        <v>0</v>
      </c>
      <c r="Q171" s="99">
        <f t="shared" si="116"/>
        <v>0</v>
      </c>
      <c r="R171" s="96">
        <f t="shared" si="116"/>
        <v>0</v>
      </c>
      <c r="S171" s="98">
        <f t="shared" si="116"/>
        <v>0</v>
      </c>
      <c r="T171" s="100">
        <f t="shared" si="116"/>
        <v>0</v>
      </c>
    </row>
    <row r="172" spans="1:20" hidden="1" x14ac:dyDescent="0.25">
      <c r="B172" s="55"/>
      <c r="C172" s="2"/>
      <c r="D172" s="524" t="s">
        <v>813</v>
      </c>
      <c r="E172" s="524"/>
      <c r="F172" s="258">
        <f t="shared" ref="F172:F181" si="117">SUM(I172:T172)</f>
        <v>0</v>
      </c>
      <c r="G172" s="76"/>
      <c r="H172" s="1"/>
      <c r="I172" s="76"/>
      <c r="J172" s="1"/>
      <c r="K172" s="1"/>
      <c r="L172" s="1"/>
      <c r="M172" s="1"/>
      <c r="N172" s="82"/>
      <c r="O172" s="1"/>
      <c r="P172" s="42"/>
      <c r="Q172" s="82"/>
      <c r="R172" s="1"/>
      <c r="S172" s="42"/>
      <c r="T172" s="44"/>
    </row>
    <row r="173" spans="1:20" hidden="1" x14ac:dyDescent="0.25">
      <c r="B173" s="55"/>
      <c r="C173" s="2"/>
      <c r="D173" s="524" t="s">
        <v>814</v>
      </c>
      <c r="E173" s="524"/>
      <c r="F173" s="258">
        <f t="shared" si="117"/>
        <v>0</v>
      </c>
      <c r="G173" s="76"/>
      <c r="H173" s="1"/>
      <c r="I173" s="76"/>
      <c r="J173" s="1"/>
      <c r="K173" s="1"/>
      <c r="L173" s="1"/>
      <c r="M173" s="1"/>
      <c r="N173" s="82"/>
      <c r="O173" s="1"/>
      <c r="P173" s="42"/>
      <c r="Q173" s="82"/>
      <c r="R173" s="1"/>
      <c r="S173" s="42"/>
      <c r="T173" s="44"/>
    </row>
    <row r="174" spans="1:20" hidden="1" x14ac:dyDescent="0.25">
      <c r="B174" s="55"/>
      <c r="C174" s="2"/>
      <c r="D174" s="524" t="s">
        <v>545</v>
      </c>
      <c r="E174" s="524"/>
      <c r="F174" s="258">
        <f t="shared" si="117"/>
        <v>0</v>
      </c>
      <c r="G174" s="76"/>
      <c r="H174" s="1"/>
      <c r="I174" s="76"/>
      <c r="J174" s="1"/>
      <c r="K174" s="1"/>
      <c r="L174" s="1"/>
      <c r="M174" s="1"/>
      <c r="N174" s="82"/>
      <c r="O174" s="1"/>
      <c r="P174" s="42"/>
      <c r="Q174" s="82"/>
      <c r="R174" s="1"/>
      <c r="S174" s="42"/>
      <c r="T174" s="44"/>
    </row>
    <row r="175" spans="1:20" ht="25.5" hidden="1" customHeight="1" x14ac:dyDescent="0.25">
      <c r="B175" s="55"/>
      <c r="C175" s="2"/>
      <c r="D175" s="523" t="s">
        <v>548</v>
      </c>
      <c r="E175" s="523"/>
      <c r="F175" s="268">
        <f t="shared" si="117"/>
        <v>0</v>
      </c>
      <c r="G175" s="76"/>
      <c r="H175" s="1"/>
      <c r="I175" s="76"/>
      <c r="J175" s="1"/>
      <c r="K175" s="1"/>
      <c r="L175" s="1"/>
      <c r="M175" s="1"/>
      <c r="N175" s="82"/>
      <c r="O175" s="1"/>
      <c r="P175" s="42"/>
      <c r="Q175" s="82"/>
      <c r="R175" s="1"/>
      <c r="S175" s="42"/>
      <c r="T175" s="44"/>
    </row>
    <row r="176" spans="1:20" hidden="1" x14ac:dyDescent="0.25">
      <c r="B176" s="55"/>
      <c r="C176" s="2"/>
      <c r="D176" s="524" t="s">
        <v>550</v>
      </c>
      <c r="E176" s="524"/>
      <c r="F176" s="258">
        <f t="shared" si="117"/>
        <v>0</v>
      </c>
      <c r="G176" s="76"/>
      <c r="H176" s="1"/>
      <c r="I176" s="76"/>
      <c r="J176" s="1"/>
      <c r="K176" s="1"/>
      <c r="L176" s="1"/>
      <c r="M176" s="1"/>
      <c r="N176" s="82"/>
      <c r="O176" s="1"/>
      <c r="P176" s="42"/>
      <c r="Q176" s="82"/>
      <c r="R176" s="1"/>
      <c r="S176" s="42"/>
      <c r="T176" s="44"/>
    </row>
    <row r="177" spans="1:20" hidden="1" x14ac:dyDescent="0.25">
      <c r="B177" s="55"/>
      <c r="C177" s="2"/>
      <c r="D177" s="524" t="s">
        <v>551</v>
      </c>
      <c r="E177" s="524"/>
      <c r="F177" s="258">
        <f t="shared" si="117"/>
        <v>0</v>
      </c>
      <c r="G177" s="76"/>
      <c r="H177" s="1"/>
      <c r="I177" s="76"/>
      <c r="J177" s="1"/>
      <c r="K177" s="1"/>
      <c r="L177" s="1"/>
      <c r="M177" s="1"/>
      <c r="N177" s="82"/>
      <c r="O177" s="1"/>
      <c r="P177" s="42"/>
      <c r="Q177" s="82"/>
      <c r="R177" s="1"/>
      <c r="S177" s="42"/>
      <c r="T177" s="44"/>
    </row>
    <row r="178" spans="1:20" ht="25.5" hidden="1" customHeight="1" x14ac:dyDescent="0.25">
      <c r="B178" s="55"/>
      <c r="C178" s="2"/>
      <c r="D178" s="523" t="s">
        <v>555</v>
      </c>
      <c r="E178" s="523"/>
      <c r="F178" s="268">
        <f t="shared" si="117"/>
        <v>0</v>
      </c>
      <c r="G178" s="76"/>
      <c r="H178" s="1"/>
      <c r="I178" s="76"/>
      <c r="J178" s="1"/>
      <c r="K178" s="1"/>
      <c r="L178" s="1"/>
      <c r="M178" s="1"/>
      <c r="N178" s="82"/>
      <c r="O178" s="1"/>
      <c r="P178" s="42"/>
      <c r="Q178" s="82"/>
      <c r="R178" s="1"/>
      <c r="S178" s="42"/>
      <c r="T178" s="44"/>
    </row>
    <row r="179" spans="1:20" ht="25.5" hidden="1" customHeight="1" x14ac:dyDescent="0.25">
      <c r="B179" s="55"/>
      <c r="C179" s="2"/>
      <c r="D179" s="523" t="s">
        <v>558</v>
      </c>
      <c r="E179" s="523"/>
      <c r="F179" s="268">
        <f t="shared" si="117"/>
        <v>0</v>
      </c>
      <c r="G179" s="76"/>
      <c r="H179" s="1"/>
      <c r="I179" s="76"/>
      <c r="J179" s="1"/>
      <c r="K179" s="1"/>
      <c r="L179" s="1"/>
      <c r="M179" s="1"/>
      <c r="N179" s="82"/>
      <c r="O179" s="1"/>
      <c r="P179" s="42"/>
      <c r="Q179" s="82"/>
      <c r="R179" s="1"/>
      <c r="S179" s="42"/>
      <c r="T179" s="44"/>
    </row>
    <row r="180" spans="1:20" ht="25.5" hidden="1" customHeight="1" x14ac:dyDescent="0.25">
      <c r="B180" s="55"/>
      <c r="C180" s="2"/>
      <c r="D180" s="523" t="s">
        <v>560</v>
      </c>
      <c r="E180" s="523"/>
      <c r="F180" s="268">
        <f t="shared" si="117"/>
        <v>0</v>
      </c>
      <c r="G180" s="76"/>
      <c r="H180" s="1"/>
      <c r="I180" s="76"/>
      <c r="J180" s="1"/>
      <c r="K180" s="1"/>
      <c r="L180" s="1"/>
      <c r="M180" s="1"/>
      <c r="N180" s="82"/>
      <c r="O180" s="1"/>
      <c r="P180" s="42"/>
      <c r="Q180" s="82"/>
      <c r="R180" s="1"/>
      <c r="S180" s="42"/>
      <c r="T180" s="44"/>
    </row>
    <row r="181" spans="1:20" ht="25.5" hidden="1" customHeight="1" x14ac:dyDescent="0.25">
      <c r="B181" s="55"/>
      <c r="C181" s="2"/>
      <c r="D181" s="523" t="s">
        <v>563</v>
      </c>
      <c r="E181" s="523"/>
      <c r="F181" s="268">
        <f t="shared" si="117"/>
        <v>0</v>
      </c>
      <c r="G181" s="76"/>
      <c r="H181" s="1"/>
      <c r="I181" s="76"/>
      <c r="J181" s="1"/>
      <c r="K181" s="1"/>
      <c r="L181" s="1"/>
      <c r="M181" s="1"/>
      <c r="N181" s="82"/>
      <c r="O181" s="1"/>
      <c r="P181" s="42"/>
      <c r="Q181" s="82"/>
      <c r="R181" s="1"/>
      <c r="S181" s="42"/>
      <c r="T181" s="44"/>
    </row>
    <row r="182" spans="1:20" s="18" customFormat="1" ht="25.5" hidden="1" customHeight="1" x14ac:dyDescent="0.25">
      <c r="A182" s="131" t="s">
        <v>273</v>
      </c>
      <c r="B182" s="93" t="s">
        <v>685</v>
      </c>
      <c r="C182" s="590" t="s">
        <v>606</v>
      </c>
      <c r="D182" s="591"/>
      <c r="E182" s="591"/>
      <c r="F182" s="272">
        <f>F183+F184+F185+F186+F187+F188+F189+F190+F191+F192</f>
        <v>0</v>
      </c>
      <c r="G182" s="95">
        <f t="shared" ref="G182:H182" si="118">G183+G184+G185+G186+G187+G188+G189+G190+G191+G192</f>
        <v>0</v>
      </c>
      <c r="H182" s="96">
        <f t="shared" si="118"/>
        <v>0</v>
      </c>
      <c r="I182" s="95">
        <f t="shared" ref="I182:T182" si="119">I183+I184+I185+I186+I187+I188+I189+I190+I191+I192</f>
        <v>0</v>
      </c>
      <c r="J182" s="96">
        <f t="shared" si="119"/>
        <v>0</v>
      </c>
      <c r="K182" s="96">
        <f t="shared" si="119"/>
        <v>0</v>
      </c>
      <c r="L182" s="96">
        <f t="shared" si="119"/>
        <v>0</v>
      </c>
      <c r="M182" s="96">
        <f t="shared" si="119"/>
        <v>0</v>
      </c>
      <c r="N182" s="99">
        <f t="shared" si="119"/>
        <v>0</v>
      </c>
      <c r="O182" s="96">
        <f t="shared" si="119"/>
        <v>0</v>
      </c>
      <c r="P182" s="98">
        <f t="shared" si="119"/>
        <v>0</v>
      </c>
      <c r="Q182" s="99">
        <f t="shared" si="119"/>
        <v>0</v>
      </c>
      <c r="R182" s="96">
        <f t="shared" si="119"/>
        <v>0</v>
      </c>
      <c r="S182" s="98">
        <f t="shared" si="119"/>
        <v>0</v>
      </c>
      <c r="T182" s="100">
        <f t="shared" si="119"/>
        <v>0</v>
      </c>
    </row>
    <row r="183" spans="1:20" hidden="1" x14ac:dyDescent="0.25">
      <c r="B183" s="55"/>
      <c r="C183" s="2"/>
      <c r="D183" s="524" t="s">
        <v>815</v>
      </c>
      <c r="E183" s="524"/>
      <c r="F183" s="258">
        <f t="shared" ref="F183:F192" si="120">SUM(I183:T183)</f>
        <v>0</v>
      </c>
      <c r="G183" s="76"/>
      <c r="H183" s="1"/>
      <c r="I183" s="76"/>
      <c r="J183" s="1"/>
      <c r="K183" s="1"/>
      <c r="L183" s="1"/>
      <c r="M183" s="1"/>
      <c r="N183" s="82"/>
      <c r="O183" s="1"/>
      <c r="P183" s="42"/>
      <c r="Q183" s="82"/>
      <c r="R183" s="1"/>
      <c r="S183" s="42"/>
      <c r="T183" s="44"/>
    </row>
    <row r="184" spans="1:20" hidden="1" x14ac:dyDescent="0.25">
      <c r="B184" s="55"/>
      <c r="C184" s="2"/>
      <c r="D184" s="524" t="s">
        <v>816</v>
      </c>
      <c r="E184" s="524"/>
      <c r="F184" s="258">
        <f t="shared" si="120"/>
        <v>0</v>
      </c>
      <c r="G184" s="76"/>
      <c r="H184" s="1"/>
      <c r="I184" s="76"/>
      <c r="J184" s="1"/>
      <c r="K184" s="1"/>
      <c r="L184" s="1"/>
      <c r="M184" s="1"/>
      <c r="N184" s="82"/>
      <c r="O184" s="1"/>
      <c r="P184" s="42"/>
      <c r="Q184" s="82"/>
      <c r="R184" s="1"/>
      <c r="S184" s="42"/>
      <c r="T184" s="44"/>
    </row>
    <row r="185" spans="1:20" hidden="1" x14ac:dyDescent="0.25">
      <c r="B185" s="55"/>
      <c r="C185" s="2"/>
      <c r="D185" s="524" t="s">
        <v>546</v>
      </c>
      <c r="E185" s="524"/>
      <c r="F185" s="258">
        <f t="shared" si="120"/>
        <v>0</v>
      </c>
      <c r="G185" s="76"/>
      <c r="H185" s="1"/>
      <c r="I185" s="76"/>
      <c r="J185" s="1"/>
      <c r="K185" s="1"/>
      <c r="L185" s="1"/>
      <c r="M185" s="1"/>
      <c r="N185" s="82"/>
      <c r="O185" s="1"/>
      <c r="P185" s="42"/>
      <c r="Q185" s="82"/>
      <c r="R185" s="1"/>
      <c r="S185" s="42"/>
      <c r="T185" s="44"/>
    </row>
    <row r="186" spans="1:20" ht="25.5" hidden="1" customHeight="1" x14ac:dyDescent="0.25">
      <c r="B186" s="55"/>
      <c r="C186" s="2"/>
      <c r="D186" s="523" t="s">
        <v>549</v>
      </c>
      <c r="E186" s="523"/>
      <c r="F186" s="268">
        <f t="shared" si="120"/>
        <v>0</v>
      </c>
      <c r="G186" s="76"/>
      <c r="H186" s="1"/>
      <c r="I186" s="76"/>
      <c r="J186" s="1"/>
      <c r="K186" s="1"/>
      <c r="L186" s="1"/>
      <c r="M186" s="1"/>
      <c r="N186" s="82"/>
      <c r="O186" s="1"/>
      <c r="P186" s="42"/>
      <c r="Q186" s="82"/>
      <c r="R186" s="1"/>
      <c r="S186" s="42"/>
      <c r="T186" s="44"/>
    </row>
    <row r="187" spans="1:20" hidden="1" x14ac:dyDescent="0.25">
      <c r="B187" s="55"/>
      <c r="C187" s="2"/>
      <c r="D187" s="524" t="s">
        <v>552</v>
      </c>
      <c r="E187" s="524"/>
      <c r="F187" s="258">
        <f t="shared" si="120"/>
        <v>0</v>
      </c>
      <c r="G187" s="76"/>
      <c r="H187" s="1"/>
      <c r="I187" s="76"/>
      <c r="J187" s="1"/>
      <c r="K187" s="1"/>
      <c r="L187" s="1"/>
      <c r="M187" s="1"/>
      <c r="N187" s="82"/>
      <c r="O187" s="1"/>
      <c r="P187" s="42"/>
      <c r="Q187" s="82"/>
      <c r="R187" s="1"/>
      <c r="S187" s="42"/>
      <c r="T187" s="44"/>
    </row>
    <row r="188" spans="1:20" hidden="1" x14ac:dyDescent="0.25">
      <c r="B188" s="55"/>
      <c r="C188" s="2"/>
      <c r="D188" s="524" t="s">
        <v>817</v>
      </c>
      <c r="E188" s="524"/>
      <c r="F188" s="258">
        <f t="shared" si="120"/>
        <v>0</v>
      </c>
      <c r="G188" s="76"/>
      <c r="H188" s="1"/>
      <c r="I188" s="76"/>
      <c r="J188" s="1"/>
      <c r="K188" s="1"/>
      <c r="L188" s="1"/>
      <c r="M188" s="1"/>
      <c r="N188" s="82"/>
      <c r="O188" s="1"/>
      <c r="P188" s="42"/>
      <c r="Q188" s="82"/>
      <c r="R188" s="1"/>
      <c r="S188" s="42"/>
      <c r="T188" s="44"/>
    </row>
    <row r="189" spans="1:20" ht="25.5" hidden="1" customHeight="1" x14ac:dyDescent="0.25">
      <c r="B189" s="55"/>
      <c r="C189" s="2"/>
      <c r="D189" s="523" t="s">
        <v>556</v>
      </c>
      <c r="E189" s="523"/>
      <c r="F189" s="268">
        <f t="shared" si="120"/>
        <v>0</v>
      </c>
      <c r="G189" s="76"/>
      <c r="H189" s="1"/>
      <c r="I189" s="76"/>
      <c r="J189" s="1"/>
      <c r="K189" s="1"/>
      <c r="L189" s="1"/>
      <c r="M189" s="1"/>
      <c r="N189" s="82"/>
      <c r="O189" s="1"/>
      <c r="P189" s="42"/>
      <c r="Q189" s="82"/>
      <c r="R189" s="1"/>
      <c r="S189" s="42"/>
      <c r="T189" s="44"/>
    </row>
    <row r="190" spans="1:20" ht="25.5" hidden="1" customHeight="1" x14ac:dyDescent="0.25">
      <c r="B190" s="55"/>
      <c r="C190" s="2"/>
      <c r="D190" s="523" t="s">
        <v>559</v>
      </c>
      <c r="E190" s="523"/>
      <c r="F190" s="268">
        <f t="shared" si="120"/>
        <v>0</v>
      </c>
      <c r="G190" s="76"/>
      <c r="H190" s="1"/>
      <c r="I190" s="76"/>
      <c r="J190" s="1"/>
      <c r="K190" s="1"/>
      <c r="L190" s="1"/>
      <c r="M190" s="1"/>
      <c r="N190" s="82"/>
      <c r="O190" s="1"/>
      <c r="P190" s="42"/>
      <c r="Q190" s="82"/>
      <c r="R190" s="1"/>
      <c r="S190" s="42"/>
      <c r="T190" s="44"/>
    </row>
    <row r="191" spans="1:20" ht="25.5" hidden="1" customHeight="1" x14ac:dyDescent="0.25">
      <c r="B191" s="55"/>
      <c r="C191" s="2"/>
      <c r="D191" s="523" t="s">
        <v>561</v>
      </c>
      <c r="E191" s="523"/>
      <c r="F191" s="268">
        <f t="shared" si="120"/>
        <v>0</v>
      </c>
      <c r="G191" s="76"/>
      <c r="H191" s="1"/>
      <c r="I191" s="76"/>
      <c r="J191" s="1"/>
      <c r="K191" s="1"/>
      <c r="L191" s="1"/>
      <c r="M191" s="1"/>
      <c r="N191" s="82"/>
      <c r="O191" s="1"/>
      <c r="P191" s="42"/>
      <c r="Q191" s="82"/>
      <c r="R191" s="1"/>
      <c r="S191" s="42"/>
      <c r="T191" s="44"/>
    </row>
    <row r="192" spans="1:20" ht="25.5" hidden="1" customHeight="1" x14ac:dyDescent="0.25">
      <c r="B192" s="55"/>
      <c r="C192" s="2"/>
      <c r="D192" s="523" t="s">
        <v>564</v>
      </c>
      <c r="E192" s="523"/>
      <c r="F192" s="268">
        <f t="shared" si="120"/>
        <v>0</v>
      </c>
      <c r="G192" s="76"/>
      <c r="H192" s="1"/>
      <c r="I192" s="76"/>
      <c r="J192" s="1"/>
      <c r="K192" s="1"/>
      <c r="L192" s="1"/>
      <c r="M192" s="1"/>
      <c r="N192" s="82"/>
      <c r="O192" s="1"/>
      <c r="P192" s="42"/>
      <c r="Q192" s="82"/>
      <c r="R192" s="1"/>
      <c r="S192" s="42"/>
      <c r="T192" s="44"/>
    </row>
    <row r="193" spans="1:20" s="18" customFormat="1" hidden="1" x14ac:dyDescent="0.25">
      <c r="A193" s="128" t="s">
        <v>274</v>
      </c>
      <c r="B193" s="93" t="s">
        <v>686</v>
      </c>
      <c r="C193" s="556" t="s">
        <v>275</v>
      </c>
      <c r="D193" s="557"/>
      <c r="E193" s="557"/>
      <c r="F193" s="259">
        <f>F194+F195+F196+F197+F198+F199+F200+F201+F202+F203</f>
        <v>0</v>
      </c>
      <c r="G193" s="95">
        <f t="shared" ref="G193:H193" si="121">G194+G195+G196+G197+G198+G199+G200+G201+G202+G203</f>
        <v>0</v>
      </c>
      <c r="H193" s="96">
        <f t="shared" si="121"/>
        <v>0</v>
      </c>
      <c r="I193" s="95">
        <f t="shared" ref="I193:T193" si="122">I194+I195+I196+I197+I198+I199+I200+I201+I202+I203</f>
        <v>0</v>
      </c>
      <c r="J193" s="96">
        <f t="shared" si="122"/>
        <v>0</v>
      </c>
      <c r="K193" s="96">
        <f t="shared" si="122"/>
        <v>0</v>
      </c>
      <c r="L193" s="96">
        <f t="shared" si="122"/>
        <v>0</v>
      </c>
      <c r="M193" s="96">
        <f t="shared" si="122"/>
        <v>0</v>
      </c>
      <c r="N193" s="99">
        <f t="shared" si="122"/>
        <v>0</v>
      </c>
      <c r="O193" s="96">
        <f t="shared" si="122"/>
        <v>0</v>
      </c>
      <c r="P193" s="98">
        <f t="shared" si="122"/>
        <v>0</v>
      </c>
      <c r="Q193" s="99">
        <f t="shared" si="122"/>
        <v>0</v>
      </c>
      <c r="R193" s="96">
        <f t="shared" si="122"/>
        <v>0</v>
      </c>
      <c r="S193" s="98">
        <f t="shared" si="122"/>
        <v>0</v>
      </c>
      <c r="T193" s="100">
        <f t="shared" si="122"/>
        <v>0</v>
      </c>
    </row>
    <row r="194" spans="1:20" hidden="1" x14ac:dyDescent="0.25">
      <c r="B194" s="55"/>
      <c r="C194" s="2"/>
      <c r="D194" s="524" t="s">
        <v>371</v>
      </c>
      <c r="E194" s="524"/>
      <c r="F194" s="258">
        <f t="shared" ref="F194:F203" si="123">SUM(I194:T194)</f>
        <v>0</v>
      </c>
      <c r="G194" s="76"/>
      <c r="H194" s="1"/>
      <c r="I194" s="76"/>
      <c r="J194" s="1"/>
      <c r="K194" s="1"/>
      <c r="L194" s="1"/>
      <c r="M194" s="1"/>
      <c r="N194" s="82"/>
      <c r="O194" s="1"/>
      <c r="P194" s="42"/>
      <c r="Q194" s="82"/>
      <c r="R194" s="1"/>
      <c r="S194" s="42"/>
      <c r="T194" s="44"/>
    </row>
    <row r="195" spans="1:20" hidden="1" x14ac:dyDescent="0.25">
      <c r="B195" s="55"/>
      <c r="C195" s="2"/>
      <c r="D195" s="524" t="s">
        <v>544</v>
      </c>
      <c r="E195" s="524"/>
      <c r="F195" s="258">
        <f t="shared" si="123"/>
        <v>0</v>
      </c>
      <c r="G195" s="76"/>
      <c r="H195" s="1"/>
      <c r="I195" s="76"/>
      <c r="J195" s="1"/>
      <c r="K195" s="1"/>
      <c r="L195" s="1"/>
      <c r="M195" s="1"/>
      <c r="N195" s="82"/>
      <c r="O195" s="1"/>
      <c r="P195" s="42"/>
      <c r="Q195" s="82"/>
      <c r="R195" s="1"/>
      <c r="S195" s="42"/>
      <c r="T195" s="44"/>
    </row>
    <row r="196" spans="1:20" hidden="1" x14ac:dyDescent="0.25">
      <c r="B196" s="55"/>
      <c r="C196" s="2"/>
      <c r="D196" s="524" t="s">
        <v>547</v>
      </c>
      <c r="E196" s="524"/>
      <c r="F196" s="258">
        <f t="shared" si="123"/>
        <v>0</v>
      </c>
      <c r="G196" s="76"/>
      <c r="H196" s="1"/>
      <c r="I196" s="76"/>
      <c r="J196" s="1"/>
      <c r="K196" s="1"/>
      <c r="L196" s="1"/>
      <c r="M196" s="1"/>
      <c r="N196" s="82"/>
      <c r="O196" s="1"/>
      <c r="P196" s="42"/>
      <c r="Q196" s="82"/>
      <c r="R196" s="1"/>
      <c r="S196" s="42"/>
      <c r="T196" s="44"/>
    </row>
    <row r="197" spans="1:20" hidden="1" x14ac:dyDescent="0.25">
      <c r="B197" s="55"/>
      <c r="C197" s="2"/>
      <c r="D197" s="523" t="s">
        <v>818</v>
      </c>
      <c r="E197" s="523"/>
      <c r="F197" s="268">
        <f t="shared" si="123"/>
        <v>0</v>
      </c>
      <c r="G197" s="76"/>
      <c r="H197" s="1"/>
      <c r="I197" s="76"/>
      <c r="J197" s="1"/>
      <c r="K197" s="1"/>
      <c r="L197" s="1"/>
      <c r="M197" s="1"/>
      <c r="N197" s="82"/>
      <c r="O197" s="1"/>
      <c r="P197" s="42"/>
      <c r="Q197" s="82"/>
      <c r="R197" s="1"/>
      <c r="S197" s="42"/>
      <c r="T197" s="44"/>
    </row>
    <row r="198" spans="1:20" hidden="1" x14ac:dyDescent="0.25">
      <c r="B198" s="55"/>
      <c r="C198" s="2"/>
      <c r="D198" s="524" t="s">
        <v>554</v>
      </c>
      <c r="E198" s="524"/>
      <c r="F198" s="258">
        <f t="shared" si="123"/>
        <v>0</v>
      </c>
      <c r="G198" s="76"/>
      <c r="H198" s="1"/>
      <c r="I198" s="76"/>
      <c r="J198" s="1"/>
      <c r="K198" s="1"/>
      <c r="L198" s="1"/>
      <c r="M198" s="1"/>
      <c r="N198" s="82"/>
      <c r="O198" s="1"/>
      <c r="P198" s="42"/>
      <c r="Q198" s="82"/>
      <c r="R198" s="1"/>
      <c r="S198" s="42"/>
      <c r="T198" s="44"/>
    </row>
    <row r="199" spans="1:20" hidden="1" x14ac:dyDescent="0.25">
      <c r="B199" s="55"/>
      <c r="C199" s="2"/>
      <c r="D199" s="524" t="s">
        <v>553</v>
      </c>
      <c r="E199" s="524"/>
      <c r="F199" s="258">
        <f t="shared" si="123"/>
        <v>0</v>
      </c>
      <c r="G199" s="76"/>
      <c r="H199" s="1"/>
      <c r="I199" s="76"/>
      <c r="J199" s="1"/>
      <c r="K199" s="1"/>
      <c r="L199" s="1"/>
      <c r="M199" s="1"/>
      <c r="N199" s="82"/>
      <c r="O199" s="1"/>
      <c r="P199" s="42"/>
      <c r="Q199" s="82"/>
      <c r="R199" s="1"/>
      <c r="S199" s="42"/>
      <c r="T199" s="44"/>
    </row>
    <row r="200" spans="1:20" ht="25.5" hidden="1" customHeight="1" x14ac:dyDescent="0.25">
      <c r="B200" s="55"/>
      <c r="C200" s="2"/>
      <c r="D200" s="523" t="s">
        <v>557</v>
      </c>
      <c r="E200" s="523"/>
      <c r="F200" s="268">
        <f t="shared" si="123"/>
        <v>0</v>
      </c>
      <c r="G200" s="76"/>
      <c r="H200" s="1"/>
      <c r="I200" s="76"/>
      <c r="J200" s="1"/>
      <c r="K200" s="1"/>
      <c r="L200" s="1"/>
      <c r="M200" s="1"/>
      <c r="N200" s="82"/>
      <c r="O200" s="1"/>
      <c r="P200" s="42"/>
      <c r="Q200" s="82"/>
      <c r="R200" s="1"/>
      <c r="S200" s="42"/>
      <c r="T200" s="44"/>
    </row>
    <row r="201" spans="1:20" hidden="1" x14ac:dyDescent="0.25">
      <c r="B201" s="55"/>
      <c r="C201" s="2"/>
      <c r="D201" s="524" t="s">
        <v>819</v>
      </c>
      <c r="E201" s="524"/>
      <c r="F201" s="258">
        <f t="shared" si="123"/>
        <v>0</v>
      </c>
      <c r="G201" s="76"/>
      <c r="H201" s="1"/>
      <c r="I201" s="76"/>
      <c r="J201" s="1"/>
      <c r="K201" s="1"/>
      <c r="L201" s="1"/>
      <c r="M201" s="1"/>
      <c r="N201" s="82"/>
      <c r="O201" s="1"/>
      <c r="P201" s="42"/>
      <c r="Q201" s="82"/>
      <c r="R201" s="1"/>
      <c r="S201" s="42"/>
      <c r="T201" s="44"/>
    </row>
    <row r="202" spans="1:20" ht="25.5" hidden="1" customHeight="1" x14ac:dyDescent="0.25">
      <c r="B202" s="55"/>
      <c r="C202" s="2"/>
      <c r="D202" s="523" t="s">
        <v>562</v>
      </c>
      <c r="E202" s="523"/>
      <c r="F202" s="268">
        <f t="shared" si="123"/>
        <v>0</v>
      </c>
      <c r="G202" s="76"/>
      <c r="H202" s="1"/>
      <c r="I202" s="76"/>
      <c r="J202" s="1"/>
      <c r="K202" s="1"/>
      <c r="L202" s="1"/>
      <c r="M202" s="1"/>
      <c r="N202" s="82"/>
      <c r="O202" s="1"/>
      <c r="P202" s="42"/>
      <c r="Q202" s="82"/>
      <c r="R202" s="1"/>
      <c r="S202" s="42"/>
      <c r="T202" s="44"/>
    </row>
    <row r="203" spans="1:20" ht="25.5" hidden="1" customHeight="1" x14ac:dyDescent="0.25">
      <c r="B203" s="55"/>
      <c r="C203" s="2"/>
      <c r="D203" s="523" t="s">
        <v>565</v>
      </c>
      <c r="E203" s="523"/>
      <c r="F203" s="268">
        <f t="shared" si="123"/>
        <v>0</v>
      </c>
      <c r="G203" s="76"/>
      <c r="H203" s="1"/>
      <c r="I203" s="76"/>
      <c r="J203" s="1"/>
      <c r="K203" s="1"/>
      <c r="L203" s="1"/>
      <c r="M203" s="1"/>
      <c r="N203" s="82"/>
      <c r="O203" s="1"/>
      <c r="P203" s="42"/>
      <c r="Q203" s="82"/>
      <c r="R203" s="1"/>
      <c r="S203" s="42"/>
      <c r="T203" s="44"/>
    </row>
    <row r="204" spans="1:20" s="18" customFormat="1" ht="25.5" hidden="1" customHeight="1" x14ac:dyDescent="0.25">
      <c r="A204" s="128" t="s">
        <v>276</v>
      </c>
      <c r="B204" s="93" t="s">
        <v>687</v>
      </c>
      <c r="C204" s="590" t="s">
        <v>607</v>
      </c>
      <c r="D204" s="591"/>
      <c r="E204" s="591"/>
      <c r="F204" s="272">
        <f>F205+F206</f>
        <v>0</v>
      </c>
      <c r="G204" s="95">
        <f t="shared" ref="G204:H204" si="124">G205+G206</f>
        <v>0</v>
      </c>
      <c r="H204" s="96">
        <f t="shared" si="124"/>
        <v>0</v>
      </c>
      <c r="I204" s="95">
        <f t="shared" ref="I204:T204" si="125">I205+I206</f>
        <v>0</v>
      </c>
      <c r="J204" s="96">
        <f t="shared" si="125"/>
        <v>0</v>
      </c>
      <c r="K204" s="96">
        <f t="shared" si="125"/>
        <v>0</v>
      </c>
      <c r="L204" s="96">
        <f t="shared" si="125"/>
        <v>0</v>
      </c>
      <c r="M204" s="96">
        <f t="shared" si="125"/>
        <v>0</v>
      </c>
      <c r="N204" s="99">
        <f t="shared" si="125"/>
        <v>0</v>
      </c>
      <c r="O204" s="96">
        <f t="shared" si="125"/>
        <v>0</v>
      </c>
      <c r="P204" s="98">
        <f t="shared" si="125"/>
        <v>0</v>
      </c>
      <c r="Q204" s="99">
        <f t="shared" si="125"/>
        <v>0</v>
      </c>
      <c r="R204" s="96">
        <f t="shared" si="125"/>
        <v>0</v>
      </c>
      <c r="S204" s="98">
        <f t="shared" si="125"/>
        <v>0</v>
      </c>
      <c r="T204" s="100">
        <f t="shared" si="125"/>
        <v>0</v>
      </c>
    </row>
    <row r="205" spans="1:20" ht="25.5" hidden="1" customHeight="1" x14ac:dyDescent="0.25">
      <c r="B205" s="55"/>
      <c r="C205" s="2"/>
      <c r="D205" s="523" t="s">
        <v>568</v>
      </c>
      <c r="E205" s="523"/>
      <c r="F205" s="268">
        <f t="shared" ref="F205:F206" si="126">SUM(I205:T205)</f>
        <v>0</v>
      </c>
      <c r="G205" s="76"/>
      <c r="H205" s="1"/>
      <c r="I205" s="76"/>
      <c r="J205" s="1"/>
      <c r="K205" s="1"/>
      <c r="L205" s="1"/>
      <c r="M205" s="1"/>
      <c r="N205" s="82"/>
      <c r="O205" s="1"/>
      <c r="P205" s="42"/>
      <c r="Q205" s="82"/>
      <c r="R205" s="1"/>
      <c r="S205" s="42"/>
      <c r="T205" s="44"/>
    </row>
    <row r="206" spans="1:20" ht="25.5" hidden="1" customHeight="1" x14ac:dyDescent="0.25">
      <c r="B206" s="55"/>
      <c r="C206" s="2"/>
      <c r="D206" s="523" t="s">
        <v>569</v>
      </c>
      <c r="E206" s="523"/>
      <c r="F206" s="268">
        <f t="shared" si="126"/>
        <v>0</v>
      </c>
      <c r="G206" s="76"/>
      <c r="H206" s="1"/>
      <c r="I206" s="76"/>
      <c r="J206" s="1"/>
      <c r="K206" s="1"/>
      <c r="L206" s="1"/>
      <c r="M206" s="1"/>
      <c r="N206" s="82"/>
      <c r="O206" s="1"/>
      <c r="P206" s="42"/>
      <c r="Q206" s="82"/>
      <c r="R206" s="1"/>
      <c r="S206" s="42"/>
      <c r="T206" s="44"/>
    </row>
    <row r="207" spans="1:20" s="18" customFormat="1" ht="15" hidden="1" customHeight="1" x14ac:dyDescent="0.25">
      <c r="A207" s="128" t="s">
        <v>277</v>
      </c>
      <c r="B207" s="93" t="s">
        <v>688</v>
      </c>
      <c r="C207" s="590" t="s">
        <v>820</v>
      </c>
      <c r="D207" s="591"/>
      <c r="E207" s="591"/>
      <c r="F207" s="272">
        <f>F208+F209+F210+F211+F212+F213+F214+F215+F216+F217+F218</f>
        <v>0</v>
      </c>
      <c r="G207" s="95">
        <f t="shared" ref="G207:H207" si="127">G208+G209+G210+G211+G212+G213+G214+G215+G216+G217+G218</f>
        <v>0</v>
      </c>
      <c r="H207" s="96">
        <f t="shared" si="127"/>
        <v>0</v>
      </c>
      <c r="I207" s="95">
        <f t="shared" ref="I207:T207" si="128">I208+I209+I210+I211+I212+I213+I214+I215+I216+I217+I218</f>
        <v>0</v>
      </c>
      <c r="J207" s="96">
        <f t="shared" si="128"/>
        <v>0</v>
      </c>
      <c r="K207" s="96">
        <f t="shared" si="128"/>
        <v>0</v>
      </c>
      <c r="L207" s="96">
        <f t="shared" si="128"/>
        <v>0</v>
      </c>
      <c r="M207" s="96">
        <f t="shared" si="128"/>
        <v>0</v>
      </c>
      <c r="N207" s="99">
        <f t="shared" si="128"/>
        <v>0</v>
      </c>
      <c r="O207" s="96">
        <f t="shared" si="128"/>
        <v>0</v>
      </c>
      <c r="P207" s="98">
        <f t="shared" si="128"/>
        <v>0</v>
      </c>
      <c r="Q207" s="99">
        <f t="shared" si="128"/>
        <v>0</v>
      </c>
      <c r="R207" s="96">
        <f t="shared" si="128"/>
        <v>0</v>
      </c>
      <c r="S207" s="98">
        <f t="shared" si="128"/>
        <v>0</v>
      </c>
      <c r="T207" s="100">
        <f t="shared" si="128"/>
        <v>0</v>
      </c>
    </row>
    <row r="208" spans="1:20" hidden="1" x14ac:dyDescent="0.25">
      <c r="B208" s="55"/>
      <c r="C208" s="2"/>
      <c r="D208" s="524" t="s">
        <v>372</v>
      </c>
      <c r="E208" s="524"/>
      <c r="F208" s="258">
        <f t="shared" ref="F208:F220" si="129">SUM(I208:T208)</f>
        <v>0</v>
      </c>
      <c r="G208" s="76"/>
      <c r="H208" s="1"/>
      <c r="I208" s="76"/>
      <c r="J208" s="1"/>
      <c r="K208" s="1"/>
      <c r="L208" s="1"/>
      <c r="M208" s="1"/>
      <c r="N208" s="82"/>
      <c r="O208" s="1"/>
      <c r="P208" s="42"/>
      <c r="Q208" s="82"/>
      <c r="R208" s="1"/>
      <c r="S208" s="42"/>
      <c r="T208" s="44"/>
    </row>
    <row r="209" spans="1:20" hidden="1" x14ac:dyDescent="0.25">
      <c r="B209" s="55"/>
      <c r="C209" s="2"/>
      <c r="D209" s="524" t="s">
        <v>821</v>
      </c>
      <c r="E209" s="524"/>
      <c r="F209" s="258">
        <f t="shared" si="129"/>
        <v>0</v>
      </c>
      <c r="G209" s="76"/>
      <c r="H209" s="1"/>
      <c r="I209" s="76"/>
      <c r="J209" s="1"/>
      <c r="K209" s="1"/>
      <c r="L209" s="1"/>
      <c r="M209" s="1"/>
      <c r="N209" s="82"/>
      <c r="O209" s="1"/>
      <c r="P209" s="42"/>
      <c r="Q209" s="82"/>
      <c r="R209" s="1"/>
      <c r="S209" s="42"/>
      <c r="T209" s="44"/>
    </row>
    <row r="210" spans="1:20" hidden="1" x14ac:dyDescent="0.25">
      <c r="B210" s="55"/>
      <c r="C210" s="2"/>
      <c r="D210" s="524" t="s">
        <v>375</v>
      </c>
      <c r="E210" s="524"/>
      <c r="F210" s="258">
        <f t="shared" si="129"/>
        <v>0</v>
      </c>
      <c r="G210" s="76"/>
      <c r="H210" s="1"/>
      <c r="I210" s="76"/>
      <c r="J210" s="1"/>
      <c r="K210" s="1"/>
      <c r="L210" s="1"/>
      <c r="M210" s="1"/>
      <c r="N210" s="82"/>
      <c r="O210" s="1"/>
      <c r="P210" s="42"/>
      <c r="Q210" s="82"/>
      <c r="R210" s="1"/>
      <c r="S210" s="42"/>
      <c r="T210" s="44"/>
    </row>
    <row r="211" spans="1:20" hidden="1" x14ac:dyDescent="0.25">
      <c r="B211" s="55"/>
      <c r="C211" s="2"/>
      <c r="D211" s="524" t="s">
        <v>373</v>
      </c>
      <c r="E211" s="524"/>
      <c r="F211" s="258">
        <f t="shared" si="129"/>
        <v>0</v>
      </c>
      <c r="G211" s="76"/>
      <c r="H211" s="1"/>
      <c r="I211" s="76"/>
      <c r="J211" s="1"/>
      <c r="K211" s="1"/>
      <c r="L211" s="1"/>
      <c r="M211" s="1"/>
      <c r="N211" s="82"/>
      <c r="O211" s="1"/>
      <c r="P211" s="42"/>
      <c r="Q211" s="82"/>
      <c r="R211" s="1"/>
      <c r="S211" s="42"/>
      <c r="T211" s="44"/>
    </row>
    <row r="212" spans="1:20" hidden="1" x14ac:dyDescent="0.25">
      <c r="B212" s="55"/>
      <c r="C212" s="2"/>
      <c r="D212" s="524" t="s">
        <v>822</v>
      </c>
      <c r="E212" s="524"/>
      <c r="F212" s="258">
        <f t="shared" si="129"/>
        <v>0</v>
      </c>
      <c r="G212" s="76"/>
      <c r="H212" s="1"/>
      <c r="I212" s="76"/>
      <c r="J212" s="1"/>
      <c r="K212" s="1"/>
      <c r="L212" s="1"/>
      <c r="M212" s="1"/>
      <c r="N212" s="82"/>
      <c r="O212" s="1"/>
      <c r="P212" s="42"/>
      <c r="Q212" s="82"/>
      <c r="R212" s="1"/>
      <c r="S212" s="42"/>
      <c r="T212" s="44"/>
    </row>
    <row r="213" spans="1:20" ht="25.5" hidden="1" customHeight="1" x14ac:dyDescent="0.25">
      <c r="B213" s="55"/>
      <c r="C213" s="2"/>
      <c r="D213" s="523" t="s">
        <v>537</v>
      </c>
      <c r="E213" s="523"/>
      <c r="F213" s="268">
        <f t="shared" si="129"/>
        <v>0</v>
      </c>
      <c r="G213" s="76"/>
      <c r="H213" s="1"/>
      <c r="I213" s="76"/>
      <c r="J213" s="1"/>
      <c r="K213" s="1"/>
      <c r="L213" s="1"/>
      <c r="M213" s="1"/>
      <c r="N213" s="82"/>
      <c r="O213" s="1"/>
      <c r="P213" s="42"/>
      <c r="Q213" s="82"/>
      <c r="R213" s="1"/>
      <c r="S213" s="42"/>
      <c r="T213" s="44"/>
    </row>
    <row r="214" spans="1:20" ht="25.5" hidden="1" customHeight="1" x14ac:dyDescent="0.25">
      <c r="B214" s="55"/>
      <c r="C214" s="2"/>
      <c r="D214" s="523" t="s">
        <v>540</v>
      </c>
      <c r="E214" s="523"/>
      <c r="F214" s="268">
        <f t="shared" si="129"/>
        <v>0</v>
      </c>
      <c r="G214" s="76"/>
      <c r="H214" s="1"/>
      <c r="I214" s="76"/>
      <c r="J214" s="1"/>
      <c r="K214" s="1"/>
      <c r="L214" s="1"/>
      <c r="M214" s="1"/>
      <c r="N214" s="82"/>
      <c r="O214" s="1"/>
      <c r="P214" s="42"/>
      <c r="Q214" s="82"/>
      <c r="R214" s="1"/>
      <c r="S214" s="42"/>
      <c r="T214" s="44"/>
    </row>
    <row r="215" spans="1:20" hidden="1" x14ac:dyDescent="0.25">
      <c r="B215" s="55"/>
      <c r="C215" s="2"/>
      <c r="D215" s="524" t="s">
        <v>823</v>
      </c>
      <c r="E215" s="524"/>
      <c r="F215" s="258">
        <f t="shared" si="129"/>
        <v>0</v>
      </c>
      <c r="G215" s="76"/>
      <c r="H215" s="1"/>
      <c r="I215" s="76"/>
      <c r="J215" s="1"/>
      <c r="K215" s="1"/>
      <c r="L215" s="1"/>
      <c r="M215" s="1"/>
      <c r="N215" s="82"/>
      <c r="O215" s="1"/>
      <c r="P215" s="42"/>
      <c r="Q215" s="82"/>
      <c r="R215" s="1"/>
      <c r="S215" s="42"/>
      <c r="T215" s="44"/>
    </row>
    <row r="216" spans="1:20" hidden="1" x14ac:dyDescent="0.25">
      <c r="B216" s="55"/>
      <c r="C216" s="2"/>
      <c r="D216" s="524" t="s">
        <v>374</v>
      </c>
      <c r="E216" s="524"/>
      <c r="F216" s="258">
        <f t="shared" si="129"/>
        <v>0</v>
      </c>
      <c r="G216" s="76"/>
      <c r="H216" s="1"/>
      <c r="I216" s="76"/>
      <c r="J216" s="1"/>
      <c r="K216" s="1"/>
      <c r="L216" s="1"/>
      <c r="M216" s="1"/>
      <c r="N216" s="82"/>
      <c r="O216" s="1"/>
      <c r="P216" s="42"/>
      <c r="Q216" s="82"/>
      <c r="R216" s="1"/>
      <c r="S216" s="42"/>
      <c r="T216" s="44"/>
    </row>
    <row r="217" spans="1:20" hidden="1" x14ac:dyDescent="0.25">
      <c r="B217" s="55"/>
      <c r="C217" s="2"/>
      <c r="D217" s="524" t="s">
        <v>824</v>
      </c>
      <c r="E217" s="524"/>
      <c r="F217" s="258">
        <f t="shared" si="129"/>
        <v>0</v>
      </c>
      <c r="G217" s="76"/>
      <c r="H217" s="1"/>
      <c r="I217" s="76"/>
      <c r="J217" s="1"/>
      <c r="K217" s="1"/>
      <c r="L217" s="1"/>
      <c r="M217" s="1"/>
      <c r="N217" s="82"/>
      <c r="O217" s="1"/>
      <c r="P217" s="42"/>
      <c r="Q217" s="82"/>
      <c r="R217" s="1"/>
      <c r="S217" s="42"/>
      <c r="T217" s="44"/>
    </row>
    <row r="218" spans="1:20" hidden="1" x14ac:dyDescent="0.25">
      <c r="B218" s="55"/>
      <c r="C218" s="2"/>
      <c r="D218" s="524" t="s">
        <v>566</v>
      </c>
      <c r="E218" s="524"/>
      <c r="F218" s="258">
        <f t="shared" si="129"/>
        <v>0</v>
      </c>
      <c r="G218" s="76"/>
      <c r="H218" s="1"/>
      <c r="I218" s="76"/>
      <c r="J218" s="1"/>
      <c r="K218" s="1"/>
      <c r="L218" s="1"/>
      <c r="M218" s="1"/>
      <c r="N218" s="82"/>
      <c r="O218" s="1"/>
      <c r="P218" s="42"/>
      <c r="Q218" s="82"/>
      <c r="R218" s="1"/>
      <c r="S218" s="42"/>
      <c r="T218" s="44"/>
    </row>
    <row r="219" spans="1:20" s="18" customFormat="1" hidden="1" x14ac:dyDescent="0.25">
      <c r="A219" s="128" t="s">
        <v>278</v>
      </c>
      <c r="B219" s="93" t="s">
        <v>689</v>
      </c>
      <c r="C219" s="556" t="s">
        <v>279</v>
      </c>
      <c r="D219" s="557"/>
      <c r="E219" s="557"/>
      <c r="F219" s="259">
        <f t="shared" si="129"/>
        <v>0</v>
      </c>
      <c r="G219" s="95"/>
      <c r="H219" s="96"/>
      <c r="I219" s="95"/>
      <c r="J219" s="96"/>
      <c r="K219" s="96"/>
      <c r="L219" s="96"/>
      <c r="M219" s="96"/>
      <c r="N219" s="99"/>
      <c r="O219" s="96"/>
      <c r="P219" s="98"/>
      <c r="Q219" s="99"/>
      <c r="R219" s="96"/>
      <c r="S219" s="98"/>
      <c r="T219" s="100"/>
    </row>
    <row r="220" spans="1:20" s="18" customFormat="1" hidden="1" x14ac:dyDescent="0.25">
      <c r="A220" s="128" t="s">
        <v>280</v>
      </c>
      <c r="B220" s="93" t="s">
        <v>690</v>
      </c>
      <c r="C220" s="556" t="s">
        <v>281</v>
      </c>
      <c r="D220" s="557"/>
      <c r="E220" s="557"/>
      <c r="F220" s="259">
        <f t="shared" si="129"/>
        <v>0</v>
      </c>
      <c r="G220" s="95"/>
      <c r="H220" s="96"/>
      <c r="I220" s="95"/>
      <c r="J220" s="96"/>
      <c r="K220" s="96"/>
      <c r="L220" s="96"/>
      <c r="M220" s="96"/>
      <c r="N220" s="99"/>
      <c r="O220" s="96"/>
      <c r="P220" s="98"/>
      <c r="Q220" s="99"/>
      <c r="R220" s="96"/>
      <c r="S220" s="98"/>
      <c r="T220" s="100"/>
    </row>
    <row r="221" spans="1:20" s="18" customFormat="1" hidden="1" x14ac:dyDescent="0.25">
      <c r="A221" s="128" t="s">
        <v>282</v>
      </c>
      <c r="B221" s="93" t="s">
        <v>691</v>
      </c>
      <c r="C221" s="556" t="s">
        <v>283</v>
      </c>
      <c r="D221" s="557"/>
      <c r="E221" s="557"/>
      <c r="F221" s="259">
        <f>F222+F223+F224+F225+F226+F227+F228+F229+F230+F231</f>
        <v>0</v>
      </c>
      <c r="G221" s="95">
        <f t="shared" ref="G221:H221" si="130">G222+G223+G224+G225+G226+G227+G228+G229+G230+G231</f>
        <v>0</v>
      </c>
      <c r="H221" s="96">
        <f t="shared" si="130"/>
        <v>0</v>
      </c>
      <c r="I221" s="95">
        <f t="shared" ref="I221:T221" si="131">I222+I223+I224+I225+I226+I227+I228+I229+I230+I231</f>
        <v>0</v>
      </c>
      <c r="J221" s="96">
        <f t="shared" si="131"/>
        <v>0</v>
      </c>
      <c r="K221" s="96">
        <f t="shared" si="131"/>
        <v>0</v>
      </c>
      <c r="L221" s="96">
        <f t="shared" si="131"/>
        <v>0</v>
      </c>
      <c r="M221" s="96">
        <f t="shared" si="131"/>
        <v>0</v>
      </c>
      <c r="N221" s="99">
        <f t="shared" si="131"/>
        <v>0</v>
      </c>
      <c r="O221" s="96">
        <f t="shared" si="131"/>
        <v>0</v>
      </c>
      <c r="P221" s="98">
        <f t="shared" si="131"/>
        <v>0</v>
      </c>
      <c r="Q221" s="99">
        <f t="shared" si="131"/>
        <v>0</v>
      </c>
      <c r="R221" s="96">
        <f t="shared" si="131"/>
        <v>0</v>
      </c>
      <c r="S221" s="98">
        <f t="shared" si="131"/>
        <v>0</v>
      </c>
      <c r="T221" s="100">
        <f t="shared" si="131"/>
        <v>0</v>
      </c>
    </row>
    <row r="222" spans="1:20" hidden="1" x14ac:dyDescent="0.25">
      <c r="B222" s="55"/>
      <c r="C222" s="2"/>
      <c r="D222" s="524" t="s">
        <v>376</v>
      </c>
      <c r="E222" s="524"/>
      <c r="F222" s="258">
        <f t="shared" ref="F222:F231" si="132">SUM(I222:T222)</f>
        <v>0</v>
      </c>
      <c r="G222" s="76"/>
      <c r="H222" s="1"/>
      <c r="I222" s="76"/>
      <c r="J222" s="1"/>
      <c r="K222" s="1"/>
      <c r="L222" s="1"/>
      <c r="M222" s="1"/>
      <c r="N222" s="82"/>
      <c r="O222" s="1"/>
      <c r="P222" s="42"/>
      <c r="Q222" s="82"/>
      <c r="R222" s="1"/>
      <c r="S222" s="42"/>
      <c r="T222" s="44"/>
    </row>
    <row r="223" spans="1:20" hidden="1" x14ac:dyDescent="0.25">
      <c r="B223" s="55"/>
      <c r="C223" s="2"/>
      <c r="D223" s="524" t="s">
        <v>377</v>
      </c>
      <c r="E223" s="524"/>
      <c r="F223" s="258">
        <f t="shared" si="132"/>
        <v>0</v>
      </c>
      <c r="G223" s="76"/>
      <c r="H223" s="1"/>
      <c r="I223" s="76"/>
      <c r="J223" s="1"/>
      <c r="K223" s="1"/>
      <c r="L223" s="1"/>
      <c r="M223" s="1"/>
      <c r="N223" s="82"/>
      <c r="O223" s="1"/>
      <c r="P223" s="42"/>
      <c r="Q223" s="82"/>
      <c r="R223" s="1"/>
      <c r="S223" s="42"/>
      <c r="T223" s="44"/>
    </row>
    <row r="224" spans="1:20" hidden="1" x14ac:dyDescent="0.25">
      <c r="B224" s="55"/>
      <c r="C224" s="2"/>
      <c r="D224" s="524" t="s">
        <v>378</v>
      </c>
      <c r="E224" s="524"/>
      <c r="F224" s="258">
        <f t="shared" si="132"/>
        <v>0</v>
      </c>
      <c r="G224" s="76"/>
      <c r="H224" s="1"/>
      <c r="I224" s="76"/>
      <c r="J224" s="1"/>
      <c r="K224" s="1"/>
      <c r="L224" s="1"/>
      <c r="M224" s="1"/>
      <c r="N224" s="82"/>
      <c r="O224" s="1"/>
      <c r="P224" s="42"/>
      <c r="Q224" s="82"/>
      <c r="R224" s="1"/>
      <c r="S224" s="42"/>
      <c r="T224" s="44"/>
    </row>
    <row r="225" spans="1:20" hidden="1" x14ac:dyDescent="0.25">
      <c r="B225" s="55"/>
      <c r="C225" s="2"/>
      <c r="D225" s="524" t="s">
        <v>379</v>
      </c>
      <c r="E225" s="524"/>
      <c r="F225" s="258">
        <f t="shared" si="132"/>
        <v>0</v>
      </c>
      <c r="G225" s="76"/>
      <c r="H225" s="1"/>
      <c r="I225" s="76"/>
      <c r="J225" s="1"/>
      <c r="K225" s="1"/>
      <c r="L225" s="1"/>
      <c r="M225" s="1"/>
      <c r="N225" s="82"/>
      <c r="O225" s="1"/>
      <c r="P225" s="42"/>
      <c r="Q225" s="82"/>
      <c r="R225" s="1"/>
      <c r="S225" s="42"/>
      <c r="T225" s="44"/>
    </row>
    <row r="226" spans="1:20" hidden="1" x14ac:dyDescent="0.25">
      <c r="B226" s="55"/>
      <c r="C226" s="2"/>
      <c r="D226" s="524" t="s">
        <v>380</v>
      </c>
      <c r="E226" s="524"/>
      <c r="F226" s="258">
        <f t="shared" si="132"/>
        <v>0</v>
      </c>
      <c r="G226" s="76"/>
      <c r="H226" s="1"/>
      <c r="I226" s="76"/>
      <c r="J226" s="1"/>
      <c r="K226" s="1"/>
      <c r="L226" s="1"/>
      <c r="M226" s="1"/>
      <c r="N226" s="82"/>
      <c r="O226" s="1"/>
      <c r="P226" s="42"/>
      <c r="Q226" s="82"/>
      <c r="R226" s="1"/>
      <c r="S226" s="42"/>
      <c r="T226" s="44"/>
    </row>
    <row r="227" spans="1:20" ht="25.5" hidden="1" customHeight="1" x14ac:dyDescent="0.25">
      <c r="B227" s="55"/>
      <c r="C227" s="2"/>
      <c r="D227" s="523" t="s">
        <v>538</v>
      </c>
      <c r="E227" s="523"/>
      <c r="F227" s="268">
        <f t="shared" si="132"/>
        <v>0</v>
      </c>
      <c r="G227" s="76"/>
      <c r="H227" s="1"/>
      <c r="I227" s="76"/>
      <c r="J227" s="1"/>
      <c r="K227" s="1"/>
      <c r="L227" s="1"/>
      <c r="M227" s="1"/>
      <c r="N227" s="82"/>
      <c r="O227" s="1"/>
      <c r="P227" s="42"/>
      <c r="Q227" s="82"/>
      <c r="R227" s="1"/>
      <c r="S227" s="42"/>
      <c r="T227" s="44"/>
    </row>
    <row r="228" spans="1:20" ht="25.5" hidden="1" customHeight="1" x14ac:dyDescent="0.25">
      <c r="B228" s="55"/>
      <c r="C228" s="2"/>
      <c r="D228" s="523" t="s">
        <v>541</v>
      </c>
      <c r="E228" s="523"/>
      <c r="F228" s="268">
        <f t="shared" si="132"/>
        <v>0</v>
      </c>
      <c r="G228" s="76"/>
      <c r="H228" s="1"/>
      <c r="I228" s="76"/>
      <c r="J228" s="1"/>
      <c r="K228" s="1"/>
      <c r="L228" s="1"/>
      <c r="M228" s="1"/>
      <c r="N228" s="82"/>
      <c r="O228" s="1"/>
      <c r="P228" s="42"/>
      <c r="Q228" s="82"/>
      <c r="R228" s="1"/>
      <c r="S228" s="42"/>
      <c r="T228" s="44"/>
    </row>
    <row r="229" spans="1:20" hidden="1" x14ac:dyDescent="0.25">
      <c r="B229" s="55"/>
      <c r="C229" s="2"/>
      <c r="D229" s="524" t="s">
        <v>381</v>
      </c>
      <c r="E229" s="524"/>
      <c r="F229" s="258">
        <f t="shared" si="132"/>
        <v>0</v>
      </c>
      <c r="G229" s="76"/>
      <c r="H229" s="1"/>
      <c r="I229" s="76"/>
      <c r="J229" s="1"/>
      <c r="K229" s="1"/>
      <c r="L229" s="1"/>
      <c r="M229" s="1"/>
      <c r="N229" s="82"/>
      <c r="O229" s="1"/>
      <c r="P229" s="42"/>
      <c r="Q229" s="82"/>
      <c r="R229" s="1"/>
      <c r="S229" s="42"/>
      <c r="T229" s="44"/>
    </row>
    <row r="230" spans="1:20" hidden="1" x14ac:dyDescent="0.25">
      <c r="B230" s="55"/>
      <c r="C230" s="2"/>
      <c r="D230" s="524" t="s">
        <v>382</v>
      </c>
      <c r="E230" s="524"/>
      <c r="F230" s="258">
        <f t="shared" si="132"/>
        <v>0</v>
      </c>
      <c r="G230" s="76"/>
      <c r="H230" s="1"/>
      <c r="I230" s="76"/>
      <c r="J230" s="1"/>
      <c r="K230" s="1"/>
      <c r="L230" s="1"/>
      <c r="M230" s="1"/>
      <c r="N230" s="82"/>
      <c r="O230" s="1"/>
      <c r="P230" s="42"/>
      <c r="Q230" s="82"/>
      <c r="R230" s="1"/>
      <c r="S230" s="42"/>
      <c r="T230" s="44"/>
    </row>
    <row r="231" spans="1:20" ht="15.75" hidden="1" thickBot="1" x14ac:dyDescent="0.3">
      <c r="B231" s="57"/>
      <c r="C231" s="20"/>
      <c r="D231" s="559" t="s">
        <v>567</v>
      </c>
      <c r="E231" s="559"/>
      <c r="F231" s="260">
        <f t="shared" si="132"/>
        <v>0</v>
      </c>
      <c r="G231" s="76"/>
      <c r="H231" s="1"/>
      <c r="I231" s="76"/>
      <c r="J231" s="1"/>
      <c r="K231" s="1"/>
      <c r="L231" s="1"/>
      <c r="M231" s="1"/>
      <c r="N231" s="82"/>
      <c r="O231" s="1"/>
      <c r="P231" s="42"/>
      <c r="Q231" s="82"/>
      <c r="R231" s="1"/>
      <c r="S231" s="42"/>
      <c r="T231" s="44"/>
    </row>
    <row r="232" spans="1:20" ht="15.75" thickBot="1" x14ac:dyDescent="0.3">
      <c r="B232" s="101" t="s">
        <v>284</v>
      </c>
      <c r="C232" s="560" t="s">
        <v>285</v>
      </c>
      <c r="D232" s="561"/>
      <c r="E232" s="561"/>
      <c r="F232" s="261">
        <f>F233+F254+F260+F261</f>
        <v>0</v>
      </c>
      <c r="G232" s="87">
        <f t="shared" ref="G232:H232" si="133">G233+G254+G260+G261</f>
        <v>0</v>
      </c>
      <c r="H232" s="88">
        <f t="shared" si="133"/>
        <v>0</v>
      </c>
      <c r="I232" s="87">
        <f t="shared" ref="I232:T232" si="134">I233+I254+I260+I261</f>
        <v>0</v>
      </c>
      <c r="J232" s="88">
        <f t="shared" si="134"/>
        <v>0</v>
      </c>
      <c r="K232" s="88">
        <f t="shared" si="134"/>
        <v>0</v>
      </c>
      <c r="L232" s="88">
        <f t="shared" si="134"/>
        <v>0</v>
      </c>
      <c r="M232" s="88">
        <f t="shared" si="134"/>
        <v>0</v>
      </c>
      <c r="N232" s="91">
        <f t="shared" si="134"/>
        <v>0</v>
      </c>
      <c r="O232" s="88">
        <f t="shared" si="134"/>
        <v>0</v>
      </c>
      <c r="P232" s="90">
        <f t="shared" si="134"/>
        <v>0</v>
      </c>
      <c r="Q232" s="91">
        <f t="shared" si="134"/>
        <v>0</v>
      </c>
      <c r="R232" s="88">
        <f t="shared" si="134"/>
        <v>0</v>
      </c>
      <c r="S232" s="90">
        <f t="shared" si="134"/>
        <v>0</v>
      </c>
      <c r="T232" s="92">
        <f t="shared" si="134"/>
        <v>0</v>
      </c>
    </row>
    <row r="233" spans="1:20" hidden="1" x14ac:dyDescent="0.25">
      <c r="B233" s="117" t="s">
        <v>692</v>
      </c>
      <c r="C233" s="574" t="s">
        <v>286</v>
      </c>
      <c r="D233" s="575"/>
      <c r="E233" s="575"/>
      <c r="F233" s="257">
        <f>F234+F238+F245+F246+F247+F248+F249+F250+F251</f>
        <v>0</v>
      </c>
      <c r="G233" s="119">
        <f t="shared" ref="G233:H233" si="135">G234+G238+G245+G246+G247+G248+G249+G250+G251</f>
        <v>0</v>
      </c>
      <c r="H233" s="120">
        <f t="shared" si="135"/>
        <v>0</v>
      </c>
      <c r="I233" s="119">
        <f t="shared" ref="I233:T233" si="136">I234+I238+I245+I246+I247+I248+I249+I250+I251</f>
        <v>0</v>
      </c>
      <c r="J233" s="120">
        <f t="shared" si="136"/>
        <v>0</v>
      </c>
      <c r="K233" s="120">
        <f t="shared" si="136"/>
        <v>0</v>
      </c>
      <c r="L233" s="120">
        <f t="shared" si="136"/>
        <v>0</v>
      </c>
      <c r="M233" s="120">
        <f t="shared" si="136"/>
        <v>0</v>
      </c>
      <c r="N233" s="123">
        <f t="shared" si="136"/>
        <v>0</v>
      </c>
      <c r="O233" s="120">
        <f t="shared" si="136"/>
        <v>0</v>
      </c>
      <c r="P233" s="122">
        <f t="shared" si="136"/>
        <v>0</v>
      </c>
      <c r="Q233" s="123">
        <f t="shared" si="136"/>
        <v>0</v>
      </c>
      <c r="R233" s="120">
        <f t="shared" si="136"/>
        <v>0</v>
      </c>
      <c r="S233" s="122">
        <f t="shared" si="136"/>
        <v>0</v>
      </c>
      <c r="T233" s="124">
        <f t="shared" si="136"/>
        <v>0</v>
      </c>
    </row>
    <row r="234" spans="1:20" s="18" customFormat="1" hidden="1" x14ac:dyDescent="0.25">
      <c r="A234" s="128"/>
      <c r="B234" s="53" t="s">
        <v>693</v>
      </c>
      <c r="C234" s="576" t="s">
        <v>287</v>
      </c>
      <c r="D234" s="577"/>
      <c r="E234" s="577"/>
      <c r="F234" s="265">
        <f>F235+F236+F237</f>
        <v>0</v>
      </c>
      <c r="G234" s="78">
        <f t="shared" ref="G234:H234" si="137">G235+G236+G237</f>
        <v>0</v>
      </c>
      <c r="H234" s="13">
        <f t="shared" si="137"/>
        <v>0</v>
      </c>
      <c r="I234" s="78">
        <f t="shared" ref="I234:T234" si="138">I235+I236+I237</f>
        <v>0</v>
      </c>
      <c r="J234" s="13">
        <f t="shared" si="138"/>
        <v>0</v>
      </c>
      <c r="K234" s="13">
        <f t="shared" si="138"/>
        <v>0</v>
      </c>
      <c r="L234" s="13">
        <f t="shared" si="138"/>
        <v>0</v>
      </c>
      <c r="M234" s="13">
        <f t="shared" si="138"/>
        <v>0</v>
      </c>
      <c r="N234" s="83">
        <f t="shared" si="138"/>
        <v>0</v>
      </c>
      <c r="O234" s="13">
        <f t="shared" si="138"/>
        <v>0</v>
      </c>
      <c r="P234" s="43">
        <f t="shared" si="138"/>
        <v>0</v>
      </c>
      <c r="Q234" s="83">
        <f t="shared" si="138"/>
        <v>0</v>
      </c>
      <c r="R234" s="13">
        <f t="shared" si="138"/>
        <v>0</v>
      </c>
      <c r="S234" s="43">
        <f t="shared" si="138"/>
        <v>0</v>
      </c>
      <c r="T234" s="45">
        <f t="shared" si="138"/>
        <v>0</v>
      </c>
    </row>
    <row r="235" spans="1:20" s="211" customFormat="1" hidden="1" x14ac:dyDescent="0.25">
      <c r="A235" s="128" t="s">
        <v>288</v>
      </c>
      <c r="B235" s="191" t="s">
        <v>694</v>
      </c>
      <c r="C235" s="252"/>
      <c r="D235" s="585" t="s">
        <v>706</v>
      </c>
      <c r="E235" s="585"/>
      <c r="F235" s="298">
        <f t="shared" ref="F235:F237" si="139">SUM(I235:T235)</f>
        <v>0</v>
      </c>
      <c r="G235" s="201"/>
      <c r="H235" s="195"/>
      <c r="I235" s="201"/>
      <c r="J235" s="195"/>
      <c r="K235" s="195"/>
      <c r="L235" s="195"/>
      <c r="M235" s="195"/>
      <c r="N235" s="196"/>
      <c r="O235" s="195"/>
      <c r="P235" s="194"/>
      <c r="Q235" s="196"/>
      <c r="R235" s="195"/>
      <c r="S235" s="194"/>
      <c r="T235" s="197"/>
    </row>
    <row r="236" spans="1:20" s="211" customFormat="1" hidden="1" x14ac:dyDescent="0.25">
      <c r="A236" s="128" t="s">
        <v>289</v>
      </c>
      <c r="B236" s="191" t="s">
        <v>695</v>
      </c>
      <c r="C236" s="200"/>
      <c r="D236" s="567" t="s">
        <v>707</v>
      </c>
      <c r="E236" s="567"/>
      <c r="F236" s="281">
        <f t="shared" si="139"/>
        <v>0</v>
      </c>
      <c r="G236" s="201"/>
      <c r="H236" s="195"/>
      <c r="I236" s="201"/>
      <c r="J236" s="195"/>
      <c r="K236" s="195"/>
      <c r="L236" s="195"/>
      <c r="M236" s="195"/>
      <c r="N236" s="196"/>
      <c r="O236" s="195"/>
      <c r="P236" s="194"/>
      <c r="Q236" s="196"/>
      <c r="R236" s="195"/>
      <c r="S236" s="194"/>
      <c r="T236" s="197"/>
    </row>
    <row r="237" spans="1:20" s="211" customFormat="1" hidden="1" x14ac:dyDescent="0.25">
      <c r="A237" s="128" t="s">
        <v>290</v>
      </c>
      <c r="B237" s="191" t="s">
        <v>696</v>
      </c>
      <c r="C237" s="200"/>
      <c r="D237" s="567" t="s">
        <v>708</v>
      </c>
      <c r="E237" s="567"/>
      <c r="F237" s="281">
        <f t="shared" si="139"/>
        <v>0</v>
      </c>
      <c r="G237" s="201"/>
      <c r="H237" s="195"/>
      <c r="I237" s="201"/>
      <c r="J237" s="195"/>
      <c r="K237" s="195"/>
      <c r="L237" s="195"/>
      <c r="M237" s="195"/>
      <c r="N237" s="196"/>
      <c r="O237" s="195"/>
      <c r="P237" s="194"/>
      <c r="Q237" s="196"/>
      <c r="R237" s="195"/>
      <c r="S237" s="194"/>
      <c r="T237" s="197"/>
    </row>
    <row r="238" spans="1:20" s="18" customFormat="1" hidden="1" x14ac:dyDescent="0.25">
      <c r="A238" s="128"/>
      <c r="B238" s="53" t="s">
        <v>697</v>
      </c>
      <c r="C238" s="576" t="s">
        <v>291</v>
      </c>
      <c r="D238" s="577"/>
      <c r="E238" s="577"/>
      <c r="F238" s="265">
        <f>F239+F240+F241+F242+F243+F244</f>
        <v>0</v>
      </c>
      <c r="G238" s="78">
        <f t="shared" ref="G238:H238" si="140">G239+G240+G241+G242+G243+G244</f>
        <v>0</v>
      </c>
      <c r="H238" s="13">
        <f t="shared" si="140"/>
        <v>0</v>
      </c>
      <c r="I238" s="78">
        <f t="shared" ref="I238:T238" si="141">I239+I240+I241+I242+I243+I244</f>
        <v>0</v>
      </c>
      <c r="J238" s="13">
        <f t="shared" si="141"/>
        <v>0</v>
      </c>
      <c r="K238" s="13">
        <f t="shared" si="141"/>
        <v>0</v>
      </c>
      <c r="L238" s="13">
        <f t="shared" si="141"/>
        <v>0</v>
      </c>
      <c r="M238" s="13">
        <f t="shared" si="141"/>
        <v>0</v>
      </c>
      <c r="N238" s="83">
        <f t="shared" si="141"/>
        <v>0</v>
      </c>
      <c r="O238" s="13">
        <f t="shared" si="141"/>
        <v>0</v>
      </c>
      <c r="P238" s="43">
        <f t="shared" si="141"/>
        <v>0</v>
      </c>
      <c r="Q238" s="83">
        <f t="shared" si="141"/>
        <v>0</v>
      </c>
      <c r="R238" s="13">
        <f t="shared" si="141"/>
        <v>0</v>
      </c>
      <c r="S238" s="43">
        <f t="shared" si="141"/>
        <v>0</v>
      </c>
      <c r="T238" s="45">
        <f t="shared" si="141"/>
        <v>0</v>
      </c>
    </row>
    <row r="239" spans="1:20" s="211" customFormat="1" hidden="1" x14ac:dyDescent="0.25">
      <c r="A239" s="128" t="s">
        <v>292</v>
      </c>
      <c r="B239" s="191" t="s">
        <v>698</v>
      </c>
      <c r="C239" s="200"/>
      <c r="D239" s="567" t="s">
        <v>383</v>
      </c>
      <c r="E239" s="567"/>
      <c r="F239" s="281">
        <f t="shared" ref="F239:F250" si="142">SUM(I239:T239)</f>
        <v>0</v>
      </c>
      <c r="G239" s="201"/>
      <c r="H239" s="195"/>
      <c r="I239" s="201"/>
      <c r="J239" s="195"/>
      <c r="K239" s="195"/>
      <c r="L239" s="195"/>
      <c r="M239" s="195"/>
      <c r="N239" s="196"/>
      <c r="O239" s="195"/>
      <c r="P239" s="194"/>
      <c r="Q239" s="196"/>
      <c r="R239" s="195"/>
      <c r="S239" s="194"/>
      <c r="T239" s="197"/>
    </row>
    <row r="240" spans="1:20" s="211" customFormat="1" hidden="1" x14ac:dyDescent="0.25">
      <c r="A240" s="128" t="s">
        <v>293</v>
      </c>
      <c r="B240" s="191" t="s">
        <v>699</v>
      </c>
      <c r="C240" s="200"/>
      <c r="D240" s="567" t="s">
        <v>384</v>
      </c>
      <c r="E240" s="567"/>
      <c r="F240" s="281">
        <f t="shared" si="142"/>
        <v>0</v>
      </c>
      <c r="G240" s="201"/>
      <c r="H240" s="195"/>
      <c r="I240" s="201"/>
      <c r="J240" s="195"/>
      <c r="K240" s="195"/>
      <c r="L240" s="195"/>
      <c r="M240" s="195"/>
      <c r="N240" s="196"/>
      <c r="O240" s="195"/>
      <c r="P240" s="194"/>
      <c r="Q240" s="196"/>
      <c r="R240" s="195"/>
      <c r="S240" s="194"/>
      <c r="T240" s="197"/>
    </row>
    <row r="241" spans="1:20" s="211" customFormat="1" hidden="1" x14ac:dyDescent="0.25">
      <c r="A241" s="128" t="s">
        <v>888</v>
      </c>
      <c r="B241" s="191" t="s">
        <v>889</v>
      </c>
      <c r="C241" s="200"/>
      <c r="D241" s="567" t="s">
        <v>890</v>
      </c>
      <c r="E241" s="567"/>
      <c r="F241" s="281">
        <f t="shared" si="142"/>
        <v>0</v>
      </c>
      <c r="G241" s="201"/>
      <c r="H241" s="195"/>
      <c r="I241" s="201"/>
      <c r="J241" s="195"/>
      <c r="K241" s="195"/>
      <c r="L241" s="195"/>
      <c r="M241" s="195"/>
      <c r="N241" s="196"/>
      <c r="O241" s="195"/>
      <c r="P241" s="194"/>
      <c r="Q241" s="196"/>
      <c r="R241" s="195"/>
      <c r="S241" s="194"/>
      <c r="T241" s="197"/>
    </row>
    <row r="242" spans="1:20" s="211" customFormat="1" hidden="1" x14ac:dyDescent="0.25">
      <c r="A242" s="128" t="s">
        <v>294</v>
      </c>
      <c r="B242" s="191" t="s">
        <v>700</v>
      </c>
      <c r="C242" s="200"/>
      <c r="D242" s="567" t="s">
        <v>295</v>
      </c>
      <c r="E242" s="567"/>
      <c r="F242" s="281">
        <f t="shared" si="142"/>
        <v>0</v>
      </c>
      <c r="G242" s="201"/>
      <c r="H242" s="195"/>
      <c r="I242" s="201"/>
      <c r="J242" s="195"/>
      <c r="K242" s="195"/>
      <c r="L242" s="195"/>
      <c r="M242" s="195"/>
      <c r="N242" s="196"/>
      <c r="O242" s="195"/>
      <c r="P242" s="194"/>
      <c r="Q242" s="196"/>
      <c r="R242" s="195"/>
      <c r="S242" s="194"/>
      <c r="T242" s="197"/>
    </row>
    <row r="243" spans="1:20" s="211" customFormat="1" hidden="1" x14ac:dyDescent="0.25">
      <c r="A243" s="128" t="s">
        <v>296</v>
      </c>
      <c r="B243" s="191" t="s">
        <v>701</v>
      </c>
      <c r="C243" s="200"/>
      <c r="D243" s="567" t="s">
        <v>297</v>
      </c>
      <c r="E243" s="567"/>
      <c r="F243" s="281">
        <f t="shared" si="142"/>
        <v>0</v>
      </c>
      <c r="G243" s="201"/>
      <c r="H243" s="195"/>
      <c r="I243" s="201"/>
      <c r="J243" s="195"/>
      <c r="K243" s="195"/>
      <c r="L243" s="195"/>
      <c r="M243" s="195"/>
      <c r="N243" s="196"/>
      <c r="O243" s="195"/>
      <c r="P243" s="194"/>
      <c r="Q243" s="196"/>
      <c r="R243" s="195"/>
      <c r="S243" s="194"/>
      <c r="T243" s="197"/>
    </row>
    <row r="244" spans="1:20" s="211" customFormat="1" hidden="1" x14ac:dyDescent="0.25">
      <c r="A244" s="128" t="s">
        <v>891</v>
      </c>
      <c r="B244" s="191" t="s">
        <v>892</v>
      </c>
      <c r="C244" s="200"/>
      <c r="D244" s="567" t="s">
        <v>893</v>
      </c>
      <c r="E244" s="567"/>
      <c r="F244" s="281">
        <f t="shared" si="142"/>
        <v>0</v>
      </c>
      <c r="G244" s="201"/>
      <c r="H244" s="195"/>
      <c r="I244" s="201"/>
      <c r="J244" s="195"/>
      <c r="K244" s="195"/>
      <c r="L244" s="195"/>
      <c r="M244" s="195"/>
      <c r="N244" s="196"/>
      <c r="O244" s="195"/>
      <c r="P244" s="194"/>
      <c r="Q244" s="196"/>
      <c r="R244" s="195"/>
      <c r="S244" s="194"/>
      <c r="T244" s="197"/>
    </row>
    <row r="245" spans="1:20" s="41" customFormat="1" hidden="1" x14ac:dyDescent="0.25">
      <c r="A245" s="128" t="s">
        <v>894</v>
      </c>
      <c r="B245" s="53" t="s">
        <v>895</v>
      </c>
      <c r="C245" s="576" t="s">
        <v>896</v>
      </c>
      <c r="D245" s="577"/>
      <c r="E245" s="577"/>
      <c r="F245" s="265">
        <f t="shared" si="142"/>
        <v>0</v>
      </c>
      <c r="G245" s="78"/>
      <c r="H245" s="13"/>
      <c r="I245" s="78"/>
      <c r="J245" s="13"/>
      <c r="K245" s="13"/>
      <c r="L245" s="13"/>
      <c r="M245" s="13"/>
      <c r="N245" s="83"/>
      <c r="O245" s="13"/>
      <c r="P245" s="43"/>
      <c r="Q245" s="83"/>
      <c r="R245" s="13"/>
      <c r="S245" s="43"/>
      <c r="T245" s="45"/>
    </row>
    <row r="246" spans="1:20" s="41" customFormat="1" hidden="1" x14ac:dyDescent="0.25">
      <c r="A246" s="128" t="s">
        <v>298</v>
      </c>
      <c r="B246" s="53" t="s">
        <v>702</v>
      </c>
      <c r="C246" s="576" t="s">
        <v>299</v>
      </c>
      <c r="D246" s="577"/>
      <c r="E246" s="577"/>
      <c r="F246" s="265">
        <f t="shared" si="142"/>
        <v>0</v>
      </c>
      <c r="G246" s="78"/>
      <c r="H246" s="13"/>
      <c r="I246" s="78"/>
      <c r="J246" s="13"/>
      <c r="K246" s="13"/>
      <c r="L246" s="13"/>
      <c r="M246" s="13"/>
      <c r="N246" s="83"/>
      <c r="O246" s="13"/>
      <c r="P246" s="43"/>
      <c r="Q246" s="83"/>
      <c r="R246" s="13"/>
      <c r="S246" s="43"/>
      <c r="T246" s="45"/>
    </row>
    <row r="247" spans="1:20" s="41" customFormat="1" hidden="1" x14ac:dyDescent="0.25">
      <c r="A247" s="128" t="s">
        <v>300</v>
      </c>
      <c r="B247" s="53" t="s">
        <v>703</v>
      </c>
      <c r="C247" s="576" t="s">
        <v>897</v>
      </c>
      <c r="D247" s="577"/>
      <c r="E247" s="577"/>
      <c r="F247" s="265">
        <f t="shared" si="142"/>
        <v>0</v>
      </c>
      <c r="G247" s="78"/>
      <c r="H247" s="13"/>
      <c r="I247" s="78"/>
      <c r="J247" s="13"/>
      <c r="K247" s="13"/>
      <c r="L247" s="13"/>
      <c r="M247" s="13"/>
      <c r="N247" s="83"/>
      <c r="O247" s="13"/>
      <c r="P247" s="43"/>
      <c r="Q247" s="83"/>
      <c r="R247" s="13"/>
      <c r="S247" s="43"/>
      <c r="T247" s="45"/>
    </row>
    <row r="248" spans="1:20" s="41" customFormat="1" hidden="1" x14ac:dyDescent="0.25">
      <c r="A248" s="128" t="s">
        <v>301</v>
      </c>
      <c r="B248" s="53" t="s">
        <v>704</v>
      </c>
      <c r="C248" s="576" t="s">
        <v>898</v>
      </c>
      <c r="D248" s="577"/>
      <c r="E248" s="577"/>
      <c r="F248" s="265">
        <f t="shared" si="142"/>
        <v>0</v>
      </c>
      <c r="G248" s="78"/>
      <c r="H248" s="13"/>
      <c r="I248" s="78"/>
      <c r="J248" s="13"/>
      <c r="K248" s="13"/>
      <c r="L248" s="13"/>
      <c r="M248" s="13"/>
      <c r="N248" s="83"/>
      <c r="O248" s="13"/>
      <c r="P248" s="43"/>
      <c r="Q248" s="83"/>
      <c r="R248" s="13"/>
      <c r="S248" s="43"/>
      <c r="T248" s="45"/>
    </row>
    <row r="249" spans="1:20" s="41" customFormat="1" hidden="1" x14ac:dyDescent="0.25">
      <c r="A249" s="128" t="s">
        <v>302</v>
      </c>
      <c r="B249" s="53" t="s">
        <v>705</v>
      </c>
      <c r="C249" s="576" t="s">
        <v>303</v>
      </c>
      <c r="D249" s="577"/>
      <c r="E249" s="577"/>
      <c r="F249" s="265">
        <f t="shared" si="142"/>
        <v>0</v>
      </c>
      <c r="G249" s="78"/>
      <c r="H249" s="13"/>
      <c r="I249" s="78"/>
      <c r="J249" s="13"/>
      <c r="K249" s="13"/>
      <c r="L249" s="13"/>
      <c r="M249" s="13"/>
      <c r="N249" s="83"/>
      <c r="O249" s="13"/>
      <c r="P249" s="43"/>
      <c r="Q249" s="83"/>
      <c r="R249" s="13"/>
      <c r="S249" s="43"/>
      <c r="T249" s="45"/>
    </row>
    <row r="250" spans="1:20" s="41" customFormat="1" hidden="1" x14ac:dyDescent="0.25">
      <c r="A250" s="128" t="s">
        <v>899</v>
      </c>
      <c r="B250" s="53" t="s">
        <v>900</v>
      </c>
      <c r="C250" s="576" t="s">
        <v>902</v>
      </c>
      <c r="D250" s="577"/>
      <c r="E250" s="577"/>
      <c r="F250" s="265">
        <f t="shared" si="142"/>
        <v>0</v>
      </c>
      <c r="G250" s="78"/>
      <c r="H250" s="13"/>
      <c r="I250" s="78"/>
      <c r="J250" s="13"/>
      <c r="K250" s="13"/>
      <c r="L250" s="13"/>
      <c r="M250" s="13"/>
      <c r="N250" s="83"/>
      <c r="O250" s="13"/>
      <c r="P250" s="43"/>
      <c r="Q250" s="83"/>
      <c r="R250" s="13"/>
      <c r="S250" s="43"/>
      <c r="T250" s="45"/>
    </row>
    <row r="251" spans="1:20" s="41" customFormat="1" hidden="1" x14ac:dyDescent="0.25">
      <c r="A251" s="128"/>
      <c r="B251" s="53" t="s">
        <v>901</v>
      </c>
      <c r="C251" s="576" t="s">
        <v>903</v>
      </c>
      <c r="D251" s="577"/>
      <c r="E251" s="577"/>
      <c r="F251" s="265">
        <f>F252+F253</f>
        <v>0</v>
      </c>
      <c r="G251" s="78">
        <f t="shared" ref="G251:H251" si="143">G252+G253</f>
        <v>0</v>
      </c>
      <c r="H251" s="13">
        <f t="shared" si="143"/>
        <v>0</v>
      </c>
      <c r="I251" s="78">
        <f t="shared" ref="I251:T251" si="144">I252+I253</f>
        <v>0</v>
      </c>
      <c r="J251" s="13">
        <f t="shared" si="144"/>
        <v>0</v>
      </c>
      <c r="K251" s="13">
        <f t="shared" si="144"/>
        <v>0</v>
      </c>
      <c r="L251" s="13">
        <f t="shared" si="144"/>
        <v>0</v>
      </c>
      <c r="M251" s="13">
        <f t="shared" si="144"/>
        <v>0</v>
      </c>
      <c r="N251" s="83">
        <f t="shared" si="144"/>
        <v>0</v>
      </c>
      <c r="O251" s="13">
        <f t="shared" si="144"/>
        <v>0</v>
      </c>
      <c r="P251" s="43">
        <f t="shared" si="144"/>
        <v>0</v>
      </c>
      <c r="Q251" s="83">
        <f t="shared" si="144"/>
        <v>0</v>
      </c>
      <c r="R251" s="13">
        <f t="shared" si="144"/>
        <v>0</v>
      </c>
      <c r="S251" s="43">
        <f t="shared" si="144"/>
        <v>0</v>
      </c>
      <c r="T251" s="45">
        <f t="shared" si="144"/>
        <v>0</v>
      </c>
    </row>
    <row r="252" spans="1:20" s="211" customFormat="1" hidden="1" x14ac:dyDescent="0.25">
      <c r="A252" s="128" t="s">
        <v>905</v>
      </c>
      <c r="B252" s="191" t="s">
        <v>904</v>
      </c>
      <c r="C252" s="200"/>
      <c r="D252" s="567" t="s">
        <v>908</v>
      </c>
      <c r="E252" s="567"/>
      <c r="F252" s="281">
        <f t="shared" ref="F252:F253" si="145">SUM(I252:T252)</f>
        <v>0</v>
      </c>
      <c r="G252" s="201"/>
      <c r="H252" s="195"/>
      <c r="I252" s="201"/>
      <c r="J252" s="195"/>
      <c r="K252" s="195"/>
      <c r="L252" s="195"/>
      <c r="M252" s="195"/>
      <c r="N252" s="196"/>
      <c r="O252" s="195"/>
      <c r="P252" s="194"/>
      <c r="Q252" s="196"/>
      <c r="R252" s="195"/>
      <c r="S252" s="194"/>
      <c r="T252" s="197"/>
    </row>
    <row r="253" spans="1:20" s="211" customFormat="1" hidden="1" x14ac:dyDescent="0.25">
      <c r="A253" s="128" t="s">
        <v>906</v>
      </c>
      <c r="B253" s="191" t="s">
        <v>907</v>
      </c>
      <c r="C253" s="200"/>
      <c r="D253" s="567" t="s">
        <v>909</v>
      </c>
      <c r="E253" s="567"/>
      <c r="F253" s="281">
        <f t="shared" si="145"/>
        <v>0</v>
      </c>
      <c r="G253" s="201"/>
      <c r="H253" s="195"/>
      <c r="I253" s="201"/>
      <c r="J253" s="195"/>
      <c r="K253" s="195"/>
      <c r="L253" s="195"/>
      <c r="M253" s="195"/>
      <c r="N253" s="196"/>
      <c r="O253" s="195"/>
      <c r="P253" s="194"/>
      <c r="Q253" s="196"/>
      <c r="R253" s="195"/>
      <c r="S253" s="194"/>
      <c r="T253" s="197"/>
    </row>
    <row r="254" spans="1:20" hidden="1" x14ac:dyDescent="0.25">
      <c r="B254" s="93" t="s">
        <v>709</v>
      </c>
      <c r="C254" s="556" t="s">
        <v>304</v>
      </c>
      <c r="D254" s="557"/>
      <c r="E254" s="557"/>
      <c r="F254" s="259">
        <f>F255+F256+F257+F258+F259</f>
        <v>0</v>
      </c>
      <c r="G254" s="95">
        <f t="shared" ref="G254:H254" si="146">G255+G256+G257+G258+G259</f>
        <v>0</v>
      </c>
      <c r="H254" s="96">
        <f t="shared" si="146"/>
        <v>0</v>
      </c>
      <c r="I254" s="95">
        <f t="shared" ref="I254:T254" si="147">I255+I256+I257+I258+I259</f>
        <v>0</v>
      </c>
      <c r="J254" s="96">
        <f t="shared" si="147"/>
        <v>0</v>
      </c>
      <c r="K254" s="96">
        <f t="shared" si="147"/>
        <v>0</v>
      </c>
      <c r="L254" s="96">
        <f t="shared" si="147"/>
        <v>0</v>
      </c>
      <c r="M254" s="96">
        <f t="shared" si="147"/>
        <v>0</v>
      </c>
      <c r="N254" s="99">
        <f t="shared" si="147"/>
        <v>0</v>
      </c>
      <c r="O254" s="96">
        <f t="shared" si="147"/>
        <v>0</v>
      </c>
      <c r="P254" s="98">
        <f t="shared" si="147"/>
        <v>0</v>
      </c>
      <c r="Q254" s="99">
        <f t="shared" si="147"/>
        <v>0</v>
      </c>
      <c r="R254" s="96">
        <f t="shared" si="147"/>
        <v>0</v>
      </c>
      <c r="S254" s="98">
        <f t="shared" si="147"/>
        <v>0</v>
      </c>
      <c r="T254" s="100">
        <f t="shared" si="147"/>
        <v>0</v>
      </c>
    </row>
    <row r="255" spans="1:20" s="41" customFormat="1" hidden="1" x14ac:dyDescent="0.25">
      <c r="A255" s="128" t="s">
        <v>305</v>
      </c>
      <c r="B255" s="198" t="s">
        <v>710</v>
      </c>
      <c r="C255" s="586" t="s">
        <v>385</v>
      </c>
      <c r="D255" s="587"/>
      <c r="E255" s="587"/>
      <c r="F255" s="282">
        <f t="shared" ref="F255:F261" si="148">SUM(I255:T255)</f>
        <v>0</v>
      </c>
      <c r="G255" s="214"/>
      <c r="H255" s="215"/>
      <c r="I255" s="214"/>
      <c r="J255" s="215"/>
      <c r="K255" s="215"/>
      <c r="L255" s="215"/>
      <c r="M255" s="215"/>
      <c r="N255" s="219"/>
      <c r="O255" s="215"/>
      <c r="P255" s="217"/>
      <c r="Q255" s="219"/>
      <c r="R255" s="215"/>
      <c r="S255" s="217"/>
      <c r="T255" s="216"/>
    </row>
    <row r="256" spans="1:20" s="41" customFormat="1" hidden="1" x14ac:dyDescent="0.25">
      <c r="A256" s="128" t="s">
        <v>306</v>
      </c>
      <c r="B256" s="198" t="s">
        <v>711</v>
      </c>
      <c r="C256" s="586" t="s">
        <v>386</v>
      </c>
      <c r="D256" s="587"/>
      <c r="E256" s="587"/>
      <c r="F256" s="282">
        <f t="shared" si="148"/>
        <v>0</v>
      </c>
      <c r="G256" s="214"/>
      <c r="H256" s="215"/>
      <c r="I256" s="214"/>
      <c r="J256" s="215"/>
      <c r="K256" s="215"/>
      <c r="L256" s="215"/>
      <c r="M256" s="215"/>
      <c r="N256" s="219"/>
      <c r="O256" s="215"/>
      <c r="P256" s="217"/>
      <c r="Q256" s="219"/>
      <c r="R256" s="215"/>
      <c r="S256" s="217"/>
      <c r="T256" s="216"/>
    </row>
    <row r="257" spans="1:20" s="41" customFormat="1" hidden="1" x14ac:dyDescent="0.25">
      <c r="A257" s="128" t="s">
        <v>307</v>
      </c>
      <c r="B257" s="198" t="s">
        <v>712</v>
      </c>
      <c r="C257" s="586" t="s">
        <v>308</v>
      </c>
      <c r="D257" s="587"/>
      <c r="E257" s="587"/>
      <c r="F257" s="282">
        <f t="shared" si="148"/>
        <v>0</v>
      </c>
      <c r="G257" s="214"/>
      <c r="H257" s="215"/>
      <c r="I257" s="214"/>
      <c r="J257" s="215"/>
      <c r="K257" s="215"/>
      <c r="L257" s="215"/>
      <c r="M257" s="215"/>
      <c r="N257" s="219"/>
      <c r="O257" s="215"/>
      <c r="P257" s="217"/>
      <c r="Q257" s="219"/>
      <c r="R257" s="215"/>
      <c r="S257" s="217"/>
      <c r="T257" s="216"/>
    </row>
    <row r="258" spans="1:20" s="41" customFormat="1" hidden="1" x14ac:dyDescent="0.25">
      <c r="A258" s="128" t="s">
        <v>309</v>
      </c>
      <c r="B258" s="198" t="s">
        <v>713</v>
      </c>
      <c r="C258" s="586" t="s">
        <v>310</v>
      </c>
      <c r="D258" s="587"/>
      <c r="E258" s="587"/>
      <c r="F258" s="282">
        <f t="shared" si="148"/>
        <v>0</v>
      </c>
      <c r="G258" s="214"/>
      <c r="H258" s="215"/>
      <c r="I258" s="214"/>
      <c r="J258" s="215"/>
      <c r="K258" s="215"/>
      <c r="L258" s="215"/>
      <c r="M258" s="215"/>
      <c r="N258" s="219"/>
      <c r="O258" s="215"/>
      <c r="P258" s="217"/>
      <c r="Q258" s="219"/>
      <c r="R258" s="215"/>
      <c r="S258" s="217"/>
      <c r="T258" s="216"/>
    </row>
    <row r="259" spans="1:20" s="41" customFormat="1" hidden="1" x14ac:dyDescent="0.25">
      <c r="A259" s="128" t="s">
        <v>311</v>
      </c>
      <c r="B259" s="198" t="s">
        <v>714</v>
      </c>
      <c r="C259" s="586" t="s">
        <v>387</v>
      </c>
      <c r="D259" s="587"/>
      <c r="E259" s="587"/>
      <c r="F259" s="282">
        <f t="shared" si="148"/>
        <v>0</v>
      </c>
      <c r="G259" s="214"/>
      <c r="H259" s="215"/>
      <c r="I259" s="214"/>
      <c r="J259" s="215"/>
      <c r="K259" s="215"/>
      <c r="L259" s="215"/>
      <c r="M259" s="215"/>
      <c r="N259" s="219"/>
      <c r="O259" s="215"/>
      <c r="P259" s="217"/>
      <c r="Q259" s="219"/>
      <c r="R259" s="215"/>
      <c r="S259" s="217"/>
      <c r="T259" s="216"/>
    </row>
    <row r="260" spans="1:20" hidden="1" x14ac:dyDescent="0.25">
      <c r="A260" s="128" t="s">
        <v>313</v>
      </c>
      <c r="B260" s="93" t="s">
        <v>715</v>
      </c>
      <c r="C260" s="556" t="s">
        <v>312</v>
      </c>
      <c r="D260" s="557"/>
      <c r="E260" s="557"/>
      <c r="F260" s="259">
        <f t="shared" si="148"/>
        <v>0</v>
      </c>
      <c r="G260" s="95"/>
      <c r="H260" s="96"/>
      <c r="I260" s="95"/>
      <c r="J260" s="96"/>
      <c r="K260" s="96"/>
      <c r="L260" s="96"/>
      <c r="M260" s="96"/>
      <c r="N260" s="99"/>
      <c r="O260" s="96"/>
      <c r="P260" s="98"/>
      <c r="Q260" s="99"/>
      <c r="R260" s="96"/>
      <c r="S260" s="98"/>
      <c r="T260" s="100"/>
    </row>
    <row r="261" spans="1:20" ht="15.75" hidden="1" thickBot="1" x14ac:dyDescent="0.3">
      <c r="A261" s="128" t="s">
        <v>910</v>
      </c>
      <c r="B261" s="93" t="s">
        <v>911</v>
      </c>
      <c r="C261" s="556" t="s">
        <v>912</v>
      </c>
      <c r="D261" s="557"/>
      <c r="E261" s="557"/>
      <c r="F261" s="259">
        <f t="shared" si="148"/>
        <v>0</v>
      </c>
      <c r="G261" s="95"/>
      <c r="H261" s="96"/>
      <c r="I261" s="95"/>
      <c r="J261" s="96"/>
      <c r="K261" s="96"/>
      <c r="L261" s="96"/>
      <c r="M261" s="96"/>
      <c r="N261" s="99"/>
      <c r="O261" s="96"/>
      <c r="P261" s="98"/>
      <c r="Q261" s="99"/>
      <c r="R261" s="96"/>
      <c r="S261" s="98"/>
      <c r="T261" s="100"/>
    </row>
    <row r="262" spans="1:20" ht="15.75" thickBot="1" x14ac:dyDescent="0.3">
      <c r="B262" s="588" t="s">
        <v>314</v>
      </c>
      <c r="C262" s="589"/>
      <c r="D262" s="589"/>
      <c r="E262" s="589"/>
      <c r="F262" s="256">
        <f t="shared" ref="F262:T262" si="149">F5+F24+F32+F66+F82+F154+F164+F169+F232</f>
        <v>25919877</v>
      </c>
      <c r="G262" s="87">
        <f t="shared" si="149"/>
        <v>23587735.300000001</v>
      </c>
      <c r="H262" s="88">
        <f t="shared" si="149"/>
        <v>2332141.7000000002</v>
      </c>
      <c r="I262" s="87">
        <f t="shared" si="149"/>
        <v>1186155</v>
      </c>
      <c r="J262" s="88">
        <f t="shared" si="149"/>
        <v>2223543</v>
      </c>
      <c r="K262" s="88">
        <f t="shared" si="149"/>
        <v>2343543</v>
      </c>
      <c r="L262" s="88">
        <f t="shared" si="149"/>
        <v>2228543</v>
      </c>
      <c r="M262" s="88">
        <f t="shared" si="149"/>
        <v>2350443</v>
      </c>
      <c r="N262" s="91">
        <f t="shared" si="149"/>
        <v>2223443</v>
      </c>
      <c r="O262" s="88">
        <f t="shared" si="149"/>
        <v>2219443</v>
      </c>
      <c r="P262" s="90">
        <f t="shared" si="149"/>
        <v>2223443</v>
      </c>
      <c r="Q262" s="91">
        <f t="shared" si="149"/>
        <v>2229443</v>
      </c>
      <c r="R262" s="88">
        <f t="shared" si="149"/>
        <v>2223443</v>
      </c>
      <c r="S262" s="90">
        <f t="shared" si="149"/>
        <v>2244994</v>
      </c>
      <c r="T262" s="92">
        <f t="shared" si="149"/>
        <v>2223441</v>
      </c>
    </row>
    <row r="263" spans="1:20" x14ac:dyDescent="0.25">
      <c r="B263" s="22"/>
      <c r="C263" s="23"/>
      <c r="D263" s="23"/>
      <c r="E263" s="24"/>
      <c r="F263" s="2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</row>
    <row r="264" spans="1:20" x14ac:dyDescent="0.25">
      <c r="B264" s="25"/>
      <c r="C264" s="26"/>
      <c r="D264" s="26"/>
      <c r="E264" s="24"/>
      <c r="F264" s="2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</row>
    <row r="265" spans="1:20" x14ac:dyDescent="0.25">
      <c r="B265" s="27"/>
      <c r="C265" s="24"/>
      <c r="D265" s="24"/>
      <c r="E265" s="28"/>
      <c r="F265" s="28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</row>
    <row r="266" spans="1:20" x14ac:dyDescent="0.25">
      <c r="B266" s="27"/>
      <c r="C266" s="24"/>
      <c r="D266" s="24"/>
      <c r="E266" s="28"/>
      <c r="F266" s="28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</row>
    <row r="267" spans="1:20" x14ac:dyDescent="0.25">
      <c r="B267" s="27"/>
      <c r="C267" s="24"/>
      <c r="D267" s="24"/>
      <c r="E267" s="28"/>
      <c r="F267" s="28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</row>
    <row r="268" spans="1:20" x14ac:dyDescent="0.25">
      <c r="B268" s="27"/>
      <c r="C268" s="24"/>
      <c r="D268" s="24"/>
      <c r="E268" s="28"/>
      <c r="F268" s="28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</row>
    <row r="269" spans="1:20" x14ac:dyDescent="0.25">
      <c r="B269" s="27"/>
      <c r="C269" s="24"/>
      <c r="D269" s="24"/>
      <c r="E269" s="28"/>
      <c r="F269" s="28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</row>
    <row r="270" spans="1:20" x14ac:dyDescent="0.25">
      <c r="B270" s="27"/>
      <c r="C270" s="24"/>
      <c r="D270" s="24"/>
      <c r="E270" s="28"/>
      <c r="F270" s="28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</row>
    <row r="271" spans="1:20" x14ac:dyDescent="0.25">
      <c r="B271" s="27"/>
      <c r="C271" s="28"/>
      <c r="D271" s="28"/>
      <c r="E271" s="24"/>
      <c r="F271" s="2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</row>
    <row r="272" spans="1:20" x14ac:dyDescent="0.25">
      <c r="B272" s="27"/>
      <c r="C272" s="28"/>
      <c r="D272" s="28"/>
      <c r="E272" s="24"/>
      <c r="F272" s="2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</row>
    <row r="273" spans="1:20" x14ac:dyDescent="0.25">
      <c r="B273" s="27"/>
      <c r="C273" s="28"/>
      <c r="D273" s="28"/>
      <c r="E273" s="24"/>
      <c r="F273" s="2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</row>
    <row r="274" spans="1:20" x14ac:dyDescent="0.25">
      <c r="B274" s="27"/>
      <c r="C274" s="24"/>
      <c r="D274" s="24"/>
      <c r="E274" s="28"/>
      <c r="F274" s="28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</row>
    <row r="275" spans="1:20" x14ac:dyDescent="0.25">
      <c r="B275" s="27"/>
      <c r="C275" s="24"/>
      <c r="D275" s="24"/>
      <c r="E275" s="28"/>
      <c r="F275" s="28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</row>
    <row r="276" spans="1:20" x14ac:dyDescent="0.25">
      <c r="B276" s="27"/>
      <c r="C276" s="24"/>
      <c r="D276" s="24"/>
      <c r="E276" s="28"/>
      <c r="F276" s="28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</row>
    <row r="277" spans="1:20" x14ac:dyDescent="0.25">
      <c r="A277" s="130"/>
      <c r="B277" s="27"/>
      <c r="C277" s="24"/>
      <c r="D277" s="24"/>
      <c r="E277" s="28"/>
      <c r="F277" s="28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</row>
    <row r="278" spans="1:20" x14ac:dyDescent="0.25">
      <c r="A278" s="130"/>
      <c r="B278" s="27"/>
      <c r="C278" s="24"/>
      <c r="D278" s="24"/>
      <c r="E278" s="28"/>
      <c r="F278" s="28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</row>
    <row r="279" spans="1:20" x14ac:dyDescent="0.25">
      <c r="A279" s="130"/>
      <c r="B279" s="27"/>
      <c r="C279" s="24"/>
      <c r="D279" s="24"/>
      <c r="E279" s="28"/>
      <c r="F279" s="28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</row>
    <row r="280" spans="1:20" x14ac:dyDescent="0.25">
      <c r="A280" s="130"/>
      <c r="B280" s="27"/>
      <c r="C280" s="24"/>
      <c r="D280" s="24"/>
      <c r="E280" s="28"/>
      <c r="F280" s="28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</row>
    <row r="281" spans="1:20" x14ac:dyDescent="0.25">
      <c r="A281" s="130"/>
      <c r="B281" s="27"/>
      <c r="C281" s="24"/>
      <c r="D281" s="24"/>
      <c r="E281" s="28"/>
      <c r="F281" s="28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</row>
    <row r="282" spans="1:20" x14ac:dyDescent="0.25">
      <c r="A282" s="130"/>
      <c r="B282" s="27"/>
      <c r="C282" s="24"/>
      <c r="D282" s="24"/>
      <c r="E282" s="28"/>
      <c r="F282" s="28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</row>
    <row r="283" spans="1:20" x14ac:dyDescent="0.25">
      <c r="A283" s="130"/>
      <c r="B283" s="27"/>
      <c r="C283" s="24"/>
      <c r="D283" s="24"/>
      <c r="E283" s="28"/>
      <c r="F283" s="28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</row>
    <row r="284" spans="1:20" x14ac:dyDescent="0.25">
      <c r="A284" s="130"/>
      <c r="B284" s="27"/>
      <c r="C284" s="28"/>
      <c r="D284" s="28"/>
      <c r="E284" s="24"/>
      <c r="F284" s="2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</row>
    <row r="285" spans="1:20" x14ac:dyDescent="0.25">
      <c r="A285" s="130"/>
      <c r="B285" s="27"/>
      <c r="C285" s="24"/>
      <c r="D285" s="24"/>
      <c r="E285" s="28"/>
      <c r="F285" s="28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</row>
    <row r="286" spans="1:20" x14ac:dyDescent="0.25">
      <c r="A286" s="130"/>
      <c r="B286" s="27"/>
      <c r="C286" s="24"/>
      <c r="D286" s="24"/>
      <c r="E286" s="28"/>
      <c r="F286" s="28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</row>
    <row r="287" spans="1:20" x14ac:dyDescent="0.25">
      <c r="A287" s="130"/>
      <c r="B287" s="27"/>
      <c r="C287" s="24"/>
      <c r="D287" s="24"/>
      <c r="E287" s="28"/>
      <c r="F287" s="28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</row>
    <row r="288" spans="1:20" x14ac:dyDescent="0.25">
      <c r="A288" s="130"/>
      <c r="B288" s="27"/>
      <c r="C288" s="24"/>
      <c r="D288" s="24"/>
      <c r="E288" s="28"/>
      <c r="F288" s="28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</row>
    <row r="289" spans="1:20" x14ac:dyDescent="0.25">
      <c r="A289" s="130"/>
      <c r="B289" s="27"/>
      <c r="C289" s="24"/>
      <c r="D289" s="24"/>
      <c r="E289" s="28"/>
      <c r="F289" s="28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</row>
    <row r="290" spans="1:20" x14ac:dyDescent="0.25">
      <c r="A290" s="130"/>
      <c r="B290" s="27"/>
      <c r="C290" s="24"/>
      <c r="D290" s="24"/>
      <c r="E290" s="28"/>
      <c r="F290" s="28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</row>
    <row r="291" spans="1:20" x14ac:dyDescent="0.25">
      <c r="A291" s="130"/>
      <c r="B291" s="27"/>
      <c r="C291" s="24"/>
      <c r="D291" s="24"/>
      <c r="E291" s="28"/>
      <c r="F291" s="28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</row>
    <row r="292" spans="1:20" x14ac:dyDescent="0.25">
      <c r="A292" s="130"/>
      <c r="B292" s="27"/>
      <c r="C292" s="24"/>
      <c r="D292" s="24"/>
      <c r="E292" s="28"/>
      <c r="F292" s="28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</row>
    <row r="293" spans="1:20" x14ac:dyDescent="0.25">
      <c r="A293" s="130"/>
      <c r="B293" s="27"/>
      <c r="C293" s="24"/>
      <c r="D293" s="24"/>
      <c r="E293" s="28"/>
      <c r="F293" s="28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</row>
    <row r="294" spans="1:20" x14ac:dyDescent="0.25">
      <c r="A294" s="130"/>
      <c r="B294" s="27"/>
      <c r="C294" s="24"/>
      <c r="D294" s="24"/>
      <c r="E294" s="28"/>
      <c r="F294" s="28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</row>
    <row r="295" spans="1:20" x14ac:dyDescent="0.25">
      <c r="A295" s="130"/>
      <c r="B295" s="27"/>
      <c r="C295" s="28"/>
      <c r="D295" s="28"/>
      <c r="E295" s="24"/>
      <c r="F295" s="2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</row>
    <row r="296" spans="1:20" x14ac:dyDescent="0.25">
      <c r="A296" s="130"/>
      <c r="B296" s="27"/>
      <c r="C296" s="24"/>
      <c r="D296" s="24"/>
      <c r="E296" s="28"/>
      <c r="F296" s="28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</row>
    <row r="297" spans="1:20" x14ac:dyDescent="0.25">
      <c r="A297" s="130"/>
      <c r="B297" s="27"/>
      <c r="C297" s="24"/>
      <c r="D297" s="24"/>
      <c r="E297" s="28"/>
      <c r="F297" s="28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</row>
    <row r="298" spans="1:20" x14ac:dyDescent="0.25">
      <c r="A298" s="130"/>
      <c r="B298" s="27"/>
      <c r="C298" s="24"/>
      <c r="D298" s="24"/>
      <c r="E298" s="28"/>
      <c r="F298" s="28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</row>
    <row r="299" spans="1:20" x14ac:dyDescent="0.25">
      <c r="A299" s="130"/>
      <c r="B299" s="27"/>
      <c r="C299" s="24"/>
      <c r="D299" s="24"/>
      <c r="E299" s="28"/>
      <c r="F299" s="28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</row>
    <row r="300" spans="1:20" x14ac:dyDescent="0.25">
      <c r="A300" s="130"/>
      <c r="B300" s="27"/>
      <c r="C300" s="24"/>
      <c r="D300" s="24"/>
      <c r="E300" s="28"/>
      <c r="F300" s="28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</row>
    <row r="301" spans="1:20" x14ac:dyDescent="0.25">
      <c r="A301" s="130"/>
      <c r="B301" s="27"/>
      <c r="C301" s="24"/>
      <c r="D301" s="24"/>
      <c r="E301" s="28"/>
      <c r="F301" s="28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</row>
    <row r="302" spans="1:20" x14ac:dyDescent="0.25">
      <c r="A302" s="130"/>
      <c r="B302" s="27"/>
      <c r="C302" s="24"/>
      <c r="D302" s="24"/>
      <c r="E302" s="28"/>
      <c r="F302" s="28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</row>
    <row r="303" spans="1:20" x14ac:dyDescent="0.25">
      <c r="A303" s="130"/>
      <c r="B303" s="27"/>
      <c r="C303" s="24"/>
      <c r="D303" s="24"/>
      <c r="E303" s="28"/>
      <c r="F303" s="28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</row>
    <row r="304" spans="1:20" x14ac:dyDescent="0.25">
      <c r="A304" s="130"/>
      <c r="B304" s="27"/>
      <c r="C304" s="24"/>
      <c r="D304" s="24"/>
      <c r="E304" s="28"/>
      <c r="F304" s="28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</row>
    <row r="305" spans="1:20" x14ac:dyDescent="0.25">
      <c r="A305" s="130"/>
      <c r="B305" s="27"/>
      <c r="C305" s="24"/>
      <c r="D305" s="24"/>
      <c r="E305" s="28"/>
      <c r="F305" s="28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</row>
    <row r="306" spans="1:20" x14ac:dyDescent="0.25">
      <c r="A306" s="130"/>
      <c r="B306" s="29"/>
      <c r="C306" s="23"/>
      <c r="D306" s="23"/>
      <c r="E306" s="24"/>
      <c r="F306" s="2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</row>
    <row r="307" spans="1:20" x14ac:dyDescent="0.25">
      <c r="A307" s="130"/>
      <c r="B307" s="27"/>
      <c r="C307" s="28"/>
      <c r="D307" s="28"/>
      <c r="E307" s="24"/>
      <c r="F307" s="2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</row>
    <row r="308" spans="1:20" x14ac:dyDescent="0.25">
      <c r="A308" s="130"/>
      <c r="B308" s="27"/>
      <c r="C308" s="28"/>
      <c r="D308" s="28"/>
      <c r="E308" s="24"/>
      <c r="F308" s="2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</row>
    <row r="309" spans="1:20" x14ac:dyDescent="0.25">
      <c r="A309" s="130"/>
      <c r="B309" s="27"/>
      <c r="C309" s="28"/>
      <c r="D309" s="28"/>
      <c r="E309" s="24"/>
      <c r="F309" s="2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</row>
    <row r="310" spans="1:20" x14ac:dyDescent="0.25">
      <c r="A310" s="130"/>
      <c r="B310" s="27"/>
      <c r="C310" s="24"/>
      <c r="D310" s="24"/>
      <c r="E310" s="28"/>
      <c r="F310" s="28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</row>
    <row r="311" spans="1:20" x14ac:dyDescent="0.25">
      <c r="A311" s="130"/>
      <c r="B311" s="27"/>
      <c r="C311" s="24"/>
      <c r="D311" s="24"/>
      <c r="E311" s="28"/>
      <c r="F311" s="28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</row>
    <row r="312" spans="1:20" x14ac:dyDescent="0.25">
      <c r="A312" s="130"/>
      <c r="B312" s="27"/>
      <c r="C312" s="24"/>
      <c r="D312" s="24"/>
      <c r="E312" s="28"/>
      <c r="F312" s="28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</row>
    <row r="313" spans="1:20" x14ac:dyDescent="0.25">
      <c r="A313" s="130"/>
      <c r="B313" s="27"/>
      <c r="C313" s="24"/>
      <c r="D313" s="24"/>
      <c r="E313" s="28"/>
      <c r="F313" s="28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</row>
    <row r="314" spans="1:20" x14ac:dyDescent="0.25">
      <c r="A314" s="130"/>
      <c r="B314" s="27"/>
      <c r="C314" s="24"/>
      <c r="D314" s="24"/>
      <c r="E314" s="28"/>
      <c r="F314" s="28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</row>
    <row r="315" spans="1:20" x14ac:dyDescent="0.25">
      <c r="A315" s="130"/>
      <c r="B315" s="27"/>
      <c r="C315" s="24"/>
      <c r="D315" s="24"/>
      <c r="E315" s="28"/>
      <c r="F315" s="28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</row>
    <row r="316" spans="1:20" x14ac:dyDescent="0.25">
      <c r="A316" s="130"/>
      <c r="B316" s="27"/>
      <c r="C316" s="24"/>
      <c r="D316" s="24"/>
      <c r="E316" s="28"/>
      <c r="F316" s="28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</row>
    <row r="317" spans="1:20" x14ac:dyDescent="0.25">
      <c r="A317" s="130"/>
      <c r="B317" s="27"/>
      <c r="C317" s="24"/>
      <c r="D317" s="24"/>
      <c r="E317" s="28"/>
      <c r="F317" s="28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</row>
    <row r="318" spans="1:20" x14ac:dyDescent="0.25">
      <c r="A318" s="130"/>
      <c r="B318" s="27"/>
      <c r="C318" s="24"/>
      <c r="D318" s="24"/>
      <c r="E318" s="28"/>
      <c r="F318" s="28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</row>
    <row r="319" spans="1:20" x14ac:dyDescent="0.25">
      <c r="A319" s="130"/>
      <c r="B319" s="27"/>
      <c r="C319" s="24"/>
      <c r="D319" s="24"/>
      <c r="E319" s="28"/>
      <c r="F319" s="28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</row>
    <row r="320" spans="1:20" x14ac:dyDescent="0.25">
      <c r="A320" s="130"/>
      <c r="B320" s="27"/>
      <c r="C320" s="28"/>
      <c r="D320" s="28"/>
      <c r="E320" s="24"/>
      <c r="F320" s="2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</row>
    <row r="321" spans="1:20" x14ac:dyDescent="0.25">
      <c r="A321" s="130"/>
      <c r="B321" s="27"/>
      <c r="C321" s="24"/>
      <c r="D321" s="24"/>
      <c r="E321" s="28"/>
      <c r="F321" s="28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</row>
    <row r="322" spans="1:20" x14ac:dyDescent="0.25">
      <c r="A322" s="130"/>
      <c r="B322" s="27"/>
      <c r="C322" s="24"/>
      <c r="D322" s="24"/>
      <c r="E322" s="28"/>
      <c r="F322" s="28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</row>
    <row r="323" spans="1:20" x14ac:dyDescent="0.25">
      <c r="A323" s="130"/>
      <c r="B323" s="27"/>
      <c r="C323" s="24"/>
      <c r="D323" s="24"/>
      <c r="E323" s="28"/>
      <c r="F323" s="28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</row>
    <row r="324" spans="1:20" x14ac:dyDescent="0.25">
      <c r="A324" s="130"/>
      <c r="B324" s="27"/>
      <c r="C324" s="24"/>
      <c r="D324" s="24"/>
      <c r="E324" s="28"/>
      <c r="F324" s="28"/>
    </row>
    <row r="325" spans="1:20" x14ac:dyDescent="0.25">
      <c r="B325" s="27"/>
      <c r="C325" s="24"/>
      <c r="D325" s="24"/>
      <c r="E325" s="28"/>
      <c r="F325" s="28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</row>
    <row r="326" spans="1:20" s="12" customFormat="1" x14ac:dyDescent="0.25">
      <c r="A326" s="131"/>
      <c r="B326" s="27"/>
      <c r="C326" s="24"/>
      <c r="D326" s="24"/>
      <c r="E326" s="28"/>
      <c r="F326" s="28"/>
    </row>
    <row r="327" spans="1:20" s="12" customFormat="1" x14ac:dyDescent="0.25">
      <c r="A327" s="131"/>
      <c r="B327" s="27"/>
      <c r="C327" s="24"/>
      <c r="D327" s="24"/>
      <c r="E327" s="28"/>
      <c r="F327" s="28"/>
    </row>
    <row r="328" spans="1:20" s="12" customFormat="1" x14ac:dyDescent="0.25">
      <c r="A328" s="131"/>
      <c r="B328" s="27"/>
      <c r="C328" s="24"/>
      <c r="D328" s="24"/>
      <c r="E328" s="28"/>
      <c r="F328" s="28"/>
    </row>
    <row r="329" spans="1:20" s="12" customFormat="1" x14ac:dyDescent="0.25">
      <c r="A329" s="131"/>
      <c r="B329" s="27"/>
      <c r="C329" s="24"/>
      <c r="D329" s="24"/>
      <c r="E329" s="28"/>
      <c r="F329" s="28"/>
    </row>
    <row r="330" spans="1:20" s="12" customFormat="1" x14ac:dyDescent="0.25">
      <c r="A330" s="131"/>
      <c r="B330" s="27"/>
      <c r="C330" s="24"/>
      <c r="D330" s="24"/>
      <c r="E330" s="28"/>
      <c r="F330" s="28"/>
    </row>
    <row r="331" spans="1:20" s="12" customFormat="1" x14ac:dyDescent="0.25">
      <c r="A331" s="131"/>
      <c r="B331" s="27"/>
      <c r="C331" s="28"/>
      <c r="D331" s="28"/>
      <c r="E331" s="24"/>
      <c r="F331" s="24"/>
    </row>
    <row r="332" spans="1:20" s="12" customFormat="1" x14ac:dyDescent="0.25">
      <c r="A332" s="131"/>
      <c r="B332" s="27"/>
      <c r="C332" s="24"/>
      <c r="D332" s="24"/>
      <c r="E332" s="28"/>
      <c r="F332" s="28"/>
    </row>
    <row r="333" spans="1:20" s="12" customFormat="1" x14ac:dyDescent="0.25">
      <c r="A333" s="131"/>
      <c r="B333" s="27"/>
      <c r="C333" s="24"/>
      <c r="D333" s="24"/>
      <c r="E333" s="28"/>
      <c r="F333" s="28"/>
    </row>
    <row r="334" spans="1:20" s="12" customFormat="1" x14ac:dyDescent="0.25">
      <c r="A334" s="131"/>
      <c r="B334" s="27"/>
      <c r="C334" s="24"/>
      <c r="D334" s="24"/>
      <c r="E334" s="28"/>
      <c r="F334" s="28"/>
    </row>
    <row r="335" spans="1:20" s="12" customFormat="1" x14ac:dyDescent="0.25">
      <c r="A335" s="131"/>
      <c r="B335" s="27"/>
      <c r="C335" s="24"/>
      <c r="D335" s="24"/>
      <c r="E335" s="28"/>
      <c r="F335" s="28"/>
    </row>
    <row r="336" spans="1:20" s="12" customFormat="1" x14ac:dyDescent="0.25">
      <c r="A336" s="131"/>
      <c r="B336" s="27"/>
      <c r="C336" s="24"/>
      <c r="D336" s="24"/>
      <c r="E336" s="28"/>
      <c r="F336" s="28"/>
    </row>
    <row r="337" spans="1:20" s="12" customFormat="1" x14ac:dyDescent="0.25">
      <c r="A337" s="131"/>
      <c r="B337" s="27"/>
      <c r="C337" s="24"/>
      <c r="D337" s="24"/>
      <c r="E337" s="28"/>
      <c r="F337" s="28"/>
    </row>
    <row r="338" spans="1:20" s="12" customFormat="1" x14ac:dyDescent="0.25">
      <c r="A338" s="131"/>
      <c r="B338" s="27"/>
      <c r="C338" s="24"/>
      <c r="D338" s="24"/>
      <c r="E338" s="28"/>
      <c r="F338" s="28"/>
    </row>
    <row r="339" spans="1:20" s="12" customFormat="1" x14ac:dyDescent="0.25">
      <c r="A339" s="131"/>
      <c r="B339" s="27"/>
      <c r="C339" s="24"/>
      <c r="D339" s="24"/>
      <c r="E339" s="28"/>
      <c r="F339" s="28"/>
    </row>
    <row r="340" spans="1:20" s="12" customFormat="1" x14ac:dyDescent="0.25">
      <c r="A340" s="131"/>
      <c r="B340" s="27"/>
      <c r="C340" s="24"/>
      <c r="D340" s="24"/>
      <c r="E340" s="28"/>
      <c r="F340" s="28"/>
    </row>
    <row r="341" spans="1:20" s="12" customFormat="1" x14ac:dyDescent="0.25">
      <c r="A341" s="131"/>
      <c r="B341" s="27"/>
      <c r="C341" s="24"/>
      <c r="D341" s="24"/>
      <c r="E341" s="28"/>
      <c r="F341" s="28"/>
    </row>
    <row r="342" spans="1:20" x14ac:dyDescent="0.25">
      <c r="B342" s="29"/>
      <c r="C342" s="23"/>
      <c r="D342" s="23"/>
      <c r="E342" s="28"/>
      <c r="F342" s="28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</row>
    <row r="343" spans="1:20" x14ac:dyDescent="0.25">
      <c r="B343" s="30"/>
      <c r="C343" s="26"/>
      <c r="D343" s="26"/>
      <c r="E343" s="24"/>
      <c r="F343" s="24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</row>
    <row r="344" spans="1:20" x14ac:dyDescent="0.25">
      <c r="B344" s="27"/>
      <c r="C344" s="24"/>
      <c r="D344" s="24"/>
      <c r="E344" s="28"/>
      <c r="F344" s="28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</row>
    <row r="345" spans="1:20" x14ac:dyDescent="0.25">
      <c r="B345" s="27"/>
      <c r="C345" s="28"/>
      <c r="D345" s="28"/>
      <c r="E345" s="24"/>
      <c r="F345" s="24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</row>
    <row r="346" spans="1:20" x14ac:dyDescent="0.25">
      <c r="B346" s="27"/>
      <c r="C346" s="24"/>
      <c r="D346" s="24"/>
      <c r="E346" s="28"/>
      <c r="F346" s="28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</row>
    <row r="347" spans="1:20" x14ac:dyDescent="0.25">
      <c r="B347" s="27"/>
      <c r="C347" s="24"/>
      <c r="D347" s="24"/>
      <c r="E347" s="28"/>
      <c r="F347" s="28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</row>
    <row r="348" spans="1:20" x14ac:dyDescent="0.25">
      <c r="B348" s="27"/>
      <c r="C348" s="24"/>
      <c r="D348" s="24"/>
      <c r="E348" s="28"/>
      <c r="F348" s="28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</row>
    <row r="349" spans="1:20" x14ac:dyDescent="0.25">
      <c r="B349" s="27"/>
      <c r="C349" s="24"/>
      <c r="D349" s="24"/>
      <c r="E349" s="28"/>
      <c r="F349" s="28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</row>
    <row r="350" spans="1:20" x14ac:dyDescent="0.25">
      <c r="B350" s="27"/>
      <c r="C350" s="28"/>
      <c r="D350" s="28"/>
      <c r="E350" s="24"/>
      <c r="F350" s="2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</row>
    <row r="351" spans="1:20" x14ac:dyDescent="0.25">
      <c r="B351" s="27"/>
      <c r="C351" s="24"/>
      <c r="D351" s="24"/>
      <c r="E351" s="28"/>
      <c r="F351" s="28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</row>
    <row r="352" spans="1:20" x14ac:dyDescent="0.25">
      <c r="B352" s="27"/>
      <c r="C352" s="24"/>
      <c r="D352" s="24"/>
      <c r="E352" s="28"/>
      <c r="F352" s="28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</row>
    <row r="353" spans="1:20" x14ac:dyDescent="0.25">
      <c r="B353" s="27"/>
      <c r="C353" s="28"/>
      <c r="D353" s="28"/>
      <c r="E353" s="24"/>
      <c r="F353" s="2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</row>
    <row r="354" spans="1:20" x14ac:dyDescent="0.25">
      <c r="B354" s="27"/>
      <c r="C354" s="28"/>
      <c r="D354" s="28"/>
      <c r="E354" s="24"/>
      <c r="F354" s="2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</row>
    <row r="355" spans="1:20" x14ac:dyDescent="0.25">
      <c r="B355" s="27"/>
      <c r="C355" s="24"/>
      <c r="D355" s="24"/>
      <c r="E355" s="28"/>
      <c r="F355" s="28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</row>
    <row r="356" spans="1:20" x14ac:dyDescent="0.25">
      <c r="B356" s="27"/>
      <c r="C356" s="24"/>
      <c r="D356" s="24"/>
      <c r="E356" s="28"/>
      <c r="F356" s="28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</row>
    <row r="357" spans="1:20" x14ac:dyDescent="0.25">
      <c r="A357" s="130"/>
      <c r="B357" s="27"/>
      <c r="C357" s="24"/>
      <c r="D357" s="24"/>
      <c r="E357" s="28"/>
      <c r="F357" s="28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</row>
    <row r="358" spans="1:20" x14ac:dyDescent="0.25">
      <c r="A358" s="130"/>
      <c r="B358" s="27"/>
      <c r="C358" s="28"/>
      <c r="D358" s="28"/>
      <c r="E358" s="24"/>
      <c r="F358" s="2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</row>
    <row r="359" spans="1:20" x14ac:dyDescent="0.25">
      <c r="A359" s="130"/>
      <c r="B359" s="27"/>
      <c r="C359" s="24"/>
      <c r="D359" s="24"/>
      <c r="E359" s="28"/>
      <c r="F359" s="28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</row>
    <row r="360" spans="1:20" x14ac:dyDescent="0.25">
      <c r="A360" s="130"/>
      <c r="B360" s="27"/>
      <c r="C360" s="24"/>
      <c r="D360" s="24"/>
      <c r="E360" s="28"/>
      <c r="F360" s="28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</row>
    <row r="361" spans="1:20" x14ac:dyDescent="0.25">
      <c r="A361" s="130"/>
      <c r="B361" s="27"/>
      <c r="C361" s="24"/>
      <c r="D361" s="24"/>
      <c r="E361" s="28"/>
      <c r="F361" s="28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</row>
    <row r="362" spans="1:20" x14ac:dyDescent="0.25">
      <c r="A362" s="130"/>
      <c r="B362" s="27"/>
      <c r="C362" s="24"/>
      <c r="D362" s="24"/>
      <c r="E362" s="28"/>
      <c r="F362" s="28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</row>
    <row r="363" spans="1:20" x14ac:dyDescent="0.25">
      <c r="A363" s="130"/>
      <c r="B363" s="27"/>
      <c r="C363" s="24"/>
      <c r="D363" s="24"/>
      <c r="E363" s="28"/>
      <c r="F363" s="28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</row>
    <row r="364" spans="1:20" x14ac:dyDescent="0.25">
      <c r="A364" s="130"/>
      <c r="B364" s="27"/>
      <c r="C364" s="24"/>
      <c r="D364" s="24"/>
      <c r="E364" s="28"/>
      <c r="F364" s="28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</row>
    <row r="365" spans="1:20" x14ac:dyDescent="0.25">
      <c r="A365" s="130"/>
      <c r="B365" s="27"/>
      <c r="C365" s="24"/>
      <c r="D365" s="24"/>
      <c r="E365" s="28"/>
      <c r="F365" s="28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</row>
    <row r="366" spans="1:20" x14ac:dyDescent="0.25">
      <c r="A366" s="130"/>
      <c r="B366" s="27"/>
      <c r="C366" s="24"/>
      <c r="D366" s="24"/>
      <c r="E366" s="28"/>
      <c r="F366" s="28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</row>
    <row r="367" spans="1:20" x14ac:dyDescent="0.25">
      <c r="A367" s="130"/>
      <c r="B367" s="27"/>
      <c r="C367" s="24"/>
      <c r="D367" s="24"/>
      <c r="E367" s="28"/>
      <c r="F367" s="28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</row>
    <row r="368" spans="1:20" x14ac:dyDescent="0.25">
      <c r="A368" s="130"/>
      <c r="B368" s="27"/>
      <c r="C368" s="24"/>
      <c r="D368" s="24"/>
      <c r="E368" s="28"/>
      <c r="F368" s="28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</row>
    <row r="369" spans="1:20" x14ac:dyDescent="0.25">
      <c r="A369" s="130"/>
      <c r="B369" s="29"/>
      <c r="C369" s="23"/>
      <c r="D369" s="23"/>
      <c r="E369" s="24"/>
      <c r="F369" s="2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</row>
    <row r="370" spans="1:20" x14ac:dyDescent="0.25">
      <c r="A370" s="130"/>
      <c r="B370" s="27"/>
      <c r="C370" s="28"/>
      <c r="D370" s="28"/>
      <c r="E370" s="24"/>
      <c r="F370" s="2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</row>
    <row r="371" spans="1:20" x14ac:dyDescent="0.25">
      <c r="A371" s="130"/>
      <c r="B371" s="27"/>
      <c r="C371" s="28"/>
      <c r="D371" s="28"/>
      <c r="E371" s="24"/>
      <c r="F371" s="2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</row>
    <row r="372" spans="1:20" x14ac:dyDescent="0.25">
      <c r="A372" s="130"/>
      <c r="B372" s="27"/>
      <c r="C372" s="24"/>
      <c r="D372" s="24"/>
      <c r="E372" s="28"/>
      <c r="F372" s="28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</row>
    <row r="373" spans="1:20" x14ac:dyDescent="0.25">
      <c r="A373" s="130"/>
      <c r="B373" s="27"/>
      <c r="C373" s="24"/>
      <c r="D373" s="24"/>
      <c r="E373" s="28"/>
      <c r="F373" s="28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</row>
    <row r="374" spans="1:20" x14ac:dyDescent="0.25">
      <c r="A374" s="130"/>
      <c r="B374" s="27"/>
      <c r="C374" s="24"/>
      <c r="D374" s="24"/>
      <c r="E374" s="28"/>
      <c r="F374" s="28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</row>
    <row r="375" spans="1:20" x14ac:dyDescent="0.25">
      <c r="A375" s="130"/>
      <c r="B375" s="27"/>
      <c r="C375" s="28"/>
      <c r="D375" s="28"/>
      <c r="E375" s="24"/>
      <c r="F375" s="2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</row>
    <row r="376" spans="1:20" x14ac:dyDescent="0.25">
      <c r="A376" s="130"/>
      <c r="B376" s="27"/>
      <c r="C376" s="24"/>
      <c r="D376" s="24"/>
      <c r="E376" s="28"/>
      <c r="F376" s="28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</row>
    <row r="377" spans="1:20" x14ac:dyDescent="0.25">
      <c r="A377" s="130"/>
      <c r="B377" s="27"/>
      <c r="C377" s="24"/>
      <c r="D377" s="24"/>
      <c r="E377" s="28"/>
      <c r="F377" s="28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</row>
    <row r="378" spans="1:20" x14ac:dyDescent="0.25">
      <c r="A378" s="130"/>
      <c r="B378" s="27"/>
      <c r="C378" s="28"/>
      <c r="D378" s="28"/>
      <c r="E378" s="24"/>
      <c r="F378" s="2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</row>
    <row r="379" spans="1:20" x14ac:dyDescent="0.25">
      <c r="A379" s="130"/>
      <c r="B379" s="27"/>
      <c r="C379" s="24"/>
      <c r="D379" s="24"/>
      <c r="E379" s="28"/>
      <c r="F379" s="28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</row>
    <row r="380" spans="1:20" x14ac:dyDescent="0.25">
      <c r="A380" s="130"/>
      <c r="B380" s="27"/>
      <c r="C380" s="24"/>
      <c r="D380" s="24"/>
      <c r="E380" s="28"/>
      <c r="F380" s="28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</row>
    <row r="381" spans="1:20" x14ac:dyDescent="0.25">
      <c r="A381" s="130"/>
      <c r="B381" s="27"/>
      <c r="C381" s="24"/>
      <c r="D381" s="24"/>
      <c r="E381" s="28"/>
      <c r="F381" s="28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</row>
    <row r="382" spans="1:20" x14ac:dyDescent="0.25">
      <c r="A382" s="130"/>
      <c r="B382" s="27"/>
      <c r="C382" s="24"/>
      <c r="D382" s="24"/>
      <c r="E382" s="28"/>
      <c r="F382" s="28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</row>
    <row r="383" spans="1:20" x14ac:dyDescent="0.25">
      <c r="A383" s="130"/>
      <c r="B383" s="27"/>
      <c r="C383" s="24"/>
      <c r="D383" s="24"/>
      <c r="E383" s="28"/>
      <c r="F383" s="28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</row>
    <row r="384" spans="1:20" x14ac:dyDescent="0.25">
      <c r="A384" s="130"/>
      <c r="B384" s="27"/>
      <c r="C384" s="24"/>
      <c r="D384" s="24"/>
      <c r="E384" s="28"/>
      <c r="F384" s="28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</row>
    <row r="385" spans="1:20" x14ac:dyDescent="0.25">
      <c r="A385" s="130"/>
      <c r="B385" s="27"/>
      <c r="C385" s="24"/>
      <c r="D385" s="24"/>
      <c r="E385" s="28"/>
      <c r="F385" s="28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</row>
    <row r="386" spans="1:20" x14ac:dyDescent="0.25">
      <c r="A386" s="130"/>
      <c r="B386" s="27"/>
      <c r="C386" s="28"/>
      <c r="D386" s="28"/>
      <c r="E386" s="24"/>
      <c r="F386" s="2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</row>
    <row r="387" spans="1:20" x14ac:dyDescent="0.25">
      <c r="A387" s="130"/>
      <c r="B387" s="27"/>
      <c r="C387" s="28"/>
      <c r="D387" s="28"/>
      <c r="E387" s="24"/>
      <c r="F387" s="2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</row>
    <row r="388" spans="1:20" x14ac:dyDescent="0.25">
      <c r="A388" s="130"/>
      <c r="B388" s="27"/>
      <c r="C388" s="28"/>
      <c r="D388" s="28"/>
      <c r="E388" s="24"/>
      <c r="F388" s="2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</row>
    <row r="389" spans="1:20" x14ac:dyDescent="0.25">
      <c r="A389" s="130"/>
      <c r="B389" s="27"/>
      <c r="C389" s="28"/>
      <c r="D389" s="28"/>
      <c r="E389" s="24"/>
      <c r="F389" s="2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</row>
    <row r="390" spans="1:20" x14ac:dyDescent="0.25">
      <c r="A390" s="130"/>
      <c r="B390" s="27"/>
      <c r="C390" s="24"/>
      <c r="D390" s="24"/>
      <c r="E390" s="28"/>
      <c r="F390" s="28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</row>
    <row r="391" spans="1:20" x14ac:dyDescent="0.25">
      <c r="A391" s="130"/>
      <c r="B391" s="27"/>
      <c r="C391" s="24"/>
      <c r="D391" s="24"/>
      <c r="E391" s="28"/>
      <c r="F391" s="28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</row>
    <row r="392" spans="1:20" x14ac:dyDescent="0.25">
      <c r="A392" s="130"/>
      <c r="B392" s="27"/>
      <c r="C392" s="24"/>
      <c r="D392" s="24"/>
      <c r="E392" s="28"/>
      <c r="F392" s="28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</row>
    <row r="393" spans="1:20" x14ac:dyDescent="0.25">
      <c r="A393" s="130"/>
      <c r="B393" s="27"/>
      <c r="C393" s="24"/>
      <c r="D393" s="24"/>
      <c r="E393" s="28"/>
      <c r="F393" s="28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</row>
    <row r="394" spans="1:20" x14ac:dyDescent="0.25">
      <c r="A394" s="130"/>
      <c r="B394" s="27"/>
      <c r="C394" s="28"/>
      <c r="D394" s="28"/>
      <c r="E394" s="24"/>
      <c r="F394" s="2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</row>
    <row r="395" spans="1:20" x14ac:dyDescent="0.25">
      <c r="A395" s="130"/>
      <c r="B395" s="27"/>
      <c r="C395" s="24"/>
      <c r="D395" s="24"/>
      <c r="E395" s="28"/>
      <c r="F395" s="28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</row>
    <row r="396" spans="1:20" x14ac:dyDescent="0.25">
      <c r="A396" s="130"/>
      <c r="B396" s="27"/>
      <c r="C396" s="24"/>
      <c r="D396" s="24"/>
      <c r="E396" s="28"/>
      <c r="F396" s="28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</row>
    <row r="397" spans="1:20" x14ac:dyDescent="0.25">
      <c r="A397" s="130"/>
      <c r="B397" s="27"/>
      <c r="C397" s="24"/>
      <c r="D397" s="24"/>
      <c r="E397" s="28"/>
      <c r="F397" s="28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</row>
    <row r="398" spans="1:20" x14ac:dyDescent="0.25">
      <c r="A398" s="130"/>
      <c r="B398" s="27"/>
      <c r="C398" s="24"/>
      <c r="D398" s="24"/>
      <c r="E398" s="28"/>
      <c r="F398" s="28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</row>
    <row r="399" spans="1:20" x14ac:dyDescent="0.25">
      <c r="A399" s="130"/>
      <c r="B399" s="27"/>
      <c r="C399" s="24"/>
      <c r="D399" s="24"/>
      <c r="E399" s="28"/>
      <c r="F399" s="28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</row>
    <row r="400" spans="1:20" x14ac:dyDescent="0.25">
      <c r="A400" s="130"/>
      <c r="B400" s="27"/>
      <c r="C400" s="28"/>
      <c r="D400" s="28"/>
      <c r="E400" s="24"/>
      <c r="F400" s="2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</row>
    <row r="401" spans="1:20" x14ac:dyDescent="0.25">
      <c r="A401" s="130"/>
      <c r="B401" s="27"/>
      <c r="C401" s="28"/>
      <c r="D401" s="28"/>
      <c r="E401" s="24"/>
      <c r="F401" s="2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</row>
    <row r="402" spans="1:20" x14ac:dyDescent="0.25">
      <c r="A402" s="130"/>
      <c r="B402" s="27"/>
      <c r="C402" s="24"/>
      <c r="D402" s="24"/>
      <c r="E402" s="28"/>
      <c r="F402" s="28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</row>
    <row r="403" spans="1:20" x14ac:dyDescent="0.25">
      <c r="A403" s="130"/>
      <c r="B403" s="27"/>
      <c r="C403" s="24"/>
      <c r="D403" s="24"/>
      <c r="E403" s="28"/>
      <c r="F403" s="28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</row>
    <row r="404" spans="1:20" x14ac:dyDescent="0.25">
      <c r="A404" s="130"/>
      <c r="B404" s="27"/>
      <c r="C404" s="24"/>
      <c r="D404" s="24"/>
      <c r="E404" s="28"/>
      <c r="F404" s="28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</row>
    <row r="405" spans="1:20" x14ac:dyDescent="0.25">
      <c r="A405" s="130"/>
      <c r="B405" s="29"/>
      <c r="C405" s="23"/>
      <c r="D405" s="23"/>
      <c r="E405" s="24"/>
      <c r="F405" s="2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</row>
    <row r="406" spans="1:20" x14ac:dyDescent="0.25">
      <c r="A406" s="130"/>
      <c r="B406" s="27"/>
      <c r="C406" s="28"/>
      <c r="D406" s="28"/>
      <c r="E406" s="24"/>
      <c r="F406" s="2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</row>
    <row r="407" spans="1:20" x14ac:dyDescent="0.25">
      <c r="A407" s="130"/>
      <c r="B407" s="27"/>
      <c r="C407" s="28"/>
      <c r="D407" s="28"/>
      <c r="E407" s="24"/>
      <c r="F407" s="2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</row>
    <row r="408" spans="1:20" x14ac:dyDescent="0.25">
      <c r="A408" s="130"/>
      <c r="B408" s="27"/>
      <c r="C408" s="24"/>
      <c r="D408" s="24"/>
      <c r="E408" s="28"/>
      <c r="F408" s="28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</row>
    <row r="409" spans="1:20" x14ac:dyDescent="0.25">
      <c r="A409" s="130"/>
      <c r="B409" s="27"/>
      <c r="C409" s="24"/>
      <c r="D409" s="24"/>
      <c r="E409" s="28"/>
      <c r="F409" s="28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</row>
    <row r="410" spans="1:20" x14ac:dyDescent="0.25">
      <c r="A410" s="130"/>
      <c r="B410" s="27"/>
      <c r="C410" s="28"/>
      <c r="D410" s="28"/>
      <c r="E410" s="24"/>
      <c r="F410" s="2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</row>
    <row r="411" spans="1:20" x14ac:dyDescent="0.25">
      <c r="A411" s="130"/>
      <c r="B411" s="27"/>
      <c r="C411" s="28"/>
      <c r="D411" s="28"/>
      <c r="E411" s="24"/>
      <c r="F411" s="2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</row>
    <row r="412" spans="1:20" x14ac:dyDescent="0.25">
      <c r="A412" s="130"/>
      <c r="B412" s="27"/>
      <c r="C412" s="24"/>
      <c r="D412" s="24"/>
      <c r="E412" s="28"/>
      <c r="F412" s="28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</row>
    <row r="413" spans="1:20" x14ac:dyDescent="0.25">
      <c r="A413" s="130"/>
      <c r="B413" s="27"/>
      <c r="C413" s="24"/>
      <c r="D413" s="24"/>
      <c r="E413" s="28"/>
      <c r="F413" s="28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</row>
    <row r="414" spans="1:20" x14ac:dyDescent="0.25">
      <c r="A414" s="130"/>
      <c r="B414" s="27"/>
      <c r="C414" s="28"/>
      <c r="D414" s="28"/>
      <c r="E414" s="24"/>
      <c r="F414" s="2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</row>
    <row r="415" spans="1:20" x14ac:dyDescent="0.25">
      <c r="A415" s="130"/>
      <c r="B415" s="29"/>
      <c r="C415" s="23"/>
      <c r="D415" s="23"/>
      <c r="E415" s="24"/>
      <c r="F415" s="2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</row>
    <row r="416" spans="1:20" x14ac:dyDescent="0.25">
      <c r="A416" s="130"/>
      <c r="B416" s="27"/>
      <c r="C416" s="28"/>
      <c r="D416" s="28"/>
      <c r="E416" s="24"/>
      <c r="F416" s="2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</row>
    <row r="417" spans="1:20" x14ac:dyDescent="0.25">
      <c r="A417" s="130"/>
      <c r="B417" s="27"/>
      <c r="C417" s="28"/>
      <c r="D417" s="28"/>
      <c r="E417" s="24"/>
      <c r="F417" s="2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</row>
    <row r="418" spans="1:20" x14ac:dyDescent="0.25">
      <c r="A418" s="130"/>
      <c r="B418" s="27"/>
      <c r="C418" s="28"/>
      <c r="D418" s="28"/>
      <c r="E418" s="24"/>
      <c r="F418" s="2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</row>
    <row r="419" spans="1:20" x14ac:dyDescent="0.25">
      <c r="A419" s="130"/>
      <c r="B419" s="27"/>
      <c r="C419" s="28"/>
      <c r="D419" s="28"/>
      <c r="E419" s="24"/>
      <c r="F419" s="2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</row>
    <row r="420" spans="1:20" x14ac:dyDescent="0.25">
      <c r="A420" s="130"/>
      <c r="B420" s="27"/>
      <c r="C420" s="24"/>
      <c r="D420" s="24"/>
      <c r="E420" s="28"/>
      <c r="F420" s="28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</row>
    <row r="421" spans="1:20" x14ac:dyDescent="0.25">
      <c r="A421" s="130"/>
      <c r="B421" s="27"/>
      <c r="C421" s="24"/>
      <c r="D421" s="24"/>
      <c r="E421" s="28"/>
      <c r="F421" s="28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</row>
    <row r="422" spans="1:20" x14ac:dyDescent="0.25">
      <c r="A422" s="130"/>
      <c r="B422" s="27"/>
      <c r="C422" s="24"/>
      <c r="D422" s="24"/>
      <c r="E422" s="28"/>
      <c r="F422" s="28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</row>
    <row r="423" spans="1:20" x14ac:dyDescent="0.25">
      <c r="A423" s="130"/>
      <c r="B423" s="27"/>
      <c r="C423" s="24"/>
      <c r="D423" s="24"/>
      <c r="E423" s="28"/>
      <c r="F423" s="28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</row>
    <row r="424" spans="1:20" x14ac:dyDescent="0.25">
      <c r="A424" s="130"/>
      <c r="B424" s="27"/>
      <c r="C424" s="24"/>
      <c r="D424" s="24"/>
      <c r="E424" s="28"/>
      <c r="F424" s="28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</row>
    <row r="425" spans="1:20" x14ac:dyDescent="0.25">
      <c r="A425" s="130"/>
      <c r="B425" s="27"/>
      <c r="C425" s="24"/>
      <c r="D425" s="24"/>
      <c r="E425" s="28"/>
      <c r="F425" s="28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</row>
    <row r="426" spans="1:20" x14ac:dyDescent="0.25">
      <c r="A426" s="130"/>
      <c r="B426" s="27"/>
      <c r="C426" s="24"/>
      <c r="D426" s="24"/>
      <c r="E426" s="28"/>
      <c r="F426" s="28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</row>
    <row r="427" spans="1:20" x14ac:dyDescent="0.25">
      <c r="A427" s="130"/>
      <c r="B427" s="27"/>
      <c r="C427" s="24"/>
      <c r="D427" s="24"/>
      <c r="E427" s="28"/>
      <c r="F427" s="28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</row>
    <row r="428" spans="1:20" x14ac:dyDescent="0.25">
      <c r="A428" s="130"/>
      <c r="B428" s="27"/>
      <c r="C428" s="24"/>
      <c r="D428" s="24"/>
      <c r="E428" s="28"/>
      <c r="F428" s="28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</row>
    <row r="429" spans="1:20" x14ac:dyDescent="0.25">
      <c r="A429" s="130"/>
      <c r="B429" s="27"/>
      <c r="C429" s="28"/>
      <c r="D429" s="28"/>
      <c r="E429" s="24"/>
      <c r="F429" s="2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</row>
    <row r="430" spans="1:20" x14ac:dyDescent="0.25">
      <c r="A430" s="130"/>
      <c r="B430" s="27"/>
      <c r="C430" s="24"/>
      <c r="D430" s="24"/>
      <c r="E430" s="28"/>
      <c r="F430" s="28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</row>
    <row r="431" spans="1:20" x14ac:dyDescent="0.25">
      <c r="A431" s="130"/>
      <c r="B431" s="27"/>
      <c r="C431" s="24"/>
      <c r="D431" s="24"/>
      <c r="E431" s="28"/>
      <c r="F431" s="28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</row>
    <row r="432" spans="1:20" x14ac:dyDescent="0.25">
      <c r="A432" s="130"/>
      <c r="B432" s="27"/>
      <c r="C432" s="24"/>
      <c r="D432" s="24"/>
      <c r="E432" s="28"/>
      <c r="F432" s="28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</row>
    <row r="433" spans="1:20" x14ac:dyDescent="0.25">
      <c r="A433" s="130"/>
      <c r="B433" s="27"/>
      <c r="C433" s="24"/>
      <c r="D433" s="24"/>
      <c r="E433" s="28"/>
      <c r="F433" s="28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</row>
    <row r="434" spans="1:20" x14ac:dyDescent="0.25">
      <c r="A434" s="130"/>
      <c r="B434" s="27"/>
      <c r="C434" s="24"/>
      <c r="D434" s="24"/>
      <c r="E434" s="28"/>
      <c r="F434" s="28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</row>
    <row r="435" spans="1:20" x14ac:dyDescent="0.25">
      <c r="A435" s="130"/>
      <c r="B435" s="27"/>
      <c r="C435" s="24"/>
      <c r="D435" s="24"/>
      <c r="E435" s="28"/>
      <c r="F435" s="28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</row>
    <row r="436" spans="1:20" x14ac:dyDescent="0.25">
      <c r="A436" s="130"/>
      <c r="B436" s="27"/>
      <c r="C436" s="24"/>
      <c r="D436" s="24"/>
      <c r="E436" s="28"/>
      <c r="F436" s="28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</row>
    <row r="437" spans="1:20" x14ac:dyDescent="0.25">
      <c r="A437" s="130"/>
      <c r="B437" s="27"/>
      <c r="C437" s="24"/>
      <c r="D437" s="24"/>
      <c r="E437" s="28"/>
      <c r="F437" s="28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</row>
    <row r="438" spans="1:20" x14ac:dyDescent="0.25">
      <c r="A438" s="130"/>
      <c r="B438" s="27"/>
      <c r="C438" s="24"/>
      <c r="D438" s="24"/>
      <c r="E438" s="28"/>
      <c r="F438" s="28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</row>
    <row r="439" spans="1:20" x14ac:dyDescent="0.25">
      <c r="A439" s="130"/>
      <c r="B439" s="27"/>
      <c r="C439" s="24"/>
      <c r="D439" s="24"/>
      <c r="E439" s="28"/>
      <c r="F439" s="28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</row>
    <row r="440" spans="1:20" x14ac:dyDescent="0.25">
      <c r="A440" s="130"/>
      <c r="B440" s="27"/>
      <c r="C440" s="24"/>
      <c r="D440" s="24"/>
      <c r="E440" s="28"/>
      <c r="F440" s="28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</row>
    <row r="441" spans="1:20" x14ac:dyDescent="0.25">
      <c r="A441" s="130"/>
      <c r="B441" s="29"/>
      <c r="C441" s="23"/>
      <c r="D441" s="23"/>
      <c r="E441" s="24"/>
      <c r="F441" s="2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</row>
    <row r="442" spans="1:20" x14ac:dyDescent="0.25">
      <c r="A442" s="130"/>
      <c r="B442" s="27"/>
      <c r="C442" s="28"/>
      <c r="D442" s="28"/>
      <c r="E442" s="24"/>
      <c r="F442" s="2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</row>
    <row r="443" spans="1:20" x14ac:dyDescent="0.25">
      <c r="A443" s="130"/>
      <c r="B443" s="27"/>
      <c r="C443" s="28"/>
      <c r="D443" s="28"/>
      <c r="E443" s="24"/>
      <c r="F443" s="2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</row>
    <row r="444" spans="1:20" x14ac:dyDescent="0.25">
      <c r="A444" s="130"/>
      <c r="B444" s="27"/>
      <c r="C444" s="28"/>
      <c r="D444" s="28"/>
      <c r="E444" s="24"/>
      <c r="F444" s="2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</row>
    <row r="445" spans="1:20" x14ac:dyDescent="0.25">
      <c r="A445" s="130"/>
      <c r="B445" s="27"/>
      <c r="C445" s="28"/>
      <c r="D445" s="28"/>
      <c r="E445" s="24"/>
      <c r="F445" s="2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</row>
    <row r="446" spans="1:20" x14ac:dyDescent="0.25">
      <c r="A446" s="130"/>
      <c r="B446" s="27"/>
      <c r="C446" s="24"/>
      <c r="D446" s="24"/>
      <c r="E446" s="28"/>
      <c r="F446" s="28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</row>
    <row r="447" spans="1:20" x14ac:dyDescent="0.25">
      <c r="A447" s="130"/>
      <c r="B447" s="27"/>
      <c r="C447" s="24"/>
      <c r="D447" s="24"/>
      <c r="E447" s="28"/>
      <c r="F447" s="28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</row>
    <row r="448" spans="1:20" x14ac:dyDescent="0.25">
      <c r="A448" s="130"/>
      <c r="B448" s="27"/>
      <c r="C448" s="24"/>
      <c r="D448" s="24"/>
      <c r="E448" s="28"/>
      <c r="F448" s="28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</row>
    <row r="449" spans="1:20" x14ac:dyDescent="0.25">
      <c r="A449" s="130"/>
      <c r="B449" s="27"/>
      <c r="C449" s="24"/>
      <c r="D449" s="24"/>
      <c r="E449" s="28"/>
      <c r="F449" s="28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</row>
    <row r="450" spans="1:20" x14ac:dyDescent="0.25">
      <c r="A450" s="130"/>
      <c r="B450" s="27"/>
      <c r="C450" s="24"/>
      <c r="D450" s="24"/>
      <c r="E450" s="28"/>
      <c r="F450" s="28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</row>
    <row r="451" spans="1:20" x14ac:dyDescent="0.25">
      <c r="A451" s="130"/>
      <c r="B451" s="27"/>
      <c r="C451" s="24"/>
      <c r="D451" s="24"/>
      <c r="E451" s="28"/>
      <c r="F451" s="28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</row>
    <row r="452" spans="1:20" x14ac:dyDescent="0.25">
      <c r="A452" s="130"/>
      <c r="B452" s="27"/>
      <c r="C452" s="24"/>
      <c r="D452" s="24"/>
      <c r="E452" s="28"/>
      <c r="F452" s="28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</row>
    <row r="453" spans="1:20" x14ac:dyDescent="0.25">
      <c r="A453" s="130"/>
      <c r="B453" s="27"/>
      <c r="C453" s="24"/>
      <c r="D453" s="24"/>
      <c r="E453" s="28"/>
      <c r="F453" s="28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</row>
    <row r="454" spans="1:20" x14ac:dyDescent="0.25">
      <c r="A454" s="130"/>
      <c r="B454" s="27"/>
      <c r="C454" s="24"/>
      <c r="D454" s="24"/>
      <c r="E454" s="28"/>
      <c r="F454" s="28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</row>
    <row r="455" spans="1:20" x14ac:dyDescent="0.25">
      <c r="A455" s="130"/>
      <c r="B455" s="27"/>
      <c r="C455" s="28"/>
      <c r="D455" s="28"/>
      <c r="E455" s="24"/>
      <c r="F455" s="2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</row>
    <row r="456" spans="1:20" x14ac:dyDescent="0.25">
      <c r="A456" s="130"/>
      <c r="B456" s="27"/>
      <c r="C456" s="24"/>
      <c r="D456" s="24"/>
      <c r="E456" s="28"/>
      <c r="F456" s="28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</row>
    <row r="457" spans="1:20" x14ac:dyDescent="0.25">
      <c r="A457" s="130"/>
      <c r="B457" s="27"/>
      <c r="C457" s="24"/>
      <c r="D457" s="24"/>
      <c r="E457" s="28"/>
      <c r="F457" s="28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</row>
    <row r="458" spans="1:20" x14ac:dyDescent="0.25">
      <c r="A458" s="130"/>
      <c r="B458" s="27"/>
      <c r="C458" s="24"/>
      <c r="D458" s="24"/>
      <c r="E458" s="28"/>
      <c r="F458" s="28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</row>
    <row r="459" spans="1:20" x14ac:dyDescent="0.25">
      <c r="A459" s="130"/>
      <c r="B459" s="27"/>
      <c r="C459" s="24"/>
      <c r="D459" s="24"/>
      <c r="E459" s="28"/>
      <c r="F459" s="28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</row>
    <row r="460" spans="1:20" x14ac:dyDescent="0.25">
      <c r="A460" s="130"/>
      <c r="B460" s="27"/>
      <c r="C460" s="24"/>
      <c r="D460" s="24"/>
      <c r="E460" s="28"/>
      <c r="F460" s="28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</row>
    <row r="461" spans="1:20" x14ac:dyDescent="0.25">
      <c r="A461" s="130"/>
      <c r="B461" s="27"/>
      <c r="C461" s="24"/>
      <c r="D461" s="24"/>
      <c r="E461" s="28"/>
      <c r="F461" s="28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</row>
    <row r="462" spans="1:20" x14ac:dyDescent="0.25">
      <c r="A462" s="130"/>
      <c r="B462" s="27"/>
      <c r="C462" s="24"/>
      <c r="D462" s="24"/>
      <c r="E462" s="28"/>
      <c r="F462" s="28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</row>
    <row r="463" spans="1:20" x14ac:dyDescent="0.25">
      <c r="A463" s="130"/>
      <c r="B463" s="27"/>
      <c r="C463" s="24"/>
      <c r="D463" s="24"/>
      <c r="E463" s="28"/>
      <c r="F463" s="28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</row>
    <row r="464" spans="1:20" x14ac:dyDescent="0.25">
      <c r="A464" s="130"/>
      <c r="B464" s="27"/>
      <c r="C464" s="24"/>
      <c r="D464" s="24"/>
      <c r="E464" s="28"/>
      <c r="F464" s="28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</row>
    <row r="465" spans="1:20" x14ac:dyDescent="0.25">
      <c r="A465" s="130"/>
      <c r="B465" s="27"/>
      <c r="C465" s="24"/>
      <c r="D465" s="24"/>
      <c r="E465" s="28"/>
      <c r="F465" s="28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</row>
    <row r="466" spans="1:20" x14ac:dyDescent="0.25">
      <c r="A466" s="130"/>
      <c r="B466" s="27"/>
      <c r="C466" s="24"/>
      <c r="D466" s="24"/>
      <c r="E466" s="28"/>
      <c r="F466" s="28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</row>
    <row r="467" spans="1:20" x14ac:dyDescent="0.25">
      <c r="A467" s="130"/>
      <c r="B467" s="29"/>
      <c r="C467" s="23"/>
      <c r="D467" s="23"/>
      <c r="E467" s="24"/>
      <c r="F467" s="2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</row>
    <row r="468" spans="1:20" x14ac:dyDescent="0.25">
      <c r="A468" s="130"/>
      <c r="B468" s="32"/>
      <c r="C468" s="33"/>
      <c r="D468" s="33"/>
      <c r="E468" s="24"/>
      <c r="F468" s="2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</row>
    <row r="469" spans="1:20" x14ac:dyDescent="0.25">
      <c r="A469" s="130"/>
      <c r="B469" s="34"/>
      <c r="C469" s="35"/>
      <c r="D469" s="35"/>
      <c r="E469" s="36"/>
      <c r="F469" s="36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</row>
    <row r="470" spans="1:20" x14ac:dyDescent="0.25">
      <c r="A470" s="130"/>
      <c r="B470" s="19"/>
      <c r="C470" s="37"/>
      <c r="D470" s="37"/>
      <c r="E470" s="24"/>
      <c r="F470" s="2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</row>
    <row r="471" spans="1:20" x14ac:dyDescent="0.25">
      <c r="A471" s="130"/>
      <c r="B471" s="19"/>
      <c r="C471" s="37"/>
      <c r="D471" s="37"/>
      <c r="E471" s="24"/>
      <c r="F471" s="2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</row>
    <row r="472" spans="1:20" x14ac:dyDescent="0.25">
      <c r="A472" s="130"/>
      <c r="B472" s="19"/>
      <c r="C472" s="37"/>
      <c r="D472" s="37"/>
      <c r="E472" s="24"/>
      <c r="F472" s="2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</row>
    <row r="473" spans="1:20" x14ac:dyDescent="0.25">
      <c r="A473" s="130"/>
      <c r="B473" s="34"/>
      <c r="C473" s="35"/>
      <c r="D473" s="35"/>
      <c r="E473" s="36"/>
      <c r="F473" s="36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</row>
    <row r="474" spans="1:20" x14ac:dyDescent="0.25">
      <c r="A474" s="130"/>
      <c r="B474" s="19"/>
      <c r="C474" s="37"/>
      <c r="D474" s="37"/>
      <c r="E474" s="24"/>
      <c r="F474" s="2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</row>
    <row r="475" spans="1:20" x14ac:dyDescent="0.25">
      <c r="A475" s="130"/>
      <c r="B475" s="19"/>
      <c r="C475" s="24"/>
      <c r="D475" s="24"/>
      <c r="E475" s="37"/>
      <c r="F475" s="37"/>
    </row>
    <row r="476" spans="1:20" x14ac:dyDescent="0.25">
      <c r="A476" s="130"/>
      <c r="B476" s="19"/>
      <c r="C476" s="24"/>
      <c r="D476" s="24"/>
      <c r="E476" s="37"/>
      <c r="F476" s="37"/>
    </row>
    <row r="477" spans="1:20" x14ac:dyDescent="0.25">
      <c r="A477" s="130"/>
      <c r="B477" s="19"/>
      <c r="C477" s="24"/>
      <c r="D477" s="24"/>
      <c r="E477" s="37"/>
      <c r="F477" s="37"/>
    </row>
    <row r="478" spans="1:20" x14ac:dyDescent="0.25">
      <c r="A478" s="130"/>
      <c r="B478" s="19"/>
      <c r="C478" s="24"/>
      <c r="D478" s="24"/>
      <c r="E478" s="37"/>
      <c r="F478" s="37"/>
    </row>
    <row r="479" spans="1:20" x14ac:dyDescent="0.25">
      <c r="A479" s="130"/>
      <c r="B479" s="19"/>
      <c r="C479" s="24"/>
      <c r="D479" s="24"/>
      <c r="E479" s="37"/>
      <c r="F479" s="37"/>
    </row>
    <row r="480" spans="1:20" x14ac:dyDescent="0.25">
      <c r="A480" s="130"/>
      <c r="B480" s="19"/>
      <c r="C480" s="24"/>
      <c r="D480" s="24"/>
      <c r="E480" s="37"/>
      <c r="F480" s="37"/>
    </row>
    <row r="481" spans="1:20" x14ac:dyDescent="0.25">
      <c r="A481" s="130"/>
      <c r="B481" s="34"/>
      <c r="C481" s="35"/>
      <c r="D481" s="35"/>
      <c r="E481" s="36"/>
      <c r="F481" s="36"/>
    </row>
    <row r="482" spans="1:20" x14ac:dyDescent="0.25">
      <c r="A482" s="130"/>
      <c r="B482" s="19"/>
      <c r="C482" s="37"/>
      <c r="D482" s="37"/>
      <c r="E482" s="24"/>
      <c r="F482" s="24"/>
    </row>
    <row r="483" spans="1:20" x14ac:dyDescent="0.25">
      <c r="A483" s="130"/>
      <c r="B483" s="19"/>
      <c r="C483" s="37"/>
      <c r="D483" s="37"/>
      <c r="E483" s="24"/>
      <c r="F483" s="24"/>
    </row>
    <row r="484" spans="1:20" x14ac:dyDescent="0.25">
      <c r="A484" s="130"/>
      <c r="B484" s="19"/>
      <c r="C484" s="37"/>
      <c r="D484" s="37"/>
      <c r="E484" s="24"/>
      <c r="F484" s="24"/>
    </row>
    <row r="485" spans="1:20" x14ac:dyDescent="0.25">
      <c r="B485" s="19"/>
      <c r="C485" s="37"/>
      <c r="D485" s="37"/>
      <c r="E485" s="24"/>
      <c r="F485" s="24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</row>
    <row r="486" spans="1:20" s="12" customFormat="1" x14ac:dyDescent="0.25">
      <c r="A486" s="131"/>
      <c r="B486" s="19"/>
      <c r="C486" s="37"/>
      <c r="D486" s="37"/>
      <c r="E486" s="24"/>
      <c r="F486" s="24"/>
    </row>
    <row r="487" spans="1:20" s="12" customFormat="1" x14ac:dyDescent="0.25">
      <c r="A487" s="131"/>
      <c r="B487" s="32"/>
      <c r="C487" s="33"/>
      <c r="D487" s="33"/>
      <c r="E487" s="24"/>
      <c r="F487" s="24"/>
    </row>
    <row r="488" spans="1:20" s="12" customFormat="1" x14ac:dyDescent="0.25">
      <c r="A488" s="131"/>
      <c r="B488" s="19"/>
      <c r="C488" s="37"/>
      <c r="D488" s="37"/>
      <c r="E488" s="24"/>
      <c r="F488" s="24"/>
    </row>
    <row r="489" spans="1:20" s="12" customFormat="1" x14ac:dyDescent="0.25">
      <c r="A489" s="131"/>
      <c r="B489" s="19"/>
      <c r="C489" s="37"/>
      <c r="D489" s="37"/>
      <c r="E489" s="24"/>
      <c r="F489" s="24"/>
    </row>
    <row r="490" spans="1:20" s="12" customFormat="1" x14ac:dyDescent="0.25">
      <c r="A490" s="131"/>
      <c r="B490" s="19"/>
      <c r="C490" s="37"/>
      <c r="D490" s="37"/>
      <c r="E490" s="24"/>
      <c r="F490" s="24"/>
    </row>
    <row r="491" spans="1:20" s="12" customFormat="1" x14ac:dyDescent="0.25">
      <c r="A491" s="131"/>
      <c r="B491" s="19"/>
      <c r="C491" s="37"/>
      <c r="D491" s="37"/>
      <c r="E491" s="24"/>
      <c r="F491" s="24"/>
    </row>
    <row r="492" spans="1:20" s="12" customFormat="1" x14ac:dyDescent="0.25">
      <c r="A492" s="131"/>
      <c r="B492" s="19"/>
      <c r="C492" s="37"/>
      <c r="D492" s="37"/>
      <c r="E492" s="24"/>
      <c r="F492" s="24"/>
    </row>
    <row r="493" spans="1:20" s="12" customFormat="1" x14ac:dyDescent="0.25">
      <c r="A493" s="131"/>
      <c r="B493" s="19"/>
      <c r="C493" s="37"/>
      <c r="D493" s="37"/>
      <c r="E493" s="24"/>
      <c r="F493" s="24"/>
    </row>
    <row r="494" spans="1:20" x14ac:dyDescent="0.25">
      <c r="A494" s="130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</row>
    <row r="495" spans="1:20" x14ac:dyDescent="0.25">
      <c r="A495" s="130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</row>
    <row r="496" spans="1:20" x14ac:dyDescent="0.25">
      <c r="A496" s="130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</row>
    <row r="497" spans="1:20" x14ac:dyDescent="0.25">
      <c r="A497" s="130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</row>
    <row r="498" spans="1:20" x14ac:dyDescent="0.25">
      <c r="A498" s="130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</row>
    <row r="499" spans="1:20" x14ac:dyDescent="0.25">
      <c r="A499" s="130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</row>
    <row r="500" spans="1:20" x14ac:dyDescent="0.25">
      <c r="A500" s="130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</row>
    <row r="501" spans="1:20" x14ac:dyDescent="0.25">
      <c r="A501" s="130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</row>
    <row r="502" spans="1:20" x14ac:dyDescent="0.25">
      <c r="A502" s="130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</row>
    <row r="503" spans="1:20" x14ac:dyDescent="0.25">
      <c r="A503" s="130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</row>
    <row r="504" spans="1:20" x14ac:dyDescent="0.25">
      <c r="A504" s="130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</row>
    <row r="505" spans="1:20" x14ac:dyDescent="0.25">
      <c r="A505" s="130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</row>
    <row r="506" spans="1:20" x14ac:dyDescent="0.25">
      <c r="A506" s="130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</row>
    <row r="507" spans="1:20" x14ac:dyDescent="0.25">
      <c r="A507" s="130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</row>
    <row r="508" spans="1:20" x14ac:dyDescent="0.25">
      <c r="A508" s="130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</row>
    <row r="509" spans="1:20" x14ac:dyDescent="0.25">
      <c r="A509" s="130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</row>
    <row r="510" spans="1:20" x14ac:dyDescent="0.25">
      <c r="A510" s="130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</row>
    <row r="511" spans="1:20" x14ac:dyDescent="0.25">
      <c r="A511" s="130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</row>
    <row r="512" spans="1:20" x14ac:dyDescent="0.25">
      <c r="A512" s="130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</row>
    <row r="513" spans="1:20" x14ac:dyDescent="0.25">
      <c r="A513" s="130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</row>
    <row r="514" spans="1:20" x14ac:dyDescent="0.25">
      <c r="A514" s="130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</row>
    <row r="515" spans="1:20" x14ac:dyDescent="0.25">
      <c r="A515" s="130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</row>
    <row r="516" spans="1:20" x14ac:dyDescent="0.25">
      <c r="A516" s="130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</row>
    <row r="517" spans="1:20" x14ac:dyDescent="0.25">
      <c r="A517" s="130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</row>
    <row r="518" spans="1:20" x14ac:dyDescent="0.25">
      <c r="A518" s="130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</row>
    <row r="519" spans="1:20" x14ac:dyDescent="0.25">
      <c r="A519" s="130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</row>
    <row r="520" spans="1:20" x14ac:dyDescent="0.25">
      <c r="A520" s="130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</row>
    <row r="521" spans="1:20" x14ac:dyDescent="0.25">
      <c r="A521" s="130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</row>
    <row r="522" spans="1:20" x14ac:dyDescent="0.25">
      <c r="A522" s="130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</row>
    <row r="523" spans="1:20" x14ac:dyDescent="0.25">
      <c r="A523" s="130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</row>
    <row r="524" spans="1:20" x14ac:dyDescent="0.25">
      <c r="A524" s="130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</row>
    <row r="525" spans="1:20" x14ac:dyDescent="0.25">
      <c r="A525" s="130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</row>
    <row r="526" spans="1:20" x14ac:dyDescent="0.25">
      <c r="A526" s="130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</row>
    <row r="527" spans="1:20" x14ac:dyDescent="0.25">
      <c r="A527" s="130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</row>
    <row r="528" spans="1:20" x14ac:dyDescent="0.25">
      <c r="A528" s="130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</row>
    <row r="529" spans="1:20" x14ac:dyDescent="0.25">
      <c r="A529" s="130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</row>
    <row r="530" spans="1:20" x14ac:dyDescent="0.25">
      <c r="A530" s="130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</row>
    <row r="531" spans="1:20" x14ac:dyDescent="0.25">
      <c r="A531" s="130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</row>
    <row r="532" spans="1:20" x14ac:dyDescent="0.25">
      <c r="A532" s="130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</row>
    <row r="533" spans="1:20" x14ac:dyDescent="0.25">
      <c r="A533" s="130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</row>
    <row r="534" spans="1:20" x14ac:dyDescent="0.25">
      <c r="A534" s="130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</row>
    <row r="535" spans="1:20" x14ac:dyDescent="0.25">
      <c r="A535" s="130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</row>
    <row r="536" spans="1:20" x14ac:dyDescent="0.25">
      <c r="A536" s="130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</row>
    <row r="537" spans="1:20" x14ac:dyDescent="0.25">
      <c r="A537" s="130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</row>
    <row r="538" spans="1:20" x14ac:dyDescent="0.25">
      <c r="A538" s="130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</row>
    <row r="539" spans="1:20" x14ac:dyDescent="0.25">
      <c r="A539" s="130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</row>
    <row r="540" spans="1:20" x14ac:dyDescent="0.25">
      <c r="A540" s="130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</row>
    <row r="541" spans="1:20" x14ac:dyDescent="0.25">
      <c r="A541" s="130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</row>
    <row r="542" spans="1:20" x14ac:dyDescent="0.25">
      <c r="A542" s="130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</row>
    <row r="543" spans="1:20" x14ac:dyDescent="0.25">
      <c r="A543" s="130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</row>
    <row r="544" spans="1:20" x14ac:dyDescent="0.25">
      <c r="A544" s="130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</row>
    <row r="545" spans="1:20" x14ac:dyDescent="0.25">
      <c r="A545" s="130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</row>
    <row r="546" spans="1:20" x14ac:dyDescent="0.25">
      <c r="A546" s="130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</row>
    <row r="547" spans="1:20" x14ac:dyDescent="0.25">
      <c r="A547" s="130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</row>
    <row r="548" spans="1:20" x14ac:dyDescent="0.25">
      <c r="A548" s="130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</row>
    <row r="549" spans="1:20" x14ac:dyDescent="0.25">
      <c r="A549" s="130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</row>
    <row r="550" spans="1:20" x14ac:dyDescent="0.25">
      <c r="A550" s="130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</row>
    <row r="551" spans="1:20" x14ac:dyDescent="0.25">
      <c r="A551" s="130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</row>
    <row r="552" spans="1:20" x14ac:dyDescent="0.25">
      <c r="A552" s="130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</row>
    <row r="553" spans="1:20" x14ac:dyDescent="0.25">
      <c r="A553" s="130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</row>
    <row r="554" spans="1:20" x14ac:dyDescent="0.25">
      <c r="A554" s="130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</row>
    <row r="555" spans="1:20" x14ac:dyDescent="0.25">
      <c r="A555" s="130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</row>
    <row r="556" spans="1:20" x14ac:dyDescent="0.25">
      <c r="A556" s="130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</row>
    <row r="557" spans="1:20" x14ac:dyDescent="0.25">
      <c r="A557" s="130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</row>
    <row r="558" spans="1:20" x14ac:dyDescent="0.25">
      <c r="A558" s="130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</row>
    <row r="559" spans="1:20" x14ac:dyDescent="0.25">
      <c r="A559" s="130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</row>
    <row r="560" spans="1:20" x14ac:dyDescent="0.25">
      <c r="A560" s="130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</row>
    <row r="561" spans="1:20" x14ac:dyDescent="0.25">
      <c r="A561" s="130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</row>
    <row r="562" spans="1:20" x14ac:dyDescent="0.25">
      <c r="A562" s="130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</row>
    <row r="563" spans="1:20" x14ac:dyDescent="0.25">
      <c r="A563" s="130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</row>
    <row r="564" spans="1:20" x14ac:dyDescent="0.25">
      <c r="A564" s="130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</row>
    <row r="565" spans="1:20" x14ac:dyDescent="0.25">
      <c r="A565" s="130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</row>
    <row r="566" spans="1:20" x14ac:dyDescent="0.25">
      <c r="A566" s="130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</row>
    <row r="567" spans="1:20" x14ac:dyDescent="0.25">
      <c r="A567" s="130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</row>
    <row r="568" spans="1:20" x14ac:dyDescent="0.25">
      <c r="A568" s="130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</row>
    <row r="569" spans="1:20" x14ac:dyDescent="0.25">
      <c r="A569" s="130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</row>
    <row r="570" spans="1:20" x14ac:dyDescent="0.25">
      <c r="A570" s="130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</row>
    <row r="571" spans="1:20" x14ac:dyDescent="0.25">
      <c r="A571" s="130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</row>
    <row r="572" spans="1:20" x14ac:dyDescent="0.25">
      <c r="A572" s="130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</row>
    <row r="573" spans="1:20" x14ac:dyDescent="0.25">
      <c r="A573" s="130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</row>
    <row r="574" spans="1:20" x14ac:dyDescent="0.25">
      <c r="A574" s="130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</row>
    <row r="575" spans="1:20" x14ac:dyDescent="0.25">
      <c r="A575" s="130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</row>
    <row r="576" spans="1:20" x14ac:dyDescent="0.25">
      <c r="A576" s="130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</row>
    <row r="577" spans="1:20" x14ac:dyDescent="0.25">
      <c r="A577" s="130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</row>
    <row r="578" spans="1:20" x14ac:dyDescent="0.25">
      <c r="A578" s="130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</row>
    <row r="579" spans="1:20" x14ac:dyDescent="0.25">
      <c r="A579" s="130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</row>
    <row r="580" spans="1:20" x14ac:dyDescent="0.25">
      <c r="A580" s="130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</row>
    <row r="581" spans="1:20" x14ac:dyDescent="0.25">
      <c r="A581" s="130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</row>
    <row r="582" spans="1:20" x14ac:dyDescent="0.25">
      <c r="A582" s="130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</row>
    <row r="583" spans="1:20" x14ac:dyDescent="0.25">
      <c r="A583" s="130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</row>
    <row r="584" spans="1:20" x14ac:dyDescent="0.25">
      <c r="A584" s="130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</row>
    <row r="585" spans="1:20" x14ac:dyDescent="0.25">
      <c r="A585" s="130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</row>
    <row r="586" spans="1:20" x14ac:dyDescent="0.25">
      <c r="A586" s="130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</row>
    <row r="587" spans="1:20" x14ac:dyDescent="0.25">
      <c r="A587" s="130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</row>
    <row r="588" spans="1:20" x14ac:dyDescent="0.25">
      <c r="A588" s="130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</row>
    <row r="589" spans="1:20" x14ac:dyDescent="0.25">
      <c r="A589" s="130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</row>
    <row r="590" spans="1:20" x14ac:dyDescent="0.25">
      <c r="A590" s="130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</row>
    <row r="591" spans="1:20" x14ac:dyDescent="0.25">
      <c r="A591" s="130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</row>
    <row r="592" spans="1:20" x14ac:dyDescent="0.25">
      <c r="A592" s="130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</row>
    <row r="593" spans="1:20" x14ac:dyDescent="0.25">
      <c r="A593" s="130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</row>
    <row r="594" spans="1:20" x14ac:dyDescent="0.25">
      <c r="A594" s="130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</row>
    <row r="595" spans="1:20" x14ac:dyDescent="0.25">
      <c r="A595" s="130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</row>
    <row r="596" spans="1:20" x14ac:dyDescent="0.25">
      <c r="A596" s="130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</row>
    <row r="597" spans="1:20" x14ac:dyDescent="0.25">
      <c r="A597" s="130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</row>
    <row r="598" spans="1:20" x14ac:dyDescent="0.25">
      <c r="A598" s="130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</row>
    <row r="599" spans="1:20" x14ac:dyDescent="0.25">
      <c r="A599" s="130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</row>
    <row r="600" spans="1:20" x14ac:dyDescent="0.25">
      <c r="A600" s="130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</row>
    <row r="601" spans="1:20" x14ac:dyDescent="0.25">
      <c r="A601" s="130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</row>
    <row r="602" spans="1:20" x14ac:dyDescent="0.25">
      <c r="A602" s="130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</row>
    <row r="603" spans="1:20" x14ac:dyDescent="0.25">
      <c r="A603" s="130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</row>
    <row r="604" spans="1:20" x14ac:dyDescent="0.25">
      <c r="A604" s="130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</row>
    <row r="605" spans="1:20" x14ac:dyDescent="0.25">
      <c r="A605" s="130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</row>
    <row r="606" spans="1:20" x14ac:dyDescent="0.25">
      <c r="A606" s="130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</row>
    <row r="607" spans="1:20" x14ac:dyDescent="0.25">
      <c r="A607" s="130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</row>
    <row r="608" spans="1:20" x14ac:dyDescent="0.25">
      <c r="A608" s="130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</row>
    <row r="609" spans="1:20" x14ac:dyDescent="0.25">
      <c r="A609" s="130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</row>
    <row r="610" spans="1:20" x14ac:dyDescent="0.25">
      <c r="A610" s="130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</row>
    <row r="611" spans="1:20" x14ac:dyDescent="0.25">
      <c r="A611" s="130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</row>
    <row r="612" spans="1:20" x14ac:dyDescent="0.25">
      <c r="A612" s="130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</row>
    <row r="613" spans="1:20" x14ac:dyDescent="0.25">
      <c r="A613" s="130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</row>
    <row r="614" spans="1:20" x14ac:dyDescent="0.25">
      <c r="A614" s="130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</row>
    <row r="615" spans="1:20" x14ac:dyDescent="0.25">
      <c r="A615" s="130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</row>
    <row r="616" spans="1:20" x14ac:dyDescent="0.25">
      <c r="A616" s="130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</row>
    <row r="617" spans="1:20" x14ac:dyDescent="0.25">
      <c r="A617" s="130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</row>
    <row r="618" spans="1:20" x14ac:dyDescent="0.25">
      <c r="A618" s="130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</row>
    <row r="619" spans="1:20" x14ac:dyDescent="0.25">
      <c r="A619" s="130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</row>
    <row r="620" spans="1:20" x14ac:dyDescent="0.25">
      <c r="A620" s="130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</row>
    <row r="621" spans="1:20" x14ac:dyDescent="0.25">
      <c r="A621" s="130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</row>
    <row r="622" spans="1:20" x14ac:dyDescent="0.25">
      <c r="A622" s="130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</row>
    <row r="623" spans="1:20" x14ac:dyDescent="0.25">
      <c r="A623" s="130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</row>
    <row r="624" spans="1:20" x14ac:dyDescent="0.25">
      <c r="A624" s="130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</row>
    <row r="625" spans="1:20" x14ac:dyDescent="0.25">
      <c r="A625" s="130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</row>
    <row r="626" spans="1:20" x14ac:dyDescent="0.25">
      <c r="A626" s="130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</row>
    <row r="627" spans="1:20" x14ac:dyDescent="0.25">
      <c r="A627" s="130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</row>
    <row r="628" spans="1:20" x14ac:dyDescent="0.25">
      <c r="A628" s="130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</row>
    <row r="629" spans="1:20" x14ac:dyDescent="0.25">
      <c r="A629" s="130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</row>
    <row r="630" spans="1:20" x14ac:dyDescent="0.25">
      <c r="A630" s="130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</row>
    <row r="631" spans="1:20" x14ac:dyDescent="0.25">
      <c r="A631" s="130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</row>
    <row r="632" spans="1:20" x14ac:dyDescent="0.25">
      <c r="A632" s="130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</row>
    <row r="633" spans="1:20" x14ac:dyDescent="0.25">
      <c r="A633" s="130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</row>
    <row r="634" spans="1:20" x14ac:dyDescent="0.25">
      <c r="A634" s="130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</row>
    <row r="635" spans="1:20" x14ac:dyDescent="0.25">
      <c r="A635" s="130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</row>
    <row r="636" spans="1:20" x14ac:dyDescent="0.25">
      <c r="A636" s="130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</row>
    <row r="637" spans="1:20" x14ac:dyDescent="0.25">
      <c r="A637" s="130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</row>
    <row r="638" spans="1:20" x14ac:dyDescent="0.25">
      <c r="A638" s="130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</row>
    <row r="639" spans="1:20" x14ac:dyDescent="0.25">
      <c r="A639" s="130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</row>
    <row r="640" spans="1:20" x14ac:dyDescent="0.25">
      <c r="A640" s="130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</row>
    <row r="641" spans="1:20" x14ac:dyDescent="0.25">
      <c r="A641" s="130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</row>
    <row r="642" spans="1:20" x14ac:dyDescent="0.25">
      <c r="A642" s="130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</row>
    <row r="643" spans="1:20" x14ac:dyDescent="0.25">
      <c r="A643" s="130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</row>
    <row r="644" spans="1:20" x14ac:dyDescent="0.25">
      <c r="A644" s="130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</row>
    <row r="645" spans="1:20" x14ac:dyDescent="0.25">
      <c r="A645" s="130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</row>
    <row r="646" spans="1:20" x14ac:dyDescent="0.25">
      <c r="A646" s="130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</row>
    <row r="647" spans="1:20" x14ac:dyDescent="0.25">
      <c r="A647" s="130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</row>
    <row r="648" spans="1:20" x14ac:dyDescent="0.25">
      <c r="A648" s="130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</row>
    <row r="649" spans="1:20" x14ac:dyDescent="0.25">
      <c r="A649" s="130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</row>
    <row r="650" spans="1:20" x14ac:dyDescent="0.25">
      <c r="A650" s="130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</row>
    <row r="651" spans="1:20" x14ac:dyDescent="0.25">
      <c r="A651" s="130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</row>
    <row r="652" spans="1:20" x14ac:dyDescent="0.25">
      <c r="A652" s="130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</row>
    <row r="653" spans="1:20" x14ac:dyDescent="0.25">
      <c r="A653" s="130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</row>
    <row r="654" spans="1:20" x14ac:dyDescent="0.25">
      <c r="A654" s="130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</row>
    <row r="655" spans="1:20" x14ac:dyDescent="0.25">
      <c r="A655" s="130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</row>
    <row r="656" spans="1:20" x14ac:dyDescent="0.25">
      <c r="A656" s="130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</row>
    <row r="657" spans="1:20" x14ac:dyDescent="0.25">
      <c r="A657" s="130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</row>
    <row r="658" spans="1:20" x14ac:dyDescent="0.25">
      <c r="A658" s="130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</row>
    <row r="659" spans="1:20" x14ac:dyDescent="0.25">
      <c r="A659" s="130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</row>
    <row r="660" spans="1:20" x14ac:dyDescent="0.25">
      <c r="A660" s="130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</row>
    <row r="661" spans="1:20" x14ac:dyDescent="0.25">
      <c r="A661" s="130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</row>
    <row r="662" spans="1:20" x14ac:dyDescent="0.25">
      <c r="A662" s="130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</row>
    <row r="663" spans="1:20" x14ac:dyDescent="0.25">
      <c r="A663" s="130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</row>
    <row r="664" spans="1:20" x14ac:dyDescent="0.25">
      <c r="A664" s="130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</row>
    <row r="665" spans="1:20" x14ac:dyDescent="0.25">
      <c r="A665" s="130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</row>
    <row r="666" spans="1:20" x14ac:dyDescent="0.25">
      <c r="A666" s="130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</row>
    <row r="667" spans="1:20" x14ac:dyDescent="0.25">
      <c r="A667" s="130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</row>
    <row r="668" spans="1:20" x14ac:dyDescent="0.25">
      <c r="A668" s="130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</row>
    <row r="669" spans="1:20" x14ac:dyDescent="0.25">
      <c r="A669" s="130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</row>
    <row r="670" spans="1:20" x14ac:dyDescent="0.25">
      <c r="A670" s="130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</row>
    <row r="671" spans="1:20" x14ac:dyDescent="0.25">
      <c r="A671" s="130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</row>
    <row r="672" spans="1:20" x14ac:dyDescent="0.25">
      <c r="A672" s="130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</row>
    <row r="673" spans="1:20" x14ac:dyDescent="0.25">
      <c r="A673" s="130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</row>
    <row r="674" spans="1:20" x14ac:dyDescent="0.25">
      <c r="A674" s="130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</row>
    <row r="675" spans="1:20" x14ac:dyDescent="0.25">
      <c r="A675" s="130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</row>
    <row r="676" spans="1:20" x14ac:dyDescent="0.25">
      <c r="A676" s="130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</row>
    <row r="677" spans="1:20" x14ac:dyDescent="0.25">
      <c r="A677" s="130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</row>
    <row r="678" spans="1:20" x14ac:dyDescent="0.25">
      <c r="A678" s="130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</row>
    <row r="679" spans="1:20" x14ac:dyDescent="0.25">
      <c r="A679" s="130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</row>
    <row r="680" spans="1:20" x14ac:dyDescent="0.25">
      <c r="A680" s="130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</row>
    <row r="681" spans="1:20" x14ac:dyDescent="0.25">
      <c r="A681" s="130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</row>
    <row r="682" spans="1:20" x14ac:dyDescent="0.25">
      <c r="A682" s="130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</row>
    <row r="683" spans="1:20" x14ac:dyDescent="0.25">
      <c r="A683" s="130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</row>
    <row r="684" spans="1:20" x14ac:dyDescent="0.25">
      <c r="A684" s="130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</row>
    <row r="685" spans="1:20" x14ac:dyDescent="0.25">
      <c r="A685" s="130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</row>
    <row r="686" spans="1:20" x14ac:dyDescent="0.25">
      <c r="A686" s="130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</row>
    <row r="687" spans="1:20" x14ac:dyDescent="0.25">
      <c r="A687" s="130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</row>
    <row r="688" spans="1:20" x14ac:dyDescent="0.25">
      <c r="A688" s="130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</row>
    <row r="689" spans="1:20" x14ac:dyDescent="0.25">
      <c r="A689" s="130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</row>
    <row r="690" spans="1:20" x14ac:dyDescent="0.25">
      <c r="A690" s="130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</row>
    <row r="691" spans="1:20" x14ac:dyDescent="0.25">
      <c r="A691" s="130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</row>
    <row r="692" spans="1:20" x14ac:dyDescent="0.25">
      <c r="A692" s="130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</row>
    <row r="693" spans="1:20" x14ac:dyDescent="0.25">
      <c r="A693" s="130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</row>
    <row r="694" spans="1:20" x14ac:dyDescent="0.25">
      <c r="A694" s="130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</row>
    <row r="695" spans="1:20" x14ac:dyDescent="0.25">
      <c r="A695" s="130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</row>
    <row r="696" spans="1:20" x14ac:dyDescent="0.25">
      <c r="A696" s="130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</row>
    <row r="697" spans="1:20" x14ac:dyDescent="0.25">
      <c r="A697" s="130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</row>
    <row r="698" spans="1:20" x14ac:dyDescent="0.25">
      <c r="A698" s="130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</row>
    <row r="699" spans="1:20" x14ac:dyDescent="0.25">
      <c r="A699" s="130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</row>
    <row r="700" spans="1:20" x14ac:dyDescent="0.25">
      <c r="A700" s="130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</row>
    <row r="701" spans="1:20" x14ac:dyDescent="0.25">
      <c r="A701" s="130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</row>
    <row r="702" spans="1:20" x14ac:dyDescent="0.25">
      <c r="A702" s="130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</row>
    <row r="703" spans="1:20" x14ac:dyDescent="0.25">
      <c r="A703" s="130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</row>
    <row r="704" spans="1:20" x14ac:dyDescent="0.25">
      <c r="A704" s="130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</row>
    <row r="705" spans="1:20" x14ac:dyDescent="0.25">
      <c r="A705" s="130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</row>
    <row r="706" spans="1:20" x14ac:dyDescent="0.25">
      <c r="A706" s="130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</row>
    <row r="707" spans="1:20" x14ac:dyDescent="0.25">
      <c r="A707" s="130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</row>
    <row r="708" spans="1:20" x14ac:dyDescent="0.25">
      <c r="A708" s="130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</row>
    <row r="709" spans="1:20" x14ac:dyDescent="0.25">
      <c r="A709" s="130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</row>
    <row r="710" spans="1:20" x14ac:dyDescent="0.25">
      <c r="A710" s="130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</row>
    <row r="711" spans="1:20" x14ac:dyDescent="0.25">
      <c r="A711" s="130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</row>
    <row r="712" spans="1:20" x14ac:dyDescent="0.25">
      <c r="A712" s="130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</row>
    <row r="713" spans="1:20" x14ac:dyDescent="0.25">
      <c r="A713" s="130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</row>
    <row r="714" spans="1:20" x14ac:dyDescent="0.25">
      <c r="A714" s="130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</row>
    <row r="715" spans="1:20" x14ac:dyDescent="0.25">
      <c r="A715" s="130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</row>
    <row r="716" spans="1:20" x14ac:dyDescent="0.25">
      <c r="A716" s="130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</row>
    <row r="717" spans="1:20" x14ac:dyDescent="0.25">
      <c r="A717" s="130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</row>
    <row r="718" spans="1:20" x14ac:dyDescent="0.25">
      <c r="A718" s="130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</row>
    <row r="719" spans="1:20" x14ac:dyDescent="0.25">
      <c r="A719" s="130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</row>
    <row r="720" spans="1:20" x14ac:dyDescent="0.25">
      <c r="A720" s="130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</row>
    <row r="721" spans="1:20" x14ac:dyDescent="0.25">
      <c r="A721" s="130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</row>
    <row r="722" spans="1:20" x14ac:dyDescent="0.25">
      <c r="A722" s="130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</row>
    <row r="723" spans="1:20" x14ac:dyDescent="0.25">
      <c r="A723" s="130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</row>
    <row r="724" spans="1:20" x14ac:dyDescent="0.25">
      <c r="A724" s="130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</row>
    <row r="725" spans="1:20" x14ac:dyDescent="0.25">
      <c r="A725" s="130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</row>
    <row r="726" spans="1:20" x14ac:dyDescent="0.25">
      <c r="A726" s="130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</row>
  </sheetData>
  <mergeCells count="239">
    <mergeCell ref="I2:T3"/>
    <mergeCell ref="C5:E5"/>
    <mergeCell ref="C6:E6"/>
    <mergeCell ref="C20:E20"/>
    <mergeCell ref="C21:E21"/>
    <mergeCell ref="C22:E22"/>
    <mergeCell ref="C23:E23"/>
    <mergeCell ref="B2:E4"/>
    <mergeCell ref="G2:H3"/>
    <mergeCell ref="C30:E30"/>
    <mergeCell ref="C31:E31"/>
    <mergeCell ref="C32:E32"/>
    <mergeCell ref="C33:E33"/>
    <mergeCell ref="C34:E34"/>
    <mergeCell ref="F2:F4"/>
    <mergeCell ref="C35:E35"/>
    <mergeCell ref="C24:E24"/>
    <mergeCell ref="C25:E25"/>
    <mergeCell ref="C26:E26"/>
    <mergeCell ref="C27:E27"/>
    <mergeCell ref="C28:E28"/>
    <mergeCell ref="C29:E29"/>
    <mergeCell ref="C47:E47"/>
    <mergeCell ref="C48:E48"/>
    <mergeCell ref="C49:E49"/>
    <mergeCell ref="C50:E50"/>
    <mergeCell ref="D51:E51"/>
    <mergeCell ref="D52:E52"/>
    <mergeCell ref="C41:E41"/>
    <mergeCell ref="C42:E42"/>
    <mergeCell ref="C43:E43"/>
    <mergeCell ref="C44:E44"/>
    <mergeCell ref="C45:E45"/>
    <mergeCell ref="C46:E46"/>
    <mergeCell ref="C59:E59"/>
    <mergeCell ref="C62:E62"/>
    <mergeCell ref="C63:E63"/>
    <mergeCell ref="C64:E64"/>
    <mergeCell ref="C65:E65"/>
    <mergeCell ref="C66:E66"/>
    <mergeCell ref="C53:E53"/>
    <mergeCell ref="C54:E54"/>
    <mergeCell ref="C55:E55"/>
    <mergeCell ref="C56:E56"/>
    <mergeCell ref="C57:E57"/>
    <mergeCell ref="C58:E58"/>
    <mergeCell ref="C73:E73"/>
    <mergeCell ref="D74:E74"/>
    <mergeCell ref="D75:E75"/>
    <mergeCell ref="D76:E76"/>
    <mergeCell ref="C77:E77"/>
    <mergeCell ref="D78:E78"/>
    <mergeCell ref="C67:E67"/>
    <mergeCell ref="C68:E68"/>
    <mergeCell ref="C69:E69"/>
    <mergeCell ref="C70:E70"/>
    <mergeCell ref="C71:E71"/>
    <mergeCell ref="C72:E72"/>
    <mergeCell ref="D85:E85"/>
    <mergeCell ref="C86:E86"/>
    <mergeCell ref="C90:E90"/>
    <mergeCell ref="C91:E91"/>
    <mergeCell ref="D92:E92"/>
    <mergeCell ref="D93:E93"/>
    <mergeCell ref="D79:E79"/>
    <mergeCell ref="D80:E80"/>
    <mergeCell ref="D81:E81"/>
    <mergeCell ref="C82:E82"/>
    <mergeCell ref="C83:E83"/>
    <mergeCell ref="D84:E84"/>
    <mergeCell ref="D100:E100"/>
    <mergeCell ref="D101:E101"/>
    <mergeCell ref="C102:E102"/>
    <mergeCell ref="D103:E103"/>
    <mergeCell ref="D104:E104"/>
    <mergeCell ref="D105:E105"/>
    <mergeCell ref="D94:E94"/>
    <mergeCell ref="D95:E95"/>
    <mergeCell ref="D96:E96"/>
    <mergeCell ref="D97:E97"/>
    <mergeCell ref="D98:E98"/>
    <mergeCell ref="D99:E99"/>
    <mergeCell ref="D112:E112"/>
    <mergeCell ref="C113:E113"/>
    <mergeCell ref="D114:E114"/>
    <mergeCell ref="D115:E115"/>
    <mergeCell ref="D116:E116"/>
    <mergeCell ref="D117:E117"/>
    <mergeCell ref="D106:E106"/>
    <mergeCell ref="D107:E107"/>
    <mergeCell ref="D108:E108"/>
    <mergeCell ref="D109:E109"/>
    <mergeCell ref="D110:E110"/>
    <mergeCell ref="D111:E111"/>
    <mergeCell ref="C124:E124"/>
    <mergeCell ref="D125:E125"/>
    <mergeCell ref="D126:E126"/>
    <mergeCell ref="C127:E127"/>
    <mergeCell ref="D128:E128"/>
    <mergeCell ref="D129:E129"/>
    <mergeCell ref="D118:E118"/>
    <mergeCell ref="D119:E119"/>
    <mergeCell ref="D120:E120"/>
    <mergeCell ref="D121:E121"/>
    <mergeCell ref="D122:E122"/>
    <mergeCell ref="D123:E123"/>
    <mergeCell ref="D136:E136"/>
    <mergeCell ref="D137:E137"/>
    <mergeCell ref="D138:E138"/>
    <mergeCell ref="C139:E139"/>
    <mergeCell ref="C140:E140"/>
    <mergeCell ref="C141:E141"/>
    <mergeCell ref="D130:E130"/>
    <mergeCell ref="D131:E131"/>
    <mergeCell ref="D132:E132"/>
    <mergeCell ref="D133:E133"/>
    <mergeCell ref="D134:E134"/>
    <mergeCell ref="D135:E135"/>
    <mergeCell ref="D148:E148"/>
    <mergeCell ref="D149:E149"/>
    <mergeCell ref="D150:E150"/>
    <mergeCell ref="D151:E151"/>
    <mergeCell ref="D152:E152"/>
    <mergeCell ref="C153:E153"/>
    <mergeCell ref="C142:E142"/>
    <mergeCell ref="D143:E143"/>
    <mergeCell ref="D144:E144"/>
    <mergeCell ref="D145:E145"/>
    <mergeCell ref="D146:E146"/>
    <mergeCell ref="D147:E147"/>
    <mergeCell ref="C160:E160"/>
    <mergeCell ref="C161:E161"/>
    <mergeCell ref="C162:E162"/>
    <mergeCell ref="C163:E163"/>
    <mergeCell ref="C164:E164"/>
    <mergeCell ref="C165:E165"/>
    <mergeCell ref="C154:E154"/>
    <mergeCell ref="C155:E155"/>
    <mergeCell ref="C156:E156"/>
    <mergeCell ref="D157:E157"/>
    <mergeCell ref="D158:E158"/>
    <mergeCell ref="C159:E159"/>
    <mergeCell ref="D172:E172"/>
    <mergeCell ref="D173:E173"/>
    <mergeCell ref="D174:E174"/>
    <mergeCell ref="D175:E175"/>
    <mergeCell ref="D176:E176"/>
    <mergeCell ref="D177:E177"/>
    <mergeCell ref="C166:E166"/>
    <mergeCell ref="C167:E167"/>
    <mergeCell ref="C168:E168"/>
    <mergeCell ref="C169:E169"/>
    <mergeCell ref="C170:E170"/>
    <mergeCell ref="C171:E171"/>
    <mergeCell ref="D184:E184"/>
    <mergeCell ref="D185:E185"/>
    <mergeCell ref="D186:E186"/>
    <mergeCell ref="D187:E187"/>
    <mergeCell ref="D188:E188"/>
    <mergeCell ref="D189:E189"/>
    <mergeCell ref="D178:E178"/>
    <mergeCell ref="D179:E179"/>
    <mergeCell ref="D180:E180"/>
    <mergeCell ref="D181:E181"/>
    <mergeCell ref="C182:E182"/>
    <mergeCell ref="D183:E183"/>
    <mergeCell ref="D196:E196"/>
    <mergeCell ref="D197:E197"/>
    <mergeCell ref="D198:E198"/>
    <mergeCell ref="D199:E199"/>
    <mergeCell ref="D200:E200"/>
    <mergeCell ref="D201:E201"/>
    <mergeCell ref="D190:E190"/>
    <mergeCell ref="D191:E191"/>
    <mergeCell ref="D192:E192"/>
    <mergeCell ref="C193:E193"/>
    <mergeCell ref="D194:E194"/>
    <mergeCell ref="D195:E195"/>
    <mergeCell ref="D208:E208"/>
    <mergeCell ref="D209:E209"/>
    <mergeCell ref="D210:E210"/>
    <mergeCell ref="D211:E211"/>
    <mergeCell ref="D212:E212"/>
    <mergeCell ref="D213:E213"/>
    <mergeCell ref="D202:E202"/>
    <mergeCell ref="D203:E203"/>
    <mergeCell ref="C204:E204"/>
    <mergeCell ref="D205:E205"/>
    <mergeCell ref="D206:E206"/>
    <mergeCell ref="C207:E207"/>
    <mergeCell ref="C220:E220"/>
    <mergeCell ref="C221:E221"/>
    <mergeCell ref="D222:E222"/>
    <mergeCell ref="D223:E223"/>
    <mergeCell ref="D224:E224"/>
    <mergeCell ref="D225:E225"/>
    <mergeCell ref="D214:E214"/>
    <mergeCell ref="D215:E215"/>
    <mergeCell ref="D216:E216"/>
    <mergeCell ref="D217:E217"/>
    <mergeCell ref="D218:E218"/>
    <mergeCell ref="C219:E219"/>
    <mergeCell ref="C232:E232"/>
    <mergeCell ref="C233:E233"/>
    <mergeCell ref="C234:E234"/>
    <mergeCell ref="D235:E235"/>
    <mergeCell ref="D236:E236"/>
    <mergeCell ref="D237:E237"/>
    <mergeCell ref="D226:E226"/>
    <mergeCell ref="D227:E227"/>
    <mergeCell ref="D228:E228"/>
    <mergeCell ref="D229:E229"/>
    <mergeCell ref="D230:E230"/>
    <mergeCell ref="D231:E231"/>
    <mergeCell ref="D244:E244"/>
    <mergeCell ref="C245:E245"/>
    <mergeCell ref="C246:E246"/>
    <mergeCell ref="C247:E247"/>
    <mergeCell ref="C248:E248"/>
    <mergeCell ref="C249:E249"/>
    <mergeCell ref="C238:E238"/>
    <mergeCell ref="D239:E239"/>
    <mergeCell ref="D240:E240"/>
    <mergeCell ref="D241:E241"/>
    <mergeCell ref="D242:E242"/>
    <mergeCell ref="D243:E243"/>
    <mergeCell ref="B262:E262"/>
    <mergeCell ref="C256:E256"/>
    <mergeCell ref="C257:E257"/>
    <mergeCell ref="C258:E258"/>
    <mergeCell ref="C259:E259"/>
    <mergeCell ref="C260:E260"/>
    <mergeCell ref="C261:E261"/>
    <mergeCell ref="C250:E250"/>
    <mergeCell ref="C251:E251"/>
    <mergeCell ref="D252:E252"/>
    <mergeCell ref="D253:E253"/>
    <mergeCell ref="C254:E254"/>
    <mergeCell ref="C255:E255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Roman,Félkövér"&amp;12KözművelődésKiadások - 2017. év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Z16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H19" sqref="H19"/>
    </sheetView>
  </sheetViews>
  <sheetFormatPr defaultColWidth="9" defaultRowHeight="15" x14ac:dyDescent="0.25"/>
  <cols>
    <col min="1" max="1" width="2.7109375" style="140" customWidth="1"/>
    <col min="2" max="2" width="11.5703125" style="141" customWidth="1"/>
    <col min="3" max="3" width="12.42578125" style="141" bestFit="1" customWidth="1"/>
    <col min="4" max="4" width="12.5703125" style="140" bestFit="1" customWidth="1"/>
    <col min="5" max="5" width="10.85546875" style="140" customWidth="1"/>
    <col min="6" max="6" width="11.85546875" style="140" bestFit="1" customWidth="1"/>
    <col min="7" max="7" width="13" style="140" bestFit="1" customWidth="1"/>
    <col min="8" max="8" width="12.140625" style="140" customWidth="1"/>
    <col min="9" max="10" width="11.42578125" style="140" bestFit="1" customWidth="1"/>
    <col min="11" max="11" width="9.7109375" style="140" bestFit="1" customWidth="1"/>
    <col min="12" max="13" width="12.5703125" style="140" bestFit="1" customWidth="1"/>
    <col min="14" max="15" width="10.85546875" style="140" customWidth="1"/>
    <col min="16" max="20" width="11.42578125" style="140" bestFit="1" customWidth="1"/>
    <col min="21" max="22" width="12" style="140" customWidth="1"/>
    <col min="23" max="23" width="11.42578125" style="140" bestFit="1" customWidth="1"/>
    <col min="24" max="24" width="14.5703125" style="140" customWidth="1"/>
    <col min="25" max="25" width="11.28515625" style="140" customWidth="1"/>
    <col min="26" max="26" width="11.85546875" style="140" bestFit="1" customWidth="1"/>
    <col min="27" max="27" width="9" style="140"/>
    <col min="28" max="28" width="13.140625" style="140" bestFit="1" customWidth="1"/>
    <col min="29" max="16384" width="9" style="140"/>
  </cols>
  <sheetData>
    <row r="1" spans="1:26" ht="15.75" thickBot="1" x14ac:dyDescent="0.3">
      <c r="Z1" s="224" t="s">
        <v>828</v>
      </c>
    </row>
    <row r="2" spans="1:26" ht="64.5" thickBot="1" x14ac:dyDescent="0.3">
      <c r="A2" s="493"/>
      <c r="B2" s="494"/>
      <c r="C2" s="301" t="s">
        <v>571</v>
      </c>
      <c r="D2" s="302" t="s">
        <v>840</v>
      </c>
      <c r="E2" s="303" t="s">
        <v>841</v>
      </c>
      <c r="F2" s="303" t="s">
        <v>842</v>
      </c>
      <c r="G2" s="303" t="s">
        <v>856</v>
      </c>
      <c r="H2" s="303" t="s">
        <v>857</v>
      </c>
      <c r="I2" s="303" t="s">
        <v>1025</v>
      </c>
      <c r="J2" s="303" t="s">
        <v>843</v>
      </c>
      <c r="K2" s="303" t="s">
        <v>986</v>
      </c>
      <c r="L2" s="303" t="s">
        <v>991</v>
      </c>
      <c r="M2" s="303" t="s">
        <v>1125</v>
      </c>
      <c r="N2" s="303" t="s">
        <v>844</v>
      </c>
      <c r="O2" s="303" t="s">
        <v>869</v>
      </c>
      <c r="P2" s="303" t="s">
        <v>987</v>
      </c>
      <c r="Q2" s="303" t="s">
        <v>988</v>
      </c>
      <c r="R2" s="303" t="s">
        <v>989</v>
      </c>
      <c r="S2" s="303" t="s">
        <v>845</v>
      </c>
      <c r="T2" s="303" t="s">
        <v>846</v>
      </c>
      <c r="U2" s="303" t="s">
        <v>847</v>
      </c>
      <c r="V2" s="303" t="s">
        <v>980</v>
      </c>
      <c r="W2" s="303" t="s">
        <v>851</v>
      </c>
      <c r="X2" s="304" t="s">
        <v>1104</v>
      </c>
      <c r="Y2" s="304" t="s">
        <v>852</v>
      </c>
      <c r="Z2" s="305" t="s">
        <v>853</v>
      </c>
    </row>
    <row r="3" spans="1:26" ht="25.5" x14ac:dyDescent="0.25">
      <c r="A3" s="439" t="s">
        <v>848</v>
      </c>
      <c r="B3" s="220" t="s">
        <v>44</v>
      </c>
      <c r="C3" s="233">
        <f>SUM(D3:Z3)</f>
        <v>206071954.59999999</v>
      </c>
      <c r="D3" s="226">
        <f>(Bevételek!G5+Bevételek!G98+Bevételek!G133+Bevételek!G193)</f>
        <v>4014179</v>
      </c>
      <c r="E3" s="179">
        <f>(Bevételek!H5+Bevételek!H98+Bevételek!H133+Bevételek!H193)</f>
        <v>12000</v>
      </c>
      <c r="F3" s="179">
        <f>(Bevételek!I5+Bevételek!I98+Bevételek!I133+Bevételek!I193)</f>
        <v>8153587.5</v>
      </c>
      <c r="G3" s="179">
        <f>(Bevételek!J5+Bevételek!J98+Bevételek!J133+Bevételek!J193)</f>
        <v>137341245.09999999</v>
      </c>
      <c r="H3" s="179">
        <f>(Bevételek!K5+Bevételek!K98+Bevételek!K133+Bevételek!K193)</f>
        <v>0</v>
      </c>
      <c r="I3" s="179"/>
      <c r="J3" s="179"/>
      <c r="K3" s="179">
        <f>(Bevételek!L5+Bevételek!L98+Bevételek!L133+Bevételek!L193)</f>
        <v>45000</v>
      </c>
      <c r="L3" s="179"/>
      <c r="M3" s="179"/>
      <c r="N3" s="179"/>
      <c r="O3" s="179"/>
      <c r="P3" s="179">
        <f>(Bevételek!M5+Bevételek!M98+Bevételek!M133+Bevételek!M193)</f>
        <v>222000</v>
      </c>
      <c r="Q3" s="179">
        <f>(Bevételek!N5+Bevételek!N98+Bevételek!N133+Bevételek!N193)</f>
        <v>368166</v>
      </c>
      <c r="R3" s="179">
        <f>(Bevételek!O5+Bevételek!O98+Bevételek!O133+Bevételek!O193)</f>
        <v>4507300</v>
      </c>
      <c r="S3" s="179">
        <f>(Bevételek!P5+Bevételek!P98+Bevételek!P133+Bevételek!P193)</f>
        <v>4867720</v>
      </c>
      <c r="T3" s="179">
        <f>(Bevételek!Q5+Bevételek!Q98+Bevételek!Q133+Bevételek!Q193)</f>
        <v>3000</v>
      </c>
      <c r="U3" s="179">
        <f>(Bevételek!R5+Bevételek!R98+Bevételek!R133+Bevételek!R193)</f>
        <v>245000</v>
      </c>
      <c r="V3" s="179"/>
      <c r="W3" s="179"/>
      <c r="X3" s="180"/>
      <c r="Y3" s="180"/>
      <c r="Z3" s="181">
        <f>(Bevételek!S5+Bevételek!S98+Bevételek!S133+Bevételek!S193)</f>
        <v>46292757</v>
      </c>
    </row>
    <row r="4" spans="1:26" s="142" customFormat="1" ht="25.5" x14ac:dyDescent="0.25">
      <c r="A4" s="440"/>
      <c r="B4" s="221" t="s">
        <v>59</v>
      </c>
      <c r="C4" s="234">
        <f t="shared" ref="C4:C6" si="0">SUM(D4:Z4)</f>
        <v>18000000</v>
      </c>
      <c r="D4" s="227">
        <f>(Bevételek!G62+Bevételek!G183+Bevételek!G219)</f>
        <v>0</v>
      </c>
      <c r="E4" s="182">
        <f>(Bevételek!H62+Bevételek!H183+Bevételek!H219)</f>
        <v>0</v>
      </c>
      <c r="F4" s="182">
        <f>(Bevételek!I62+Bevételek!I183+Bevételek!I219)</f>
        <v>18000000</v>
      </c>
      <c r="G4" s="182">
        <f>(Bevételek!J62+Bevételek!J183+Bevételek!J219)</f>
        <v>0</v>
      </c>
      <c r="H4" s="182">
        <f>(Bevételek!K62+Bevételek!K183+Bevételek!K219)</f>
        <v>0</v>
      </c>
      <c r="I4" s="182"/>
      <c r="J4" s="182"/>
      <c r="K4" s="182">
        <f>(Bevételek!L62+Bevételek!L183+Bevételek!L219)</f>
        <v>0</v>
      </c>
      <c r="L4" s="182"/>
      <c r="M4" s="182"/>
      <c r="N4" s="182"/>
      <c r="O4" s="182"/>
      <c r="P4" s="182">
        <f>(Bevételek!M62+Bevételek!M183+Bevételek!M219)</f>
        <v>0</v>
      </c>
      <c r="Q4" s="182">
        <f>(Bevételek!N62+Bevételek!N183+Bevételek!N219)</f>
        <v>0</v>
      </c>
      <c r="R4" s="182">
        <f>(Bevételek!O62+Bevételek!O183+Bevételek!O219)</f>
        <v>0</v>
      </c>
      <c r="S4" s="182">
        <f>(Bevételek!P62+Bevételek!P183+Bevételek!P219)</f>
        <v>0</v>
      </c>
      <c r="T4" s="182">
        <f>(Bevételek!Q62+Bevételek!Q183+Bevételek!Q219)</f>
        <v>0</v>
      </c>
      <c r="U4" s="182">
        <f>(Bevételek!R62+Bevételek!R183+Bevételek!R219)</f>
        <v>0</v>
      </c>
      <c r="V4" s="182"/>
      <c r="W4" s="182"/>
      <c r="X4" s="183"/>
      <c r="Y4" s="183"/>
      <c r="Z4" s="184">
        <f>(Bevételek!S62+Bevételek!S183+Bevételek!S219)</f>
        <v>0</v>
      </c>
    </row>
    <row r="5" spans="1:26" ht="25.5" x14ac:dyDescent="0.25">
      <c r="A5" s="440"/>
      <c r="B5" s="221" t="s">
        <v>570</v>
      </c>
      <c r="C5" s="234">
        <f t="shared" si="0"/>
        <v>53070454</v>
      </c>
      <c r="D5" s="227">
        <f>Bevételek!G259</f>
        <v>0</v>
      </c>
      <c r="E5" s="182">
        <f>Bevételek!H259</f>
        <v>0</v>
      </c>
      <c r="F5" s="182">
        <f>Bevételek!I259</f>
        <v>0</v>
      </c>
      <c r="G5" s="182">
        <f>Bevételek!J259</f>
        <v>0</v>
      </c>
      <c r="H5" s="182">
        <f>Bevételek!K259</f>
        <v>53070454</v>
      </c>
      <c r="I5" s="182"/>
      <c r="J5" s="182"/>
      <c r="K5" s="182">
        <f>Bevételek!L259</f>
        <v>0</v>
      </c>
      <c r="L5" s="182"/>
      <c r="M5" s="182"/>
      <c r="N5" s="182"/>
      <c r="O5" s="182"/>
      <c r="P5" s="182">
        <f>Bevételek!M259</f>
        <v>0</v>
      </c>
      <c r="Q5" s="182">
        <f>Bevételek!N259</f>
        <v>0</v>
      </c>
      <c r="R5" s="182">
        <f>Bevételek!O259</f>
        <v>0</v>
      </c>
      <c r="S5" s="182">
        <f>Bevételek!P259</f>
        <v>0</v>
      </c>
      <c r="T5" s="182">
        <f>Bevételek!Q259</f>
        <v>0</v>
      </c>
      <c r="U5" s="182">
        <f>Bevételek!R259</f>
        <v>0</v>
      </c>
      <c r="V5" s="182"/>
      <c r="W5" s="182"/>
      <c r="X5" s="183"/>
      <c r="Y5" s="183"/>
      <c r="Z5" s="184">
        <f>Bevételek!S259</f>
        <v>0</v>
      </c>
    </row>
    <row r="6" spans="1:26" ht="25.5" x14ac:dyDescent="0.25">
      <c r="A6" s="440"/>
      <c r="B6" s="221" t="s">
        <v>88</v>
      </c>
      <c r="C6" s="234">
        <f t="shared" si="0"/>
        <v>0</v>
      </c>
      <c r="D6" s="227">
        <f>(Bevételek!G245-Bevételek!G259)</f>
        <v>0</v>
      </c>
      <c r="E6" s="182">
        <f>(Bevételek!H245-Bevételek!H259)</f>
        <v>0</v>
      </c>
      <c r="F6" s="182">
        <f>(Bevételek!I245-Bevételek!I259)</f>
        <v>0</v>
      </c>
      <c r="G6" s="182">
        <f>(Bevételek!J245-Bevételek!J259)</f>
        <v>0</v>
      </c>
      <c r="H6" s="182">
        <f>(Bevételek!K245-Bevételek!K259)</f>
        <v>0</v>
      </c>
      <c r="I6" s="182"/>
      <c r="J6" s="182"/>
      <c r="K6" s="182">
        <f>(Bevételek!L245-Bevételek!L259)</f>
        <v>0</v>
      </c>
      <c r="L6" s="182"/>
      <c r="M6" s="182"/>
      <c r="N6" s="182"/>
      <c r="O6" s="182"/>
      <c r="P6" s="182">
        <f>(Bevételek!M245-Bevételek!M259)</f>
        <v>0</v>
      </c>
      <c r="Q6" s="182">
        <f>(Bevételek!N245-Bevételek!N259)</f>
        <v>0</v>
      </c>
      <c r="R6" s="182">
        <f>(Bevételek!O245-Bevételek!O259)</f>
        <v>0</v>
      </c>
      <c r="S6" s="182">
        <f>(Bevételek!P245-Bevételek!P259)</f>
        <v>0</v>
      </c>
      <c r="T6" s="182">
        <f>(Bevételek!Q245-Bevételek!Q259)</f>
        <v>0</v>
      </c>
      <c r="U6" s="182">
        <f>(Bevételek!R245-Bevételek!R259)</f>
        <v>0</v>
      </c>
      <c r="V6" s="182"/>
      <c r="W6" s="182"/>
      <c r="X6" s="183"/>
      <c r="Y6" s="183"/>
      <c r="Z6" s="184">
        <f>(Bevételek!S245-Bevételek!S259)</f>
        <v>0</v>
      </c>
    </row>
    <row r="7" spans="1:26" s="143" customFormat="1" ht="16.5" thickBot="1" x14ac:dyDescent="0.3">
      <c r="A7" s="441"/>
      <c r="B7" s="222" t="s">
        <v>571</v>
      </c>
      <c r="C7" s="231">
        <f t="shared" ref="C7" si="1">SUM(C3:C6)</f>
        <v>277142408.60000002</v>
      </c>
      <c r="D7" s="228">
        <f>SUM(D3:D6)</f>
        <v>4014179</v>
      </c>
      <c r="E7" s="185">
        <f t="shared" ref="E7:Z7" si="2">SUM(E3:E6)</f>
        <v>12000</v>
      </c>
      <c r="F7" s="185">
        <f t="shared" si="2"/>
        <v>26153587.5</v>
      </c>
      <c r="G7" s="185">
        <f t="shared" si="2"/>
        <v>137341245.09999999</v>
      </c>
      <c r="H7" s="185">
        <f t="shared" si="2"/>
        <v>53070454</v>
      </c>
      <c r="I7" s="185">
        <f t="shared" ref="I7" si="3">SUM(I3:I6)</f>
        <v>0</v>
      </c>
      <c r="J7" s="185">
        <f t="shared" si="2"/>
        <v>0</v>
      </c>
      <c r="K7" s="185">
        <f t="shared" ref="K7:M7" si="4">SUM(K3:K6)</f>
        <v>45000</v>
      </c>
      <c r="L7" s="185">
        <f t="shared" ref="L7" si="5">SUM(L3:L6)</f>
        <v>0</v>
      </c>
      <c r="M7" s="185">
        <f t="shared" si="4"/>
        <v>0</v>
      </c>
      <c r="N7" s="185">
        <f t="shared" si="2"/>
        <v>0</v>
      </c>
      <c r="O7" s="185">
        <f t="shared" si="2"/>
        <v>0</v>
      </c>
      <c r="P7" s="185">
        <f t="shared" si="2"/>
        <v>222000</v>
      </c>
      <c r="Q7" s="185">
        <f t="shared" ref="Q7:R7" si="6">SUM(Q3:Q6)</f>
        <v>368166</v>
      </c>
      <c r="R7" s="185">
        <f t="shared" si="6"/>
        <v>4507300</v>
      </c>
      <c r="S7" s="185">
        <f t="shared" si="2"/>
        <v>4867720</v>
      </c>
      <c r="T7" s="185">
        <f t="shared" si="2"/>
        <v>3000</v>
      </c>
      <c r="U7" s="185">
        <f t="shared" si="2"/>
        <v>245000</v>
      </c>
      <c r="V7" s="185">
        <f t="shared" ref="V7" si="7">SUM(V3:V6)</f>
        <v>0</v>
      </c>
      <c r="W7" s="185">
        <f t="shared" si="2"/>
        <v>0</v>
      </c>
      <c r="X7" s="186">
        <f t="shared" ref="X7:Y7" si="8">SUM(X3:X6)</f>
        <v>0</v>
      </c>
      <c r="Y7" s="186">
        <f t="shared" si="8"/>
        <v>0</v>
      </c>
      <c r="Z7" s="187">
        <f t="shared" si="2"/>
        <v>46292757</v>
      </c>
    </row>
    <row r="8" spans="1:26" ht="25.5" x14ac:dyDescent="0.25">
      <c r="A8" s="440" t="s">
        <v>849</v>
      </c>
      <c r="B8" s="223" t="s">
        <v>572</v>
      </c>
      <c r="C8" s="235">
        <f>SUM(D8:Z8)</f>
        <v>142947265.60787398</v>
      </c>
      <c r="D8" s="229">
        <f>Igazgatás!H5+Igazgatás!H28+Igazgatás!H38+Igazgatás!H93+Igazgatás!H109</f>
        <v>68474345.537873983</v>
      </c>
      <c r="E8" s="188">
        <f>Községgazd!I5+Községgazd!I24+Községgazd!I32+Községgazd!I68+Községgazd!I84</f>
        <v>1179486</v>
      </c>
      <c r="F8" s="188">
        <f>Vagyongazd!H5+Vagyongazd!H24+Vagyongazd!H32+Vagyongazd!H64+Vagyongazd!H80</f>
        <v>65925</v>
      </c>
      <c r="G8" s="188">
        <f>Támogatás!I5+Támogatás!I24+Támogatás!I32+Támogatás!I59+Támogatás!I75</f>
        <v>4681048</v>
      </c>
      <c r="H8" s="188">
        <f>Támogatás!J5+Támogatás!J24+Támogatás!J32+Támogatás!J59+Támogatás!J75</f>
        <v>0</v>
      </c>
      <c r="I8" s="188">
        <f>Közfoglalkoztatás!H5+Közfoglalkoztatás!H24+Közfoglalkoztatás!H32+Közfoglalkoztatás!H59+Közfoglalkoztatás!H75</f>
        <v>1085329</v>
      </c>
      <c r="J8" s="188">
        <f>Közút!H5+Közút!H24+Közút!H32+Közút!H59+Közút!H75</f>
        <v>2381230</v>
      </c>
      <c r="K8" s="188">
        <f>Környezetvédelem!I5+Környezetvédelem!I24+Környezetvédelem!I32+Környezetvédelem!I61+Környezetvédelem!I77</f>
        <v>63500</v>
      </c>
      <c r="L8" s="188">
        <f>Környezetvédelem!J5+Környezetvédelem!J24+Környezetvédelem!J32+Környezetvédelem!J61+Környezetvédelem!J77</f>
        <v>15033954</v>
      </c>
      <c r="M8" s="188">
        <f>Környezetvédelem!K5+Környezetvédelem!K24+Környezetvédelem!K32+Környezetvédelem!K61+Környezetvédelem!K77</f>
        <v>960965</v>
      </c>
      <c r="N8" s="188">
        <f>Községgazd!J5+Községgazd!J24+Községgazd!J32+Községgazd!J68+Községgazd!J84</f>
        <v>4544000</v>
      </c>
      <c r="O8" s="188">
        <f>Községgazd!K5+Községgazd!K24+Községgazd!K32+Községgazd!K68+Községgazd!K84</f>
        <v>6081284</v>
      </c>
      <c r="P8" s="188">
        <f>Egészségügy!I5+Egészségügy!I30+Egészségügy!I41+Egészségügy!I100+Egészségügy!I116</f>
        <v>792153</v>
      </c>
      <c r="Q8" s="188">
        <f>Egészségügy!J5+Egészségügy!J30+Egészségügy!J41+Egészségügy!J100+Egészségügy!J116</f>
        <v>806353</v>
      </c>
      <c r="R8" s="188">
        <f>Egészségügy!K5+Egészségügy!K30+Egészségügy!K41+Egészségügy!K100+Egészségügy!K116</f>
        <v>4873194.5999999996</v>
      </c>
      <c r="S8" s="188">
        <f>Sport!F5+Sport!F24+Sport!F32+Sport!F66+Sport!F82</f>
        <v>11450736.370000001</v>
      </c>
      <c r="T8" s="188">
        <f>Közművelődés!I5+Közművelődés!I24+Közművelődés!I32+Közművelődés!I81+Közművelődés!I97</f>
        <v>1314723.5</v>
      </c>
      <c r="U8" s="188">
        <f>Közművelődés!J5+Közművelődés!J24+Közművelődés!J32+Közművelődés!J81+Közművelődés!J97</f>
        <v>4735570.5</v>
      </c>
      <c r="V8" s="188">
        <f>Támogatás!K5+Támogatás!K24+Támogatás!K32+Támogatás!K59+Támogatás!K75</f>
        <v>2568000</v>
      </c>
      <c r="W8" s="188">
        <f>Támogatás!L5+Támogatás!L24+Támogatás!L32+Támogatás!L59+Támogatás!L75</f>
        <v>4137892</v>
      </c>
      <c r="X8" s="188">
        <f>Támogatás!M5+Támogatás!M24+Támogatás!M32+Támogatás!M59+Támogatás!M75</f>
        <v>1200000</v>
      </c>
      <c r="Y8" s="188">
        <f>Támogatás!N5+Támogatás!N24+Támogatás!N32+Támogatás!N59+Támogatás!N75</f>
        <v>6517576.0999999996</v>
      </c>
      <c r="Z8" s="189"/>
    </row>
    <row r="9" spans="1:26" ht="25.5" x14ac:dyDescent="0.25">
      <c r="A9" s="440"/>
      <c r="B9" s="221" t="s">
        <v>573</v>
      </c>
      <c r="C9" s="234">
        <f t="shared" ref="C9:C10" si="9">SUM(D9:Z9)</f>
        <v>10067499.992125984</v>
      </c>
      <c r="D9" s="227">
        <f>Igazgatás!H185+Igazgatás!H197+Igazgatás!H202</f>
        <v>4999999.9921259843</v>
      </c>
      <c r="E9" s="182">
        <f>Községgazd!I156+Községgazd!I166+Községgazd!I171</f>
        <v>0</v>
      </c>
      <c r="F9" s="182">
        <f>Vagyongazd!H152+Vagyongazd!H162+Vagyongazd!H167</f>
        <v>1500000</v>
      </c>
      <c r="G9" s="182">
        <f>Támogatás!I154+Támogatás!I164+Támogatás!I169</f>
        <v>0</v>
      </c>
      <c r="H9" s="182">
        <f>Támogatás!J154+Támogatás!J164+Támogatás!J169</f>
        <v>0</v>
      </c>
      <c r="I9" s="182">
        <f>Közfoglalkoztatás!H147+Közfoglalkoztatás!H157+Közfoglalkoztatás!H162</f>
        <v>0</v>
      </c>
      <c r="J9" s="182">
        <f>Közút!H147+Közút!H157+Közút!H162</f>
        <v>0</v>
      </c>
      <c r="K9" s="182">
        <f>Környezetvédelem!I151+Környezetvédelem!I161+Környezetvédelem!I166</f>
        <v>0</v>
      </c>
      <c r="L9" s="182">
        <f>Környezetvédelem!J151+Környezetvédelem!J161+Környezetvédelem!J166</f>
        <v>0</v>
      </c>
      <c r="M9" s="182">
        <f>Környezetvédelem!K151+Környezetvédelem!K161+Környezetvédelem!K166</f>
        <v>0</v>
      </c>
      <c r="N9" s="182">
        <f>Községgazd!J156+Községgazd!J166+Községgazd!J171</f>
        <v>0</v>
      </c>
      <c r="O9" s="182">
        <f>Községgazd!K156+Községgazd!K166+Községgazd!K171</f>
        <v>3250000</v>
      </c>
      <c r="P9" s="182">
        <f>Egészségügy!I188+Egészségügy!I198+Egészségügy!I203</f>
        <v>0</v>
      </c>
      <c r="Q9" s="182">
        <f>Egészségügy!J188+Egészségügy!J198+Egészségügy!J203</f>
        <v>0</v>
      </c>
      <c r="R9" s="182">
        <f>Egészségügy!K188+Egészségügy!K198+Egészségügy!K203</f>
        <v>0</v>
      </c>
      <c r="S9" s="182">
        <f>Sport!F154+Sport!F164+Sport!F169</f>
        <v>0</v>
      </c>
      <c r="T9" s="182">
        <f>Közművelődés!I169+Közművelődés!I179+Közművelődés!I184</f>
        <v>76200</v>
      </c>
      <c r="U9" s="182">
        <f>Közművelődés!J169+Közművelődés!J179+Közművelődés!J184</f>
        <v>241300</v>
      </c>
      <c r="V9" s="182">
        <f>Támogatás!K154+Támogatás!K164+Támogatás!K169</f>
        <v>0</v>
      </c>
      <c r="W9" s="182">
        <f>Támogatás!L154+Támogatás!L164+Támogatás!L169</f>
        <v>0</v>
      </c>
      <c r="X9" s="182">
        <f>Támogatás!M154+Támogatás!M164+Támogatás!M169</f>
        <v>0</v>
      </c>
      <c r="Y9" s="182">
        <f>Támogatás!N154+Támogatás!N164+Támogatás!N169</f>
        <v>0</v>
      </c>
      <c r="Z9" s="184"/>
    </row>
    <row r="10" spans="1:26" ht="25.5" x14ac:dyDescent="0.25">
      <c r="A10" s="440"/>
      <c r="B10" s="221" t="s">
        <v>285</v>
      </c>
      <c r="C10" s="234">
        <f t="shared" si="9"/>
        <v>123097643</v>
      </c>
      <c r="D10" s="227">
        <f>Igazgatás!H265</f>
        <v>0</v>
      </c>
      <c r="E10" s="182">
        <f>Községgazd!I234</f>
        <v>0</v>
      </c>
      <c r="F10" s="182">
        <f>Vagyongazd!H230</f>
        <v>0</v>
      </c>
      <c r="G10" s="182">
        <f>Támogatás!I232</f>
        <v>4648682</v>
      </c>
      <c r="H10" s="182">
        <f>Támogatás!J232</f>
        <v>118448961</v>
      </c>
      <c r="I10" s="182">
        <f>Közfoglalkoztatás!H225</f>
        <v>0</v>
      </c>
      <c r="J10" s="182">
        <f>Közút!H225</f>
        <v>0</v>
      </c>
      <c r="K10" s="182">
        <f>Környezetvédelem!I229</f>
        <v>0</v>
      </c>
      <c r="L10" s="182">
        <f>Környezetvédelem!J229</f>
        <v>0</v>
      </c>
      <c r="M10" s="182">
        <f>Környezetvédelem!K229</f>
        <v>0</v>
      </c>
      <c r="N10" s="182">
        <f>Községgazd!J234</f>
        <v>0</v>
      </c>
      <c r="O10" s="182">
        <f>Községgazd!K234</f>
        <v>0</v>
      </c>
      <c r="P10" s="182">
        <f>Egészségügy!I266</f>
        <v>0</v>
      </c>
      <c r="Q10" s="182">
        <f>Egészségügy!J266</f>
        <v>0</v>
      </c>
      <c r="R10" s="182">
        <f>Egészségügy!K266</f>
        <v>0</v>
      </c>
      <c r="S10" s="182">
        <f>Sport!F232</f>
        <v>0</v>
      </c>
      <c r="T10" s="182">
        <f>Közművelődés!I247</f>
        <v>0</v>
      </c>
      <c r="U10" s="182">
        <f>Közművelődés!J247</f>
        <v>0</v>
      </c>
      <c r="V10" s="182">
        <f>Támogatás!K232</f>
        <v>0</v>
      </c>
      <c r="W10" s="182">
        <f>Támogatás!L232</f>
        <v>0</v>
      </c>
      <c r="X10" s="182">
        <f>Támogatás!M232</f>
        <v>0</v>
      </c>
      <c r="Y10" s="182">
        <f>Támogatás!N232</f>
        <v>0</v>
      </c>
      <c r="Z10" s="184"/>
    </row>
    <row r="11" spans="1:26" s="144" customFormat="1" ht="16.5" thickBot="1" x14ac:dyDescent="0.3">
      <c r="A11" s="441"/>
      <c r="B11" s="222" t="s">
        <v>571</v>
      </c>
      <c r="C11" s="231">
        <f>SUM(C8:C10)</f>
        <v>276112408.59999996</v>
      </c>
      <c r="D11" s="228">
        <f>SUM(D8:D10)</f>
        <v>73474345.529999971</v>
      </c>
      <c r="E11" s="185">
        <f t="shared" ref="E11:Z11" si="10">SUM(E8:E10)</f>
        <v>1179486</v>
      </c>
      <c r="F11" s="185">
        <f t="shared" si="10"/>
        <v>1565925</v>
      </c>
      <c r="G11" s="185">
        <f t="shared" si="10"/>
        <v>9329730</v>
      </c>
      <c r="H11" s="185">
        <f t="shared" si="10"/>
        <v>118448961</v>
      </c>
      <c r="I11" s="185">
        <f t="shared" ref="I11" si="11">SUM(I8:I10)</f>
        <v>1085329</v>
      </c>
      <c r="J11" s="185">
        <f t="shared" si="10"/>
        <v>2381230</v>
      </c>
      <c r="K11" s="185">
        <f t="shared" ref="K11:M11" si="12">SUM(K8:K10)</f>
        <v>63500</v>
      </c>
      <c r="L11" s="185">
        <f t="shared" ref="L11" si="13">SUM(L8:L10)</f>
        <v>15033954</v>
      </c>
      <c r="M11" s="185">
        <f t="shared" si="12"/>
        <v>960965</v>
      </c>
      <c r="N11" s="185">
        <f t="shared" si="10"/>
        <v>4544000</v>
      </c>
      <c r="O11" s="185">
        <f t="shared" si="10"/>
        <v>9331284</v>
      </c>
      <c r="P11" s="185">
        <f t="shared" si="10"/>
        <v>792153</v>
      </c>
      <c r="Q11" s="185">
        <f t="shared" ref="Q11:R11" si="14">SUM(Q8:Q10)</f>
        <v>806353</v>
      </c>
      <c r="R11" s="185">
        <f t="shared" si="14"/>
        <v>4873194.5999999996</v>
      </c>
      <c r="S11" s="185">
        <f t="shared" si="10"/>
        <v>11450736.370000001</v>
      </c>
      <c r="T11" s="185">
        <f t="shared" si="10"/>
        <v>1390923.5</v>
      </c>
      <c r="U11" s="185">
        <f t="shared" si="10"/>
        <v>4976870.5</v>
      </c>
      <c r="V11" s="185">
        <f t="shared" ref="V11" si="15">SUM(V8:V10)</f>
        <v>2568000</v>
      </c>
      <c r="W11" s="185">
        <f t="shared" si="10"/>
        <v>4137892</v>
      </c>
      <c r="X11" s="186">
        <f t="shared" ref="X11:Y11" si="16">SUM(X8:X10)</f>
        <v>1200000</v>
      </c>
      <c r="Y11" s="186">
        <f t="shared" si="16"/>
        <v>6517576.0999999996</v>
      </c>
      <c r="Z11" s="187">
        <f t="shared" si="10"/>
        <v>0</v>
      </c>
    </row>
    <row r="12" spans="1:26" s="146" customFormat="1" ht="15" customHeight="1" thickBot="1" x14ac:dyDescent="0.3">
      <c r="A12" s="442" t="s">
        <v>850</v>
      </c>
      <c r="B12" s="443"/>
      <c r="C12" s="232">
        <f t="shared" ref="C12" si="17">C7-C11</f>
        <v>1030000.0000000596</v>
      </c>
      <c r="D12" s="230">
        <f>D7-D11</f>
        <v>-69460166.529999971</v>
      </c>
      <c r="E12" s="145">
        <f t="shared" ref="E12:Z12" si="18">E7-E11</f>
        <v>-1167486</v>
      </c>
      <c r="F12" s="145">
        <f t="shared" si="18"/>
        <v>24587662.5</v>
      </c>
      <c r="G12" s="145">
        <f t="shared" si="18"/>
        <v>128011515.09999999</v>
      </c>
      <c r="H12" s="145">
        <f t="shared" si="18"/>
        <v>-65378507</v>
      </c>
      <c r="I12" s="145">
        <f t="shared" ref="I12" si="19">I7-I11</f>
        <v>-1085329</v>
      </c>
      <c r="J12" s="145">
        <f t="shared" si="18"/>
        <v>-2381230</v>
      </c>
      <c r="K12" s="145">
        <f t="shared" ref="K12:M12" si="20">K7-K11</f>
        <v>-18500</v>
      </c>
      <c r="L12" s="145">
        <f t="shared" ref="L12" si="21">L7-L11</f>
        <v>-15033954</v>
      </c>
      <c r="M12" s="145">
        <f t="shared" si="20"/>
        <v>-960965</v>
      </c>
      <c r="N12" s="145">
        <f t="shared" si="18"/>
        <v>-4544000</v>
      </c>
      <c r="O12" s="145">
        <f t="shared" si="18"/>
        <v>-9331284</v>
      </c>
      <c r="P12" s="145">
        <f t="shared" si="18"/>
        <v>-570153</v>
      </c>
      <c r="Q12" s="145">
        <f t="shared" ref="Q12:R12" si="22">Q7-Q11</f>
        <v>-438187</v>
      </c>
      <c r="R12" s="145">
        <f t="shared" si="22"/>
        <v>-365894.59999999963</v>
      </c>
      <c r="S12" s="145">
        <f t="shared" si="18"/>
        <v>-6583016.370000001</v>
      </c>
      <c r="T12" s="145">
        <f t="shared" si="18"/>
        <v>-1387923.5</v>
      </c>
      <c r="U12" s="145">
        <f t="shared" si="18"/>
        <v>-4731870.5</v>
      </c>
      <c r="V12" s="145">
        <f t="shared" ref="V12" si="23">V7-V11</f>
        <v>-2568000</v>
      </c>
      <c r="W12" s="145">
        <f t="shared" si="18"/>
        <v>-4137892</v>
      </c>
      <c r="X12" s="174">
        <f t="shared" ref="X12:Y12" si="24">X7-X11</f>
        <v>-1200000</v>
      </c>
      <c r="Y12" s="174">
        <f t="shared" si="24"/>
        <v>-6517576.0999999996</v>
      </c>
      <c r="Z12" s="225">
        <f t="shared" si="18"/>
        <v>46292757</v>
      </c>
    </row>
    <row r="13" spans="1:26" ht="15" customHeight="1" x14ac:dyDescent="0.25">
      <c r="A13" s="147"/>
      <c r="B13" s="148"/>
      <c r="C13" s="148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</row>
    <row r="16" spans="1:26" x14ac:dyDescent="0.25">
      <c r="C16" s="437"/>
    </row>
  </sheetData>
  <mergeCells count="4">
    <mergeCell ref="A3:A7"/>
    <mergeCell ref="A8:A11"/>
    <mergeCell ref="A12:B12"/>
    <mergeCell ref="A2:B2"/>
  </mergeCells>
  <printOptions horizontalCentered="1"/>
  <pageMargins left="0.23622047244094491" right="0.23622047244094491" top="0.74803149606299213" bottom="0.74803149606299213" header="0.31496062992125984" footer="0.31496062992125984"/>
  <pageSetup paperSize="8" orientation="landscape" r:id="rId1"/>
  <headerFooter>
    <oddHeader>&amp;C&amp;"Times New Roman,Félkövér"&amp;12Újbarok Községi Önkormányzat - Előirányzati összessítő kormányzati funkciónként 2017. év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S14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15" sqref="C15"/>
    </sheetView>
  </sheetViews>
  <sheetFormatPr defaultColWidth="9" defaultRowHeight="15" x14ac:dyDescent="0.25"/>
  <cols>
    <col min="1" max="1" width="2.7109375" style="140" customWidth="1"/>
    <col min="2" max="2" width="11.5703125" style="141" customWidth="1"/>
    <col min="3" max="3" width="13" style="141" bestFit="1" customWidth="1"/>
    <col min="4" max="4" width="12.5703125" style="140" bestFit="1" customWidth="1"/>
    <col min="5" max="5" width="10.140625" style="140" bestFit="1" customWidth="1"/>
    <col min="6" max="7" width="10.7109375" style="140" bestFit="1" customWidth="1"/>
    <col min="8" max="8" width="11.42578125" style="140" bestFit="1" customWidth="1"/>
    <col min="9" max="12" width="10.140625" style="140" bestFit="1" customWidth="1"/>
    <col min="13" max="13" width="14.140625" style="140" customWidth="1"/>
    <col min="14" max="14" width="10.140625" style="140" bestFit="1" customWidth="1"/>
    <col min="15" max="15" width="11.85546875" style="140" bestFit="1" customWidth="1"/>
    <col min="16" max="16" width="11.28515625" style="140" customWidth="1"/>
    <col min="17" max="17" width="13.42578125" style="140" customWidth="1"/>
    <col min="18" max="18" width="12.85546875" style="140" customWidth="1"/>
    <col min="19" max="19" width="11.85546875" style="140" bestFit="1" customWidth="1"/>
    <col min="20" max="16384" width="9" style="140"/>
  </cols>
  <sheetData>
    <row r="1" spans="1:19" ht="15.75" thickBot="1" x14ac:dyDescent="0.3">
      <c r="N1" s="224"/>
      <c r="O1" s="224"/>
      <c r="S1" s="224" t="s">
        <v>828</v>
      </c>
    </row>
    <row r="2" spans="1:19" ht="15.75" thickBot="1" x14ac:dyDescent="0.3">
      <c r="A2" s="445" t="s">
        <v>984</v>
      </c>
      <c r="B2" s="446"/>
      <c r="C2" s="445" t="s">
        <v>571</v>
      </c>
      <c r="D2" s="508" t="s">
        <v>1022</v>
      </c>
      <c r="E2" s="494"/>
      <c r="F2" s="494"/>
      <c r="G2" s="494"/>
      <c r="H2" s="494"/>
      <c r="I2" s="494"/>
      <c r="J2" s="494"/>
      <c r="K2" s="494"/>
      <c r="L2" s="494"/>
      <c r="M2" s="494"/>
      <c r="N2" s="504"/>
      <c r="O2" s="318" t="s">
        <v>1006</v>
      </c>
      <c r="P2" s="493" t="s">
        <v>1021</v>
      </c>
      <c r="Q2" s="494"/>
      <c r="R2" s="494"/>
      <c r="S2" s="504"/>
    </row>
    <row r="3" spans="1:19" ht="65.25" customHeight="1" thickBot="1" x14ac:dyDescent="0.3">
      <c r="A3" s="447"/>
      <c r="B3" s="448"/>
      <c r="C3" s="447"/>
      <c r="D3" s="343" t="s">
        <v>840</v>
      </c>
      <c r="E3" s="303" t="s">
        <v>841</v>
      </c>
      <c r="F3" s="303" t="s">
        <v>843</v>
      </c>
      <c r="G3" s="303" t="s">
        <v>858</v>
      </c>
      <c r="H3" s="303" t="s">
        <v>1023</v>
      </c>
      <c r="I3" s="303" t="s">
        <v>846</v>
      </c>
      <c r="J3" s="303" t="s">
        <v>847</v>
      </c>
      <c r="K3" s="304" t="s">
        <v>1025</v>
      </c>
      <c r="L3" s="303" t="s">
        <v>851</v>
      </c>
      <c r="M3" s="303" t="s">
        <v>1104</v>
      </c>
      <c r="N3" s="305" t="s">
        <v>852</v>
      </c>
      <c r="O3" s="350" t="s">
        <v>840</v>
      </c>
      <c r="P3" s="342" t="s">
        <v>1026</v>
      </c>
      <c r="Q3" s="303" t="s">
        <v>997</v>
      </c>
      <c r="R3" s="303" t="s">
        <v>1024</v>
      </c>
      <c r="S3" s="305" t="s">
        <v>998</v>
      </c>
    </row>
    <row r="4" spans="1:19" ht="25.5" x14ac:dyDescent="0.25">
      <c r="A4" s="439" t="s">
        <v>848</v>
      </c>
      <c r="B4" s="220" t="s">
        <v>44</v>
      </c>
      <c r="C4" s="361">
        <f>SUM(D4:S4)</f>
        <v>137341245.09999999</v>
      </c>
      <c r="D4" s="320">
        <f>Bevételek!J13</f>
        <v>6000000</v>
      </c>
      <c r="E4" s="355">
        <f>Bevételek!J11</f>
        <v>1179486</v>
      </c>
      <c r="F4" s="355">
        <f>Bevételek!J12</f>
        <v>2381230</v>
      </c>
      <c r="G4" s="355">
        <f>Bevételek!J10</f>
        <v>4544000</v>
      </c>
      <c r="H4" s="355">
        <f>Bevételek!J9+Bevételek!J14</f>
        <v>3878940</v>
      </c>
      <c r="I4" s="495">
        <f>Bevételek!J21</f>
        <v>1922040</v>
      </c>
      <c r="J4" s="505"/>
      <c r="K4" s="351">
        <f>Bevételek!J54</f>
        <v>976797.09999999986</v>
      </c>
      <c r="L4" s="495">
        <f>Bevételek!J18+Bevételek!J19</f>
        <v>12924000</v>
      </c>
      <c r="M4" s="496"/>
      <c r="N4" s="497"/>
      <c r="O4" s="351">
        <f>Bevételek!J8</f>
        <v>33342400</v>
      </c>
      <c r="P4" s="509">
        <f>Bevételek!J16</f>
        <v>54264090</v>
      </c>
      <c r="Q4" s="496"/>
      <c r="R4" s="505"/>
      <c r="S4" s="362">
        <f>Bevételek!J20</f>
        <v>15928262</v>
      </c>
    </row>
    <row r="5" spans="1:19" s="142" customFormat="1" ht="25.5" x14ac:dyDescent="0.25">
      <c r="A5" s="440"/>
      <c r="B5" s="221" t="s">
        <v>59</v>
      </c>
      <c r="C5" s="363">
        <f t="shared" ref="C5:C7" si="0">SUM(D5:S5)</f>
        <v>0</v>
      </c>
      <c r="D5" s="321"/>
      <c r="E5" s="357"/>
      <c r="F5" s="357"/>
      <c r="G5" s="357"/>
      <c r="H5" s="357"/>
      <c r="I5" s="498"/>
      <c r="J5" s="506"/>
      <c r="K5" s="352"/>
      <c r="L5" s="498"/>
      <c r="M5" s="499"/>
      <c r="N5" s="500"/>
      <c r="O5" s="352"/>
      <c r="P5" s="510"/>
      <c r="Q5" s="499"/>
      <c r="R5" s="506"/>
      <c r="S5" s="364"/>
    </row>
    <row r="6" spans="1:19" ht="25.5" x14ac:dyDescent="0.25">
      <c r="A6" s="440"/>
      <c r="B6" s="221" t="s">
        <v>570</v>
      </c>
      <c r="C6" s="363">
        <f t="shared" si="0"/>
        <v>0</v>
      </c>
      <c r="D6" s="321"/>
      <c r="E6" s="357"/>
      <c r="F6" s="357"/>
      <c r="G6" s="357"/>
      <c r="H6" s="357"/>
      <c r="I6" s="498"/>
      <c r="J6" s="506"/>
      <c r="K6" s="352"/>
      <c r="L6" s="498"/>
      <c r="M6" s="499"/>
      <c r="N6" s="500"/>
      <c r="O6" s="352"/>
      <c r="P6" s="510"/>
      <c r="Q6" s="499"/>
      <c r="R6" s="506"/>
      <c r="S6" s="364"/>
    </row>
    <row r="7" spans="1:19" ht="25.5" x14ac:dyDescent="0.25">
      <c r="A7" s="440"/>
      <c r="B7" s="221" t="s">
        <v>88</v>
      </c>
      <c r="C7" s="363">
        <f t="shared" si="0"/>
        <v>0</v>
      </c>
      <c r="D7" s="321"/>
      <c r="E7" s="357"/>
      <c r="F7" s="357"/>
      <c r="G7" s="357"/>
      <c r="H7" s="357"/>
      <c r="I7" s="498"/>
      <c r="J7" s="506"/>
      <c r="K7" s="352"/>
      <c r="L7" s="498"/>
      <c r="M7" s="499"/>
      <c r="N7" s="500"/>
      <c r="O7" s="352"/>
      <c r="P7" s="510"/>
      <c r="Q7" s="499"/>
      <c r="R7" s="506"/>
      <c r="S7" s="364"/>
    </row>
    <row r="8" spans="1:19" s="143" customFormat="1" ht="16.5" thickBot="1" x14ac:dyDescent="0.3">
      <c r="A8" s="441"/>
      <c r="B8" s="222" t="s">
        <v>571</v>
      </c>
      <c r="C8" s="365">
        <f t="shared" ref="C8" si="1">SUM(C4:C7)</f>
        <v>137341245.09999999</v>
      </c>
      <c r="D8" s="322">
        <f>SUM(D4:D7)</f>
        <v>6000000</v>
      </c>
      <c r="E8" s="359">
        <f t="shared" ref="E8:K8" si="2">SUM(E4:E7)</f>
        <v>1179486</v>
      </c>
      <c r="F8" s="359">
        <f t="shared" si="2"/>
        <v>2381230</v>
      </c>
      <c r="G8" s="359">
        <f t="shared" si="2"/>
        <v>4544000</v>
      </c>
      <c r="H8" s="359">
        <f t="shared" si="2"/>
        <v>3878940</v>
      </c>
      <c r="I8" s="501">
        <f t="shared" si="2"/>
        <v>1922040</v>
      </c>
      <c r="J8" s="507"/>
      <c r="K8" s="434">
        <f t="shared" si="2"/>
        <v>976797.09999999986</v>
      </c>
      <c r="L8" s="501">
        <f>SUM(L4:N7)</f>
        <v>12924000</v>
      </c>
      <c r="M8" s="502"/>
      <c r="N8" s="503"/>
      <c r="O8" s="353">
        <f t="shared" ref="O8:S8" si="3">SUM(O4:O7)</f>
        <v>33342400</v>
      </c>
      <c r="P8" s="511">
        <f>SUM(P4:P7)</f>
        <v>54264090</v>
      </c>
      <c r="Q8" s="502"/>
      <c r="R8" s="507"/>
      <c r="S8" s="366">
        <f t="shared" si="3"/>
        <v>15928262</v>
      </c>
    </row>
    <row r="9" spans="1:19" ht="25.5" x14ac:dyDescent="0.25">
      <c r="A9" s="440" t="s">
        <v>849</v>
      </c>
      <c r="B9" s="223" t="s">
        <v>572</v>
      </c>
      <c r="C9" s="367">
        <f>SUM(D9:S9)</f>
        <v>220886018.00467399</v>
      </c>
      <c r="D9" s="368">
        <f>Igazgatás!H5+Igazgatás!H28+Igazgatás!H38+Igazgatás!H93+Igazgatás!H109</f>
        <v>68474345.537873983</v>
      </c>
      <c r="E9" s="369">
        <f>Községgazd!I5+Községgazd!I24+Községgazd!I32+Községgazd!I68+Községgazd!I84</f>
        <v>1179486</v>
      </c>
      <c r="F9" s="369">
        <f>Közút!F5+Közút!F24+Közút!F32+Közút!F59+Közút!F75</f>
        <v>2381230</v>
      </c>
      <c r="G9" s="369">
        <f>Községgazd!J5+Községgazd!J24+Községgazd!J32+Községgazd!J68+Községgazd!J84</f>
        <v>4544000</v>
      </c>
      <c r="H9" s="369">
        <f>Községgazd!K5+Községgazd!K24+Községgazd!K32+Községgazd!K68+Községgazd!K84</f>
        <v>6081284</v>
      </c>
      <c r="I9" s="369">
        <f>Közművelődés!I5+Közművelődés!I24+Közművelődés!I32+Közművelődés!I81+Közművelődés!I97</f>
        <v>1314723.5</v>
      </c>
      <c r="J9" s="369">
        <f>Közművelődés!J5+Közművelődés!J24+Közművelődés!J32+Közművelődés!J81+Közművelődés!J97</f>
        <v>4735570.5</v>
      </c>
      <c r="K9" s="369">
        <f>Közfoglalkoztatás!H5+Közfoglalkoztatás!H24+Közfoglalkoztatás!H32+Közfoglalkoztatás!H59+Közfoglalkoztatás!H75</f>
        <v>1085329</v>
      </c>
      <c r="L9" s="369">
        <f>Támogatás!L5+Támogatás!L24+Támogatás!L32+Támogatás!L59+Támogatás!L75-Támogatás!L153</f>
        <v>4137892</v>
      </c>
      <c r="M9" s="369">
        <f>Támogatás!M5+Támogatás!M24+Támogatás!M32+Támogatás!M59+Támogatás!M75-Támogatás!M153</f>
        <v>1200000</v>
      </c>
      <c r="N9" s="370">
        <f>Támogatás!N5+Támogatás!N24+Támogatás!N32+Támogatás!N59+Támogatás!N75-Támogatás!N153</f>
        <v>1511000</v>
      </c>
      <c r="O9" s="371">
        <f>'Hivatal ki'!F5+'Hivatal ki'!F24+'Hivatal ki'!F32+'Hivatal ki'!F75+'Hivatal ki'!F91</f>
        <v>37561871.896799996</v>
      </c>
      <c r="P9" s="372">
        <f>Óvoda!G5+Óvoda!G24+Óvoda!G34+Óvoda!G73+Óvoda!G89</f>
        <v>446688.4</v>
      </c>
      <c r="Q9" s="369">
        <f>Óvoda!H5+Óvoda!H24+Óvoda!H34+Óvoda!H73+Óvoda!H89</f>
        <v>59479987.869999997</v>
      </c>
      <c r="R9" s="369">
        <f>Óvoda!I5+Óvoda!I24+Óvoda!I34+Óvoda!I73+Óvoda!I89</f>
        <v>3291874</v>
      </c>
      <c r="S9" s="370">
        <f>Étkeztetés!G5+Étkeztetés!G24+Étkeztetés!G32+Étkeztetés!G66+Étkeztetés!G82</f>
        <v>23460735.300000001</v>
      </c>
    </row>
    <row r="10" spans="1:19" ht="25.5" x14ac:dyDescent="0.25">
      <c r="A10" s="440"/>
      <c r="B10" s="221" t="s">
        <v>573</v>
      </c>
      <c r="C10" s="363">
        <f t="shared" ref="C10:C11" si="4">SUM(D10:S10)</f>
        <v>8794499.9921259843</v>
      </c>
      <c r="D10" s="321">
        <f>Igazgatás!H185+Igazgatás!H197+Igazgatás!H202</f>
        <v>4999999.9921259843</v>
      </c>
      <c r="E10" s="357">
        <f>Községgazd!I156+Községgazd!I166+Községgazd!I171</f>
        <v>0</v>
      </c>
      <c r="F10" s="357">
        <f>Közút!F147+Közút!F157+Közút!F162</f>
        <v>0</v>
      </c>
      <c r="G10" s="357">
        <f>Községgazd!J156+Községgazd!J166+Községgazd!J171</f>
        <v>0</v>
      </c>
      <c r="H10" s="357">
        <f>Községgazd!K156+Községgazd!K166+Községgazd!K171</f>
        <v>3250000</v>
      </c>
      <c r="I10" s="357">
        <f>Közművelődés!I169+Közművelődés!I179+Közművelődés!I184</f>
        <v>76200</v>
      </c>
      <c r="J10" s="357">
        <f>Közművelődés!J169+Közművelődés!J179+Közművelődés!J184</f>
        <v>241300</v>
      </c>
      <c r="K10" s="357">
        <f>Közfoglalkoztatás!H147+Közfoglalkoztatás!H157+Közfoglalkoztatás!H162</f>
        <v>0</v>
      </c>
      <c r="L10" s="357">
        <f>Támogatás!L154+Támogatás!L164+Támogatás!L169</f>
        <v>0</v>
      </c>
      <c r="M10" s="357">
        <f>Támogatás!M154+Támogatás!M164+Támogatás!M169</f>
        <v>0</v>
      </c>
      <c r="N10" s="364">
        <f>Támogatás!N154+Támogatás!N164+Támogatás!N169</f>
        <v>0</v>
      </c>
      <c r="O10" s="352">
        <f>'Hivatal ki'!F163+'Hivatal ki'!F173+'Hivatal ki'!F178</f>
        <v>0</v>
      </c>
      <c r="P10" s="356">
        <f>Óvoda!G161+Óvoda!G171+Óvoda!G176</f>
        <v>0</v>
      </c>
      <c r="Q10" s="357">
        <f>Óvoda!H161+Óvoda!H171+Óvoda!H176</f>
        <v>0</v>
      </c>
      <c r="R10" s="357">
        <f>Óvoda!I161+Óvoda!I171+Óvoda!I176</f>
        <v>100000</v>
      </c>
      <c r="S10" s="364">
        <f>Étkeztetés!G154+Étkeztetés!G164+Étkeztetés!G169</f>
        <v>127000</v>
      </c>
    </row>
    <row r="11" spans="1:19" ht="25.5" x14ac:dyDescent="0.25">
      <c r="A11" s="440"/>
      <c r="B11" s="221" t="s">
        <v>285</v>
      </c>
      <c r="C11" s="363">
        <f t="shared" si="4"/>
        <v>0</v>
      </c>
      <c r="D11" s="321">
        <f>Igazgatás!H265</f>
        <v>0</v>
      </c>
      <c r="E11" s="357">
        <f>Községgazd!I234</f>
        <v>0</v>
      </c>
      <c r="F11" s="357">
        <f>Közút!F225</f>
        <v>0</v>
      </c>
      <c r="G11" s="357">
        <f>Községgazd!J234</f>
        <v>0</v>
      </c>
      <c r="H11" s="357">
        <f>Községgazd!K234</f>
        <v>0</v>
      </c>
      <c r="I11" s="357">
        <f>Közművelődés!I247</f>
        <v>0</v>
      </c>
      <c r="J11" s="357">
        <f>Közművelődés!J247</f>
        <v>0</v>
      </c>
      <c r="K11" s="357">
        <f>Közfoglalkoztatás!H225</f>
        <v>0</v>
      </c>
      <c r="L11" s="357">
        <f>Támogatás!L232</f>
        <v>0</v>
      </c>
      <c r="M11" s="357">
        <f>Támogatás!M232</f>
        <v>0</v>
      </c>
      <c r="N11" s="364">
        <f>Támogatás!N232</f>
        <v>0</v>
      </c>
      <c r="O11" s="352">
        <f>'Hivatal ki'!F241</f>
        <v>0</v>
      </c>
      <c r="P11" s="356">
        <f>Óvoda!G239</f>
        <v>0</v>
      </c>
      <c r="Q11" s="357">
        <f>Óvoda!H239</f>
        <v>0</v>
      </c>
      <c r="R11" s="357">
        <f>Óvoda!I239</f>
        <v>0</v>
      </c>
      <c r="S11" s="364">
        <f>Étkeztetés!G232</f>
        <v>0</v>
      </c>
    </row>
    <row r="12" spans="1:19" s="144" customFormat="1" ht="16.5" thickBot="1" x14ac:dyDescent="0.3">
      <c r="A12" s="441"/>
      <c r="B12" s="222" t="s">
        <v>571</v>
      </c>
      <c r="C12" s="365">
        <f t="shared" ref="C12" si="5">SUM(C9:C11)</f>
        <v>229680517.99679998</v>
      </c>
      <c r="D12" s="322">
        <f>SUM(D9:D11)</f>
        <v>73474345.529999971</v>
      </c>
      <c r="E12" s="359">
        <f t="shared" ref="E12:O12" si="6">SUM(E9:E11)</f>
        <v>1179486</v>
      </c>
      <c r="F12" s="359">
        <f t="shared" si="6"/>
        <v>2381230</v>
      </c>
      <c r="G12" s="359">
        <f t="shared" si="6"/>
        <v>4544000</v>
      </c>
      <c r="H12" s="359">
        <f t="shared" si="6"/>
        <v>9331284</v>
      </c>
      <c r="I12" s="359">
        <f t="shared" si="6"/>
        <v>1390923.5</v>
      </c>
      <c r="J12" s="359">
        <f t="shared" si="6"/>
        <v>4976870.5</v>
      </c>
      <c r="K12" s="359">
        <f t="shared" ref="K12:L12" si="7">SUM(K9:K11)</f>
        <v>1085329</v>
      </c>
      <c r="L12" s="359">
        <f t="shared" si="7"/>
        <v>4137892</v>
      </c>
      <c r="M12" s="359">
        <f t="shared" si="6"/>
        <v>1200000</v>
      </c>
      <c r="N12" s="366">
        <f t="shared" si="6"/>
        <v>1511000</v>
      </c>
      <c r="O12" s="353">
        <f t="shared" si="6"/>
        <v>37561871.896799996</v>
      </c>
      <c r="P12" s="358">
        <f t="shared" ref="P12:S12" si="8">SUM(P9:P11)</f>
        <v>446688.4</v>
      </c>
      <c r="Q12" s="359">
        <f t="shared" si="8"/>
        <v>59479987.869999997</v>
      </c>
      <c r="R12" s="359">
        <f t="shared" si="8"/>
        <v>3391874</v>
      </c>
      <c r="S12" s="366">
        <f t="shared" si="8"/>
        <v>23587735.300000001</v>
      </c>
    </row>
    <row r="13" spans="1:19" s="146" customFormat="1" ht="15" customHeight="1" thickBot="1" x14ac:dyDescent="0.3">
      <c r="A13" s="442" t="s">
        <v>850</v>
      </c>
      <c r="B13" s="443"/>
      <c r="C13" s="373">
        <f t="shared" ref="C13" si="9">C8-C12</f>
        <v>-92339272.896799982</v>
      </c>
      <c r="D13" s="319">
        <f>D8-D12</f>
        <v>-67474345.529999971</v>
      </c>
      <c r="E13" s="435">
        <f t="shared" ref="E13:H13" si="10">E8-E12</f>
        <v>0</v>
      </c>
      <c r="F13" s="374">
        <f t="shared" si="10"/>
        <v>0</v>
      </c>
      <c r="G13" s="435">
        <f t="shared" si="10"/>
        <v>0</v>
      </c>
      <c r="H13" s="374">
        <f t="shared" si="10"/>
        <v>-5452344</v>
      </c>
      <c r="I13" s="517">
        <f>I8-I12-J12</f>
        <v>-4445754</v>
      </c>
      <c r="J13" s="516"/>
      <c r="K13" s="374">
        <f t="shared" ref="K13" si="11">K8-K12</f>
        <v>-108531.90000000014</v>
      </c>
      <c r="L13" s="517">
        <f>L8-L12-M12-N12</f>
        <v>6075108</v>
      </c>
      <c r="M13" s="515"/>
      <c r="N13" s="518"/>
      <c r="O13" s="354">
        <f t="shared" ref="O13" si="12">O8-O12</f>
        <v>-4219471.8967999965</v>
      </c>
      <c r="P13" s="514">
        <f>P8-P12-Q12-R12</f>
        <v>-9054460.2699999958</v>
      </c>
      <c r="Q13" s="515"/>
      <c r="R13" s="516"/>
      <c r="S13" s="375">
        <f t="shared" ref="S13" si="13">S8-S12</f>
        <v>-7659473.3000000007</v>
      </c>
    </row>
    <row r="14" spans="1:19" ht="15" customHeight="1" x14ac:dyDescent="0.25">
      <c r="A14" s="147"/>
      <c r="B14" s="148"/>
      <c r="C14" s="360"/>
      <c r="D14" s="360"/>
      <c r="E14" s="360"/>
      <c r="F14" s="360"/>
      <c r="G14" s="360"/>
      <c r="H14" s="360"/>
      <c r="I14" s="360"/>
      <c r="J14" s="360"/>
      <c r="K14" s="512">
        <f>SUM(K13:N13)</f>
        <v>5966576.0999999996</v>
      </c>
      <c r="L14" s="512"/>
      <c r="M14" s="513"/>
      <c r="N14" s="513"/>
      <c r="O14" s="360"/>
      <c r="P14" s="376"/>
      <c r="Q14" s="376"/>
      <c r="R14" s="376"/>
      <c r="S14" s="376"/>
    </row>
  </sheetData>
  <mergeCells count="26">
    <mergeCell ref="P8:R8"/>
    <mergeCell ref="K14:N14"/>
    <mergeCell ref="P13:R13"/>
    <mergeCell ref="I13:J13"/>
    <mergeCell ref="L13:N13"/>
    <mergeCell ref="P2:S2"/>
    <mergeCell ref="A4:A8"/>
    <mergeCell ref="A9:A12"/>
    <mergeCell ref="A13:B13"/>
    <mergeCell ref="I4:J4"/>
    <mergeCell ref="I5:J5"/>
    <mergeCell ref="I6:J6"/>
    <mergeCell ref="I7:J7"/>
    <mergeCell ref="I8:J8"/>
    <mergeCell ref="A2:B3"/>
    <mergeCell ref="C2:C3"/>
    <mergeCell ref="D2:N2"/>
    <mergeCell ref="P4:R4"/>
    <mergeCell ref="P5:R5"/>
    <mergeCell ref="P6:R6"/>
    <mergeCell ref="P7:R7"/>
    <mergeCell ref="L4:N4"/>
    <mergeCell ref="L5:N5"/>
    <mergeCell ref="L6:N6"/>
    <mergeCell ref="L7:N7"/>
    <mergeCell ref="L8:N8"/>
  </mergeCells>
  <printOptions horizontalCentered="1"/>
  <pageMargins left="0.23622047244094491" right="0.23622047244094491" top="0.74803149606299213" bottom="0.74803149606299213" header="0.31496062992125984" footer="0.31496062992125984"/>
  <pageSetup paperSize="8" orientation="landscape" r:id="rId1"/>
  <headerFooter>
    <oddHeader>&amp;C&amp;"Times New Roman,Félkövér"&amp;12Újbarok Községi Önkormányzat - Előirányzati összessítő kormányzati funkciónként 2017. év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H463"/>
  <sheetViews>
    <sheetView workbookViewId="0">
      <pane xSplit="5" ySplit="4" topLeftCell="Q160" activePane="bottomRight" state="frozen"/>
      <selection activeCell="A2" sqref="A2"/>
      <selection pane="topRight" activeCell="A2" sqref="A2"/>
      <selection pane="bottomLeft" activeCell="A2" sqref="A2"/>
      <selection pane="bottomRight" activeCell="T281" sqref="T281"/>
    </sheetView>
  </sheetViews>
  <sheetFormatPr defaultColWidth="9.140625" defaultRowHeight="15" x14ac:dyDescent="0.25"/>
  <cols>
    <col min="1" max="1" width="7.85546875" style="128" bestFit="1" customWidth="1"/>
    <col min="2" max="2" width="6.7109375" style="16" bestFit="1" customWidth="1"/>
    <col min="3" max="4" width="3.28515625" style="12" customWidth="1"/>
    <col min="5" max="5" width="48.85546875" style="12" customWidth="1"/>
    <col min="6" max="6" width="12.5703125" style="12" customWidth="1"/>
    <col min="7" max="7" width="10.140625" style="12" bestFit="1" customWidth="1"/>
    <col min="8" max="8" width="9.28515625" style="12" customWidth="1"/>
    <col min="9" max="9" width="11.140625" style="12" customWidth="1"/>
    <col min="10" max="10" width="15.42578125" style="12" customWidth="1"/>
    <col min="11" max="11" width="13.5703125" style="12" customWidth="1"/>
    <col min="12" max="12" width="15.5703125" style="12" customWidth="1"/>
    <col min="13" max="13" width="9.85546875" style="12" customWidth="1"/>
    <col min="14" max="14" width="9.5703125" style="12" customWidth="1"/>
    <col min="15" max="15" width="11.28515625" style="12" customWidth="1"/>
    <col min="16" max="16" width="10.7109375" style="12" bestFit="1" customWidth="1"/>
    <col min="17" max="18" width="8.5703125" style="12" customWidth="1"/>
    <col min="19" max="19" width="11.28515625" style="12" bestFit="1" customWidth="1"/>
    <col min="20" max="20" width="11.85546875" style="12" bestFit="1" customWidth="1"/>
    <col min="21" max="31" width="11.28515625" style="12" bestFit="1" customWidth="1"/>
    <col min="32" max="32" width="7.42578125" style="50" customWidth="1"/>
    <col min="33" max="16384" width="9.140625" style="17"/>
  </cols>
  <sheetData>
    <row r="1" spans="1:34" ht="15.75" thickBot="1" x14ac:dyDescent="0.3">
      <c r="AE1" s="11" t="s">
        <v>828</v>
      </c>
    </row>
    <row r="2" spans="1:34" ht="15" customHeight="1" x14ac:dyDescent="0.25">
      <c r="B2" s="543" t="s">
        <v>0</v>
      </c>
      <c r="C2" s="527"/>
      <c r="D2" s="527"/>
      <c r="E2" s="527"/>
      <c r="F2" s="526" t="s">
        <v>970</v>
      </c>
      <c r="G2" s="550" t="s">
        <v>968</v>
      </c>
      <c r="H2" s="551"/>
      <c r="I2" s="551"/>
      <c r="J2" s="551"/>
      <c r="K2" s="551"/>
      <c r="L2" s="551"/>
      <c r="M2" s="551"/>
      <c r="N2" s="551"/>
      <c r="O2" s="551"/>
      <c r="P2" s="551"/>
      <c r="Q2" s="551"/>
      <c r="R2" s="551"/>
      <c r="S2" s="552"/>
      <c r="T2" s="526" t="s">
        <v>969</v>
      </c>
      <c r="U2" s="527"/>
      <c r="V2" s="527"/>
      <c r="W2" s="527"/>
      <c r="X2" s="527"/>
      <c r="Y2" s="527"/>
      <c r="Z2" s="527"/>
      <c r="AA2" s="527"/>
      <c r="AB2" s="527"/>
      <c r="AC2" s="527"/>
      <c r="AD2" s="527"/>
      <c r="AE2" s="528"/>
      <c r="AF2" s="51"/>
    </row>
    <row r="3" spans="1:34" ht="15" customHeight="1" x14ac:dyDescent="0.25">
      <c r="B3" s="544"/>
      <c r="C3" s="545"/>
      <c r="D3" s="545"/>
      <c r="E3" s="545"/>
      <c r="F3" s="548"/>
      <c r="G3" s="553" t="s">
        <v>1110</v>
      </c>
      <c r="H3" s="519" t="s">
        <v>1111</v>
      </c>
      <c r="I3" s="519" t="s">
        <v>1112</v>
      </c>
      <c r="J3" s="519" t="s">
        <v>827</v>
      </c>
      <c r="K3" s="519" t="s">
        <v>1113</v>
      </c>
      <c r="L3" s="525" t="s">
        <v>986</v>
      </c>
      <c r="M3" s="525" t="s">
        <v>1114</v>
      </c>
      <c r="N3" s="525" t="s">
        <v>988</v>
      </c>
      <c r="O3" s="525" t="s">
        <v>989</v>
      </c>
      <c r="P3" s="525" t="s">
        <v>1115</v>
      </c>
      <c r="Q3" s="525" t="s">
        <v>990</v>
      </c>
      <c r="R3" s="525" t="s">
        <v>847</v>
      </c>
      <c r="S3" s="521" t="s">
        <v>853</v>
      </c>
      <c r="T3" s="529"/>
      <c r="U3" s="530"/>
      <c r="V3" s="530"/>
      <c r="W3" s="530"/>
      <c r="X3" s="530"/>
      <c r="Y3" s="530"/>
      <c r="Z3" s="530"/>
      <c r="AA3" s="530"/>
      <c r="AB3" s="530"/>
      <c r="AC3" s="530"/>
      <c r="AD3" s="530"/>
      <c r="AE3" s="531"/>
      <c r="AF3" s="51"/>
    </row>
    <row r="4" spans="1:34" ht="39" customHeight="1" thickBot="1" x14ac:dyDescent="0.3">
      <c r="B4" s="546"/>
      <c r="C4" s="547"/>
      <c r="D4" s="547"/>
      <c r="E4" s="547"/>
      <c r="F4" s="549"/>
      <c r="G4" s="554"/>
      <c r="H4" s="520"/>
      <c r="I4" s="520"/>
      <c r="J4" s="520"/>
      <c r="K4" s="520"/>
      <c r="L4" s="520"/>
      <c r="M4" s="520"/>
      <c r="N4" s="520"/>
      <c r="O4" s="520"/>
      <c r="P4" s="520"/>
      <c r="Q4" s="520"/>
      <c r="R4" s="520"/>
      <c r="S4" s="522"/>
      <c r="T4" s="132" t="s">
        <v>593</v>
      </c>
      <c r="U4" s="66" t="s">
        <v>594</v>
      </c>
      <c r="V4" s="66" t="s">
        <v>595</v>
      </c>
      <c r="W4" s="84" t="s">
        <v>596</v>
      </c>
      <c r="X4" s="84" t="s">
        <v>597</v>
      </c>
      <c r="Y4" s="84" t="s">
        <v>598</v>
      </c>
      <c r="Z4" s="84" t="s">
        <v>599</v>
      </c>
      <c r="AA4" s="84" t="s">
        <v>600</v>
      </c>
      <c r="AB4" s="236" t="s">
        <v>601</v>
      </c>
      <c r="AC4" s="84" t="s">
        <v>602</v>
      </c>
      <c r="AD4" s="248" t="s">
        <v>603</v>
      </c>
      <c r="AE4" s="67" t="s">
        <v>604</v>
      </c>
      <c r="AF4" s="51"/>
    </row>
    <row r="5" spans="1:34" ht="15.75" thickBot="1" x14ac:dyDescent="0.3">
      <c r="B5" s="85" t="s">
        <v>1</v>
      </c>
      <c r="C5" s="539" t="s">
        <v>2</v>
      </c>
      <c r="D5" s="539"/>
      <c r="E5" s="540"/>
      <c r="F5" s="86">
        <f t="shared" ref="F5:F7" si="0">SUM(T5:AE5)</f>
        <v>144252392.09999996</v>
      </c>
      <c r="G5" s="87">
        <f t="shared" ref="G5:AE5" si="1">G6+G24+G25+G26+G37+G48</f>
        <v>2035681</v>
      </c>
      <c r="H5" s="90">
        <f t="shared" si="1"/>
        <v>0</v>
      </c>
      <c r="I5" s="90">
        <f t="shared" si="1"/>
        <v>0</v>
      </c>
      <c r="J5" s="90">
        <f t="shared" si="1"/>
        <v>137341245.09999999</v>
      </c>
      <c r="K5" s="88">
        <f t="shared" si="1"/>
        <v>0</v>
      </c>
      <c r="L5" s="91">
        <f t="shared" si="1"/>
        <v>0</v>
      </c>
      <c r="M5" s="91">
        <f t="shared" si="1"/>
        <v>0</v>
      </c>
      <c r="N5" s="91">
        <f t="shared" si="1"/>
        <v>368166</v>
      </c>
      <c r="O5" s="91">
        <f t="shared" si="1"/>
        <v>4507300</v>
      </c>
      <c r="P5" s="91">
        <f t="shared" si="1"/>
        <v>0</v>
      </c>
      <c r="Q5" s="91">
        <f t="shared" si="1"/>
        <v>0</v>
      </c>
      <c r="R5" s="91">
        <f t="shared" si="1"/>
        <v>0</v>
      </c>
      <c r="S5" s="89">
        <f t="shared" si="1"/>
        <v>0</v>
      </c>
      <c r="T5" s="87">
        <f t="shared" si="1"/>
        <v>12010259</v>
      </c>
      <c r="U5" s="88">
        <f t="shared" si="1"/>
        <v>12016002.1</v>
      </c>
      <c r="V5" s="88">
        <f t="shared" si="1"/>
        <v>12075802.1</v>
      </c>
      <c r="W5" s="88">
        <f t="shared" si="1"/>
        <v>12012902.1</v>
      </c>
      <c r="X5" s="88">
        <f t="shared" si="1"/>
        <v>12012902.1</v>
      </c>
      <c r="Y5" s="88">
        <f t="shared" si="1"/>
        <v>12047112.1</v>
      </c>
      <c r="Z5" s="88">
        <f t="shared" si="1"/>
        <v>12012902.1</v>
      </c>
      <c r="AA5" s="88">
        <f t="shared" si="1"/>
        <v>12012902.1</v>
      </c>
      <c r="AB5" s="91">
        <f t="shared" si="1"/>
        <v>12012902.1</v>
      </c>
      <c r="AC5" s="88">
        <f t="shared" si="1"/>
        <v>12012902.1</v>
      </c>
      <c r="AD5" s="90">
        <f t="shared" si="1"/>
        <v>12012902.1</v>
      </c>
      <c r="AE5" s="92">
        <f t="shared" si="1"/>
        <v>12012902.1</v>
      </c>
      <c r="AF5" s="52"/>
    </row>
    <row r="6" spans="1:34" s="18" customFormat="1" x14ac:dyDescent="0.25">
      <c r="A6" s="128"/>
      <c r="B6" s="125" t="s">
        <v>716</v>
      </c>
      <c r="C6" s="541" t="s">
        <v>3</v>
      </c>
      <c r="D6" s="542"/>
      <c r="E6" s="542"/>
      <c r="F6" s="118">
        <f t="shared" si="0"/>
        <v>136364448</v>
      </c>
      <c r="G6" s="119">
        <f t="shared" ref="G6:AE6" si="2">G7+G16+G17+G21+G22+G23</f>
        <v>0</v>
      </c>
      <c r="H6" s="122">
        <f t="shared" si="2"/>
        <v>0</v>
      </c>
      <c r="I6" s="122">
        <f t="shared" si="2"/>
        <v>0</v>
      </c>
      <c r="J6" s="122">
        <f t="shared" si="2"/>
        <v>136364448</v>
      </c>
      <c r="K6" s="120">
        <f t="shared" si="2"/>
        <v>0</v>
      </c>
      <c r="L6" s="123">
        <f t="shared" si="2"/>
        <v>0</v>
      </c>
      <c r="M6" s="123">
        <f t="shared" si="2"/>
        <v>0</v>
      </c>
      <c r="N6" s="123">
        <f t="shared" si="2"/>
        <v>0</v>
      </c>
      <c r="O6" s="123">
        <f t="shared" si="2"/>
        <v>0</v>
      </c>
      <c r="P6" s="123">
        <f t="shared" si="2"/>
        <v>0</v>
      </c>
      <c r="Q6" s="123">
        <f t="shared" si="2"/>
        <v>0</v>
      </c>
      <c r="R6" s="123">
        <f t="shared" si="2"/>
        <v>0</v>
      </c>
      <c r="S6" s="121">
        <f t="shared" si="2"/>
        <v>0</v>
      </c>
      <c r="T6" s="119">
        <f t="shared" si="2"/>
        <v>11363737</v>
      </c>
      <c r="U6" s="120">
        <f t="shared" si="2"/>
        <v>11363701</v>
      </c>
      <c r="V6" s="120">
        <f t="shared" si="2"/>
        <v>11363701</v>
      </c>
      <c r="W6" s="120">
        <f t="shared" si="2"/>
        <v>11363701</v>
      </c>
      <c r="X6" s="120">
        <f t="shared" si="2"/>
        <v>11363701</v>
      </c>
      <c r="Y6" s="120">
        <f t="shared" si="2"/>
        <v>11363701</v>
      </c>
      <c r="Z6" s="120">
        <f t="shared" si="2"/>
        <v>11363701</v>
      </c>
      <c r="AA6" s="120">
        <f t="shared" si="2"/>
        <v>11363701</v>
      </c>
      <c r="AB6" s="123">
        <f t="shared" si="2"/>
        <v>11363701</v>
      </c>
      <c r="AC6" s="120">
        <f t="shared" si="2"/>
        <v>11363701</v>
      </c>
      <c r="AD6" s="122">
        <f t="shared" si="2"/>
        <v>11363701</v>
      </c>
      <c r="AE6" s="124">
        <f t="shared" si="2"/>
        <v>11363701</v>
      </c>
      <c r="AF6" s="52"/>
    </row>
    <row r="7" spans="1:34" x14ac:dyDescent="0.25">
      <c r="A7" s="128" t="s">
        <v>4</v>
      </c>
      <c r="B7" s="53" t="s">
        <v>717</v>
      </c>
      <c r="C7" s="244" t="s">
        <v>5</v>
      </c>
      <c r="D7" s="245"/>
      <c r="E7" s="273"/>
      <c r="F7" s="81">
        <f t="shared" si="0"/>
        <v>51326056</v>
      </c>
      <c r="G7" s="78">
        <f t="shared" ref="G7:AE7" si="3">SUM(G8:G15)</f>
        <v>0</v>
      </c>
      <c r="H7" s="43">
        <f t="shared" si="3"/>
        <v>0</v>
      </c>
      <c r="I7" s="43">
        <f t="shared" si="3"/>
        <v>0</v>
      </c>
      <c r="J7" s="43">
        <f t="shared" si="3"/>
        <v>51326056</v>
      </c>
      <c r="K7" s="13">
        <f t="shared" si="3"/>
        <v>0</v>
      </c>
      <c r="L7" s="83">
        <f t="shared" si="3"/>
        <v>0</v>
      </c>
      <c r="M7" s="83">
        <f t="shared" si="3"/>
        <v>0</v>
      </c>
      <c r="N7" s="83">
        <f t="shared" si="3"/>
        <v>0</v>
      </c>
      <c r="O7" s="83">
        <f t="shared" si="3"/>
        <v>0</v>
      </c>
      <c r="P7" s="83">
        <f t="shared" si="3"/>
        <v>0</v>
      </c>
      <c r="Q7" s="83">
        <f t="shared" si="3"/>
        <v>0</v>
      </c>
      <c r="R7" s="83">
        <f t="shared" si="3"/>
        <v>0</v>
      </c>
      <c r="S7" s="79">
        <f t="shared" si="3"/>
        <v>0</v>
      </c>
      <c r="T7" s="78">
        <f t="shared" si="3"/>
        <v>4277197</v>
      </c>
      <c r="U7" s="13">
        <f t="shared" si="3"/>
        <v>4277169</v>
      </c>
      <c r="V7" s="13">
        <f t="shared" si="3"/>
        <v>4277169</v>
      </c>
      <c r="W7" s="13">
        <f t="shared" si="3"/>
        <v>4277169</v>
      </c>
      <c r="X7" s="13">
        <f t="shared" si="3"/>
        <v>4277169</v>
      </c>
      <c r="Y7" s="13">
        <f t="shared" si="3"/>
        <v>4277169</v>
      </c>
      <c r="Z7" s="13">
        <f t="shared" si="3"/>
        <v>4277169</v>
      </c>
      <c r="AA7" s="13">
        <f t="shared" si="3"/>
        <v>4277169</v>
      </c>
      <c r="AB7" s="83">
        <f t="shared" si="3"/>
        <v>4277169</v>
      </c>
      <c r="AC7" s="13">
        <f t="shared" si="3"/>
        <v>4277169</v>
      </c>
      <c r="AD7" s="43">
        <f t="shared" si="3"/>
        <v>4277169</v>
      </c>
      <c r="AE7" s="45">
        <f t="shared" si="3"/>
        <v>4277169</v>
      </c>
      <c r="AF7" s="56"/>
    </row>
    <row r="8" spans="1:34" x14ac:dyDescent="0.25">
      <c r="B8" s="55"/>
      <c r="C8" s="176"/>
      <c r="D8" s="175" t="s">
        <v>1006</v>
      </c>
      <c r="E8" s="175"/>
      <c r="F8" s="80">
        <f>SUM(T8:AE8)</f>
        <v>33342400</v>
      </c>
      <c r="G8" s="76"/>
      <c r="H8" s="42"/>
      <c r="I8" s="42"/>
      <c r="J8" s="42">
        <f>F8</f>
        <v>33342400</v>
      </c>
      <c r="K8" s="1"/>
      <c r="L8" s="82"/>
      <c r="M8" s="82"/>
      <c r="N8" s="82"/>
      <c r="O8" s="82"/>
      <c r="P8" s="82"/>
      <c r="Q8" s="82"/>
      <c r="R8" s="82"/>
      <c r="S8" s="77"/>
      <c r="T8" s="76">
        <v>2778537</v>
      </c>
      <c r="U8" s="1">
        <v>2778533</v>
      </c>
      <c r="V8" s="1">
        <v>2778533</v>
      </c>
      <c r="W8" s="1">
        <v>2778533</v>
      </c>
      <c r="X8" s="1">
        <v>2778533</v>
      </c>
      <c r="Y8" s="1">
        <v>2778533</v>
      </c>
      <c r="Z8" s="1">
        <v>2778533</v>
      </c>
      <c r="AA8" s="1">
        <v>2778533</v>
      </c>
      <c r="AB8" s="82">
        <v>2778533</v>
      </c>
      <c r="AC8" s="1">
        <v>2778533</v>
      </c>
      <c r="AD8" s="42">
        <v>2778533</v>
      </c>
      <c r="AE8" s="44">
        <v>2778533</v>
      </c>
      <c r="AF8" s="56"/>
    </row>
    <row r="9" spans="1:34" x14ac:dyDescent="0.25">
      <c r="B9" s="55"/>
      <c r="C9" s="315"/>
      <c r="D9" s="309" t="s">
        <v>859</v>
      </c>
      <c r="E9" s="309"/>
      <c r="F9" s="80">
        <f t="shared" ref="F9" si="4">SUM(T9:AE9)</f>
        <v>3853440</v>
      </c>
      <c r="G9" s="76"/>
      <c r="H9" s="42"/>
      <c r="I9" s="42"/>
      <c r="J9" s="42">
        <f t="shared" ref="J9" si="5">F9</f>
        <v>3853440</v>
      </c>
      <c r="K9" s="1"/>
      <c r="L9" s="82"/>
      <c r="M9" s="82"/>
      <c r="N9" s="82"/>
      <c r="O9" s="82"/>
      <c r="P9" s="82"/>
      <c r="Q9" s="82"/>
      <c r="R9" s="82"/>
      <c r="S9" s="77"/>
      <c r="T9" s="76">
        <v>321120</v>
      </c>
      <c r="U9" s="1">
        <v>321120</v>
      </c>
      <c r="V9" s="1">
        <v>321120</v>
      </c>
      <c r="W9" s="1">
        <v>321120</v>
      </c>
      <c r="X9" s="1">
        <v>321120</v>
      </c>
      <c r="Y9" s="1">
        <v>321120</v>
      </c>
      <c r="Z9" s="1">
        <v>321120</v>
      </c>
      <c r="AA9" s="1">
        <v>321120</v>
      </c>
      <c r="AB9" s="82">
        <v>321120</v>
      </c>
      <c r="AC9" s="1">
        <v>321120</v>
      </c>
      <c r="AD9" s="42">
        <v>321120</v>
      </c>
      <c r="AE9" s="44">
        <v>321120</v>
      </c>
      <c r="AF9" s="56"/>
    </row>
    <row r="10" spans="1:34" x14ac:dyDescent="0.25">
      <c r="B10" s="55"/>
      <c r="C10" s="176"/>
      <c r="D10" s="175" t="s">
        <v>860</v>
      </c>
      <c r="E10" s="175"/>
      <c r="F10" s="80">
        <f t="shared" ref="F10:F77" si="6">SUM(T10:AE10)</f>
        <v>4544000</v>
      </c>
      <c r="G10" s="76"/>
      <c r="H10" s="42"/>
      <c r="I10" s="42"/>
      <c r="J10" s="42">
        <f t="shared" ref="J10:J15" si="7">F10</f>
        <v>4544000</v>
      </c>
      <c r="K10" s="1"/>
      <c r="L10" s="82"/>
      <c r="M10" s="82"/>
      <c r="N10" s="82"/>
      <c r="O10" s="82"/>
      <c r="P10" s="82"/>
      <c r="Q10" s="82"/>
      <c r="R10" s="82"/>
      <c r="S10" s="77"/>
      <c r="T10" s="76">
        <v>378674</v>
      </c>
      <c r="U10" s="1">
        <v>378666</v>
      </c>
      <c r="V10" s="1">
        <v>378666</v>
      </c>
      <c r="W10" s="1">
        <v>378666</v>
      </c>
      <c r="X10" s="1">
        <v>378666</v>
      </c>
      <c r="Y10" s="1">
        <v>378666</v>
      </c>
      <c r="Z10" s="1">
        <v>378666</v>
      </c>
      <c r="AA10" s="1">
        <v>378666</v>
      </c>
      <c r="AB10" s="82">
        <v>378666</v>
      </c>
      <c r="AC10" s="1">
        <v>378666</v>
      </c>
      <c r="AD10" s="42">
        <v>378666</v>
      </c>
      <c r="AE10" s="44">
        <v>378666</v>
      </c>
      <c r="AF10" s="56"/>
    </row>
    <row r="11" spans="1:34" x14ac:dyDescent="0.25">
      <c r="B11" s="55"/>
      <c r="C11" s="176"/>
      <c r="D11" s="175" t="s">
        <v>861</v>
      </c>
      <c r="E11" s="175"/>
      <c r="F11" s="80">
        <f t="shared" si="6"/>
        <v>1179486</v>
      </c>
      <c r="G11" s="76"/>
      <c r="H11" s="42"/>
      <c r="I11" s="42"/>
      <c r="J11" s="42">
        <f t="shared" si="7"/>
        <v>1179486</v>
      </c>
      <c r="K11" s="1"/>
      <c r="L11" s="82"/>
      <c r="M11" s="82"/>
      <c r="N11" s="82"/>
      <c r="O11" s="82"/>
      <c r="P11" s="82"/>
      <c r="Q11" s="82"/>
      <c r="R11" s="82"/>
      <c r="S11" s="77"/>
      <c r="T11" s="76">
        <v>98296</v>
      </c>
      <c r="U11" s="1">
        <v>98290</v>
      </c>
      <c r="V11" s="1">
        <v>98290</v>
      </c>
      <c r="W11" s="1">
        <v>98290</v>
      </c>
      <c r="X11" s="1">
        <v>98290</v>
      </c>
      <c r="Y11" s="1">
        <v>98290</v>
      </c>
      <c r="Z11" s="1">
        <v>98290</v>
      </c>
      <c r="AA11" s="1">
        <v>98290</v>
      </c>
      <c r="AB11" s="82">
        <v>98290</v>
      </c>
      <c r="AC11" s="1">
        <v>98290</v>
      </c>
      <c r="AD11" s="42">
        <v>98290</v>
      </c>
      <c r="AE11" s="44">
        <v>98290</v>
      </c>
      <c r="AF11" s="56"/>
    </row>
    <row r="12" spans="1:34" x14ac:dyDescent="0.25">
      <c r="B12" s="55"/>
      <c r="C12" s="176"/>
      <c r="D12" s="175" t="s">
        <v>862</v>
      </c>
      <c r="E12" s="175"/>
      <c r="F12" s="80">
        <f t="shared" si="6"/>
        <v>2381230</v>
      </c>
      <c r="G12" s="76"/>
      <c r="H12" s="42"/>
      <c r="I12" s="42"/>
      <c r="J12" s="42">
        <f t="shared" si="7"/>
        <v>2381230</v>
      </c>
      <c r="K12" s="1"/>
      <c r="L12" s="82"/>
      <c r="M12" s="82"/>
      <c r="N12" s="82"/>
      <c r="O12" s="82"/>
      <c r="P12" s="82"/>
      <c r="Q12" s="82"/>
      <c r="R12" s="82"/>
      <c r="S12" s="77"/>
      <c r="T12" s="76">
        <v>198445</v>
      </c>
      <c r="U12" s="1">
        <v>198435</v>
      </c>
      <c r="V12" s="1">
        <v>198435</v>
      </c>
      <c r="W12" s="1">
        <v>198435</v>
      </c>
      <c r="X12" s="1">
        <v>198435</v>
      </c>
      <c r="Y12" s="1">
        <v>198435</v>
      </c>
      <c r="Z12" s="1">
        <v>198435</v>
      </c>
      <c r="AA12" s="1">
        <v>198435</v>
      </c>
      <c r="AB12" s="82">
        <v>198435</v>
      </c>
      <c r="AC12" s="1">
        <v>198435</v>
      </c>
      <c r="AD12" s="42">
        <v>198435</v>
      </c>
      <c r="AE12" s="44">
        <v>198435</v>
      </c>
      <c r="AF12" s="56"/>
    </row>
    <row r="13" spans="1:34" x14ac:dyDescent="0.25">
      <c r="B13" s="55"/>
      <c r="C13" s="176"/>
      <c r="D13" s="175" t="s">
        <v>863</v>
      </c>
      <c r="E13" s="175"/>
      <c r="F13" s="80">
        <f t="shared" si="6"/>
        <v>6000000</v>
      </c>
      <c r="G13" s="76"/>
      <c r="H13" s="42"/>
      <c r="I13" s="42"/>
      <c r="J13" s="42">
        <f t="shared" si="7"/>
        <v>6000000</v>
      </c>
      <c r="K13" s="1"/>
      <c r="L13" s="82"/>
      <c r="M13" s="82"/>
      <c r="N13" s="82"/>
      <c r="O13" s="82"/>
      <c r="P13" s="82"/>
      <c r="Q13" s="82"/>
      <c r="R13" s="82"/>
      <c r="S13" s="77"/>
      <c r="T13" s="76">
        <v>500000</v>
      </c>
      <c r="U13" s="1">
        <v>500000</v>
      </c>
      <c r="V13" s="1">
        <v>500000</v>
      </c>
      <c r="W13" s="1">
        <v>500000</v>
      </c>
      <c r="X13" s="1">
        <v>500000</v>
      </c>
      <c r="Y13" s="1">
        <v>500000</v>
      </c>
      <c r="Z13" s="1">
        <v>500000</v>
      </c>
      <c r="AA13" s="1">
        <v>500000</v>
      </c>
      <c r="AB13" s="82">
        <v>500000</v>
      </c>
      <c r="AC13" s="1">
        <v>500000</v>
      </c>
      <c r="AD13" s="42">
        <v>500000</v>
      </c>
      <c r="AE13" s="44">
        <v>500000</v>
      </c>
      <c r="AF13" s="56"/>
    </row>
    <row r="14" spans="1:34" x14ac:dyDescent="0.25">
      <c r="B14" s="55"/>
      <c r="C14" s="176"/>
      <c r="D14" s="175" t="s">
        <v>864</v>
      </c>
      <c r="E14" s="175"/>
      <c r="F14" s="80">
        <f t="shared" si="6"/>
        <v>25500</v>
      </c>
      <c r="G14" s="76"/>
      <c r="H14" s="42"/>
      <c r="I14" s="42"/>
      <c r="J14" s="42">
        <f t="shared" si="7"/>
        <v>25500</v>
      </c>
      <c r="K14" s="1"/>
      <c r="L14" s="82"/>
      <c r="M14" s="82"/>
      <c r="N14" s="82"/>
      <c r="O14" s="82"/>
      <c r="P14" s="82"/>
      <c r="Q14" s="82"/>
      <c r="R14" s="82"/>
      <c r="S14" s="77"/>
      <c r="T14" s="76">
        <v>2125</v>
      </c>
      <c r="U14" s="1">
        <v>2125</v>
      </c>
      <c r="V14" s="1">
        <v>2125</v>
      </c>
      <c r="W14" s="1">
        <v>2125</v>
      </c>
      <c r="X14" s="1">
        <v>2125</v>
      </c>
      <c r="Y14" s="1">
        <v>2125</v>
      </c>
      <c r="Z14" s="1">
        <v>2125</v>
      </c>
      <c r="AA14" s="1">
        <v>2125</v>
      </c>
      <c r="AB14" s="82">
        <v>2125</v>
      </c>
      <c r="AC14" s="1">
        <v>2125</v>
      </c>
      <c r="AD14" s="42">
        <v>2125</v>
      </c>
      <c r="AE14" s="44">
        <v>2125</v>
      </c>
      <c r="AF14" s="56"/>
    </row>
    <row r="15" spans="1:34" x14ac:dyDescent="0.25">
      <c r="B15" s="55"/>
      <c r="C15" s="176"/>
      <c r="D15" s="175" t="s">
        <v>1007</v>
      </c>
      <c r="E15" s="206"/>
      <c r="F15" s="80">
        <f t="shared" si="6"/>
        <v>0</v>
      </c>
      <c r="G15" s="76"/>
      <c r="H15" s="42"/>
      <c r="I15" s="42"/>
      <c r="J15" s="42">
        <f t="shared" si="7"/>
        <v>0</v>
      </c>
      <c r="K15" s="1"/>
      <c r="L15" s="82"/>
      <c r="M15" s="82"/>
      <c r="N15" s="82"/>
      <c r="O15" s="82"/>
      <c r="P15" s="82"/>
      <c r="Q15" s="82"/>
      <c r="R15" s="82"/>
      <c r="S15" s="77"/>
      <c r="T15" s="76"/>
      <c r="U15" s="1"/>
      <c r="V15" s="1"/>
      <c r="W15" s="1"/>
      <c r="X15" s="1"/>
      <c r="Y15" s="1"/>
      <c r="Z15" s="1"/>
      <c r="AA15" s="1"/>
      <c r="AB15" s="82"/>
      <c r="AC15" s="1"/>
      <c r="AD15" s="42"/>
      <c r="AE15" s="44"/>
      <c r="AF15" s="56"/>
    </row>
    <row r="16" spans="1:34" x14ac:dyDescent="0.25">
      <c r="A16" s="128" t="s">
        <v>6</v>
      </c>
      <c r="B16" s="53" t="s">
        <v>718</v>
      </c>
      <c r="C16" s="177" t="s">
        <v>790</v>
      </c>
      <c r="D16" s="245"/>
      <c r="E16" s="273"/>
      <c r="F16" s="81">
        <f t="shared" si="6"/>
        <v>54264090</v>
      </c>
      <c r="G16" s="78"/>
      <c r="H16" s="43"/>
      <c r="I16" s="43"/>
      <c r="J16" s="43">
        <f>F16</f>
        <v>54264090</v>
      </c>
      <c r="K16" s="13"/>
      <c r="L16" s="83"/>
      <c r="M16" s="83"/>
      <c r="N16" s="83"/>
      <c r="O16" s="83"/>
      <c r="P16" s="83"/>
      <c r="Q16" s="83"/>
      <c r="R16" s="83"/>
      <c r="S16" s="79"/>
      <c r="T16" s="78">
        <v>4522013</v>
      </c>
      <c r="U16" s="13">
        <v>4522007</v>
      </c>
      <c r="V16" s="13">
        <v>4522007</v>
      </c>
      <c r="W16" s="13">
        <v>4522007</v>
      </c>
      <c r="X16" s="13">
        <v>4522007</v>
      </c>
      <c r="Y16" s="13">
        <v>4522007</v>
      </c>
      <c r="Z16" s="13">
        <v>4522007</v>
      </c>
      <c r="AA16" s="13">
        <v>4522007</v>
      </c>
      <c r="AB16" s="83">
        <v>4522007</v>
      </c>
      <c r="AC16" s="13">
        <v>4522007</v>
      </c>
      <c r="AD16" s="43">
        <v>4522007</v>
      </c>
      <c r="AE16" s="45">
        <v>4522007</v>
      </c>
      <c r="AF16" s="56"/>
      <c r="AH16" s="190"/>
    </row>
    <row r="17" spans="1:34" ht="25.5" customHeight="1" x14ac:dyDescent="0.25">
      <c r="A17" s="128" t="s">
        <v>7</v>
      </c>
      <c r="B17" s="53" t="s">
        <v>719</v>
      </c>
      <c r="C17" s="536" t="s">
        <v>8</v>
      </c>
      <c r="D17" s="537"/>
      <c r="E17" s="538"/>
      <c r="F17" s="81">
        <f>SUM(F18:F20)</f>
        <v>28852262</v>
      </c>
      <c r="G17" s="78">
        <f t="shared" ref="G17:AE17" si="8">SUM(G18:G20)</f>
        <v>0</v>
      </c>
      <c r="H17" s="43">
        <f t="shared" si="8"/>
        <v>0</v>
      </c>
      <c r="I17" s="43">
        <f t="shared" si="8"/>
        <v>0</v>
      </c>
      <c r="J17" s="43">
        <f t="shared" si="8"/>
        <v>28852262</v>
      </c>
      <c r="K17" s="13">
        <f t="shared" si="8"/>
        <v>0</v>
      </c>
      <c r="L17" s="83">
        <f t="shared" si="8"/>
        <v>0</v>
      </c>
      <c r="M17" s="83">
        <f t="shared" si="8"/>
        <v>0</v>
      </c>
      <c r="N17" s="83">
        <f t="shared" si="8"/>
        <v>0</v>
      </c>
      <c r="O17" s="83">
        <f t="shared" si="8"/>
        <v>0</v>
      </c>
      <c r="P17" s="83">
        <f t="shared" si="8"/>
        <v>0</v>
      </c>
      <c r="Q17" s="83">
        <f t="shared" si="8"/>
        <v>0</v>
      </c>
      <c r="R17" s="83">
        <f t="shared" si="8"/>
        <v>0</v>
      </c>
      <c r="S17" s="79">
        <f t="shared" si="8"/>
        <v>0</v>
      </c>
      <c r="T17" s="78">
        <f t="shared" si="8"/>
        <v>2404357</v>
      </c>
      <c r="U17" s="13">
        <f t="shared" si="8"/>
        <v>2404355</v>
      </c>
      <c r="V17" s="13">
        <f t="shared" si="8"/>
        <v>2404355</v>
      </c>
      <c r="W17" s="13">
        <f t="shared" si="8"/>
        <v>2404355</v>
      </c>
      <c r="X17" s="13">
        <f t="shared" si="8"/>
        <v>2404355</v>
      </c>
      <c r="Y17" s="13">
        <f t="shared" si="8"/>
        <v>2404355</v>
      </c>
      <c r="Z17" s="13">
        <f t="shared" si="8"/>
        <v>2404355</v>
      </c>
      <c r="AA17" s="13">
        <f t="shared" si="8"/>
        <v>2404355</v>
      </c>
      <c r="AB17" s="83">
        <f t="shared" si="8"/>
        <v>2404355</v>
      </c>
      <c r="AC17" s="13">
        <f t="shared" si="8"/>
        <v>2404355</v>
      </c>
      <c r="AD17" s="43">
        <f t="shared" si="8"/>
        <v>2404355</v>
      </c>
      <c r="AE17" s="45">
        <f t="shared" si="8"/>
        <v>2404355</v>
      </c>
      <c r="AF17" s="56"/>
    </row>
    <row r="18" spans="1:34" s="347" customFormat="1" x14ac:dyDescent="0.25">
      <c r="A18" s="345"/>
      <c r="B18" s="55"/>
      <c r="C18" s="2"/>
      <c r="D18" s="344" t="s">
        <v>1008</v>
      </c>
      <c r="E18" s="346"/>
      <c r="F18" s="80">
        <f t="shared" si="6"/>
        <v>9924000</v>
      </c>
      <c r="G18" s="76"/>
      <c r="H18" s="42"/>
      <c r="I18" s="42"/>
      <c r="J18" s="42">
        <f t="shared" ref="J18:J21" si="9">F18</f>
        <v>9924000</v>
      </c>
      <c r="K18" s="1"/>
      <c r="L18" s="82"/>
      <c r="M18" s="82"/>
      <c r="N18" s="82"/>
      <c r="O18" s="82"/>
      <c r="P18" s="82"/>
      <c r="Q18" s="82"/>
      <c r="R18" s="82"/>
      <c r="S18" s="77"/>
      <c r="T18" s="76">
        <v>827000</v>
      </c>
      <c r="U18" s="1">
        <v>827000</v>
      </c>
      <c r="V18" s="1">
        <v>827000</v>
      </c>
      <c r="W18" s="1">
        <v>827000</v>
      </c>
      <c r="X18" s="1">
        <v>827000</v>
      </c>
      <c r="Y18" s="1">
        <v>827000</v>
      </c>
      <c r="Z18" s="1">
        <v>827000</v>
      </c>
      <c r="AA18" s="1">
        <v>827000</v>
      </c>
      <c r="AB18" s="82">
        <v>827000</v>
      </c>
      <c r="AC18" s="1">
        <v>827000</v>
      </c>
      <c r="AD18" s="42">
        <v>827000</v>
      </c>
      <c r="AE18" s="44">
        <v>827000</v>
      </c>
      <c r="AF18" s="56"/>
      <c r="AH18" s="348"/>
    </row>
    <row r="19" spans="1:34" s="347" customFormat="1" x14ac:dyDescent="0.25">
      <c r="A19" s="345"/>
      <c r="B19" s="55"/>
      <c r="C19" s="2"/>
      <c r="D19" s="344" t="s">
        <v>1009</v>
      </c>
      <c r="E19" s="346"/>
      <c r="F19" s="80">
        <f t="shared" si="6"/>
        <v>3000000</v>
      </c>
      <c r="G19" s="76"/>
      <c r="H19" s="42"/>
      <c r="I19" s="42"/>
      <c r="J19" s="42">
        <f t="shared" si="9"/>
        <v>3000000</v>
      </c>
      <c r="K19" s="1"/>
      <c r="L19" s="82"/>
      <c r="M19" s="82"/>
      <c r="N19" s="82"/>
      <c r="O19" s="82"/>
      <c r="P19" s="82"/>
      <c r="Q19" s="82"/>
      <c r="R19" s="82"/>
      <c r="S19" s="77"/>
      <c r="T19" s="76">
        <v>250000</v>
      </c>
      <c r="U19" s="1">
        <v>250000</v>
      </c>
      <c r="V19" s="1">
        <v>250000</v>
      </c>
      <c r="W19" s="1">
        <v>250000</v>
      </c>
      <c r="X19" s="1">
        <v>250000</v>
      </c>
      <c r="Y19" s="1">
        <v>250000</v>
      </c>
      <c r="Z19" s="1">
        <v>250000</v>
      </c>
      <c r="AA19" s="1">
        <v>250000</v>
      </c>
      <c r="AB19" s="82">
        <v>250000</v>
      </c>
      <c r="AC19" s="1">
        <v>250000</v>
      </c>
      <c r="AD19" s="42">
        <v>250000</v>
      </c>
      <c r="AE19" s="44">
        <v>250000</v>
      </c>
      <c r="AF19" s="56"/>
      <c r="AH19" s="348"/>
    </row>
    <row r="20" spans="1:34" s="347" customFormat="1" x14ac:dyDescent="0.25">
      <c r="A20" s="345"/>
      <c r="B20" s="55"/>
      <c r="C20" s="2"/>
      <c r="D20" s="344" t="s">
        <v>1010</v>
      </c>
      <c r="E20" s="346"/>
      <c r="F20" s="80">
        <f t="shared" si="6"/>
        <v>15928262</v>
      </c>
      <c r="G20" s="76"/>
      <c r="H20" s="42"/>
      <c r="I20" s="42"/>
      <c r="J20" s="42">
        <f t="shared" si="9"/>
        <v>15928262</v>
      </c>
      <c r="K20" s="1"/>
      <c r="L20" s="82"/>
      <c r="M20" s="82"/>
      <c r="N20" s="82"/>
      <c r="O20" s="82"/>
      <c r="P20" s="82"/>
      <c r="Q20" s="82"/>
      <c r="R20" s="82"/>
      <c r="S20" s="77"/>
      <c r="T20" s="76">
        <v>1327357</v>
      </c>
      <c r="U20" s="1">
        <v>1327355</v>
      </c>
      <c r="V20" s="1">
        <v>1327355</v>
      </c>
      <c r="W20" s="1">
        <v>1327355</v>
      </c>
      <c r="X20" s="1">
        <v>1327355</v>
      </c>
      <c r="Y20" s="1">
        <v>1327355</v>
      </c>
      <c r="Z20" s="1">
        <v>1327355</v>
      </c>
      <c r="AA20" s="1">
        <v>1327355</v>
      </c>
      <c r="AB20" s="82">
        <v>1327355</v>
      </c>
      <c r="AC20" s="1">
        <v>1327355</v>
      </c>
      <c r="AD20" s="42">
        <v>1327355</v>
      </c>
      <c r="AE20" s="44">
        <v>1327355</v>
      </c>
      <c r="AF20" s="56"/>
      <c r="AH20" s="348"/>
    </row>
    <row r="21" spans="1:34" x14ac:dyDescent="0.25">
      <c r="A21" s="128" t="s">
        <v>9</v>
      </c>
      <c r="B21" s="53" t="s">
        <v>720</v>
      </c>
      <c r="C21" s="177" t="s">
        <v>10</v>
      </c>
      <c r="D21" s="245"/>
      <c r="E21" s="273"/>
      <c r="F21" s="81">
        <f t="shared" si="6"/>
        <v>1922040</v>
      </c>
      <c r="G21" s="78"/>
      <c r="H21" s="43"/>
      <c r="I21" s="43"/>
      <c r="J21" s="43">
        <f t="shared" si="9"/>
        <v>1922040</v>
      </c>
      <c r="K21" s="13"/>
      <c r="L21" s="83"/>
      <c r="M21" s="83"/>
      <c r="N21" s="83"/>
      <c r="O21" s="83"/>
      <c r="P21" s="83"/>
      <c r="Q21" s="83"/>
      <c r="R21" s="83"/>
      <c r="S21" s="79"/>
      <c r="T21" s="78">
        <v>160170</v>
      </c>
      <c r="U21" s="13">
        <v>160170</v>
      </c>
      <c r="V21" s="13">
        <v>160170</v>
      </c>
      <c r="W21" s="13">
        <v>160170</v>
      </c>
      <c r="X21" s="13">
        <v>160170</v>
      </c>
      <c r="Y21" s="13">
        <v>160170</v>
      </c>
      <c r="Z21" s="13">
        <v>160170</v>
      </c>
      <c r="AA21" s="13">
        <v>160170</v>
      </c>
      <c r="AB21" s="83">
        <v>160170</v>
      </c>
      <c r="AC21" s="13">
        <v>160170</v>
      </c>
      <c r="AD21" s="43">
        <v>160170</v>
      </c>
      <c r="AE21" s="45">
        <v>160170</v>
      </c>
      <c r="AF21" s="56"/>
    </row>
    <row r="22" spans="1:34" x14ac:dyDescent="0.25">
      <c r="A22" s="128" t="s">
        <v>11</v>
      </c>
      <c r="B22" s="53" t="s">
        <v>721</v>
      </c>
      <c r="C22" s="177" t="s">
        <v>791</v>
      </c>
      <c r="D22" s="245"/>
      <c r="E22" s="273"/>
      <c r="F22" s="81">
        <f t="shared" si="6"/>
        <v>0</v>
      </c>
      <c r="G22" s="78"/>
      <c r="H22" s="43"/>
      <c r="I22" s="43"/>
      <c r="J22" s="43"/>
      <c r="K22" s="13"/>
      <c r="L22" s="83"/>
      <c r="M22" s="83"/>
      <c r="N22" s="83"/>
      <c r="O22" s="83"/>
      <c r="P22" s="83"/>
      <c r="Q22" s="83"/>
      <c r="R22" s="83"/>
      <c r="S22" s="79"/>
      <c r="T22" s="209"/>
      <c r="U22" s="13"/>
      <c r="V22" s="13"/>
      <c r="W22" s="13"/>
      <c r="X22" s="13"/>
      <c r="Y22" s="13"/>
      <c r="Z22" s="13"/>
      <c r="AA22" s="13"/>
      <c r="AB22" s="83"/>
      <c r="AC22" s="13"/>
      <c r="AD22" s="43"/>
      <c r="AE22" s="45"/>
      <c r="AF22" s="56"/>
    </row>
    <row r="23" spans="1:34" hidden="1" x14ac:dyDescent="0.25">
      <c r="A23" s="128" t="s">
        <v>12</v>
      </c>
      <c r="B23" s="53" t="s">
        <v>722</v>
      </c>
      <c r="C23" s="177" t="s">
        <v>13</v>
      </c>
      <c r="D23" s="245"/>
      <c r="E23" s="273"/>
      <c r="F23" s="81">
        <f t="shared" si="6"/>
        <v>0</v>
      </c>
      <c r="G23" s="78"/>
      <c r="H23" s="43"/>
      <c r="I23" s="43"/>
      <c r="J23" s="43"/>
      <c r="K23" s="13"/>
      <c r="L23" s="83"/>
      <c r="M23" s="83"/>
      <c r="N23" s="83"/>
      <c r="O23" s="83"/>
      <c r="P23" s="83"/>
      <c r="Q23" s="83"/>
      <c r="R23" s="83"/>
      <c r="S23" s="79"/>
      <c r="T23" s="78"/>
      <c r="U23" s="13"/>
      <c r="V23" s="13"/>
      <c r="W23" s="13"/>
      <c r="X23" s="13"/>
      <c r="Y23" s="13"/>
      <c r="Z23" s="13"/>
      <c r="AA23" s="13"/>
      <c r="AB23" s="83"/>
      <c r="AC23" s="13"/>
      <c r="AD23" s="43"/>
      <c r="AE23" s="45"/>
      <c r="AF23" s="56"/>
    </row>
    <row r="24" spans="1:34" s="18" customFormat="1" hidden="1" x14ac:dyDescent="0.25">
      <c r="A24" s="128" t="s">
        <v>14</v>
      </c>
      <c r="B24" s="93" t="s">
        <v>723</v>
      </c>
      <c r="C24" s="534" t="s">
        <v>393</v>
      </c>
      <c r="D24" s="535"/>
      <c r="E24" s="535"/>
      <c r="F24" s="94">
        <f t="shared" si="6"/>
        <v>0</v>
      </c>
      <c r="G24" s="95"/>
      <c r="H24" s="98"/>
      <c r="I24" s="98"/>
      <c r="J24" s="98"/>
      <c r="K24" s="96"/>
      <c r="L24" s="99"/>
      <c r="M24" s="99"/>
      <c r="N24" s="99"/>
      <c r="O24" s="99"/>
      <c r="P24" s="99"/>
      <c r="Q24" s="99"/>
      <c r="R24" s="99"/>
      <c r="S24" s="97"/>
      <c r="T24" s="95"/>
      <c r="U24" s="96"/>
      <c r="V24" s="96"/>
      <c r="W24" s="96"/>
      <c r="X24" s="96"/>
      <c r="Y24" s="96"/>
      <c r="Z24" s="96"/>
      <c r="AA24" s="96"/>
      <c r="AB24" s="99"/>
      <c r="AC24" s="96"/>
      <c r="AD24" s="98"/>
      <c r="AE24" s="100"/>
      <c r="AF24" s="52"/>
    </row>
    <row r="25" spans="1:34" s="18" customFormat="1" ht="25.5" hidden="1" customHeight="1" x14ac:dyDescent="0.25">
      <c r="A25" s="128" t="s">
        <v>15</v>
      </c>
      <c r="B25" s="93" t="s">
        <v>724</v>
      </c>
      <c r="C25" s="532" t="s">
        <v>350</v>
      </c>
      <c r="D25" s="533"/>
      <c r="E25" s="533"/>
      <c r="F25" s="94">
        <f t="shared" si="6"/>
        <v>0</v>
      </c>
      <c r="G25" s="95"/>
      <c r="H25" s="98"/>
      <c r="I25" s="98"/>
      <c r="J25" s="98"/>
      <c r="K25" s="96"/>
      <c r="L25" s="99"/>
      <c r="M25" s="99"/>
      <c r="N25" s="99"/>
      <c r="O25" s="99"/>
      <c r="P25" s="99"/>
      <c r="Q25" s="99"/>
      <c r="R25" s="99"/>
      <c r="S25" s="97"/>
      <c r="T25" s="95"/>
      <c r="U25" s="96"/>
      <c r="V25" s="96"/>
      <c r="W25" s="96"/>
      <c r="X25" s="96"/>
      <c r="Y25" s="96"/>
      <c r="Z25" s="96"/>
      <c r="AA25" s="96"/>
      <c r="AB25" s="99"/>
      <c r="AC25" s="96"/>
      <c r="AD25" s="98"/>
      <c r="AE25" s="100"/>
      <c r="AF25" s="52"/>
    </row>
    <row r="26" spans="1:34" s="18" customFormat="1" ht="25.5" hidden="1" customHeight="1" x14ac:dyDescent="0.25">
      <c r="A26" s="128" t="s">
        <v>16</v>
      </c>
      <c r="B26" s="93" t="s">
        <v>725</v>
      </c>
      <c r="C26" s="532" t="s">
        <v>608</v>
      </c>
      <c r="D26" s="533"/>
      <c r="E26" s="533"/>
      <c r="F26" s="94">
        <f t="shared" si="6"/>
        <v>0</v>
      </c>
      <c r="G26" s="95">
        <f t="shared" ref="G26:S26" si="10">G27+G28+G29+G30+G31+G32+G33+G34+G35+G36</f>
        <v>0</v>
      </c>
      <c r="H26" s="98">
        <f t="shared" si="10"/>
        <v>0</v>
      </c>
      <c r="I26" s="98">
        <f t="shared" si="10"/>
        <v>0</v>
      </c>
      <c r="J26" s="98">
        <f t="shared" si="10"/>
        <v>0</v>
      </c>
      <c r="K26" s="96">
        <f t="shared" si="10"/>
        <v>0</v>
      </c>
      <c r="L26" s="99">
        <f t="shared" ref="L26:R26" si="11">L27+L28+L29+L30+L31+L32+L33+L34+L35+L36</f>
        <v>0</v>
      </c>
      <c r="M26" s="99">
        <f t="shared" ref="M26:N26" si="12">M27+M28+M29+M30+M31+M32+M33+M34+M35+M36</f>
        <v>0</v>
      </c>
      <c r="N26" s="99">
        <f t="shared" si="12"/>
        <v>0</v>
      </c>
      <c r="O26" s="99">
        <f t="shared" si="11"/>
        <v>0</v>
      </c>
      <c r="P26" s="99">
        <f t="shared" ref="P26:Q26" si="13">P27+P28+P29+P30+P31+P32+P33+P34+P35+P36</f>
        <v>0</v>
      </c>
      <c r="Q26" s="99">
        <f t="shared" si="13"/>
        <v>0</v>
      </c>
      <c r="R26" s="99">
        <f t="shared" si="11"/>
        <v>0</v>
      </c>
      <c r="S26" s="97">
        <f t="shared" si="10"/>
        <v>0</v>
      </c>
      <c r="T26" s="95">
        <f>T27+T28+T29+T30+T31+T32+T33+T34+T35+T36</f>
        <v>0</v>
      </c>
      <c r="U26" s="96">
        <f t="shared" ref="U26:AE26" si="14">U27+U28+U29+U30+U31+U32+U33+U34+U35+U36</f>
        <v>0</v>
      </c>
      <c r="V26" s="96">
        <f t="shared" si="14"/>
        <v>0</v>
      </c>
      <c r="W26" s="96">
        <f t="shared" si="14"/>
        <v>0</v>
      </c>
      <c r="X26" s="96">
        <f t="shared" si="14"/>
        <v>0</v>
      </c>
      <c r="Y26" s="96">
        <f t="shared" si="14"/>
        <v>0</v>
      </c>
      <c r="Z26" s="96">
        <f t="shared" si="14"/>
        <v>0</v>
      </c>
      <c r="AA26" s="96">
        <f t="shared" si="14"/>
        <v>0</v>
      </c>
      <c r="AB26" s="99">
        <f t="shared" si="14"/>
        <v>0</v>
      </c>
      <c r="AC26" s="96">
        <f t="shared" si="14"/>
        <v>0</v>
      </c>
      <c r="AD26" s="98">
        <f t="shared" si="14"/>
        <v>0</v>
      </c>
      <c r="AE26" s="100">
        <f t="shared" si="14"/>
        <v>0</v>
      </c>
      <c r="AF26" s="52"/>
    </row>
    <row r="27" spans="1:34" ht="25.5" hidden="1" customHeight="1" x14ac:dyDescent="0.25">
      <c r="B27" s="55"/>
      <c r="C27" s="47"/>
      <c r="D27" s="523" t="s">
        <v>443</v>
      </c>
      <c r="E27" s="523"/>
      <c r="F27" s="80">
        <f t="shared" si="6"/>
        <v>0</v>
      </c>
      <c r="G27" s="76"/>
      <c r="H27" s="42"/>
      <c r="I27" s="42"/>
      <c r="J27" s="42"/>
      <c r="K27" s="1"/>
      <c r="L27" s="82"/>
      <c r="M27" s="82"/>
      <c r="N27" s="82"/>
      <c r="O27" s="82"/>
      <c r="P27" s="82"/>
      <c r="Q27" s="82"/>
      <c r="R27" s="82"/>
      <c r="S27" s="77"/>
      <c r="T27" s="76"/>
      <c r="U27" s="1"/>
      <c r="V27" s="1"/>
      <c r="W27" s="1"/>
      <c r="X27" s="1"/>
      <c r="Y27" s="1"/>
      <c r="Z27" s="1"/>
      <c r="AA27" s="1"/>
      <c r="AB27" s="82"/>
      <c r="AC27" s="1"/>
      <c r="AD27" s="42"/>
      <c r="AE27" s="44"/>
      <c r="AF27" s="56"/>
    </row>
    <row r="28" spans="1:34" hidden="1" x14ac:dyDescent="0.25">
      <c r="B28" s="55"/>
      <c r="C28" s="47"/>
      <c r="D28" s="524" t="s">
        <v>467</v>
      </c>
      <c r="E28" s="524"/>
      <c r="F28" s="80">
        <f t="shared" si="6"/>
        <v>0</v>
      </c>
      <c r="G28" s="76"/>
      <c r="H28" s="42"/>
      <c r="I28" s="42"/>
      <c r="J28" s="42"/>
      <c r="K28" s="1"/>
      <c r="L28" s="82"/>
      <c r="M28" s="82"/>
      <c r="N28" s="82"/>
      <c r="O28" s="82"/>
      <c r="P28" s="82"/>
      <c r="Q28" s="82"/>
      <c r="R28" s="82"/>
      <c r="S28" s="77"/>
      <c r="T28" s="76"/>
      <c r="U28" s="1"/>
      <c r="V28" s="1"/>
      <c r="W28" s="1"/>
      <c r="X28" s="1"/>
      <c r="Y28" s="1"/>
      <c r="Z28" s="1"/>
      <c r="AA28" s="1"/>
      <c r="AB28" s="82"/>
      <c r="AC28" s="1"/>
      <c r="AD28" s="42"/>
      <c r="AE28" s="44"/>
      <c r="AF28" s="56"/>
    </row>
    <row r="29" spans="1:34" hidden="1" x14ac:dyDescent="0.25">
      <c r="B29" s="55"/>
      <c r="C29" s="47"/>
      <c r="D29" s="524" t="s">
        <v>444</v>
      </c>
      <c r="E29" s="524"/>
      <c r="F29" s="80">
        <f t="shared" si="6"/>
        <v>0</v>
      </c>
      <c r="G29" s="76"/>
      <c r="H29" s="42"/>
      <c r="I29" s="42"/>
      <c r="J29" s="42"/>
      <c r="K29" s="1"/>
      <c r="L29" s="82"/>
      <c r="M29" s="82"/>
      <c r="N29" s="82"/>
      <c r="O29" s="82"/>
      <c r="P29" s="82"/>
      <c r="Q29" s="82"/>
      <c r="R29" s="82"/>
      <c r="S29" s="77"/>
      <c r="T29" s="76"/>
      <c r="U29" s="1"/>
      <c r="V29" s="1"/>
      <c r="W29" s="1"/>
      <c r="X29" s="1"/>
      <c r="Y29" s="1"/>
      <c r="Z29" s="1"/>
      <c r="AA29" s="1"/>
      <c r="AB29" s="82"/>
      <c r="AC29" s="1"/>
      <c r="AD29" s="42"/>
      <c r="AE29" s="44"/>
      <c r="AF29" s="56"/>
    </row>
    <row r="30" spans="1:34" ht="25.5" hidden="1" customHeight="1" x14ac:dyDescent="0.25">
      <c r="B30" s="55"/>
      <c r="C30" s="47"/>
      <c r="D30" s="523" t="s">
        <v>445</v>
      </c>
      <c r="E30" s="523"/>
      <c r="F30" s="80">
        <f t="shared" si="6"/>
        <v>0</v>
      </c>
      <c r="G30" s="76"/>
      <c r="H30" s="42"/>
      <c r="I30" s="42"/>
      <c r="J30" s="42"/>
      <c r="K30" s="1"/>
      <c r="L30" s="82"/>
      <c r="M30" s="82"/>
      <c r="N30" s="82"/>
      <c r="O30" s="82"/>
      <c r="P30" s="82"/>
      <c r="Q30" s="82"/>
      <c r="R30" s="82"/>
      <c r="S30" s="77"/>
      <c r="T30" s="76"/>
      <c r="U30" s="1"/>
      <c r="V30" s="1"/>
      <c r="W30" s="1"/>
      <c r="X30" s="1"/>
      <c r="Y30" s="1"/>
      <c r="Z30" s="1"/>
      <c r="AA30" s="1"/>
      <c r="AB30" s="82"/>
      <c r="AC30" s="1"/>
      <c r="AD30" s="42"/>
      <c r="AE30" s="44"/>
      <c r="AF30" s="56"/>
    </row>
    <row r="31" spans="1:34" hidden="1" x14ac:dyDescent="0.25">
      <c r="B31" s="55"/>
      <c r="C31" s="47"/>
      <c r="D31" s="524" t="s">
        <v>446</v>
      </c>
      <c r="E31" s="524"/>
      <c r="F31" s="80">
        <f t="shared" si="6"/>
        <v>0</v>
      </c>
      <c r="G31" s="76"/>
      <c r="H31" s="42"/>
      <c r="I31" s="42"/>
      <c r="J31" s="42"/>
      <c r="K31" s="1"/>
      <c r="L31" s="82"/>
      <c r="M31" s="82"/>
      <c r="N31" s="82"/>
      <c r="O31" s="82"/>
      <c r="P31" s="82"/>
      <c r="Q31" s="82"/>
      <c r="R31" s="82"/>
      <c r="S31" s="77"/>
      <c r="T31" s="76"/>
      <c r="U31" s="1"/>
      <c r="V31" s="1"/>
      <c r="W31" s="1"/>
      <c r="X31" s="1"/>
      <c r="Y31" s="1"/>
      <c r="Z31" s="1"/>
      <c r="AA31" s="1"/>
      <c r="AB31" s="82"/>
      <c r="AC31" s="1"/>
      <c r="AD31" s="42"/>
      <c r="AE31" s="44"/>
      <c r="AF31" s="56"/>
    </row>
    <row r="32" spans="1:34" hidden="1" x14ac:dyDescent="0.25">
      <c r="B32" s="55"/>
      <c r="C32" s="47"/>
      <c r="D32" s="524" t="s">
        <v>792</v>
      </c>
      <c r="E32" s="524"/>
      <c r="F32" s="80">
        <f t="shared" si="6"/>
        <v>0</v>
      </c>
      <c r="G32" s="76"/>
      <c r="H32" s="42"/>
      <c r="I32" s="42"/>
      <c r="J32" s="42"/>
      <c r="K32" s="1"/>
      <c r="L32" s="82"/>
      <c r="M32" s="82"/>
      <c r="N32" s="82"/>
      <c r="O32" s="82"/>
      <c r="P32" s="82"/>
      <c r="Q32" s="82"/>
      <c r="R32" s="82"/>
      <c r="S32" s="77"/>
      <c r="T32" s="76"/>
      <c r="U32" s="1"/>
      <c r="V32" s="1"/>
      <c r="W32" s="1"/>
      <c r="X32" s="1"/>
      <c r="Y32" s="1"/>
      <c r="Z32" s="1"/>
      <c r="AA32" s="1"/>
      <c r="AB32" s="82"/>
      <c r="AC32" s="1"/>
      <c r="AD32" s="42"/>
      <c r="AE32" s="44"/>
      <c r="AF32" s="56"/>
    </row>
    <row r="33" spans="1:32" ht="25.5" hidden="1" customHeight="1" x14ac:dyDescent="0.25">
      <c r="B33" s="55"/>
      <c r="C33" s="47"/>
      <c r="D33" s="523" t="s">
        <v>447</v>
      </c>
      <c r="E33" s="523"/>
      <c r="F33" s="80">
        <f t="shared" si="6"/>
        <v>0</v>
      </c>
      <c r="G33" s="76"/>
      <c r="H33" s="42"/>
      <c r="I33" s="42"/>
      <c r="J33" s="42"/>
      <c r="K33" s="1"/>
      <c r="L33" s="82"/>
      <c r="M33" s="82"/>
      <c r="N33" s="82"/>
      <c r="O33" s="82"/>
      <c r="P33" s="82"/>
      <c r="Q33" s="82"/>
      <c r="R33" s="82"/>
      <c r="S33" s="77"/>
      <c r="T33" s="76"/>
      <c r="U33" s="1"/>
      <c r="V33" s="1"/>
      <c r="W33" s="1"/>
      <c r="X33" s="1"/>
      <c r="Y33" s="1"/>
      <c r="Z33" s="1"/>
      <c r="AA33" s="1"/>
      <c r="AB33" s="82"/>
      <c r="AC33" s="1"/>
      <c r="AD33" s="42"/>
      <c r="AE33" s="44"/>
      <c r="AF33" s="56"/>
    </row>
    <row r="34" spans="1:32" ht="25.5" hidden="1" customHeight="1" x14ac:dyDescent="0.25">
      <c r="B34" s="55"/>
      <c r="C34" s="47"/>
      <c r="D34" s="523" t="s">
        <v>448</v>
      </c>
      <c r="E34" s="523"/>
      <c r="F34" s="80">
        <f t="shared" si="6"/>
        <v>0</v>
      </c>
      <c r="G34" s="76"/>
      <c r="H34" s="42"/>
      <c r="I34" s="42"/>
      <c r="J34" s="42"/>
      <c r="K34" s="1"/>
      <c r="L34" s="82"/>
      <c r="M34" s="82"/>
      <c r="N34" s="82"/>
      <c r="O34" s="82"/>
      <c r="P34" s="82"/>
      <c r="Q34" s="82"/>
      <c r="R34" s="82"/>
      <c r="S34" s="77"/>
      <c r="T34" s="76"/>
      <c r="U34" s="1"/>
      <c r="V34" s="1"/>
      <c r="W34" s="1"/>
      <c r="X34" s="1"/>
      <c r="Y34" s="1"/>
      <c r="Z34" s="1"/>
      <c r="AA34" s="1"/>
      <c r="AB34" s="82"/>
      <c r="AC34" s="1"/>
      <c r="AD34" s="42"/>
      <c r="AE34" s="44"/>
      <c r="AF34" s="56"/>
    </row>
    <row r="35" spans="1:32" ht="25.5" hidden="1" customHeight="1" x14ac:dyDescent="0.25">
      <c r="B35" s="55"/>
      <c r="C35" s="47"/>
      <c r="D35" s="523" t="s">
        <v>449</v>
      </c>
      <c r="E35" s="523"/>
      <c r="F35" s="80">
        <f t="shared" si="6"/>
        <v>0</v>
      </c>
      <c r="G35" s="76"/>
      <c r="H35" s="42"/>
      <c r="I35" s="42"/>
      <c r="J35" s="42"/>
      <c r="K35" s="1"/>
      <c r="L35" s="82"/>
      <c r="M35" s="82"/>
      <c r="N35" s="82"/>
      <c r="O35" s="82"/>
      <c r="P35" s="82"/>
      <c r="Q35" s="82"/>
      <c r="R35" s="82"/>
      <c r="S35" s="77"/>
      <c r="T35" s="76"/>
      <c r="U35" s="1"/>
      <c r="V35" s="1"/>
      <c r="W35" s="1"/>
      <c r="X35" s="1"/>
      <c r="Y35" s="1"/>
      <c r="Z35" s="1"/>
      <c r="AA35" s="1"/>
      <c r="AB35" s="82"/>
      <c r="AC35" s="1"/>
      <c r="AD35" s="42"/>
      <c r="AE35" s="44"/>
      <c r="AF35" s="56"/>
    </row>
    <row r="36" spans="1:32" ht="25.5" hidden="1" customHeight="1" x14ac:dyDescent="0.25">
      <c r="B36" s="55"/>
      <c r="C36" s="47"/>
      <c r="D36" s="523" t="s">
        <v>450</v>
      </c>
      <c r="E36" s="523"/>
      <c r="F36" s="80">
        <f t="shared" si="6"/>
        <v>0</v>
      </c>
      <c r="G36" s="76"/>
      <c r="H36" s="42"/>
      <c r="I36" s="42"/>
      <c r="J36" s="42"/>
      <c r="K36" s="1"/>
      <c r="L36" s="82"/>
      <c r="M36" s="82"/>
      <c r="N36" s="82"/>
      <c r="O36" s="82"/>
      <c r="P36" s="82"/>
      <c r="Q36" s="82"/>
      <c r="R36" s="82"/>
      <c r="S36" s="77"/>
      <c r="T36" s="76"/>
      <c r="U36" s="1"/>
      <c r="V36" s="1"/>
      <c r="W36" s="1"/>
      <c r="X36" s="1"/>
      <c r="Y36" s="1"/>
      <c r="Z36" s="1"/>
      <c r="AA36" s="1"/>
      <c r="AB36" s="82"/>
      <c r="AC36" s="1"/>
      <c r="AD36" s="42"/>
      <c r="AE36" s="44"/>
      <c r="AF36" s="56"/>
    </row>
    <row r="37" spans="1:32" s="18" customFormat="1" hidden="1" x14ac:dyDescent="0.25">
      <c r="A37" s="128" t="s">
        <v>17</v>
      </c>
      <c r="B37" s="93" t="s">
        <v>726</v>
      </c>
      <c r="C37" s="532" t="s">
        <v>793</v>
      </c>
      <c r="D37" s="533"/>
      <c r="E37" s="533"/>
      <c r="F37" s="94">
        <f t="shared" si="6"/>
        <v>0</v>
      </c>
      <c r="G37" s="95">
        <f t="shared" ref="G37:S37" si="15">G38+G39+G40+G41+G42+G43+G44+G45+G46+G47</f>
        <v>0</v>
      </c>
      <c r="H37" s="98">
        <f t="shared" si="15"/>
        <v>0</v>
      </c>
      <c r="I37" s="98">
        <f t="shared" si="15"/>
        <v>0</v>
      </c>
      <c r="J37" s="98">
        <f t="shared" si="15"/>
        <v>0</v>
      </c>
      <c r="K37" s="96">
        <f t="shared" si="15"/>
        <v>0</v>
      </c>
      <c r="L37" s="99">
        <f t="shared" ref="L37:R37" si="16">L38+L39+L40+L41+L42+L43+L44+L45+L46+L47</f>
        <v>0</v>
      </c>
      <c r="M37" s="99">
        <f t="shared" ref="M37:N37" si="17">M38+M39+M40+M41+M42+M43+M44+M45+M46+M47</f>
        <v>0</v>
      </c>
      <c r="N37" s="99">
        <f t="shared" si="17"/>
        <v>0</v>
      </c>
      <c r="O37" s="99">
        <f t="shared" si="16"/>
        <v>0</v>
      </c>
      <c r="P37" s="99">
        <f t="shared" ref="P37:Q37" si="18">P38+P39+P40+P41+P42+P43+P44+P45+P46+P47</f>
        <v>0</v>
      </c>
      <c r="Q37" s="99">
        <f t="shared" si="18"/>
        <v>0</v>
      </c>
      <c r="R37" s="99">
        <f t="shared" si="16"/>
        <v>0</v>
      </c>
      <c r="S37" s="97">
        <f t="shared" si="15"/>
        <v>0</v>
      </c>
      <c r="T37" s="95">
        <f>T38+T39+T40+T41+T42+T43+T44+T45+T46+T47</f>
        <v>0</v>
      </c>
      <c r="U37" s="96">
        <f t="shared" ref="U37:AE37" si="19">U38+U39+U40+U41+U42+U43+U44+U45+U46+U47</f>
        <v>0</v>
      </c>
      <c r="V37" s="96">
        <f t="shared" si="19"/>
        <v>0</v>
      </c>
      <c r="W37" s="96">
        <f t="shared" si="19"/>
        <v>0</v>
      </c>
      <c r="X37" s="96">
        <f t="shared" si="19"/>
        <v>0</v>
      </c>
      <c r="Y37" s="96">
        <f t="shared" si="19"/>
        <v>0</v>
      </c>
      <c r="Z37" s="96">
        <f t="shared" si="19"/>
        <v>0</v>
      </c>
      <c r="AA37" s="96">
        <f t="shared" si="19"/>
        <v>0</v>
      </c>
      <c r="AB37" s="99">
        <f t="shared" si="19"/>
        <v>0</v>
      </c>
      <c r="AC37" s="96">
        <f t="shared" si="19"/>
        <v>0</v>
      </c>
      <c r="AD37" s="98">
        <f t="shared" si="19"/>
        <v>0</v>
      </c>
      <c r="AE37" s="100">
        <f t="shared" si="19"/>
        <v>0</v>
      </c>
      <c r="AF37" s="52"/>
    </row>
    <row r="38" spans="1:32" ht="25.5" hidden="1" customHeight="1" x14ac:dyDescent="0.25">
      <c r="B38" s="55"/>
      <c r="C38" s="47"/>
      <c r="D38" s="523" t="s">
        <v>451</v>
      </c>
      <c r="E38" s="523"/>
      <c r="F38" s="80">
        <f t="shared" si="6"/>
        <v>0</v>
      </c>
      <c r="G38" s="76"/>
      <c r="H38" s="42"/>
      <c r="I38" s="42"/>
      <c r="J38" s="42"/>
      <c r="K38" s="1"/>
      <c r="L38" s="82"/>
      <c r="M38" s="82"/>
      <c r="N38" s="82"/>
      <c r="O38" s="82"/>
      <c r="P38" s="82"/>
      <c r="Q38" s="82"/>
      <c r="R38" s="82"/>
      <c r="S38" s="77"/>
      <c r="T38" s="76"/>
      <c r="U38" s="1"/>
      <c r="V38" s="1"/>
      <c r="W38" s="1"/>
      <c r="X38" s="1"/>
      <c r="Y38" s="1"/>
      <c r="Z38" s="1"/>
      <c r="AA38" s="1"/>
      <c r="AB38" s="82"/>
      <c r="AC38" s="1"/>
      <c r="AD38" s="42"/>
      <c r="AE38" s="44"/>
      <c r="AF38" s="56"/>
    </row>
    <row r="39" spans="1:32" ht="25.5" hidden="1" customHeight="1" x14ac:dyDescent="0.25">
      <c r="B39" s="55"/>
      <c r="C39" s="47"/>
      <c r="D39" s="523" t="s">
        <v>455</v>
      </c>
      <c r="E39" s="523"/>
      <c r="F39" s="80">
        <f t="shared" si="6"/>
        <v>0</v>
      </c>
      <c r="G39" s="76"/>
      <c r="H39" s="42"/>
      <c r="I39" s="42"/>
      <c r="J39" s="42"/>
      <c r="K39" s="1"/>
      <c r="L39" s="82"/>
      <c r="M39" s="82"/>
      <c r="N39" s="82"/>
      <c r="O39" s="82"/>
      <c r="P39" s="82"/>
      <c r="Q39" s="82"/>
      <c r="R39" s="82"/>
      <c r="S39" s="77"/>
      <c r="T39" s="76"/>
      <c r="U39" s="1"/>
      <c r="V39" s="1"/>
      <c r="W39" s="1"/>
      <c r="X39" s="1"/>
      <c r="Y39" s="1"/>
      <c r="Z39" s="1"/>
      <c r="AA39" s="1"/>
      <c r="AB39" s="82"/>
      <c r="AC39" s="1"/>
      <c r="AD39" s="42"/>
      <c r="AE39" s="44"/>
      <c r="AF39" s="56"/>
    </row>
    <row r="40" spans="1:32" hidden="1" x14ac:dyDescent="0.25">
      <c r="B40" s="55"/>
      <c r="C40" s="47"/>
      <c r="D40" s="523" t="s">
        <v>795</v>
      </c>
      <c r="E40" s="523"/>
      <c r="F40" s="80">
        <f t="shared" si="6"/>
        <v>0</v>
      </c>
      <c r="G40" s="76"/>
      <c r="H40" s="42"/>
      <c r="I40" s="42"/>
      <c r="J40" s="42"/>
      <c r="K40" s="1"/>
      <c r="L40" s="82"/>
      <c r="M40" s="82"/>
      <c r="N40" s="82"/>
      <c r="O40" s="82"/>
      <c r="P40" s="82"/>
      <c r="Q40" s="82"/>
      <c r="R40" s="82"/>
      <c r="S40" s="77"/>
      <c r="T40" s="76"/>
      <c r="U40" s="1"/>
      <c r="V40" s="1"/>
      <c r="W40" s="1"/>
      <c r="X40" s="1"/>
      <c r="Y40" s="1"/>
      <c r="Z40" s="1"/>
      <c r="AA40" s="1"/>
      <c r="AB40" s="82"/>
      <c r="AC40" s="1"/>
      <c r="AD40" s="42"/>
      <c r="AE40" s="44"/>
      <c r="AF40" s="56"/>
    </row>
    <row r="41" spans="1:32" ht="25.5" hidden="1" customHeight="1" x14ac:dyDescent="0.25">
      <c r="B41" s="55"/>
      <c r="C41" s="47"/>
      <c r="D41" s="523" t="s">
        <v>463</v>
      </c>
      <c r="E41" s="523"/>
      <c r="F41" s="80">
        <f t="shared" si="6"/>
        <v>0</v>
      </c>
      <c r="G41" s="76"/>
      <c r="H41" s="42"/>
      <c r="I41" s="42"/>
      <c r="J41" s="42"/>
      <c r="K41" s="1"/>
      <c r="L41" s="82"/>
      <c r="M41" s="82"/>
      <c r="N41" s="82"/>
      <c r="O41" s="82"/>
      <c r="P41" s="82"/>
      <c r="Q41" s="82"/>
      <c r="R41" s="82"/>
      <c r="S41" s="77"/>
      <c r="T41" s="76"/>
      <c r="U41" s="1"/>
      <c r="V41" s="1"/>
      <c r="W41" s="1"/>
      <c r="X41" s="1"/>
      <c r="Y41" s="1"/>
      <c r="Z41" s="1"/>
      <c r="AA41" s="1"/>
      <c r="AB41" s="82"/>
      <c r="AC41" s="1"/>
      <c r="AD41" s="42"/>
      <c r="AE41" s="44"/>
      <c r="AF41" s="56"/>
    </row>
    <row r="42" spans="1:32" hidden="1" x14ac:dyDescent="0.25">
      <c r="B42" s="55"/>
      <c r="C42" s="47"/>
      <c r="D42" s="524" t="s">
        <v>794</v>
      </c>
      <c r="E42" s="524"/>
      <c r="F42" s="80">
        <f t="shared" si="6"/>
        <v>0</v>
      </c>
      <c r="G42" s="76"/>
      <c r="H42" s="42"/>
      <c r="I42" s="42"/>
      <c r="J42" s="42"/>
      <c r="K42" s="1"/>
      <c r="L42" s="82"/>
      <c r="M42" s="82"/>
      <c r="N42" s="82"/>
      <c r="O42" s="82"/>
      <c r="P42" s="82"/>
      <c r="Q42" s="82"/>
      <c r="R42" s="82"/>
      <c r="S42" s="77"/>
      <c r="T42" s="76"/>
      <c r="U42" s="1"/>
      <c r="V42" s="1"/>
      <c r="W42" s="1"/>
      <c r="X42" s="1"/>
      <c r="Y42" s="1"/>
      <c r="Z42" s="1"/>
      <c r="AA42" s="1"/>
      <c r="AB42" s="82"/>
      <c r="AC42" s="1"/>
      <c r="AD42" s="42"/>
      <c r="AE42" s="44"/>
      <c r="AF42" s="56"/>
    </row>
    <row r="43" spans="1:32" ht="25.5" hidden="1" customHeight="1" x14ac:dyDescent="0.25">
      <c r="B43" s="55"/>
      <c r="C43" s="47"/>
      <c r="D43" s="523" t="s">
        <v>468</v>
      </c>
      <c r="E43" s="523"/>
      <c r="F43" s="80">
        <f t="shared" si="6"/>
        <v>0</v>
      </c>
      <c r="G43" s="76"/>
      <c r="H43" s="42"/>
      <c r="I43" s="42"/>
      <c r="J43" s="42"/>
      <c r="K43" s="1"/>
      <c r="L43" s="82"/>
      <c r="M43" s="82"/>
      <c r="N43" s="82"/>
      <c r="O43" s="82"/>
      <c r="P43" s="82"/>
      <c r="Q43" s="82"/>
      <c r="R43" s="82"/>
      <c r="S43" s="77"/>
      <c r="T43" s="76"/>
      <c r="U43" s="1"/>
      <c r="V43" s="1"/>
      <c r="W43" s="1"/>
      <c r="X43" s="1"/>
      <c r="Y43" s="1"/>
      <c r="Z43" s="1"/>
      <c r="AA43" s="1"/>
      <c r="AB43" s="82"/>
      <c r="AC43" s="1"/>
      <c r="AD43" s="42"/>
      <c r="AE43" s="44"/>
      <c r="AF43" s="56"/>
    </row>
    <row r="44" spans="1:32" ht="25.5" hidden="1" customHeight="1" x14ac:dyDescent="0.25">
      <c r="B44" s="55"/>
      <c r="C44" s="47"/>
      <c r="D44" s="523" t="s">
        <v>472</v>
      </c>
      <c r="E44" s="523"/>
      <c r="F44" s="80">
        <f t="shared" si="6"/>
        <v>0</v>
      </c>
      <c r="G44" s="76"/>
      <c r="H44" s="42"/>
      <c r="I44" s="42"/>
      <c r="J44" s="42"/>
      <c r="K44" s="1"/>
      <c r="L44" s="82"/>
      <c r="M44" s="82"/>
      <c r="N44" s="82"/>
      <c r="O44" s="82"/>
      <c r="P44" s="82"/>
      <c r="Q44" s="82"/>
      <c r="R44" s="82"/>
      <c r="S44" s="77"/>
      <c r="T44" s="76"/>
      <c r="U44" s="1"/>
      <c r="V44" s="1"/>
      <c r="W44" s="1"/>
      <c r="X44" s="1"/>
      <c r="Y44" s="1"/>
      <c r="Z44" s="1"/>
      <c r="AA44" s="1"/>
      <c r="AB44" s="82"/>
      <c r="AC44" s="1"/>
      <c r="AD44" s="42"/>
      <c r="AE44" s="44"/>
      <c r="AF44" s="56"/>
    </row>
    <row r="45" spans="1:32" ht="25.5" hidden="1" customHeight="1" x14ac:dyDescent="0.25">
      <c r="B45" s="55"/>
      <c r="C45" s="47"/>
      <c r="D45" s="523" t="s">
        <v>477</v>
      </c>
      <c r="E45" s="523"/>
      <c r="F45" s="80">
        <f t="shared" si="6"/>
        <v>0</v>
      </c>
      <c r="G45" s="76"/>
      <c r="H45" s="42"/>
      <c r="I45" s="42"/>
      <c r="J45" s="42"/>
      <c r="K45" s="1"/>
      <c r="L45" s="82"/>
      <c r="M45" s="82"/>
      <c r="N45" s="82"/>
      <c r="O45" s="82"/>
      <c r="P45" s="82"/>
      <c r="Q45" s="82"/>
      <c r="R45" s="82"/>
      <c r="S45" s="77"/>
      <c r="T45" s="76"/>
      <c r="U45" s="1"/>
      <c r="V45" s="1"/>
      <c r="W45" s="1"/>
      <c r="X45" s="1"/>
      <c r="Y45" s="1"/>
      <c r="Z45" s="1"/>
      <c r="AA45" s="1"/>
      <c r="AB45" s="82"/>
      <c r="AC45" s="1"/>
      <c r="AD45" s="42"/>
      <c r="AE45" s="44"/>
      <c r="AF45" s="56"/>
    </row>
    <row r="46" spans="1:32" ht="25.5" hidden="1" customHeight="1" x14ac:dyDescent="0.25">
      <c r="B46" s="55"/>
      <c r="C46" s="47"/>
      <c r="D46" s="523" t="s">
        <v>481</v>
      </c>
      <c r="E46" s="523"/>
      <c r="F46" s="80">
        <f t="shared" si="6"/>
        <v>0</v>
      </c>
      <c r="G46" s="76"/>
      <c r="H46" s="42"/>
      <c r="I46" s="42"/>
      <c r="J46" s="42"/>
      <c r="K46" s="1"/>
      <c r="L46" s="82"/>
      <c r="M46" s="82"/>
      <c r="N46" s="82"/>
      <c r="O46" s="82"/>
      <c r="P46" s="82"/>
      <c r="Q46" s="82"/>
      <c r="R46" s="82"/>
      <c r="S46" s="77"/>
      <c r="T46" s="76"/>
      <c r="U46" s="1"/>
      <c r="V46" s="1"/>
      <c r="W46" s="1"/>
      <c r="X46" s="1"/>
      <c r="Y46" s="1"/>
      <c r="Z46" s="1"/>
      <c r="AA46" s="1"/>
      <c r="AB46" s="82"/>
      <c r="AC46" s="1"/>
      <c r="AD46" s="42"/>
      <c r="AE46" s="44"/>
      <c r="AF46" s="56"/>
    </row>
    <row r="47" spans="1:32" ht="25.5" hidden="1" customHeight="1" x14ac:dyDescent="0.25">
      <c r="B47" s="55"/>
      <c r="C47" s="47"/>
      <c r="D47" s="523" t="s">
        <v>486</v>
      </c>
      <c r="E47" s="523"/>
      <c r="F47" s="80">
        <f t="shared" si="6"/>
        <v>0</v>
      </c>
      <c r="G47" s="76"/>
      <c r="H47" s="42"/>
      <c r="I47" s="42"/>
      <c r="J47" s="42"/>
      <c r="K47" s="1"/>
      <c r="L47" s="82"/>
      <c r="M47" s="82"/>
      <c r="N47" s="82"/>
      <c r="O47" s="82"/>
      <c r="P47" s="82"/>
      <c r="Q47" s="82"/>
      <c r="R47" s="82"/>
      <c r="S47" s="77"/>
      <c r="T47" s="76"/>
      <c r="U47" s="1"/>
      <c r="V47" s="1"/>
      <c r="W47" s="1"/>
      <c r="X47" s="1"/>
      <c r="Y47" s="1"/>
      <c r="Z47" s="1"/>
      <c r="AA47" s="1"/>
      <c r="AB47" s="82"/>
      <c r="AC47" s="1"/>
      <c r="AD47" s="42"/>
      <c r="AE47" s="44"/>
      <c r="AF47" s="56"/>
    </row>
    <row r="48" spans="1:32" s="18" customFormat="1" x14ac:dyDescent="0.25">
      <c r="A48" s="128" t="s">
        <v>18</v>
      </c>
      <c r="B48" s="93" t="s">
        <v>727</v>
      </c>
      <c r="C48" s="534" t="s">
        <v>19</v>
      </c>
      <c r="D48" s="535"/>
      <c r="E48" s="535"/>
      <c r="F48" s="94">
        <f t="shared" si="6"/>
        <v>7887944.0999999987</v>
      </c>
      <c r="G48" s="95">
        <f t="shared" ref="G48:S48" si="20">G49+G50+G51+G52+G53+G54+G55+G59+G60+G61</f>
        <v>2035681</v>
      </c>
      <c r="H48" s="98">
        <f t="shared" si="20"/>
        <v>0</v>
      </c>
      <c r="I48" s="98">
        <f t="shared" si="20"/>
        <v>0</v>
      </c>
      <c r="J48" s="98">
        <f t="shared" si="20"/>
        <v>976797.09999999986</v>
      </c>
      <c r="K48" s="96">
        <f t="shared" si="20"/>
        <v>0</v>
      </c>
      <c r="L48" s="99">
        <f t="shared" ref="L48:R48" si="21">L49+L50+L51+L52+L53+L54+L55+L59+L60+L61</f>
        <v>0</v>
      </c>
      <c r="M48" s="99">
        <f t="shared" ref="M48:N48" si="22">M49+M50+M51+M52+M53+M54+M55+M59+M60+M61</f>
        <v>0</v>
      </c>
      <c r="N48" s="99">
        <f t="shared" si="22"/>
        <v>368166</v>
      </c>
      <c r="O48" s="99">
        <f t="shared" si="21"/>
        <v>4507300</v>
      </c>
      <c r="P48" s="99">
        <f t="shared" ref="P48:Q48" si="23">P49+P50+P51+P52+P53+P54+P55+P59+P60+P61</f>
        <v>0</v>
      </c>
      <c r="Q48" s="99">
        <f t="shared" si="23"/>
        <v>0</v>
      </c>
      <c r="R48" s="99">
        <f t="shared" si="21"/>
        <v>0</v>
      </c>
      <c r="S48" s="97">
        <f t="shared" si="20"/>
        <v>0</v>
      </c>
      <c r="T48" s="95">
        <f>T49+T50+T51+T52+T53+T54+T55+T59+T60+T61</f>
        <v>646522</v>
      </c>
      <c r="U48" s="96">
        <f t="shared" ref="U48:AE48" si="24">U49+U50+U51+U52+U53+U54+U55+U59+U60+U61</f>
        <v>652301.1</v>
      </c>
      <c r="V48" s="96">
        <f t="shared" si="24"/>
        <v>712101.1</v>
      </c>
      <c r="W48" s="96">
        <f t="shared" si="24"/>
        <v>649201.1</v>
      </c>
      <c r="X48" s="96">
        <f t="shared" si="24"/>
        <v>649201.1</v>
      </c>
      <c r="Y48" s="96">
        <f t="shared" si="24"/>
        <v>683411.1</v>
      </c>
      <c r="Z48" s="96">
        <f t="shared" si="24"/>
        <v>649201.1</v>
      </c>
      <c r="AA48" s="96">
        <f t="shared" si="24"/>
        <v>649201.1</v>
      </c>
      <c r="AB48" s="99">
        <f t="shared" si="24"/>
        <v>649201.1</v>
      </c>
      <c r="AC48" s="96">
        <f t="shared" si="24"/>
        <v>649201.1</v>
      </c>
      <c r="AD48" s="98">
        <f t="shared" si="24"/>
        <v>649201.1</v>
      </c>
      <c r="AE48" s="100">
        <f t="shared" si="24"/>
        <v>649201.1</v>
      </c>
      <c r="AF48" s="52"/>
    </row>
    <row r="49" spans="1:32" hidden="1" x14ac:dyDescent="0.25">
      <c r="B49" s="55"/>
      <c r="C49" s="47"/>
      <c r="D49" s="524" t="s">
        <v>452</v>
      </c>
      <c r="E49" s="524"/>
      <c r="F49" s="80">
        <f t="shared" si="6"/>
        <v>0</v>
      </c>
      <c r="G49" s="76"/>
      <c r="H49" s="42"/>
      <c r="I49" s="42"/>
      <c r="J49" s="42"/>
      <c r="K49" s="1"/>
      <c r="L49" s="82"/>
      <c r="M49" s="82"/>
      <c r="N49" s="82"/>
      <c r="O49" s="82"/>
      <c r="P49" s="82"/>
      <c r="Q49" s="82"/>
      <c r="R49" s="82"/>
      <c r="S49" s="77"/>
      <c r="T49" s="76"/>
      <c r="U49" s="1"/>
      <c r="V49" s="1"/>
      <c r="W49" s="1"/>
      <c r="X49" s="1"/>
      <c r="Y49" s="1"/>
      <c r="Z49" s="1"/>
      <c r="AA49" s="1"/>
      <c r="AB49" s="82"/>
      <c r="AC49" s="1"/>
      <c r="AD49" s="42"/>
      <c r="AE49" s="44"/>
      <c r="AF49" s="56"/>
    </row>
    <row r="50" spans="1:32" hidden="1" x14ac:dyDescent="0.25">
      <c r="B50" s="55"/>
      <c r="C50" s="47"/>
      <c r="D50" s="524" t="s">
        <v>456</v>
      </c>
      <c r="E50" s="524"/>
      <c r="F50" s="80">
        <f t="shared" si="6"/>
        <v>0</v>
      </c>
      <c r="G50" s="76"/>
      <c r="H50" s="42"/>
      <c r="I50" s="42"/>
      <c r="J50" s="42"/>
      <c r="K50" s="1"/>
      <c r="L50" s="82"/>
      <c r="M50" s="82"/>
      <c r="N50" s="82"/>
      <c r="O50" s="82"/>
      <c r="P50" s="82"/>
      <c r="Q50" s="82"/>
      <c r="R50" s="82"/>
      <c r="S50" s="77"/>
      <c r="T50" s="76"/>
      <c r="U50" s="1"/>
      <c r="V50" s="1"/>
      <c r="W50" s="1"/>
      <c r="X50" s="1"/>
      <c r="Y50" s="1"/>
      <c r="Z50" s="1"/>
      <c r="AA50" s="1"/>
      <c r="AB50" s="82"/>
      <c r="AC50" s="1"/>
      <c r="AD50" s="42"/>
      <c r="AE50" s="44"/>
      <c r="AF50" s="56"/>
    </row>
    <row r="51" spans="1:32" hidden="1" x14ac:dyDescent="0.25">
      <c r="B51" s="55"/>
      <c r="C51" s="47"/>
      <c r="D51" s="524" t="s">
        <v>459</v>
      </c>
      <c r="E51" s="524"/>
      <c r="F51" s="80">
        <f t="shared" si="6"/>
        <v>0</v>
      </c>
      <c r="G51" s="76"/>
      <c r="H51" s="42"/>
      <c r="I51" s="42"/>
      <c r="J51" s="42"/>
      <c r="K51" s="1"/>
      <c r="L51" s="82"/>
      <c r="M51" s="82"/>
      <c r="N51" s="82"/>
      <c r="O51" s="82"/>
      <c r="P51" s="82"/>
      <c r="Q51" s="82"/>
      <c r="R51" s="82"/>
      <c r="S51" s="77"/>
      <c r="T51" s="76"/>
      <c r="U51" s="1"/>
      <c r="V51" s="1"/>
      <c r="W51" s="1"/>
      <c r="X51" s="1"/>
      <c r="Y51" s="1"/>
      <c r="Z51" s="1"/>
      <c r="AA51" s="1"/>
      <c r="AB51" s="82"/>
      <c r="AC51" s="1"/>
      <c r="AD51" s="42"/>
      <c r="AE51" s="44"/>
      <c r="AF51" s="56"/>
    </row>
    <row r="52" spans="1:32" hidden="1" x14ac:dyDescent="0.25">
      <c r="B52" s="55"/>
      <c r="C52" s="47"/>
      <c r="D52" s="524" t="s">
        <v>464</v>
      </c>
      <c r="E52" s="524"/>
      <c r="F52" s="80">
        <f t="shared" si="6"/>
        <v>0</v>
      </c>
      <c r="G52" s="76"/>
      <c r="H52" s="42"/>
      <c r="I52" s="42"/>
      <c r="J52" s="42"/>
      <c r="K52" s="1"/>
      <c r="L52" s="82"/>
      <c r="M52" s="82"/>
      <c r="N52" s="82"/>
      <c r="O52" s="82"/>
      <c r="P52" s="82"/>
      <c r="Q52" s="82"/>
      <c r="R52" s="82"/>
      <c r="S52" s="77"/>
      <c r="T52" s="76"/>
      <c r="U52" s="1"/>
      <c r="V52" s="1"/>
      <c r="W52" s="1"/>
      <c r="X52" s="1"/>
      <c r="Y52" s="1"/>
      <c r="Z52" s="1"/>
      <c r="AA52" s="1"/>
      <c r="AB52" s="82"/>
      <c r="AC52" s="1"/>
      <c r="AD52" s="42"/>
      <c r="AE52" s="44"/>
      <c r="AF52" s="56"/>
    </row>
    <row r="53" spans="1:32" x14ac:dyDescent="0.25">
      <c r="B53" s="55"/>
      <c r="C53" s="47"/>
      <c r="D53" s="524" t="s">
        <v>394</v>
      </c>
      <c r="E53" s="524"/>
      <c r="F53" s="80">
        <f t="shared" si="6"/>
        <v>4507300</v>
      </c>
      <c r="G53" s="76"/>
      <c r="H53" s="42"/>
      <c r="I53" s="42"/>
      <c r="J53" s="42"/>
      <c r="K53" s="1"/>
      <c r="L53" s="82"/>
      <c r="M53" s="82"/>
      <c r="N53" s="82"/>
      <c r="O53" s="82">
        <f>F53</f>
        <v>4507300</v>
      </c>
      <c r="P53" s="82"/>
      <c r="Q53" s="82"/>
      <c r="R53" s="82"/>
      <c r="S53" s="77"/>
      <c r="T53" s="76">
        <v>379200</v>
      </c>
      <c r="U53" s="1">
        <v>378100</v>
      </c>
      <c r="V53" s="1">
        <v>375000</v>
      </c>
      <c r="W53" s="1">
        <v>375000</v>
      </c>
      <c r="X53" s="1">
        <v>375000</v>
      </c>
      <c r="Y53" s="1">
        <v>375000</v>
      </c>
      <c r="Z53" s="1">
        <v>375000</v>
      </c>
      <c r="AA53" s="1">
        <v>375000</v>
      </c>
      <c r="AB53" s="82">
        <v>375000</v>
      </c>
      <c r="AC53" s="1">
        <v>375000</v>
      </c>
      <c r="AD53" s="42">
        <v>375000</v>
      </c>
      <c r="AE53" s="44">
        <v>375000</v>
      </c>
      <c r="AF53" s="56"/>
    </row>
    <row r="54" spans="1:32" x14ac:dyDescent="0.25">
      <c r="B54" s="55"/>
      <c r="C54" s="47"/>
      <c r="D54" s="524" t="s">
        <v>469</v>
      </c>
      <c r="E54" s="524"/>
      <c r="F54" s="80">
        <f t="shared" si="6"/>
        <v>976797.09999999986</v>
      </c>
      <c r="G54" s="76"/>
      <c r="H54" s="42"/>
      <c r="I54" s="42"/>
      <c r="J54" s="42">
        <f>F54</f>
        <v>976797.09999999986</v>
      </c>
      <c r="K54" s="1"/>
      <c r="L54" s="82"/>
      <c r="M54" s="82"/>
      <c r="N54" s="82"/>
      <c r="O54" s="82"/>
      <c r="P54" s="82"/>
      <c r="Q54" s="82"/>
      <c r="R54" s="82"/>
      <c r="S54" s="77"/>
      <c r="T54" s="76">
        <v>80857</v>
      </c>
      <c r="U54" s="1">
        <v>81449.100000000006</v>
      </c>
      <c r="V54" s="1">
        <v>81449.100000000006</v>
      </c>
      <c r="W54" s="1">
        <v>81449.100000000006</v>
      </c>
      <c r="X54" s="1">
        <v>81449.100000000006</v>
      </c>
      <c r="Y54" s="1">
        <v>81449.100000000006</v>
      </c>
      <c r="Z54" s="1">
        <v>81449.100000000006</v>
      </c>
      <c r="AA54" s="1">
        <v>81449.100000000006</v>
      </c>
      <c r="AB54" s="82">
        <v>81449.100000000006</v>
      </c>
      <c r="AC54" s="1">
        <v>81449.100000000006</v>
      </c>
      <c r="AD54" s="42">
        <v>81449.100000000006</v>
      </c>
      <c r="AE54" s="44">
        <v>81449.100000000006</v>
      </c>
      <c r="AF54" s="56"/>
    </row>
    <row r="55" spans="1:32" ht="25.5" customHeight="1" x14ac:dyDescent="0.25">
      <c r="B55" s="55"/>
      <c r="C55" s="247"/>
      <c r="D55" s="523" t="s">
        <v>473</v>
      </c>
      <c r="E55" s="523"/>
      <c r="F55" s="80">
        <f>SUM(F56:F58)</f>
        <v>2403847</v>
      </c>
      <c r="G55" s="76">
        <f t="shared" ref="G55:AE55" si="25">SUM(G56:G58)</f>
        <v>2035681</v>
      </c>
      <c r="H55" s="42">
        <f t="shared" si="25"/>
        <v>0</v>
      </c>
      <c r="I55" s="42">
        <f t="shared" si="25"/>
        <v>0</v>
      </c>
      <c r="J55" s="42">
        <f t="shared" si="25"/>
        <v>0</v>
      </c>
      <c r="K55" s="1">
        <f t="shared" si="25"/>
        <v>0</v>
      </c>
      <c r="L55" s="82">
        <f t="shared" si="25"/>
        <v>0</v>
      </c>
      <c r="M55" s="82">
        <f t="shared" si="25"/>
        <v>0</v>
      </c>
      <c r="N55" s="82">
        <f t="shared" si="25"/>
        <v>368166</v>
      </c>
      <c r="O55" s="82">
        <f t="shared" si="25"/>
        <v>0</v>
      </c>
      <c r="P55" s="82">
        <f t="shared" si="25"/>
        <v>0</v>
      </c>
      <c r="Q55" s="82">
        <f t="shared" si="25"/>
        <v>0</v>
      </c>
      <c r="R55" s="82">
        <f t="shared" si="25"/>
        <v>0</v>
      </c>
      <c r="S55" s="77">
        <f t="shared" si="25"/>
        <v>0</v>
      </c>
      <c r="T55" s="76">
        <f t="shared" si="25"/>
        <v>186465</v>
      </c>
      <c r="U55" s="1">
        <f t="shared" si="25"/>
        <v>192752</v>
      </c>
      <c r="V55" s="1">
        <f t="shared" si="25"/>
        <v>255652</v>
      </c>
      <c r="W55" s="1">
        <f t="shared" si="25"/>
        <v>192752</v>
      </c>
      <c r="X55" s="1">
        <f t="shared" si="25"/>
        <v>192752</v>
      </c>
      <c r="Y55" s="1">
        <f t="shared" si="25"/>
        <v>226962</v>
      </c>
      <c r="Z55" s="1">
        <f t="shared" si="25"/>
        <v>192752</v>
      </c>
      <c r="AA55" s="1">
        <f t="shared" si="25"/>
        <v>192752</v>
      </c>
      <c r="AB55" s="82">
        <f t="shared" si="25"/>
        <v>192752</v>
      </c>
      <c r="AC55" s="1">
        <f t="shared" si="25"/>
        <v>192752</v>
      </c>
      <c r="AD55" s="42">
        <f t="shared" si="25"/>
        <v>192752</v>
      </c>
      <c r="AE55" s="44">
        <f t="shared" si="25"/>
        <v>192752</v>
      </c>
      <c r="AF55" s="56"/>
    </row>
    <row r="56" spans="1:32" x14ac:dyDescent="0.25">
      <c r="B56" s="55"/>
      <c r="C56" s="315"/>
      <c r="D56" s="308"/>
      <c r="E56" s="413" t="s">
        <v>1011</v>
      </c>
      <c r="F56" s="80">
        <f t="shared" si="6"/>
        <v>368166</v>
      </c>
      <c r="G56" s="76"/>
      <c r="H56" s="42"/>
      <c r="I56" s="42"/>
      <c r="J56" s="42"/>
      <c r="K56" s="1"/>
      <c r="L56" s="82"/>
      <c r="M56" s="82"/>
      <c r="N56" s="82">
        <f>F56</f>
        <v>368166</v>
      </c>
      <c r="O56" s="82"/>
      <c r="P56" s="82"/>
      <c r="Q56" s="82"/>
      <c r="R56" s="82"/>
      <c r="S56" s="77"/>
      <c r="T56" s="76">
        <v>22588</v>
      </c>
      <c r="U56" s="1">
        <v>22588</v>
      </c>
      <c r="V56" s="1">
        <f>62900+22588</f>
        <v>85488</v>
      </c>
      <c r="W56" s="1">
        <v>22588</v>
      </c>
      <c r="X56" s="1">
        <v>22588</v>
      </c>
      <c r="Y56" s="1">
        <f>34210+22588</f>
        <v>56798</v>
      </c>
      <c r="Z56" s="1">
        <v>22588</v>
      </c>
      <c r="AA56" s="1">
        <v>22588</v>
      </c>
      <c r="AB56" s="82">
        <v>22588</v>
      </c>
      <c r="AC56" s="1">
        <v>22588</v>
      </c>
      <c r="AD56" s="42">
        <v>22588</v>
      </c>
      <c r="AE56" s="44">
        <v>22588</v>
      </c>
      <c r="AF56" s="56"/>
    </row>
    <row r="57" spans="1:32" x14ac:dyDescent="0.25">
      <c r="B57" s="55"/>
      <c r="C57" s="416"/>
      <c r="D57" s="413"/>
      <c r="E57" s="413" t="s">
        <v>1108</v>
      </c>
      <c r="F57" s="80">
        <f t="shared" ref="F57" si="26">SUM(T57:AE57)</f>
        <v>439350</v>
      </c>
      <c r="G57" s="76">
        <f>F57</f>
        <v>439350</v>
      </c>
      <c r="H57" s="42"/>
      <c r="I57" s="42"/>
      <c r="J57" s="42"/>
      <c r="K57" s="1"/>
      <c r="L57" s="82"/>
      <c r="M57" s="82"/>
      <c r="N57" s="82"/>
      <c r="O57" s="82"/>
      <c r="P57" s="82"/>
      <c r="Q57" s="82"/>
      <c r="R57" s="82"/>
      <c r="S57" s="77"/>
      <c r="T57" s="76">
        <v>-110650</v>
      </c>
      <c r="U57" s="1">
        <v>50000</v>
      </c>
      <c r="V57" s="1">
        <v>50000</v>
      </c>
      <c r="W57" s="1">
        <v>50000</v>
      </c>
      <c r="X57" s="1">
        <v>50000</v>
      </c>
      <c r="Y57" s="1">
        <v>50000</v>
      </c>
      <c r="Z57" s="1">
        <v>50000</v>
      </c>
      <c r="AA57" s="1">
        <v>50000</v>
      </c>
      <c r="AB57" s="82">
        <v>50000</v>
      </c>
      <c r="AC57" s="1">
        <v>50000</v>
      </c>
      <c r="AD57" s="42">
        <v>50000</v>
      </c>
      <c r="AE57" s="44">
        <v>50000</v>
      </c>
      <c r="AF57" s="56"/>
    </row>
    <row r="58" spans="1:32" ht="15.75" thickBot="1" x14ac:dyDescent="0.3">
      <c r="B58" s="55"/>
      <c r="C58" s="315"/>
      <c r="D58" s="308"/>
      <c r="E58" s="413" t="s">
        <v>1109</v>
      </c>
      <c r="F58" s="80">
        <f t="shared" si="6"/>
        <v>1596331</v>
      </c>
      <c r="G58" s="76">
        <f>F58</f>
        <v>1596331</v>
      </c>
      <c r="H58" s="42"/>
      <c r="I58" s="42"/>
      <c r="J58" s="42"/>
      <c r="K58" s="1"/>
      <c r="L58" s="82"/>
      <c r="M58" s="82"/>
      <c r="N58" s="82"/>
      <c r="O58" s="82"/>
      <c r="P58" s="82"/>
      <c r="Q58" s="82"/>
      <c r="R58" s="82"/>
      <c r="S58" s="77"/>
      <c r="T58" s="76">
        <f>154363+120164</f>
        <v>274527</v>
      </c>
      <c r="U58" s="1">
        <v>120164</v>
      </c>
      <c r="V58" s="1">
        <v>120164</v>
      </c>
      <c r="W58" s="1">
        <v>120164</v>
      </c>
      <c r="X58" s="1">
        <v>120164</v>
      </c>
      <c r="Y58" s="1">
        <v>120164</v>
      </c>
      <c r="Z58" s="1">
        <v>120164</v>
      </c>
      <c r="AA58" s="1">
        <v>120164</v>
      </c>
      <c r="AB58" s="82">
        <v>120164</v>
      </c>
      <c r="AC58" s="1">
        <v>120164</v>
      </c>
      <c r="AD58" s="42">
        <v>120164</v>
      </c>
      <c r="AE58" s="44">
        <v>120164</v>
      </c>
      <c r="AF58" s="56"/>
    </row>
    <row r="59" spans="1:32" hidden="1" x14ac:dyDescent="0.25">
      <c r="B59" s="55"/>
      <c r="C59" s="47"/>
      <c r="D59" s="524" t="s">
        <v>478</v>
      </c>
      <c r="E59" s="524"/>
      <c r="F59" s="80">
        <f t="shared" si="6"/>
        <v>0</v>
      </c>
      <c r="G59" s="76"/>
      <c r="H59" s="42"/>
      <c r="I59" s="42"/>
      <c r="J59" s="42"/>
      <c r="K59" s="1"/>
      <c r="L59" s="82"/>
      <c r="M59" s="82"/>
      <c r="N59" s="82"/>
      <c r="O59" s="82"/>
      <c r="P59" s="82"/>
      <c r="Q59" s="82"/>
      <c r="R59" s="82"/>
      <c r="S59" s="77"/>
      <c r="T59" s="76"/>
      <c r="U59" s="1"/>
      <c r="V59" s="1"/>
      <c r="W59" s="1"/>
      <c r="X59" s="1"/>
      <c r="Y59" s="1"/>
      <c r="Z59" s="1"/>
      <c r="AA59" s="1"/>
      <c r="AB59" s="82"/>
      <c r="AC59" s="1"/>
      <c r="AD59" s="42"/>
      <c r="AE59" s="44"/>
      <c r="AF59" s="56"/>
    </row>
    <row r="60" spans="1:32" ht="25.5" hidden="1" customHeight="1" x14ac:dyDescent="0.25">
      <c r="B60" s="55"/>
      <c r="C60" s="47"/>
      <c r="D60" s="523" t="s">
        <v>482</v>
      </c>
      <c r="E60" s="523"/>
      <c r="F60" s="80">
        <f t="shared" si="6"/>
        <v>0</v>
      </c>
      <c r="G60" s="76"/>
      <c r="H60" s="42"/>
      <c r="I60" s="42"/>
      <c r="J60" s="42"/>
      <c r="K60" s="1"/>
      <c r="L60" s="82"/>
      <c r="M60" s="82"/>
      <c r="N60" s="82"/>
      <c r="O60" s="82"/>
      <c r="P60" s="82"/>
      <c r="Q60" s="82"/>
      <c r="R60" s="82"/>
      <c r="S60" s="77"/>
      <c r="T60" s="76"/>
      <c r="U60" s="1"/>
      <c r="V60" s="1"/>
      <c r="W60" s="1"/>
      <c r="X60" s="1"/>
      <c r="Y60" s="1"/>
      <c r="Z60" s="1"/>
      <c r="AA60" s="1"/>
      <c r="AB60" s="82"/>
      <c r="AC60" s="1"/>
      <c r="AD60" s="42"/>
      <c r="AE60" s="44"/>
      <c r="AF60" s="56"/>
    </row>
    <row r="61" spans="1:32" ht="25.5" hidden="1" customHeight="1" thickBot="1" x14ac:dyDescent="0.3">
      <c r="B61" s="57"/>
      <c r="C61" s="48"/>
      <c r="D61" s="555" t="s">
        <v>487</v>
      </c>
      <c r="E61" s="555"/>
      <c r="F61" s="80">
        <f t="shared" si="6"/>
        <v>0</v>
      </c>
      <c r="G61" s="76"/>
      <c r="H61" s="42"/>
      <c r="I61" s="42"/>
      <c r="J61" s="42"/>
      <c r="K61" s="1"/>
      <c r="L61" s="82"/>
      <c r="M61" s="82"/>
      <c r="N61" s="82"/>
      <c r="O61" s="82"/>
      <c r="P61" s="82"/>
      <c r="Q61" s="82"/>
      <c r="R61" s="82"/>
      <c r="S61" s="77"/>
      <c r="T61" s="76"/>
      <c r="U61" s="1"/>
      <c r="V61" s="1"/>
      <c r="W61" s="1"/>
      <c r="X61" s="1"/>
      <c r="Y61" s="1"/>
      <c r="Z61" s="1"/>
      <c r="AA61" s="1"/>
      <c r="AB61" s="82"/>
      <c r="AC61" s="1"/>
      <c r="AD61" s="42"/>
      <c r="AE61" s="44"/>
      <c r="AF61" s="56"/>
    </row>
    <row r="62" spans="1:32" ht="15.75" thickBot="1" x14ac:dyDescent="0.3">
      <c r="B62" s="101" t="s">
        <v>20</v>
      </c>
      <c r="C62" s="539" t="s">
        <v>21</v>
      </c>
      <c r="D62" s="539"/>
      <c r="E62" s="540"/>
      <c r="F62" s="86">
        <f t="shared" si="6"/>
        <v>0</v>
      </c>
      <c r="G62" s="87">
        <f t="shared" ref="G62:S62" si="27">G63+G64+G65+G76+G87</f>
        <v>0</v>
      </c>
      <c r="H62" s="90">
        <f t="shared" si="27"/>
        <v>0</v>
      </c>
      <c r="I62" s="90">
        <f t="shared" si="27"/>
        <v>0</v>
      </c>
      <c r="J62" s="90">
        <f t="shared" si="27"/>
        <v>0</v>
      </c>
      <c r="K62" s="88">
        <f t="shared" si="27"/>
        <v>0</v>
      </c>
      <c r="L62" s="91">
        <f t="shared" ref="L62:R62" si="28">L63+L64+L65+L76+L87</f>
        <v>0</v>
      </c>
      <c r="M62" s="91">
        <f t="shared" ref="M62:N62" si="29">M63+M64+M65+M76+M87</f>
        <v>0</v>
      </c>
      <c r="N62" s="91">
        <f t="shared" si="29"/>
        <v>0</v>
      </c>
      <c r="O62" s="91">
        <f t="shared" si="28"/>
        <v>0</v>
      </c>
      <c r="P62" s="91">
        <f t="shared" ref="P62:Q62" si="30">P63+P64+P65+P76+P87</f>
        <v>0</v>
      </c>
      <c r="Q62" s="91">
        <f t="shared" si="30"/>
        <v>0</v>
      </c>
      <c r="R62" s="91">
        <f t="shared" si="28"/>
        <v>0</v>
      </c>
      <c r="S62" s="89">
        <f t="shared" si="27"/>
        <v>0</v>
      </c>
      <c r="T62" s="87">
        <f>T63+T64+T65+T76+T87</f>
        <v>0</v>
      </c>
      <c r="U62" s="88">
        <f t="shared" ref="U62:AE62" si="31">U63+U64+U65+U76+U87</f>
        <v>0</v>
      </c>
      <c r="V62" s="88">
        <f t="shared" si="31"/>
        <v>0</v>
      </c>
      <c r="W62" s="88">
        <f t="shared" si="31"/>
        <v>0</v>
      </c>
      <c r="X62" s="88">
        <f t="shared" si="31"/>
        <v>0</v>
      </c>
      <c r="Y62" s="88">
        <f t="shared" si="31"/>
        <v>0</v>
      </c>
      <c r="Z62" s="88">
        <f t="shared" si="31"/>
        <v>0</v>
      </c>
      <c r="AA62" s="88">
        <f t="shared" si="31"/>
        <v>0</v>
      </c>
      <c r="AB62" s="91">
        <f t="shared" si="31"/>
        <v>0</v>
      </c>
      <c r="AC62" s="88">
        <f t="shared" si="31"/>
        <v>0</v>
      </c>
      <c r="AD62" s="90">
        <f t="shared" si="31"/>
        <v>0</v>
      </c>
      <c r="AE62" s="92">
        <f t="shared" si="31"/>
        <v>0</v>
      </c>
      <c r="AF62" s="52"/>
    </row>
    <row r="63" spans="1:32" s="18" customFormat="1" ht="15.75" hidden="1" thickBot="1" x14ac:dyDescent="0.3">
      <c r="A63" s="128" t="s">
        <v>22</v>
      </c>
      <c r="B63" s="117" t="s">
        <v>728</v>
      </c>
      <c r="C63" s="541" t="s">
        <v>395</v>
      </c>
      <c r="D63" s="542"/>
      <c r="E63" s="542"/>
      <c r="F63" s="94">
        <f t="shared" si="6"/>
        <v>0</v>
      </c>
      <c r="G63" s="95"/>
      <c r="H63" s="98"/>
      <c r="I63" s="98"/>
      <c r="J63" s="98"/>
      <c r="K63" s="96"/>
      <c r="L63" s="99"/>
      <c r="M63" s="99"/>
      <c r="N63" s="99"/>
      <c r="O63" s="99"/>
      <c r="P63" s="99"/>
      <c r="Q63" s="99"/>
      <c r="R63" s="99"/>
      <c r="S63" s="97"/>
      <c r="T63" s="95"/>
      <c r="U63" s="96"/>
      <c r="V63" s="96"/>
      <c r="W63" s="96"/>
      <c r="X63" s="96"/>
      <c r="Y63" s="96"/>
      <c r="Z63" s="96"/>
      <c r="AA63" s="96"/>
      <c r="AB63" s="99"/>
      <c r="AC63" s="96"/>
      <c r="AD63" s="98"/>
      <c r="AE63" s="100"/>
      <c r="AF63" s="52"/>
    </row>
    <row r="64" spans="1:32" s="18" customFormat="1" ht="25.5" hidden="1" customHeight="1" x14ac:dyDescent="0.25">
      <c r="A64" s="128" t="s">
        <v>23</v>
      </c>
      <c r="B64" s="93" t="s">
        <v>729</v>
      </c>
      <c r="C64" s="532" t="s">
        <v>24</v>
      </c>
      <c r="D64" s="533"/>
      <c r="E64" s="533"/>
      <c r="F64" s="94">
        <f t="shared" si="6"/>
        <v>0</v>
      </c>
      <c r="G64" s="95"/>
      <c r="H64" s="98"/>
      <c r="I64" s="98"/>
      <c r="J64" s="98"/>
      <c r="K64" s="96"/>
      <c r="L64" s="99"/>
      <c r="M64" s="99"/>
      <c r="N64" s="99"/>
      <c r="O64" s="99"/>
      <c r="P64" s="99"/>
      <c r="Q64" s="99"/>
      <c r="R64" s="99"/>
      <c r="S64" s="97"/>
      <c r="T64" s="95"/>
      <c r="U64" s="96"/>
      <c r="V64" s="96"/>
      <c r="W64" s="96"/>
      <c r="X64" s="96"/>
      <c r="Y64" s="96"/>
      <c r="Z64" s="96"/>
      <c r="AA64" s="96"/>
      <c r="AB64" s="99"/>
      <c r="AC64" s="96"/>
      <c r="AD64" s="98"/>
      <c r="AE64" s="100"/>
      <c r="AF64" s="52"/>
    </row>
    <row r="65" spans="1:32" s="18" customFormat="1" ht="25.5" hidden="1" customHeight="1" x14ac:dyDescent="0.25">
      <c r="A65" s="128" t="s">
        <v>25</v>
      </c>
      <c r="B65" s="93" t="s">
        <v>730</v>
      </c>
      <c r="C65" s="532" t="s">
        <v>26</v>
      </c>
      <c r="D65" s="533"/>
      <c r="E65" s="533"/>
      <c r="F65" s="94">
        <f t="shared" si="6"/>
        <v>0</v>
      </c>
      <c r="G65" s="95">
        <f t="shared" ref="G65:S65" si="32">G66+G67+G68+G69+G70+G71+G72+G73+G74+G75</f>
        <v>0</v>
      </c>
      <c r="H65" s="98">
        <f t="shared" si="32"/>
        <v>0</v>
      </c>
      <c r="I65" s="98">
        <f t="shared" si="32"/>
        <v>0</v>
      </c>
      <c r="J65" s="98">
        <f t="shared" si="32"/>
        <v>0</v>
      </c>
      <c r="K65" s="96">
        <f t="shared" si="32"/>
        <v>0</v>
      </c>
      <c r="L65" s="99">
        <f t="shared" ref="L65:R65" si="33">L66+L67+L68+L69+L70+L71+L72+L73+L74+L75</f>
        <v>0</v>
      </c>
      <c r="M65" s="99">
        <f t="shared" ref="M65:N65" si="34">M66+M67+M68+M69+M70+M71+M72+M73+M74+M75</f>
        <v>0</v>
      </c>
      <c r="N65" s="99">
        <f t="shared" si="34"/>
        <v>0</v>
      </c>
      <c r="O65" s="99">
        <f t="shared" si="33"/>
        <v>0</v>
      </c>
      <c r="P65" s="99">
        <f t="shared" ref="P65:Q65" si="35">P66+P67+P68+P69+P70+P71+P72+P73+P74+P75</f>
        <v>0</v>
      </c>
      <c r="Q65" s="99">
        <f t="shared" si="35"/>
        <v>0</v>
      </c>
      <c r="R65" s="99">
        <f t="shared" si="33"/>
        <v>0</v>
      </c>
      <c r="S65" s="97">
        <f t="shared" si="32"/>
        <v>0</v>
      </c>
      <c r="T65" s="95">
        <f>T66+T67+T68+T69+T70+T71+T72+T73+T74+T75</f>
        <v>0</v>
      </c>
      <c r="U65" s="96">
        <f t="shared" ref="U65:AE65" si="36">U66+U67+U68+U69+U70+U71+U72+U73+U74+U75</f>
        <v>0</v>
      </c>
      <c r="V65" s="96">
        <f t="shared" si="36"/>
        <v>0</v>
      </c>
      <c r="W65" s="96">
        <f t="shared" si="36"/>
        <v>0</v>
      </c>
      <c r="X65" s="96">
        <f t="shared" si="36"/>
        <v>0</v>
      </c>
      <c r="Y65" s="96">
        <f t="shared" si="36"/>
        <v>0</v>
      </c>
      <c r="Z65" s="96">
        <f t="shared" si="36"/>
        <v>0</v>
      </c>
      <c r="AA65" s="96">
        <f t="shared" si="36"/>
        <v>0</v>
      </c>
      <c r="AB65" s="99">
        <f t="shared" si="36"/>
        <v>0</v>
      </c>
      <c r="AC65" s="96">
        <f t="shared" si="36"/>
        <v>0</v>
      </c>
      <c r="AD65" s="98">
        <f t="shared" si="36"/>
        <v>0</v>
      </c>
      <c r="AE65" s="100">
        <f t="shared" si="36"/>
        <v>0</v>
      </c>
      <c r="AF65" s="52"/>
    </row>
    <row r="66" spans="1:32" ht="15.75" hidden="1" thickBot="1" x14ac:dyDescent="0.3">
      <c r="B66" s="55"/>
      <c r="C66" s="47"/>
      <c r="D66" s="524" t="s">
        <v>796</v>
      </c>
      <c r="E66" s="524"/>
      <c r="F66" s="80">
        <f t="shared" si="6"/>
        <v>0</v>
      </c>
      <c r="G66" s="76"/>
      <c r="H66" s="42"/>
      <c r="I66" s="42"/>
      <c r="J66" s="42"/>
      <c r="K66" s="1"/>
      <c r="L66" s="82"/>
      <c r="M66" s="82"/>
      <c r="N66" s="82"/>
      <c r="O66" s="82"/>
      <c r="P66" s="82"/>
      <c r="Q66" s="82"/>
      <c r="R66" s="82"/>
      <c r="S66" s="77"/>
      <c r="T66" s="76"/>
      <c r="U66" s="1"/>
      <c r="V66" s="1"/>
      <c r="W66" s="1"/>
      <c r="X66" s="1"/>
      <c r="Y66" s="1"/>
      <c r="Z66" s="1"/>
      <c r="AA66" s="1"/>
      <c r="AB66" s="82"/>
      <c r="AC66" s="1"/>
      <c r="AD66" s="42"/>
      <c r="AE66" s="44"/>
      <c r="AF66" s="56"/>
    </row>
    <row r="67" spans="1:32" ht="15.75" hidden="1" thickBot="1" x14ac:dyDescent="0.3">
      <c r="B67" s="55"/>
      <c r="C67" s="47"/>
      <c r="D67" s="524" t="s">
        <v>797</v>
      </c>
      <c r="E67" s="524"/>
      <c r="F67" s="80">
        <f t="shared" si="6"/>
        <v>0</v>
      </c>
      <c r="G67" s="76"/>
      <c r="H67" s="42"/>
      <c r="I67" s="42"/>
      <c r="J67" s="42"/>
      <c r="K67" s="1"/>
      <c r="L67" s="82"/>
      <c r="M67" s="82"/>
      <c r="N67" s="82"/>
      <c r="O67" s="82"/>
      <c r="P67" s="82"/>
      <c r="Q67" s="82"/>
      <c r="R67" s="82"/>
      <c r="S67" s="77"/>
      <c r="T67" s="76"/>
      <c r="U67" s="1"/>
      <c r="V67" s="1"/>
      <c r="W67" s="1"/>
      <c r="X67" s="1"/>
      <c r="Y67" s="1"/>
      <c r="Z67" s="1"/>
      <c r="AA67" s="1"/>
      <c r="AB67" s="82"/>
      <c r="AC67" s="1"/>
      <c r="AD67" s="42"/>
      <c r="AE67" s="44"/>
      <c r="AF67" s="56"/>
    </row>
    <row r="68" spans="1:32" ht="15.75" hidden="1" thickBot="1" x14ac:dyDescent="0.3">
      <c r="B68" s="55"/>
      <c r="C68" s="47"/>
      <c r="D68" s="524" t="s">
        <v>460</v>
      </c>
      <c r="E68" s="524"/>
      <c r="F68" s="80">
        <f t="shared" si="6"/>
        <v>0</v>
      </c>
      <c r="G68" s="76"/>
      <c r="H68" s="42"/>
      <c r="I68" s="42"/>
      <c r="J68" s="42"/>
      <c r="K68" s="1"/>
      <c r="L68" s="82"/>
      <c r="M68" s="82"/>
      <c r="N68" s="82"/>
      <c r="O68" s="82"/>
      <c r="P68" s="82"/>
      <c r="Q68" s="82"/>
      <c r="R68" s="82"/>
      <c r="S68" s="77"/>
      <c r="T68" s="76"/>
      <c r="U68" s="1"/>
      <c r="V68" s="1"/>
      <c r="W68" s="1"/>
      <c r="X68" s="1"/>
      <c r="Y68" s="1"/>
      <c r="Z68" s="1"/>
      <c r="AA68" s="1"/>
      <c r="AB68" s="82"/>
      <c r="AC68" s="1"/>
      <c r="AD68" s="42"/>
      <c r="AE68" s="44"/>
      <c r="AF68" s="56"/>
    </row>
    <row r="69" spans="1:32" ht="25.5" hidden="1" customHeight="1" x14ac:dyDescent="0.25">
      <c r="B69" s="55"/>
      <c r="C69" s="47"/>
      <c r="D69" s="523" t="s">
        <v>465</v>
      </c>
      <c r="E69" s="523"/>
      <c r="F69" s="80">
        <f t="shared" si="6"/>
        <v>0</v>
      </c>
      <c r="G69" s="76"/>
      <c r="H69" s="42"/>
      <c r="I69" s="42"/>
      <c r="J69" s="42"/>
      <c r="K69" s="1"/>
      <c r="L69" s="82"/>
      <c r="M69" s="82"/>
      <c r="N69" s="82"/>
      <c r="O69" s="82"/>
      <c r="P69" s="82"/>
      <c r="Q69" s="82"/>
      <c r="R69" s="82"/>
      <c r="S69" s="77"/>
      <c r="T69" s="76"/>
      <c r="U69" s="1"/>
      <c r="V69" s="1"/>
      <c r="W69" s="1"/>
      <c r="X69" s="1"/>
      <c r="Y69" s="1"/>
      <c r="Z69" s="1"/>
      <c r="AA69" s="1"/>
      <c r="AB69" s="82"/>
      <c r="AC69" s="1"/>
      <c r="AD69" s="42"/>
      <c r="AE69" s="44"/>
      <c r="AF69" s="56"/>
    </row>
    <row r="70" spans="1:32" ht="15.75" hidden="1" thickBot="1" x14ac:dyDescent="0.3">
      <c r="B70" s="55"/>
      <c r="C70" s="47"/>
      <c r="D70" s="524" t="s">
        <v>396</v>
      </c>
      <c r="E70" s="524"/>
      <c r="F70" s="80">
        <f t="shared" si="6"/>
        <v>0</v>
      </c>
      <c r="G70" s="76"/>
      <c r="H70" s="42"/>
      <c r="I70" s="42"/>
      <c r="J70" s="42"/>
      <c r="K70" s="1"/>
      <c r="L70" s="82"/>
      <c r="M70" s="82"/>
      <c r="N70" s="82"/>
      <c r="O70" s="82"/>
      <c r="P70" s="82"/>
      <c r="Q70" s="82"/>
      <c r="R70" s="82"/>
      <c r="S70" s="77"/>
      <c r="T70" s="76"/>
      <c r="U70" s="1"/>
      <c r="V70" s="1"/>
      <c r="W70" s="1"/>
      <c r="X70" s="1"/>
      <c r="Y70" s="1"/>
      <c r="Z70" s="1"/>
      <c r="AA70" s="1"/>
      <c r="AB70" s="82"/>
      <c r="AC70" s="1"/>
      <c r="AD70" s="42"/>
      <c r="AE70" s="44"/>
      <c r="AF70" s="56"/>
    </row>
    <row r="71" spans="1:32" ht="15.75" hidden="1" thickBot="1" x14ac:dyDescent="0.3">
      <c r="B71" s="55"/>
      <c r="C71" s="47"/>
      <c r="D71" s="524" t="s">
        <v>798</v>
      </c>
      <c r="E71" s="524"/>
      <c r="F71" s="80">
        <f t="shared" si="6"/>
        <v>0</v>
      </c>
      <c r="G71" s="76"/>
      <c r="H71" s="42"/>
      <c r="I71" s="42"/>
      <c r="J71" s="42"/>
      <c r="K71" s="1"/>
      <c r="L71" s="82"/>
      <c r="M71" s="82"/>
      <c r="N71" s="82"/>
      <c r="O71" s="82"/>
      <c r="P71" s="82"/>
      <c r="Q71" s="82"/>
      <c r="R71" s="82"/>
      <c r="S71" s="77"/>
      <c r="T71" s="76"/>
      <c r="U71" s="1"/>
      <c r="V71" s="1"/>
      <c r="W71" s="1"/>
      <c r="X71" s="1"/>
      <c r="Y71" s="1"/>
      <c r="Z71" s="1"/>
      <c r="AA71" s="1"/>
      <c r="AB71" s="82"/>
      <c r="AC71" s="1"/>
      <c r="AD71" s="42"/>
      <c r="AE71" s="44"/>
      <c r="AF71" s="56"/>
    </row>
    <row r="72" spans="1:32" ht="25.5" hidden="1" customHeight="1" x14ac:dyDescent="0.25">
      <c r="B72" s="55"/>
      <c r="C72" s="47"/>
      <c r="D72" s="523" t="s">
        <v>474</v>
      </c>
      <c r="E72" s="523"/>
      <c r="F72" s="80">
        <f t="shared" si="6"/>
        <v>0</v>
      </c>
      <c r="G72" s="76"/>
      <c r="H72" s="42"/>
      <c r="I72" s="42"/>
      <c r="J72" s="42"/>
      <c r="K72" s="1"/>
      <c r="L72" s="82"/>
      <c r="M72" s="82"/>
      <c r="N72" s="82"/>
      <c r="O72" s="82"/>
      <c r="P72" s="82"/>
      <c r="Q72" s="82"/>
      <c r="R72" s="82"/>
      <c r="S72" s="77"/>
      <c r="T72" s="76"/>
      <c r="U72" s="1"/>
      <c r="V72" s="1"/>
      <c r="W72" s="1"/>
      <c r="X72" s="1"/>
      <c r="Y72" s="1"/>
      <c r="Z72" s="1"/>
      <c r="AA72" s="1"/>
      <c r="AB72" s="82"/>
      <c r="AC72" s="1"/>
      <c r="AD72" s="42"/>
      <c r="AE72" s="44"/>
      <c r="AF72" s="56"/>
    </row>
    <row r="73" spans="1:32" ht="25.5" hidden="1" customHeight="1" x14ac:dyDescent="0.25">
      <c r="B73" s="55"/>
      <c r="C73" s="47"/>
      <c r="D73" s="523" t="s">
        <v>479</v>
      </c>
      <c r="E73" s="523"/>
      <c r="F73" s="80">
        <f t="shared" si="6"/>
        <v>0</v>
      </c>
      <c r="G73" s="76"/>
      <c r="H73" s="42"/>
      <c r="I73" s="42"/>
      <c r="J73" s="42"/>
      <c r="K73" s="1"/>
      <c r="L73" s="82"/>
      <c r="M73" s="82"/>
      <c r="N73" s="82"/>
      <c r="O73" s="82"/>
      <c r="P73" s="82"/>
      <c r="Q73" s="82"/>
      <c r="R73" s="82"/>
      <c r="S73" s="77"/>
      <c r="T73" s="76"/>
      <c r="U73" s="1"/>
      <c r="V73" s="1"/>
      <c r="W73" s="1"/>
      <c r="X73" s="1"/>
      <c r="Y73" s="1"/>
      <c r="Z73" s="1"/>
      <c r="AA73" s="1"/>
      <c r="AB73" s="82"/>
      <c r="AC73" s="1"/>
      <c r="AD73" s="42"/>
      <c r="AE73" s="44"/>
      <c r="AF73" s="56"/>
    </row>
    <row r="74" spans="1:32" ht="25.5" hidden="1" customHeight="1" x14ac:dyDescent="0.25">
      <c r="B74" s="55"/>
      <c r="C74" s="47"/>
      <c r="D74" s="523" t="s">
        <v>483</v>
      </c>
      <c r="E74" s="523"/>
      <c r="F74" s="80">
        <f t="shared" si="6"/>
        <v>0</v>
      </c>
      <c r="G74" s="76"/>
      <c r="H74" s="42"/>
      <c r="I74" s="42"/>
      <c r="J74" s="42"/>
      <c r="K74" s="1"/>
      <c r="L74" s="82"/>
      <c r="M74" s="82"/>
      <c r="N74" s="82"/>
      <c r="O74" s="82"/>
      <c r="P74" s="82"/>
      <c r="Q74" s="82"/>
      <c r="R74" s="82"/>
      <c r="S74" s="77"/>
      <c r="T74" s="76"/>
      <c r="U74" s="1"/>
      <c r="V74" s="1"/>
      <c r="W74" s="1"/>
      <c r="X74" s="1"/>
      <c r="Y74" s="1"/>
      <c r="Z74" s="1"/>
      <c r="AA74" s="1"/>
      <c r="AB74" s="82"/>
      <c r="AC74" s="1"/>
      <c r="AD74" s="42"/>
      <c r="AE74" s="44"/>
      <c r="AF74" s="56"/>
    </row>
    <row r="75" spans="1:32" ht="25.5" hidden="1" customHeight="1" x14ac:dyDescent="0.25">
      <c r="B75" s="55"/>
      <c r="C75" s="47"/>
      <c r="D75" s="523" t="s">
        <v>488</v>
      </c>
      <c r="E75" s="523"/>
      <c r="F75" s="80">
        <f t="shared" si="6"/>
        <v>0</v>
      </c>
      <c r="G75" s="76"/>
      <c r="H75" s="42"/>
      <c r="I75" s="42"/>
      <c r="J75" s="42"/>
      <c r="K75" s="1"/>
      <c r="L75" s="82"/>
      <c r="M75" s="82"/>
      <c r="N75" s="82"/>
      <c r="O75" s="82"/>
      <c r="P75" s="82"/>
      <c r="Q75" s="82"/>
      <c r="R75" s="82"/>
      <c r="S75" s="77"/>
      <c r="T75" s="76"/>
      <c r="U75" s="1"/>
      <c r="V75" s="1"/>
      <c r="W75" s="1"/>
      <c r="X75" s="1"/>
      <c r="Y75" s="1"/>
      <c r="Z75" s="1"/>
      <c r="AA75" s="1"/>
      <c r="AB75" s="82"/>
      <c r="AC75" s="1"/>
      <c r="AD75" s="42"/>
      <c r="AE75" s="44"/>
      <c r="AF75" s="56"/>
    </row>
    <row r="76" spans="1:32" s="18" customFormat="1" ht="25.5" hidden="1" customHeight="1" x14ac:dyDescent="0.25">
      <c r="A76" s="128" t="s">
        <v>27</v>
      </c>
      <c r="B76" s="93" t="s">
        <v>731</v>
      </c>
      <c r="C76" s="532" t="s">
        <v>28</v>
      </c>
      <c r="D76" s="533"/>
      <c r="E76" s="533"/>
      <c r="F76" s="94">
        <f t="shared" si="6"/>
        <v>0</v>
      </c>
      <c r="G76" s="95">
        <f t="shared" ref="G76:S76" si="37">G77+G78+G79+G80+G81+G82+G83+G84+G85+G86</f>
        <v>0</v>
      </c>
      <c r="H76" s="98">
        <f t="shared" si="37"/>
        <v>0</v>
      </c>
      <c r="I76" s="98">
        <f t="shared" si="37"/>
        <v>0</v>
      </c>
      <c r="J76" s="98">
        <f t="shared" si="37"/>
        <v>0</v>
      </c>
      <c r="K76" s="96">
        <f t="shared" si="37"/>
        <v>0</v>
      </c>
      <c r="L76" s="99">
        <f t="shared" ref="L76:R76" si="38">L77+L78+L79+L80+L81+L82+L83+L84+L85+L86</f>
        <v>0</v>
      </c>
      <c r="M76" s="99">
        <f t="shared" ref="M76:N76" si="39">M77+M78+M79+M80+M81+M82+M83+M84+M85+M86</f>
        <v>0</v>
      </c>
      <c r="N76" s="99">
        <f t="shared" si="39"/>
        <v>0</v>
      </c>
      <c r="O76" s="99">
        <f t="shared" si="38"/>
        <v>0</v>
      </c>
      <c r="P76" s="99">
        <f t="shared" ref="P76:Q76" si="40">P77+P78+P79+P80+P81+P82+P83+P84+P85+P86</f>
        <v>0</v>
      </c>
      <c r="Q76" s="99">
        <f t="shared" si="40"/>
        <v>0</v>
      </c>
      <c r="R76" s="99">
        <f t="shared" si="38"/>
        <v>0</v>
      </c>
      <c r="S76" s="97">
        <f t="shared" si="37"/>
        <v>0</v>
      </c>
      <c r="T76" s="95">
        <f t="shared" ref="T76" si="41">T77+T78+T79+T80+T81+T82+T83+T84+T85+T86</f>
        <v>0</v>
      </c>
      <c r="U76" s="96">
        <f t="shared" ref="U76:AE76" si="42">U77+U78+U79+U80+U81+U82+U83+U84+U85+U86</f>
        <v>0</v>
      </c>
      <c r="V76" s="96">
        <f t="shared" si="42"/>
        <v>0</v>
      </c>
      <c r="W76" s="96">
        <f t="shared" si="42"/>
        <v>0</v>
      </c>
      <c r="X76" s="96">
        <f t="shared" si="42"/>
        <v>0</v>
      </c>
      <c r="Y76" s="96">
        <f t="shared" si="42"/>
        <v>0</v>
      </c>
      <c r="Z76" s="96">
        <f t="shared" si="42"/>
        <v>0</v>
      </c>
      <c r="AA76" s="96">
        <f t="shared" si="42"/>
        <v>0</v>
      </c>
      <c r="AB76" s="99">
        <f t="shared" si="42"/>
        <v>0</v>
      </c>
      <c r="AC76" s="96">
        <f t="shared" si="42"/>
        <v>0</v>
      </c>
      <c r="AD76" s="98">
        <f t="shared" si="42"/>
        <v>0</v>
      </c>
      <c r="AE76" s="100">
        <f t="shared" si="42"/>
        <v>0</v>
      </c>
      <c r="AF76" s="52"/>
    </row>
    <row r="77" spans="1:32" ht="25.5" hidden="1" customHeight="1" x14ac:dyDescent="0.25">
      <c r="B77" s="55"/>
      <c r="C77" s="47"/>
      <c r="D77" s="523" t="s">
        <v>453</v>
      </c>
      <c r="E77" s="523"/>
      <c r="F77" s="80">
        <f t="shared" si="6"/>
        <v>0</v>
      </c>
      <c r="G77" s="76"/>
      <c r="H77" s="42"/>
      <c r="I77" s="42"/>
      <c r="J77" s="42"/>
      <c r="K77" s="1"/>
      <c r="L77" s="82"/>
      <c r="M77" s="82"/>
      <c r="N77" s="82"/>
      <c r="O77" s="82"/>
      <c r="P77" s="82"/>
      <c r="Q77" s="82"/>
      <c r="R77" s="82"/>
      <c r="S77" s="77"/>
      <c r="T77" s="76"/>
      <c r="U77" s="1"/>
      <c r="V77" s="1"/>
      <c r="W77" s="1"/>
      <c r="X77" s="1"/>
      <c r="Y77" s="1"/>
      <c r="Z77" s="1"/>
      <c r="AA77" s="1"/>
      <c r="AB77" s="82"/>
      <c r="AC77" s="1"/>
      <c r="AD77" s="42"/>
      <c r="AE77" s="44"/>
      <c r="AF77" s="56"/>
    </row>
    <row r="78" spans="1:32" ht="25.5" hidden="1" customHeight="1" x14ac:dyDescent="0.25">
      <c r="B78" s="55"/>
      <c r="C78" s="47"/>
      <c r="D78" s="523" t="s">
        <v>457</v>
      </c>
      <c r="E78" s="523"/>
      <c r="F78" s="80">
        <f t="shared" ref="F78:F144" si="43">SUM(T78:AE78)</f>
        <v>0</v>
      </c>
      <c r="G78" s="76"/>
      <c r="H78" s="42"/>
      <c r="I78" s="42"/>
      <c r="J78" s="42"/>
      <c r="K78" s="1"/>
      <c r="L78" s="82"/>
      <c r="M78" s="82"/>
      <c r="N78" s="82"/>
      <c r="O78" s="82"/>
      <c r="P78" s="82"/>
      <c r="Q78" s="82"/>
      <c r="R78" s="82"/>
      <c r="S78" s="77"/>
      <c r="T78" s="76"/>
      <c r="U78" s="1"/>
      <c r="V78" s="1"/>
      <c r="W78" s="1"/>
      <c r="X78" s="1"/>
      <c r="Y78" s="1"/>
      <c r="Z78" s="1"/>
      <c r="AA78" s="1"/>
      <c r="AB78" s="82"/>
      <c r="AC78" s="1"/>
      <c r="AD78" s="42"/>
      <c r="AE78" s="44"/>
      <c r="AF78" s="56"/>
    </row>
    <row r="79" spans="1:32" ht="25.5" hidden="1" customHeight="1" x14ac:dyDescent="0.25">
      <c r="B79" s="55"/>
      <c r="C79" s="47"/>
      <c r="D79" s="523" t="s">
        <v>461</v>
      </c>
      <c r="E79" s="523"/>
      <c r="F79" s="80">
        <f t="shared" si="43"/>
        <v>0</v>
      </c>
      <c r="G79" s="76"/>
      <c r="H79" s="42"/>
      <c r="I79" s="42"/>
      <c r="J79" s="42"/>
      <c r="K79" s="1"/>
      <c r="L79" s="82"/>
      <c r="M79" s="82"/>
      <c r="N79" s="82"/>
      <c r="O79" s="82"/>
      <c r="P79" s="82"/>
      <c r="Q79" s="82"/>
      <c r="R79" s="82"/>
      <c r="S79" s="77"/>
      <c r="T79" s="76"/>
      <c r="U79" s="1"/>
      <c r="V79" s="1"/>
      <c r="W79" s="1"/>
      <c r="X79" s="1"/>
      <c r="Y79" s="1"/>
      <c r="Z79" s="1"/>
      <c r="AA79" s="1"/>
      <c r="AB79" s="82"/>
      <c r="AC79" s="1"/>
      <c r="AD79" s="42"/>
      <c r="AE79" s="44"/>
      <c r="AF79" s="56"/>
    </row>
    <row r="80" spans="1:32" ht="25.5" hidden="1" customHeight="1" x14ac:dyDescent="0.25">
      <c r="B80" s="55"/>
      <c r="C80" s="47"/>
      <c r="D80" s="523" t="s">
        <v>466</v>
      </c>
      <c r="E80" s="523"/>
      <c r="F80" s="80">
        <f t="shared" si="43"/>
        <v>0</v>
      </c>
      <c r="G80" s="76"/>
      <c r="H80" s="42"/>
      <c r="I80" s="42"/>
      <c r="J80" s="42"/>
      <c r="K80" s="1"/>
      <c r="L80" s="82"/>
      <c r="M80" s="82"/>
      <c r="N80" s="82"/>
      <c r="O80" s="82"/>
      <c r="P80" s="82"/>
      <c r="Q80" s="82"/>
      <c r="R80" s="82"/>
      <c r="S80" s="77"/>
      <c r="T80" s="76"/>
      <c r="U80" s="1"/>
      <c r="V80" s="1"/>
      <c r="W80" s="1"/>
      <c r="X80" s="1"/>
      <c r="Y80" s="1"/>
      <c r="Z80" s="1"/>
      <c r="AA80" s="1"/>
      <c r="AB80" s="82"/>
      <c r="AC80" s="1"/>
      <c r="AD80" s="42"/>
      <c r="AE80" s="44"/>
      <c r="AF80" s="56"/>
    </row>
    <row r="81" spans="1:32" ht="25.5" hidden="1" customHeight="1" x14ac:dyDescent="0.25">
      <c r="B81" s="55"/>
      <c r="C81" s="47"/>
      <c r="D81" s="523" t="s">
        <v>397</v>
      </c>
      <c r="E81" s="523"/>
      <c r="F81" s="80">
        <f t="shared" si="43"/>
        <v>0</v>
      </c>
      <c r="G81" s="76"/>
      <c r="H81" s="42"/>
      <c r="I81" s="42"/>
      <c r="J81" s="42"/>
      <c r="K81" s="1"/>
      <c r="L81" s="82"/>
      <c r="M81" s="82"/>
      <c r="N81" s="82"/>
      <c r="O81" s="82"/>
      <c r="P81" s="82"/>
      <c r="Q81" s="82"/>
      <c r="R81" s="82"/>
      <c r="S81" s="77"/>
      <c r="T81" s="76"/>
      <c r="U81" s="1"/>
      <c r="V81" s="1"/>
      <c r="W81" s="1"/>
      <c r="X81" s="1"/>
      <c r="Y81" s="1"/>
      <c r="Z81" s="1"/>
      <c r="AA81" s="1"/>
      <c r="AB81" s="82"/>
      <c r="AC81" s="1"/>
      <c r="AD81" s="42"/>
      <c r="AE81" s="44"/>
      <c r="AF81" s="56"/>
    </row>
    <row r="82" spans="1:32" ht="25.5" hidden="1" customHeight="1" x14ac:dyDescent="0.25">
      <c r="B82" s="55"/>
      <c r="C82" s="47"/>
      <c r="D82" s="523" t="s">
        <v>470</v>
      </c>
      <c r="E82" s="523"/>
      <c r="F82" s="80">
        <f t="shared" si="43"/>
        <v>0</v>
      </c>
      <c r="G82" s="76"/>
      <c r="H82" s="42"/>
      <c r="I82" s="42"/>
      <c r="J82" s="42"/>
      <c r="K82" s="1"/>
      <c r="L82" s="82"/>
      <c r="M82" s="82"/>
      <c r="N82" s="82"/>
      <c r="O82" s="82"/>
      <c r="P82" s="82"/>
      <c r="Q82" s="82"/>
      <c r="R82" s="82"/>
      <c r="S82" s="77"/>
      <c r="T82" s="76"/>
      <c r="U82" s="1"/>
      <c r="V82" s="1"/>
      <c r="W82" s="1"/>
      <c r="X82" s="1"/>
      <c r="Y82" s="1"/>
      <c r="Z82" s="1"/>
      <c r="AA82" s="1"/>
      <c r="AB82" s="82"/>
      <c r="AC82" s="1"/>
      <c r="AD82" s="42"/>
      <c r="AE82" s="44"/>
      <c r="AF82" s="56"/>
    </row>
    <row r="83" spans="1:32" ht="25.5" hidden="1" customHeight="1" x14ac:dyDescent="0.25">
      <c r="B83" s="55"/>
      <c r="C83" s="47"/>
      <c r="D83" s="523" t="s">
        <v>475</v>
      </c>
      <c r="E83" s="523"/>
      <c r="F83" s="80">
        <f t="shared" si="43"/>
        <v>0</v>
      </c>
      <c r="G83" s="76"/>
      <c r="H83" s="42"/>
      <c r="I83" s="42"/>
      <c r="J83" s="42"/>
      <c r="K83" s="1"/>
      <c r="L83" s="82"/>
      <c r="M83" s="82"/>
      <c r="N83" s="82"/>
      <c r="O83" s="82"/>
      <c r="P83" s="82"/>
      <c r="Q83" s="82"/>
      <c r="R83" s="82"/>
      <c r="S83" s="77"/>
      <c r="T83" s="76"/>
      <c r="U83" s="1"/>
      <c r="V83" s="1"/>
      <c r="W83" s="1"/>
      <c r="X83" s="1"/>
      <c r="Y83" s="1"/>
      <c r="Z83" s="1"/>
      <c r="AA83" s="1"/>
      <c r="AB83" s="82"/>
      <c r="AC83" s="1"/>
      <c r="AD83" s="42"/>
      <c r="AE83" s="44"/>
      <c r="AF83" s="56"/>
    </row>
    <row r="84" spans="1:32" ht="25.5" hidden="1" customHeight="1" x14ac:dyDescent="0.25">
      <c r="B84" s="55"/>
      <c r="C84" s="47"/>
      <c r="D84" s="523" t="s">
        <v>480</v>
      </c>
      <c r="E84" s="523"/>
      <c r="F84" s="80">
        <f t="shared" si="43"/>
        <v>0</v>
      </c>
      <c r="G84" s="76"/>
      <c r="H84" s="42"/>
      <c r="I84" s="42"/>
      <c r="J84" s="42"/>
      <c r="K84" s="1"/>
      <c r="L84" s="82"/>
      <c r="M84" s="82"/>
      <c r="N84" s="82"/>
      <c r="O84" s="82"/>
      <c r="P84" s="82"/>
      <c r="Q84" s="82"/>
      <c r="R84" s="82"/>
      <c r="S84" s="77"/>
      <c r="T84" s="76"/>
      <c r="U84" s="1"/>
      <c r="V84" s="1"/>
      <c r="W84" s="1"/>
      <c r="X84" s="1"/>
      <c r="Y84" s="1"/>
      <c r="Z84" s="1"/>
      <c r="AA84" s="1"/>
      <c r="AB84" s="82"/>
      <c r="AC84" s="1"/>
      <c r="AD84" s="42"/>
      <c r="AE84" s="44"/>
      <c r="AF84" s="56"/>
    </row>
    <row r="85" spans="1:32" ht="25.5" hidden="1" customHeight="1" x14ac:dyDescent="0.25">
      <c r="B85" s="55"/>
      <c r="C85" s="47"/>
      <c r="D85" s="523" t="s">
        <v>484</v>
      </c>
      <c r="E85" s="523"/>
      <c r="F85" s="80">
        <f t="shared" si="43"/>
        <v>0</v>
      </c>
      <c r="G85" s="76"/>
      <c r="H85" s="42"/>
      <c r="I85" s="42"/>
      <c r="J85" s="42"/>
      <c r="K85" s="1"/>
      <c r="L85" s="82"/>
      <c r="M85" s="82"/>
      <c r="N85" s="82"/>
      <c r="O85" s="82"/>
      <c r="P85" s="82"/>
      <c r="Q85" s="82"/>
      <c r="R85" s="82"/>
      <c r="S85" s="77"/>
      <c r="T85" s="76"/>
      <c r="U85" s="1"/>
      <c r="V85" s="1"/>
      <c r="W85" s="1"/>
      <c r="X85" s="1"/>
      <c r="Y85" s="1"/>
      <c r="Z85" s="1"/>
      <c r="AA85" s="1"/>
      <c r="AB85" s="82"/>
      <c r="AC85" s="1"/>
      <c r="AD85" s="42"/>
      <c r="AE85" s="44"/>
      <c r="AF85" s="56"/>
    </row>
    <row r="86" spans="1:32" ht="25.5" hidden="1" customHeight="1" x14ac:dyDescent="0.25">
      <c r="B86" s="55"/>
      <c r="C86" s="47"/>
      <c r="D86" s="523" t="s">
        <v>489</v>
      </c>
      <c r="E86" s="523"/>
      <c r="F86" s="80">
        <f t="shared" si="43"/>
        <v>0</v>
      </c>
      <c r="G86" s="76"/>
      <c r="H86" s="42"/>
      <c r="I86" s="42"/>
      <c r="J86" s="42"/>
      <c r="K86" s="1"/>
      <c r="L86" s="82"/>
      <c r="M86" s="82"/>
      <c r="N86" s="82"/>
      <c r="O86" s="82"/>
      <c r="P86" s="82"/>
      <c r="Q86" s="82"/>
      <c r="R86" s="82"/>
      <c r="S86" s="77"/>
      <c r="T86" s="76"/>
      <c r="U86" s="1"/>
      <c r="V86" s="1"/>
      <c r="W86" s="1"/>
      <c r="X86" s="1"/>
      <c r="Y86" s="1"/>
      <c r="Z86" s="1"/>
      <c r="AA86" s="1"/>
      <c r="AB86" s="82"/>
      <c r="AC86" s="1"/>
      <c r="AD86" s="42"/>
      <c r="AE86" s="44"/>
      <c r="AF86" s="56"/>
    </row>
    <row r="87" spans="1:32" s="18" customFormat="1" ht="15.75" hidden="1" thickBot="1" x14ac:dyDescent="0.3">
      <c r="A87" s="128" t="s">
        <v>29</v>
      </c>
      <c r="B87" s="93" t="s">
        <v>732</v>
      </c>
      <c r="C87" s="534" t="s">
        <v>799</v>
      </c>
      <c r="D87" s="535"/>
      <c r="E87" s="535"/>
      <c r="F87" s="94">
        <f t="shared" si="43"/>
        <v>0</v>
      </c>
      <c r="G87" s="95">
        <f t="shared" ref="G87:S87" si="44">G88+G89+G90+G91+G92+G93+G94+G95+G96+G97</f>
        <v>0</v>
      </c>
      <c r="H87" s="98">
        <f t="shared" si="44"/>
        <v>0</v>
      </c>
      <c r="I87" s="98">
        <f t="shared" si="44"/>
        <v>0</v>
      </c>
      <c r="J87" s="98">
        <f t="shared" si="44"/>
        <v>0</v>
      </c>
      <c r="K87" s="96">
        <f t="shared" si="44"/>
        <v>0</v>
      </c>
      <c r="L87" s="99">
        <f t="shared" ref="L87:R87" si="45">L88+L89+L90+L91+L92+L93+L94+L95+L96+L97</f>
        <v>0</v>
      </c>
      <c r="M87" s="99">
        <f t="shared" ref="M87:N87" si="46">M88+M89+M90+M91+M92+M93+M94+M95+M96+M97</f>
        <v>0</v>
      </c>
      <c r="N87" s="99">
        <f t="shared" si="46"/>
        <v>0</v>
      </c>
      <c r="O87" s="99">
        <f t="shared" si="45"/>
        <v>0</v>
      </c>
      <c r="P87" s="99">
        <f t="shared" ref="P87:Q87" si="47">P88+P89+P90+P91+P92+P93+P94+P95+P96+P97</f>
        <v>0</v>
      </c>
      <c r="Q87" s="99">
        <f t="shared" si="47"/>
        <v>0</v>
      </c>
      <c r="R87" s="99">
        <f t="shared" si="45"/>
        <v>0</v>
      </c>
      <c r="S87" s="97">
        <f t="shared" si="44"/>
        <v>0</v>
      </c>
      <c r="T87" s="95">
        <f t="shared" ref="T87" si="48">T88+T89+T90+T91+T92+T93+T94+T95+T96+T97</f>
        <v>0</v>
      </c>
      <c r="U87" s="96">
        <f t="shared" ref="U87:AE87" si="49">U88+U89+U90+U91+U92+U93+U94+U95+U96+U97</f>
        <v>0</v>
      </c>
      <c r="V87" s="96">
        <f t="shared" si="49"/>
        <v>0</v>
      </c>
      <c r="W87" s="96">
        <f t="shared" si="49"/>
        <v>0</v>
      </c>
      <c r="X87" s="96">
        <f t="shared" si="49"/>
        <v>0</v>
      </c>
      <c r="Y87" s="96">
        <f t="shared" si="49"/>
        <v>0</v>
      </c>
      <c r="Z87" s="96">
        <f t="shared" si="49"/>
        <v>0</v>
      </c>
      <c r="AA87" s="96">
        <f t="shared" si="49"/>
        <v>0</v>
      </c>
      <c r="AB87" s="99">
        <f t="shared" si="49"/>
        <v>0</v>
      </c>
      <c r="AC87" s="96">
        <f t="shared" si="49"/>
        <v>0</v>
      </c>
      <c r="AD87" s="98">
        <f t="shared" si="49"/>
        <v>0</v>
      </c>
      <c r="AE87" s="100">
        <f t="shared" si="49"/>
        <v>0</v>
      </c>
      <c r="AF87" s="52"/>
    </row>
    <row r="88" spans="1:32" ht="15.75" hidden="1" thickBot="1" x14ac:dyDescent="0.3">
      <c r="B88" s="55"/>
      <c r="C88" s="47"/>
      <c r="D88" s="524" t="s">
        <v>454</v>
      </c>
      <c r="E88" s="524"/>
      <c r="F88" s="80">
        <f t="shared" si="43"/>
        <v>0</v>
      </c>
      <c r="G88" s="76"/>
      <c r="H88" s="42"/>
      <c r="I88" s="42"/>
      <c r="J88" s="42"/>
      <c r="K88" s="1"/>
      <c r="L88" s="82"/>
      <c r="M88" s="82"/>
      <c r="N88" s="82"/>
      <c r="O88" s="82"/>
      <c r="P88" s="82"/>
      <c r="Q88" s="82"/>
      <c r="R88" s="82"/>
      <c r="S88" s="77"/>
      <c r="T88" s="76"/>
      <c r="U88" s="1"/>
      <c r="V88" s="1"/>
      <c r="W88" s="1"/>
      <c r="X88" s="1"/>
      <c r="Y88" s="1"/>
      <c r="Z88" s="1"/>
      <c r="AA88" s="1"/>
      <c r="AB88" s="82"/>
      <c r="AC88" s="1"/>
      <c r="AD88" s="42"/>
      <c r="AE88" s="44"/>
      <c r="AF88" s="56"/>
    </row>
    <row r="89" spans="1:32" ht="15.75" hidden="1" thickBot="1" x14ac:dyDescent="0.3">
      <c r="B89" s="55"/>
      <c r="C89" s="47"/>
      <c r="D89" s="524" t="s">
        <v>458</v>
      </c>
      <c r="E89" s="524"/>
      <c r="F89" s="80">
        <f t="shared" si="43"/>
        <v>0</v>
      </c>
      <c r="G89" s="76"/>
      <c r="H89" s="42"/>
      <c r="I89" s="42"/>
      <c r="J89" s="42"/>
      <c r="K89" s="1"/>
      <c r="L89" s="82"/>
      <c r="M89" s="82"/>
      <c r="N89" s="82"/>
      <c r="O89" s="82"/>
      <c r="P89" s="82"/>
      <c r="Q89" s="82"/>
      <c r="R89" s="82"/>
      <c r="S89" s="77"/>
      <c r="T89" s="76"/>
      <c r="U89" s="1"/>
      <c r="V89" s="1"/>
      <c r="W89" s="1"/>
      <c r="X89" s="1"/>
      <c r="Y89" s="1"/>
      <c r="Z89" s="1"/>
      <c r="AA89" s="1"/>
      <c r="AB89" s="82"/>
      <c r="AC89" s="1"/>
      <c r="AD89" s="42"/>
      <c r="AE89" s="44"/>
      <c r="AF89" s="56"/>
    </row>
    <row r="90" spans="1:32" ht="15.75" hidden="1" thickBot="1" x14ac:dyDescent="0.3">
      <c r="B90" s="55"/>
      <c r="C90" s="47"/>
      <c r="D90" s="524" t="s">
        <v>462</v>
      </c>
      <c r="E90" s="524"/>
      <c r="F90" s="80">
        <f t="shared" si="43"/>
        <v>0</v>
      </c>
      <c r="G90" s="76"/>
      <c r="H90" s="42"/>
      <c r="I90" s="42"/>
      <c r="J90" s="42"/>
      <c r="K90" s="1"/>
      <c r="L90" s="82"/>
      <c r="M90" s="82"/>
      <c r="N90" s="82"/>
      <c r="O90" s="82"/>
      <c r="P90" s="82"/>
      <c r="Q90" s="82"/>
      <c r="R90" s="82"/>
      <c r="S90" s="77"/>
      <c r="T90" s="76"/>
      <c r="U90" s="1"/>
      <c r="V90" s="1"/>
      <c r="W90" s="1"/>
      <c r="X90" s="1"/>
      <c r="Y90" s="1"/>
      <c r="Z90" s="1"/>
      <c r="AA90" s="1"/>
      <c r="AB90" s="82"/>
      <c r="AC90" s="1"/>
      <c r="AD90" s="42"/>
      <c r="AE90" s="44"/>
      <c r="AF90" s="56"/>
    </row>
    <row r="91" spans="1:32" ht="15.75" hidden="1" thickBot="1" x14ac:dyDescent="0.3">
      <c r="B91" s="55"/>
      <c r="C91" s="47"/>
      <c r="D91" s="524" t="s">
        <v>800</v>
      </c>
      <c r="E91" s="524"/>
      <c r="F91" s="80">
        <f t="shared" si="43"/>
        <v>0</v>
      </c>
      <c r="G91" s="76"/>
      <c r="H91" s="42"/>
      <c r="I91" s="42"/>
      <c r="J91" s="42"/>
      <c r="K91" s="1"/>
      <c r="L91" s="82"/>
      <c r="M91" s="82"/>
      <c r="N91" s="82"/>
      <c r="O91" s="82"/>
      <c r="P91" s="82"/>
      <c r="Q91" s="82"/>
      <c r="R91" s="82"/>
      <c r="S91" s="77"/>
      <c r="T91" s="76"/>
      <c r="U91" s="1"/>
      <c r="V91" s="1"/>
      <c r="W91" s="1"/>
      <c r="X91" s="1"/>
      <c r="Y91" s="1"/>
      <c r="Z91" s="1"/>
      <c r="AA91" s="1"/>
      <c r="AB91" s="82"/>
      <c r="AC91" s="1"/>
      <c r="AD91" s="42"/>
      <c r="AE91" s="44"/>
      <c r="AF91" s="56"/>
    </row>
    <row r="92" spans="1:32" ht="15.75" hidden="1" thickBot="1" x14ac:dyDescent="0.3">
      <c r="B92" s="55"/>
      <c r="C92" s="47"/>
      <c r="D92" s="524" t="s">
        <v>398</v>
      </c>
      <c r="E92" s="524"/>
      <c r="F92" s="80">
        <f t="shared" si="43"/>
        <v>0</v>
      </c>
      <c r="G92" s="76"/>
      <c r="H92" s="42"/>
      <c r="I92" s="42"/>
      <c r="J92" s="42"/>
      <c r="K92" s="1"/>
      <c r="L92" s="82"/>
      <c r="M92" s="82"/>
      <c r="N92" s="82"/>
      <c r="O92" s="82"/>
      <c r="P92" s="82"/>
      <c r="Q92" s="82"/>
      <c r="R92" s="82"/>
      <c r="S92" s="77"/>
      <c r="T92" s="76"/>
      <c r="U92" s="1"/>
      <c r="V92" s="1"/>
      <c r="W92" s="1"/>
      <c r="X92" s="1"/>
      <c r="Y92" s="1"/>
      <c r="Z92" s="1"/>
      <c r="AA92" s="1"/>
      <c r="AB92" s="82"/>
      <c r="AC92" s="1"/>
      <c r="AD92" s="42"/>
      <c r="AE92" s="44"/>
      <c r="AF92" s="56"/>
    </row>
    <row r="93" spans="1:32" ht="15.75" hidden="1" thickBot="1" x14ac:dyDescent="0.3">
      <c r="B93" s="55"/>
      <c r="C93" s="47"/>
      <c r="D93" s="524" t="s">
        <v>471</v>
      </c>
      <c r="E93" s="524"/>
      <c r="F93" s="80">
        <f t="shared" si="43"/>
        <v>0</v>
      </c>
      <c r="G93" s="76"/>
      <c r="H93" s="42"/>
      <c r="I93" s="42"/>
      <c r="J93" s="42"/>
      <c r="K93" s="1"/>
      <c r="L93" s="82"/>
      <c r="M93" s="82"/>
      <c r="N93" s="82"/>
      <c r="O93" s="82"/>
      <c r="P93" s="82"/>
      <c r="Q93" s="82"/>
      <c r="R93" s="82"/>
      <c r="S93" s="77"/>
      <c r="T93" s="76"/>
      <c r="U93" s="1"/>
      <c r="V93" s="1"/>
      <c r="W93" s="1"/>
      <c r="X93" s="1"/>
      <c r="Y93" s="1"/>
      <c r="Z93" s="1"/>
      <c r="AA93" s="1"/>
      <c r="AB93" s="82"/>
      <c r="AC93" s="1"/>
      <c r="AD93" s="42"/>
      <c r="AE93" s="44"/>
      <c r="AF93" s="56"/>
    </row>
    <row r="94" spans="1:32" ht="25.5" hidden="1" customHeight="1" x14ac:dyDescent="0.25">
      <c r="B94" s="55"/>
      <c r="C94" s="47"/>
      <c r="D94" s="523" t="s">
        <v>476</v>
      </c>
      <c r="E94" s="523"/>
      <c r="F94" s="80">
        <f t="shared" si="43"/>
        <v>0</v>
      </c>
      <c r="G94" s="76"/>
      <c r="H94" s="42"/>
      <c r="I94" s="42"/>
      <c r="J94" s="42"/>
      <c r="K94" s="1"/>
      <c r="L94" s="82"/>
      <c r="M94" s="82"/>
      <c r="N94" s="82"/>
      <c r="O94" s="82"/>
      <c r="P94" s="82"/>
      <c r="Q94" s="82"/>
      <c r="R94" s="82"/>
      <c r="S94" s="77"/>
      <c r="T94" s="76"/>
      <c r="U94" s="1"/>
      <c r="V94" s="1"/>
      <c r="W94" s="1"/>
      <c r="X94" s="1"/>
      <c r="Y94" s="1"/>
      <c r="Z94" s="1"/>
      <c r="AA94" s="1"/>
      <c r="AB94" s="82"/>
      <c r="AC94" s="1"/>
      <c r="AD94" s="42"/>
      <c r="AE94" s="44"/>
      <c r="AF94" s="56"/>
    </row>
    <row r="95" spans="1:32" ht="15.75" hidden="1" thickBot="1" x14ac:dyDescent="0.3">
      <c r="B95" s="55"/>
      <c r="C95" s="47"/>
      <c r="D95" s="524" t="s">
        <v>801</v>
      </c>
      <c r="E95" s="524"/>
      <c r="F95" s="80">
        <f t="shared" si="43"/>
        <v>0</v>
      </c>
      <c r="G95" s="76"/>
      <c r="H95" s="42"/>
      <c r="I95" s="42"/>
      <c r="J95" s="42"/>
      <c r="K95" s="1"/>
      <c r="L95" s="82"/>
      <c r="M95" s="82"/>
      <c r="N95" s="82"/>
      <c r="O95" s="82"/>
      <c r="P95" s="82"/>
      <c r="Q95" s="82"/>
      <c r="R95" s="82"/>
      <c r="S95" s="77"/>
      <c r="T95" s="76"/>
      <c r="U95" s="1"/>
      <c r="V95" s="1"/>
      <c r="W95" s="1"/>
      <c r="X95" s="1"/>
      <c r="Y95" s="1"/>
      <c r="Z95" s="1"/>
      <c r="AA95" s="1"/>
      <c r="AB95" s="82"/>
      <c r="AC95" s="1"/>
      <c r="AD95" s="42"/>
      <c r="AE95" s="44"/>
      <c r="AF95" s="56"/>
    </row>
    <row r="96" spans="1:32" ht="25.5" hidden="1" customHeight="1" x14ac:dyDescent="0.25">
      <c r="B96" s="55"/>
      <c r="C96" s="47"/>
      <c r="D96" s="523" t="s">
        <v>485</v>
      </c>
      <c r="E96" s="523"/>
      <c r="F96" s="80">
        <f t="shared" si="43"/>
        <v>0</v>
      </c>
      <c r="G96" s="76"/>
      <c r="H96" s="42"/>
      <c r="I96" s="42"/>
      <c r="J96" s="42"/>
      <c r="K96" s="1"/>
      <c r="L96" s="82"/>
      <c r="M96" s="82"/>
      <c r="N96" s="82"/>
      <c r="O96" s="82"/>
      <c r="P96" s="82"/>
      <c r="Q96" s="82"/>
      <c r="R96" s="82"/>
      <c r="S96" s="77"/>
      <c r="T96" s="76"/>
      <c r="U96" s="1"/>
      <c r="V96" s="1"/>
      <c r="W96" s="1"/>
      <c r="X96" s="1"/>
      <c r="Y96" s="1"/>
      <c r="Z96" s="1"/>
      <c r="AA96" s="1"/>
      <c r="AB96" s="82"/>
      <c r="AC96" s="1"/>
      <c r="AD96" s="42"/>
      <c r="AE96" s="44"/>
      <c r="AF96" s="56"/>
    </row>
    <row r="97" spans="1:32" ht="25.5" hidden="1" customHeight="1" thickBot="1" x14ac:dyDescent="0.3">
      <c r="B97" s="57"/>
      <c r="C97" s="48"/>
      <c r="D97" s="555" t="s">
        <v>490</v>
      </c>
      <c r="E97" s="555"/>
      <c r="F97" s="80">
        <f t="shared" si="43"/>
        <v>0</v>
      </c>
      <c r="G97" s="76"/>
      <c r="H97" s="42"/>
      <c r="I97" s="42"/>
      <c r="J97" s="42"/>
      <c r="K97" s="1"/>
      <c r="L97" s="82"/>
      <c r="M97" s="82"/>
      <c r="N97" s="82"/>
      <c r="O97" s="82"/>
      <c r="P97" s="82"/>
      <c r="Q97" s="82"/>
      <c r="R97" s="82"/>
      <c r="S97" s="77"/>
      <c r="T97" s="76"/>
      <c r="U97" s="1"/>
      <c r="V97" s="1"/>
      <c r="W97" s="1"/>
      <c r="X97" s="1"/>
      <c r="Y97" s="1"/>
      <c r="Z97" s="1"/>
      <c r="AA97" s="1"/>
      <c r="AB97" s="82"/>
      <c r="AC97" s="1"/>
      <c r="AD97" s="42"/>
      <c r="AE97" s="44"/>
      <c r="AF97" s="56"/>
    </row>
    <row r="98" spans="1:32" ht="15.75" thickBot="1" x14ac:dyDescent="0.3">
      <c r="B98" s="101" t="s">
        <v>30</v>
      </c>
      <c r="C98" s="540" t="s">
        <v>31</v>
      </c>
      <c r="D98" s="558"/>
      <c r="E98" s="558"/>
      <c r="F98" s="86">
        <f t="shared" si="43"/>
        <v>46292757</v>
      </c>
      <c r="G98" s="87">
        <f t="shared" ref="G98:S98" si="50">G99+G102+G103+G104+G109+G120</f>
        <v>0</v>
      </c>
      <c r="H98" s="90">
        <f t="shared" si="50"/>
        <v>0</v>
      </c>
      <c r="I98" s="90">
        <f t="shared" si="50"/>
        <v>0</v>
      </c>
      <c r="J98" s="90">
        <f t="shared" si="50"/>
        <v>0</v>
      </c>
      <c r="K98" s="88">
        <f t="shared" si="50"/>
        <v>0</v>
      </c>
      <c r="L98" s="91">
        <f t="shared" ref="L98:R98" si="51">L99+L102+L103+L104+L109+L120</f>
        <v>0</v>
      </c>
      <c r="M98" s="91">
        <f t="shared" ref="M98:N98" si="52">M99+M102+M103+M104+M109+M120</f>
        <v>0</v>
      </c>
      <c r="N98" s="91">
        <f t="shared" si="52"/>
        <v>0</v>
      </c>
      <c r="O98" s="91">
        <f t="shared" si="51"/>
        <v>0</v>
      </c>
      <c r="P98" s="91">
        <f t="shared" ref="P98:Q98" si="53">P99+P102+P103+P104+P109+P120</f>
        <v>0</v>
      </c>
      <c r="Q98" s="91">
        <f t="shared" si="53"/>
        <v>0</v>
      </c>
      <c r="R98" s="91">
        <f t="shared" si="51"/>
        <v>0</v>
      </c>
      <c r="S98" s="89">
        <f t="shared" si="50"/>
        <v>46292757</v>
      </c>
      <c r="T98" s="87">
        <f>T99+T102+T103+T104+T109+T120</f>
        <v>8592757</v>
      </c>
      <c r="U98" s="88">
        <f t="shared" ref="U98:AE98" si="54">U99+U102+U103+U104+U109+U120</f>
        <v>0</v>
      </c>
      <c r="V98" s="88">
        <f t="shared" si="54"/>
        <v>16850000</v>
      </c>
      <c r="W98" s="88">
        <f t="shared" si="54"/>
        <v>0</v>
      </c>
      <c r="X98" s="88">
        <f t="shared" si="54"/>
        <v>2000000</v>
      </c>
      <c r="Y98" s="88">
        <f t="shared" si="54"/>
        <v>0</v>
      </c>
      <c r="Z98" s="88">
        <f t="shared" si="54"/>
        <v>0</v>
      </c>
      <c r="AA98" s="88">
        <f t="shared" si="54"/>
        <v>0</v>
      </c>
      <c r="AB98" s="91">
        <f t="shared" si="54"/>
        <v>16850000</v>
      </c>
      <c r="AC98" s="88">
        <f t="shared" si="54"/>
        <v>0</v>
      </c>
      <c r="AD98" s="90">
        <f t="shared" si="54"/>
        <v>0</v>
      </c>
      <c r="AE98" s="92">
        <f t="shared" si="54"/>
        <v>2000000</v>
      </c>
      <c r="AF98" s="52"/>
    </row>
    <row r="99" spans="1:32" s="18" customFormat="1" hidden="1" x14ac:dyDescent="0.25">
      <c r="A99" s="128"/>
      <c r="B99" s="117" t="s">
        <v>733</v>
      </c>
      <c r="C99" s="541" t="s">
        <v>32</v>
      </c>
      <c r="D99" s="542"/>
      <c r="E99" s="542"/>
      <c r="F99" s="118">
        <f t="shared" si="43"/>
        <v>0</v>
      </c>
      <c r="G99" s="119">
        <f t="shared" ref="G99:S99" si="55">G100+G101</f>
        <v>0</v>
      </c>
      <c r="H99" s="122">
        <f t="shared" si="55"/>
        <v>0</v>
      </c>
      <c r="I99" s="122">
        <f t="shared" si="55"/>
        <v>0</v>
      </c>
      <c r="J99" s="122">
        <f t="shared" si="55"/>
        <v>0</v>
      </c>
      <c r="K99" s="120">
        <f t="shared" si="55"/>
        <v>0</v>
      </c>
      <c r="L99" s="123">
        <f t="shared" ref="L99:R99" si="56">L100+L101</f>
        <v>0</v>
      </c>
      <c r="M99" s="123">
        <f t="shared" ref="M99:N99" si="57">M100+M101</f>
        <v>0</v>
      </c>
      <c r="N99" s="123">
        <f t="shared" si="57"/>
        <v>0</v>
      </c>
      <c r="O99" s="123">
        <f t="shared" si="56"/>
        <v>0</v>
      </c>
      <c r="P99" s="123">
        <f t="shared" ref="P99:Q99" si="58">P100+P101</f>
        <v>0</v>
      </c>
      <c r="Q99" s="123">
        <f t="shared" si="58"/>
        <v>0</v>
      </c>
      <c r="R99" s="123">
        <f t="shared" si="56"/>
        <v>0</v>
      </c>
      <c r="S99" s="121">
        <f t="shared" si="55"/>
        <v>0</v>
      </c>
      <c r="T99" s="119">
        <f>T100+T101</f>
        <v>0</v>
      </c>
      <c r="U99" s="120">
        <f t="shared" ref="U99:AE99" si="59">U100+U101</f>
        <v>0</v>
      </c>
      <c r="V99" s="120">
        <f t="shared" si="59"/>
        <v>0</v>
      </c>
      <c r="W99" s="120">
        <f t="shared" si="59"/>
        <v>0</v>
      </c>
      <c r="X99" s="120">
        <f t="shared" si="59"/>
        <v>0</v>
      </c>
      <c r="Y99" s="120">
        <f t="shared" si="59"/>
        <v>0</v>
      </c>
      <c r="Z99" s="120">
        <f t="shared" si="59"/>
        <v>0</v>
      </c>
      <c r="AA99" s="120">
        <f t="shared" si="59"/>
        <v>0</v>
      </c>
      <c r="AB99" s="123">
        <f t="shared" si="59"/>
        <v>0</v>
      </c>
      <c r="AC99" s="120">
        <f t="shared" si="59"/>
        <v>0</v>
      </c>
      <c r="AD99" s="122">
        <f t="shared" si="59"/>
        <v>0</v>
      </c>
      <c r="AE99" s="124">
        <f t="shared" si="59"/>
        <v>0</v>
      </c>
      <c r="AF99" s="52"/>
    </row>
    <row r="100" spans="1:32" s="41" customFormat="1" hidden="1" x14ac:dyDescent="0.25">
      <c r="A100" s="128" t="s">
        <v>33</v>
      </c>
      <c r="B100" s="53" t="s">
        <v>734</v>
      </c>
      <c r="C100" s="178" t="s">
        <v>315</v>
      </c>
      <c r="D100" s="245"/>
      <c r="E100" s="273"/>
      <c r="F100" s="81">
        <f t="shared" si="43"/>
        <v>0</v>
      </c>
      <c r="G100" s="78"/>
      <c r="H100" s="43"/>
      <c r="I100" s="43"/>
      <c r="J100" s="43"/>
      <c r="K100" s="13"/>
      <c r="L100" s="83"/>
      <c r="M100" s="83"/>
      <c r="N100" s="83"/>
      <c r="O100" s="83"/>
      <c r="P100" s="83"/>
      <c r="Q100" s="83"/>
      <c r="R100" s="83"/>
      <c r="S100" s="79">
        <f>F100</f>
        <v>0</v>
      </c>
      <c r="T100" s="78"/>
      <c r="U100" s="13"/>
      <c r="V100" s="13"/>
      <c r="W100" s="13"/>
      <c r="X100" s="13"/>
      <c r="Y100" s="13"/>
      <c r="Z100" s="13"/>
      <c r="AA100" s="13"/>
      <c r="AB100" s="83"/>
      <c r="AC100" s="13"/>
      <c r="AD100" s="43"/>
      <c r="AE100" s="45"/>
      <c r="AF100" s="54"/>
    </row>
    <row r="101" spans="1:32" s="41" customFormat="1" hidden="1" x14ac:dyDescent="0.25">
      <c r="A101" s="128" t="s">
        <v>913</v>
      </c>
      <c r="B101" s="53" t="s">
        <v>914</v>
      </c>
      <c r="C101" s="178" t="s">
        <v>915</v>
      </c>
      <c r="D101" s="245"/>
      <c r="E101" s="273"/>
      <c r="F101" s="81">
        <f t="shared" si="43"/>
        <v>0</v>
      </c>
      <c r="G101" s="78"/>
      <c r="H101" s="43"/>
      <c r="I101" s="43"/>
      <c r="J101" s="43"/>
      <c r="K101" s="13"/>
      <c r="L101" s="83"/>
      <c r="M101" s="83"/>
      <c r="N101" s="83"/>
      <c r="O101" s="83"/>
      <c r="P101" s="83"/>
      <c r="Q101" s="83"/>
      <c r="R101" s="83"/>
      <c r="S101" s="79">
        <f>F101</f>
        <v>0</v>
      </c>
      <c r="T101" s="78"/>
      <c r="U101" s="13"/>
      <c r="V101" s="13"/>
      <c r="W101" s="13"/>
      <c r="X101" s="13"/>
      <c r="Y101" s="13"/>
      <c r="Z101" s="13"/>
      <c r="AA101" s="13"/>
      <c r="AB101" s="83"/>
      <c r="AC101" s="13"/>
      <c r="AD101" s="43"/>
      <c r="AE101" s="45"/>
      <c r="AF101" s="54"/>
    </row>
    <row r="102" spans="1:32" s="18" customFormat="1" hidden="1" x14ac:dyDescent="0.25">
      <c r="A102" s="128" t="s">
        <v>916</v>
      </c>
      <c r="B102" s="93" t="s">
        <v>918</v>
      </c>
      <c r="C102" s="556" t="s">
        <v>920</v>
      </c>
      <c r="D102" s="557"/>
      <c r="E102" s="557"/>
      <c r="F102" s="94">
        <f t="shared" si="43"/>
        <v>0</v>
      </c>
      <c r="G102" s="95"/>
      <c r="H102" s="98"/>
      <c r="I102" s="98"/>
      <c r="J102" s="98"/>
      <c r="K102" s="96"/>
      <c r="L102" s="99"/>
      <c r="M102" s="99"/>
      <c r="N102" s="99"/>
      <c r="O102" s="99"/>
      <c r="P102" s="99"/>
      <c r="Q102" s="99"/>
      <c r="R102" s="99"/>
      <c r="S102" s="97">
        <f>F102</f>
        <v>0</v>
      </c>
      <c r="T102" s="95"/>
      <c r="U102" s="96"/>
      <c r="V102" s="96"/>
      <c r="W102" s="96"/>
      <c r="X102" s="96"/>
      <c r="Y102" s="96"/>
      <c r="Z102" s="96"/>
      <c r="AA102" s="96"/>
      <c r="AB102" s="99"/>
      <c r="AC102" s="96"/>
      <c r="AD102" s="98"/>
      <c r="AE102" s="100"/>
      <c r="AF102" s="52"/>
    </row>
    <row r="103" spans="1:32" s="18" customFormat="1" hidden="1" x14ac:dyDescent="0.25">
      <c r="A103" s="128" t="s">
        <v>917</v>
      </c>
      <c r="B103" s="93" t="s">
        <v>919</v>
      </c>
      <c r="C103" s="556" t="s">
        <v>921</v>
      </c>
      <c r="D103" s="557"/>
      <c r="E103" s="557"/>
      <c r="F103" s="94">
        <f t="shared" si="43"/>
        <v>0</v>
      </c>
      <c r="G103" s="95"/>
      <c r="H103" s="98"/>
      <c r="I103" s="98"/>
      <c r="J103" s="98"/>
      <c r="K103" s="96"/>
      <c r="L103" s="99"/>
      <c r="M103" s="99"/>
      <c r="N103" s="99"/>
      <c r="O103" s="99"/>
      <c r="P103" s="99"/>
      <c r="Q103" s="99"/>
      <c r="R103" s="99"/>
      <c r="S103" s="97">
        <f>F103</f>
        <v>0</v>
      </c>
      <c r="T103" s="95"/>
      <c r="U103" s="96"/>
      <c r="V103" s="96"/>
      <c r="W103" s="96"/>
      <c r="X103" s="96"/>
      <c r="Y103" s="96"/>
      <c r="Z103" s="96"/>
      <c r="AA103" s="96"/>
      <c r="AB103" s="99"/>
      <c r="AC103" s="96"/>
      <c r="AD103" s="98"/>
      <c r="AE103" s="100"/>
      <c r="AF103" s="52"/>
    </row>
    <row r="104" spans="1:32" s="18" customFormat="1" x14ac:dyDescent="0.25">
      <c r="A104" s="128" t="s">
        <v>34</v>
      </c>
      <c r="B104" s="93" t="s">
        <v>735</v>
      </c>
      <c r="C104" s="556" t="s">
        <v>35</v>
      </c>
      <c r="D104" s="557"/>
      <c r="E104" s="557"/>
      <c r="F104" s="94">
        <f t="shared" si="43"/>
        <v>15809325</v>
      </c>
      <c r="G104" s="95">
        <f t="shared" ref="G104:S104" si="60">G105+G106+G107+G108</f>
        <v>0</v>
      </c>
      <c r="H104" s="98">
        <f t="shared" si="60"/>
        <v>0</v>
      </c>
      <c r="I104" s="98">
        <f t="shared" si="60"/>
        <v>0</v>
      </c>
      <c r="J104" s="98">
        <f t="shared" si="60"/>
        <v>0</v>
      </c>
      <c r="K104" s="96">
        <f t="shared" si="60"/>
        <v>0</v>
      </c>
      <c r="L104" s="99">
        <f t="shared" ref="L104:R104" si="61">L105+L106+L107+L108</f>
        <v>0</v>
      </c>
      <c r="M104" s="99">
        <f t="shared" ref="M104:N104" si="62">M105+M106+M107+M108</f>
        <v>0</v>
      </c>
      <c r="N104" s="99">
        <f t="shared" si="62"/>
        <v>0</v>
      </c>
      <c r="O104" s="99">
        <f t="shared" si="61"/>
        <v>0</v>
      </c>
      <c r="P104" s="99">
        <f t="shared" ref="P104:Q104" si="63">P105+P106+P107+P108</f>
        <v>0</v>
      </c>
      <c r="Q104" s="99">
        <f t="shared" si="63"/>
        <v>0</v>
      </c>
      <c r="R104" s="99">
        <f t="shared" si="61"/>
        <v>0</v>
      </c>
      <c r="S104" s="97">
        <f t="shared" si="60"/>
        <v>15809325</v>
      </c>
      <c r="T104" s="95">
        <f>T105+T106+T107+T108</f>
        <v>2909325</v>
      </c>
      <c r="U104" s="96">
        <f t="shared" ref="U104:AE104" si="64">U105+U106+U107+U108</f>
        <v>0</v>
      </c>
      <c r="V104" s="96">
        <f t="shared" si="64"/>
        <v>6450000</v>
      </c>
      <c r="W104" s="96">
        <f t="shared" si="64"/>
        <v>0</v>
      </c>
      <c r="X104" s="96">
        <f t="shared" si="64"/>
        <v>0</v>
      </c>
      <c r="Y104" s="96">
        <f t="shared" si="64"/>
        <v>0</v>
      </c>
      <c r="Z104" s="96">
        <f t="shared" si="64"/>
        <v>0</v>
      </c>
      <c r="AA104" s="96">
        <f t="shared" si="64"/>
        <v>0</v>
      </c>
      <c r="AB104" s="99">
        <f t="shared" si="64"/>
        <v>6450000</v>
      </c>
      <c r="AC104" s="96">
        <f t="shared" si="64"/>
        <v>0</v>
      </c>
      <c r="AD104" s="98">
        <f t="shared" si="64"/>
        <v>0</v>
      </c>
      <c r="AE104" s="100">
        <f t="shared" si="64"/>
        <v>0</v>
      </c>
      <c r="AF104" s="52"/>
    </row>
    <row r="105" spans="1:32" x14ac:dyDescent="0.25">
      <c r="B105" s="55"/>
      <c r="C105" s="2"/>
      <c r="D105" s="524" t="s">
        <v>316</v>
      </c>
      <c r="E105" s="524"/>
      <c r="F105" s="80">
        <f t="shared" si="43"/>
        <v>2930111</v>
      </c>
      <c r="G105" s="76"/>
      <c r="H105" s="42"/>
      <c r="I105" s="42"/>
      <c r="J105" s="42"/>
      <c r="K105" s="1"/>
      <c r="L105" s="82"/>
      <c r="M105" s="82"/>
      <c r="N105" s="82"/>
      <c r="O105" s="82"/>
      <c r="P105" s="82"/>
      <c r="Q105" s="82"/>
      <c r="R105" s="82"/>
      <c r="S105" s="77">
        <f>F105</f>
        <v>2930111</v>
      </c>
      <c r="T105" s="76">
        <v>30111</v>
      </c>
      <c r="U105" s="1"/>
      <c r="V105" s="1">
        <v>1450000</v>
      </c>
      <c r="W105" s="1"/>
      <c r="X105" s="1"/>
      <c r="Y105" s="1"/>
      <c r="Z105" s="1"/>
      <c r="AA105" s="1"/>
      <c r="AB105" s="82">
        <v>1450000</v>
      </c>
      <c r="AC105" s="1"/>
      <c r="AD105" s="42"/>
      <c r="AE105" s="44"/>
      <c r="AF105" s="56"/>
    </row>
    <row r="106" spans="1:32" hidden="1" x14ac:dyDescent="0.25">
      <c r="B106" s="55"/>
      <c r="C106" s="2"/>
      <c r="D106" s="524" t="s">
        <v>317</v>
      </c>
      <c r="E106" s="524"/>
      <c r="F106" s="80">
        <f t="shared" si="43"/>
        <v>0</v>
      </c>
      <c r="G106" s="76"/>
      <c r="H106" s="42"/>
      <c r="I106" s="42"/>
      <c r="J106" s="42"/>
      <c r="K106" s="1"/>
      <c r="L106" s="82"/>
      <c r="M106" s="82"/>
      <c r="N106" s="82"/>
      <c r="O106" s="82"/>
      <c r="P106" s="82"/>
      <c r="Q106" s="82"/>
      <c r="R106" s="82"/>
      <c r="S106" s="77">
        <f>F106</f>
        <v>0</v>
      </c>
      <c r="T106" s="76"/>
      <c r="U106" s="1"/>
      <c r="V106" s="1"/>
      <c r="W106" s="1"/>
      <c r="X106" s="1"/>
      <c r="Y106" s="1"/>
      <c r="Z106" s="1"/>
      <c r="AA106" s="1"/>
      <c r="AB106" s="82"/>
      <c r="AC106" s="1"/>
      <c r="AD106" s="42"/>
      <c r="AE106" s="44"/>
      <c r="AF106" s="56"/>
    </row>
    <row r="107" spans="1:32" hidden="1" x14ac:dyDescent="0.25">
      <c r="B107" s="55"/>
      <c r="C107" s="2"/>
      <c r="D107" s="524" t="s">
        <v>318</v>
      </c>
      <c r="E107" s="524"/>
      <c r="F107" s="80">
        <f t="shared" si="43"/>
        <v>0</v>
      </c>
      <c r="G107" s="76"/>
      <c r="H107" s="42"/>
      <c r="I107" s="42"/>
      <c r="J107" s="42"/>
      <c r="K107" s="1"/>
      <c r="L107" s="82"/>
      <c r="M107" s="82"/>
      <c r="N107" s="82"/>
      <c r="O107" s="82"/>
      <c r="P107" s="82"/>
      <c r="Q107" s="82"/>
      <c r="R107" s="82"/>
      <c r="S107" s="77">
        <f>F107</f>
        <v>0</v>
      </c>
      <c r="T107" s="76"/>
      <c r="U107" s="1"/>
      <c r="V107" s="1"/>
      <c r="W107" s="1"/>
      <c r="X107" s="1"/>
      <c r="Y107" s="1"/>
      <c r="Z107" s="1"/>
      <c r="AA107" s="1"/>
      <c r="AB107" s="82"/>
      <c r="AC107" s="1"/>
      <c r="AD107" s="42"/>
      <c r="AE107" s="44"/>
      <c r="AF107" s="56"/>
    </row>
    <row r="108" spans="1:32" x14ac:dyDescent="0.25">
      <c r="B108" s="55"/>
      <c r="C108" s="2"/>
      <c r="D108" s="524" t="s">
        <v>319</v>
      </c>
      <c r="E108" s="524"/>
      <c r="F108" s="80">
        <f t="shared" si="43"/>
        <v>12879214</v>
      </c>
      <c r="G108" s="76"/>
      <c r="H108" s="42"/>
      <c r="I108" s="42"/>
      <c r="J108" s="42"/>
      <c r="K108" s="1"/>
      <c r="L108" s="82"/>
      <c r="M108" s="82"/>
      <c r="N108" s="82"/>
      <c r="O108" s="82"/>
      <c r="P108" s="82"/>
      <c r="Q108" s="82"/>
      <c r="R108" s="82"/>
      <c r="S108" s="77">
        <f>F108</f>
        <v>12879214</v>
      </c>
      <c r="T108" s="76">
        <f>16165722-13286508</f>
        <v>2879214</v>
      </c>
      <c r="U108" s="1"/>
      <c r="V108" s="1">
        <v>5000000</v>
      </c>
      <c r="W108" s="1"/>
      <c r="X108" s="1"/>
      <c r="Y108" s="1"/>
      <c r="Z108" s="1"/>
      <c r="AA108" s="1"/>
      <c r="AB108" s="82">
        <v>5000000</v>
      </c>
      <c r="AC108" s="1"/>
      <c r="AD108" s="42"/>
      <c r="AE108" s="44"/>
      <c r="AF108" s="56"/>
    </row>
    <row r="109" spans="1:32" s="18" customFormat="1" x14ac:dyDescent="0.25">
      <c r="A109" s="128"/>
      <c r="B109" s="93" t="s">
        <v>736</v>
      </c>
      <c r="C109" s="556" t="s">
        <v>37</v>
      </c>
      <c r="D109" s="557"/>
      <c r="E109" s="557"/>
      <c r="F109" s="94">
        <f t="shared" si="43"/>
        <v>30371409</v>
      </c>
      <c r="G109" s="95">
        <f t="shared" ref="G109:S109" si="65">G110+G113+G114+G115+G116</f>
        <v>0</v>
      </c>
      <c r="H109" s="98">
        <f t="shared" si="65"/>
        <v>0</v>
      </c>
      <c r="I109" s="98">
        <f t="shared" si="65"/>
        <v>0</v>
      </c>
      <c r="J109" s="98">
        <f t="shared" si="65"/>
        <v>0</v>
      </c>
      <c r="K109" s="96">
        <f t="shared" si="65"/>
        <v>0</v>
      </c>
      <c r="L109" s="99">
        <f t="shared" ref="L109:R109" si="66">L110+L113+L114+L115+L116</f>
        <v>0</v>
      </c>
      <c r="M109" s="99">
        <f t="shared" ref="M109:N109" si="67">M110+M113+M114+M115+M116</f>
        <v>0</v>
      </c>
      <c r="N109" s="99">
        <f t="shared" si="67"/>
        <v>0</v>
      </c>
      <c r="O109" s="99">
        <f t="shared" si="66"/>
        <v>0</v>
      </c>
      <c r="P109" s="99">
        <f t="shared" ref="P109:Q109" si="68">P110+P113+P114+P115+P116</f>
        <v>0</v>
      </c>
      <c r="Q109" s="99">
        <f t="shared" si="68"/>
        <v>0</v>
      </c>
      <c r="R109" s="99">
        <f t="shared" si="66"/>
        <v>0</v>
      </c>
      <c r="S109" s="97">
        <f t="shared" si="65"/>
        <v>30371409</v>
      </c>
      <c r="T109" s="95">
        <f>T110+T113+T114+T115+T116</f>
        <v>5571409</v>
      </c>
      <c r="U109" s="96">
        <f t="shared" ref="U109:AE109" si="69">U110+U113+U114+U115+U116</f>
        <v>0</v>
      </c>
      <c r="V109" s="96">
        <f t="shared" si="69"/>
        <v>10400000</v>
      </c>
      <c r="W109" s="96">
        <f t="shared" si="69"/>
        <v>0</v>
      </c>
      <c r="X109" s="96">
        <f t="shared" si="69"/>
        <v>2000000</v>
      </c>
      <c r="Y109" s="96">
        <f t="shared" si="69"/>
        <v>0</v>
      </c>
      <c r="Z109" s="96">
        <f t="shared" si="69"/>
        <v>0</v>
      </c>
      <c r="AA109" s="96">
        <f t="shared" si="69"/>
        <v>0</v>
      </c>
      <c r="AB109" s="99">
        <f t="shared" si="69"/>
        <v>10400000</v>
      </c>
      <c r="AC109" s="96">
        <f t="shared" si="69"/>
        <v>0</v>
      </c>
      <c r="AD109" s="98">
        <f t="shared" si="69"/>
        <v>0</v>
      </c>
      <c r="AE109" s="100">
        <f t="shared" si="69"/>
        <v>2000000</v>
      </c>
      <c r="AF109" s="52"/>
    </row>
    <row r="110" spans="1:32" s="41" customFormat="1" x14ac:dyDescent="0.25">
      <c r="A110" s="128" t="s">
        <v>36</v>
      </c>
      <c r="B110" s="53" t="s">
        <v>922</v>
      </c>
      <c r="C110" s="178" t="s">
        <v>923</v>
      </c>
      <c r="D110" s="245"/>
      <c r="E110" s="273"/>
      <c r="F110" s="81">
        <f t="shared" si="43"/>
        <v>25157297</v>
      </c>
      <c r="G110" s="78">
        <f t="shared" ref="G110:S110" si="70">G111+G112</f>
        <v>0</v>
      </c>
      <c r="H110" s="43">
        <f t="shared" si="70"/>
        <v>0</v>
      </c>
      <c r="I110" s="43">
        <f t="shared" si="70"/>
        <v>0</v>
      </c>
      <c r="J110" s="43">
        <f t="shared" si="70"/>
        <v>0</v>
      </c>
      <c r="K110" s="13">
        <f t="shared" si="70"/>
        <v>0</v>
      </c>
      <c r="L110" s="83">
        <f t="shared" ref="L110:R110" si="71">L111+L112</f>
        <v>0</v>
      </c>
      <c r="M110" s="83">
        <f t="shared" ref="M110:N110" si="72">M111+M112</f>
        <v>0</v>
      </c>
      <c r="N110" s="83">
        <f t="shared" si="72"/>
        <v>0</v>
      </c>
      <c r="O110" s="83">
        <f t="shared" si="71"/>
        <v>0</v>
      </c>
      <c r="P110" s="83">
        <f t="shared" ref="P110:Q110" si="73">P111+P112</f>
        <v>0</v>
      </c>
      <c r="Q110" s="83">
        <f t="shared" si="73"/>
        <v>0</v>
      </c>
      <c r="R110" s="83">
        <f t="shared" si="71"/>
        <v>0</v>
      </c>
      <c r="S110" s="79">
        <f t="shared" si="70"/>
        <v>25157297</v>
      </c>
      <c r="T110" s="78">
        <f>T111+T112</f>
        <v>5157297</v>
      </c>
      <c r="U110" s="13">
        <f t="shared" ref="U110:AE110" si="74">U111+U112</f>
        <v>0</v>
      </c>
      <c r="V110" s="13">
        <f t="shared" si="74"/>
        <v>8000000</v>
      </c>
      <c r="W110" s="13">
        <f t="shared" si="74"/>
        <v>0</v>
      </c>
      <c r="X110" s="13">
        <f t="shared" si="74"/>
        <v>2000000</v>
      </c>
      <c r="Y110" s="13">
        <f t="shared" si="74"/>
        <v>0</v>
      </c>
      <c r="Z110" s="13">
        <f t="shared" si="74"/>
        <v>0</v>
      </c>
      <c r="AA110" s="13">
        <f t="shared" si="74"/>
        <v>0</v>
      </c>
      <c r="AB110" s="83">
        <f t="shared" si="74"/>
        <v>8000000</v>
      </c>
      <c r="AC110" s="13">
        <f t="shared" si="74"/>
        <v>0</v>
      </c>
      <c r="AD110" s="43">
        <f t="shared" si="74"/>
        <v>0</v>
      </c>
      <c r="AE110" s="45">
        <f t="shared" si="74"/>
        <v>2000000</v>
      </c>
      <c r="AF110" s="54"/>
    </row>
    <row r="111" spans="1:32" x14ac:dyDescent="0.25">
      <c r="B111" s="55"/>
      <c r="C111" s="2"/>
      <c r="D111" s="524" t="s">
        <v>399</v>
      </c>
      <c r="E111" s="566"/>
      <c r="F111" s="80">
        <f t="shared" si="43"/>
        <v>25157297</v>
      </c>
      <c r="G111" s="76"/>
      <c r="H111" s="42"/>
      <c r="I111" s="42"/>
      <c r="J111" s="42"/>
      <c r="K111" s="1"/>
      <c r="L111" s="82"/>
      <c r="M111" s="82"/>
      <c r="N111" s="82"/>
      <c r="O111" s="82"/>
      <c r="P111" s="82"/>
      <c r="Q111" s="82"/>
      <c r="R111" s="82"/>
      <c r="S111" s="77">
        <f>F111</f>
        <v>25157297</v>
      </c>
      <c r="T111" s="76">
        <f>27503587-22346290</f>
        <v>5157297</v>
      </c>
      <c r="U111" s="1"/>
      <c r="V111" s="1">
        <v>8000000</v>
      </c>
      <c r="W111" s="1"/>
      <c r="X111" s="1">
        <v>2000000</v>
      </c>
      <c r="Y111" s="1"/>
      <c r="Z111" s="1"/>
      <c r="AA111" s="1"/>
      <c r="AB111" s="82">
        <v>8000000</v>
      </c>
      <c r="AC111" s="1"/>
      <c r="AD111" s="42"/>
      <c r="AE111" s="44">
        <v>2000000</v>
      </c>
      <c r="AF111" s="56"/>
    </row>
    <row r="112" spans="1:32" hidden="1" x14ac:dyDescent="0.25">
      <c r="B112" s="55"/>
      <c r="C112" s="2"/>
      <c r="D112" s="524" t="s">
        <v>400</v>
      </c>
      <c r="E112" s="566"/>
      <c r="F112" s="80">
        <f t="shared" si="43"/>
        <v>0</v>
      </c>
      <c r="G112" s="76"/>
      <c r="H112" s="42"/>
      <c r="I112" s="42"/>
      <c r="J112" s="42"/>
      <c r="K112" s="1"/>
      <c r="L112" s="82"/>
      <c r="M112" s="82"/>
      <c r="N112" s="82"/>
      <c r="O112" s="82"/>
      <c r="P112" s="82"/>
      <c r="Q112" s="82"/>
      <c r="R112" s="82"/>
      <c r="S112" s="77">
        <f>F112</f>
        <v>0</v>
      </c>
      <c r="T112" s="210"/>
      <c r="U112" s="1"/>
      <c r="V112" s="1"/>
      <c r="W112" s="1"/>
      <c r="X112" s="1"/>
      <c r="Y112" s="1"/>
      <c r="Z112" s="1"/>
      <c r="AA112" s="1"/>
      <c r="AB112" s="82"/>
      <c r="AC112" s="1"/>
      <c r="AD112" s="42"/>
      <c r="AE112" s="44"/>
      <c r="AF112" s="56"/>
    </row>
    <row r="113" spans="1:32" s="41" customFormat="1" hidden="1" x14ac:dyDescent="0.25">
      <c r="A113" s="128" t="s">
        <v>924</v>
      </c>
      <c r="B113" s="53" t="s">
        <v>925</v>
      </c>
      <c r="C113" s="243" t="s">
        <v>928</v>
      </c>
      <c r="D113" s="245"/>
      <c r="E113" s="273"/>
      <c r="F113" s="81">
        <f t="shared" si="43"/>
        <v>0</v>
      </c>
      <c r="G113" s="78"/>
      <c r="H113" s="43"/>
      <c r="I113" s="43"/>
      <c r="J113" s="43"/>
      <c r="K113" s="13"/>
      <c r="L113" s="83"/>
      <c r="M113" s="83"/>
      <c r="N113" s="83"/>
      <c r="O113" s="83"/>
      <c r="P113" s="83"/>
      <c r="Q113" s="83"/>
      <c r="R113" s="83"/>
      <c r="S113" s="79">
        <f>F113</f>
        <v>0</v>
      </c>
      <c r="T113" s="78"/>
      <c r="U113" s="13"/>
      <c r="V113" s="13"/>
      <c r="W113" s="13"/>
      <c r="X113" s="13"/>
      <c r="Y113" s="13"/>
      <c r="Z113" s="13"/>
      <c r="AA113" s="13"/>
      <c r="AB113" s="83"/>
      <c r="AC113" s="13"/>
      <c r="AD113" s="43"/>
      <c r="AE113" s="45"/>
      <c r="AF113" s="54"/>
    </row>
    <row r="114" spans="1:32" s="41" customFormat="1" hidden="1" x14ac:dyDescent="0.25">
      <c r="A114" s="128" t="s">
        <v>927</v>
      </c>
      <c r="B114" s="53" t="s">
        <v>926</v>
      </c>
      <c r="C114" s="243" t="s">
        <v>929</v>
      </c>
      <c r="D114" s="245"/>
      <c r="E114" s="273"/>
      <c r="F114" s="81">
        <f t="shared" si="43"/>
        <v>0</v>
      </c>
      <c r="G114" s="78"/>
      <c r="H114" s="43"/>
      <c r="I114" s="43"/>
      <c r="J114" s="43"/>
      <c r="K114" s="13"/>
      <c r="L114" s="83"/>
      <c r="M114" s="83"/>
      <c r="N114" s="83"/>
      <c r="O114" s="83"/>
      <c r="P114" s="83"/>
      <c r="Q114" s="83"/>
      <c r="R114" s="83"/>
      <c r="S114" s="79">
        <f>F114</f>
        <v>0</v>
      </c>
      <c r="T114" s="78"/>
      <c r="U114" s="13"/>
      <c r="V114" s="13"/>
      <c r="W114" s="13"/>
      <c r="X114" s="13"/>
      <c r="Y114" s="13"/>
      <c r="Z114" s="13"/>
      <c r="AA114" s="13"/>
      <c r="AB114" s="83"/>
      <c r="AC114" s="13"/>
      <c r="AD114" s="43"/>
      <c r="AE114" s="45"/>
      <c r="AF114" s="54"/>
    </row>
    <row r="115" spans="1:32" s="41" customFormat="1" x14ac:dyDescent="0.25">
      <c r="A115" s="128" t="s">
        <v>38</v>
      </c>
      <c r="B115" s="53" t="s">
        <v>737</v>
      </c>
      <c r="C115" s="243" t="s">
        <v>930</v>
      </c>
      <c r="D115" s="245"/>
      <c r="E115" s="273"/>
      <c r="F115" s="81">
        <f t="shared" si="43"/>
        <v>5063756</v>
      </c>
      <c r="G115" s="78"/>
      <c r="H115" s="43"/>
      <c r="I115" s="43"/>
      <c r="J115" s="43"/>
      <c r="K115" s="13"/>
      <c r="L115" s="83"/>
      <c r="M115" s="83"/>
      <c r="N115" s="83"/>
      <c r="O115" s="83"/>
      <c r="P115" s="83"/>
      <c r="Q115" s="83"/>
      <c r="R115" s="83"/>
      <c r="S115" s="79">
        <f>F115</f>
        <v>5063756</v>
      </c>
      <c r="T115" s="78">
        <f>5322911-5059155</f>
        <v>263756</v>
      </c>
      <c r="U115" s="13"/>
      <c r="V115" s="13">
        <v>2400000</v>
      </c>
      <c r="W115" s="13"/>
      <c r="X115" s="13"/>
      <c r="Y115" s="13"/>
      <c r="Z115" s="13"/>
      <c r="AA115" s="13"/>
      <c r="AB115" s="83">
        <v>2400000</v>
      </c>
      <c r="AC115" s="13"/>
      <c r="AD115" s="43"/>
      <c r="AE115" s="45"/>
      <c r="AF115" s="54"/>
    </row>
    <row r="116" spans="1:32" s="41" customFormat="1" x14ac:dyDescent="0.25">
      <c r="A116" s="128" t="s">
        <v>39</v>
      </c>
      <c r="B116" s="53" t="s">
        <v>738</v>
      </c>
      <c r="C116" s="243" t="s">
        <v>40</v>
      </c>
      <c r="D116" s="245"/>
      <c r="E116" s="273"/>
      <c r="F116" s="81">
        <f t="shared" si="43"/>
        <v>150356</v>
      </c>
      <c r="G116" s="78">
        <f t="shared" ref="G116:S116" si="75">G117+G118+G119</f>
        <v>0</v>
      </c>
      <c r="H116" s="43">
        <f t="shared" si="75"/>
        <v>0</v>
      </c>
      <c r="I116" s="43">
        <f t="shared" si="75"/>
        <v>0</v>
      </c>
      <c r="J116" s="43">
        <f t="shared" si="75"/>
        <v>0</v>
      </c>
      <c r="K116" s="13">
        <f t="shared" si="75"/>
        <v>0</v>
      </c>
      <c r="L116" s="83">
        <f t="shared" ref="L116:R116" si="76">L117+L118+L119</f>
        <v>0</v>
      </c>
      <c r="M116" s="83">
        <f t="shared" ref="M116:N116" si="77">M117+M118+M119</f>
        <v>0</v>
      </c>
      <c r="N116" s="83">
        <f t="shared" si="77"/>
        <v>0</v>
      </c>
      <c r="O116" s="83">
        <f t="shared" si="76"/>
        <v>0</v>
      </c>
      <c r="P116" s="83">
        <f t="shared" ref="P116:Q116" si="78">P117+P118+P119</f>
        <v>0</v>
      </c>
      <c r="Q116" s="83">
        <f t="shared" si="78"/>
        <v>0</v>
      </c>
      <c r="R116" s="83">
        <f t="shared" si="76"/>
        <v>0</v>
      </c>
      <c r="S116" s="79">
        <f t="shared" si="75"/>
        <v>150356</v>
      </c>
      <c r="T116" s="78">
        <f>T117+T118+T119</f>
        <v>150356</v>
      </c>
      <c r="U116" s="13">
        <f t="shared" ref="U116:AE116" si="79">U117+U118+U119</f>
        <v>0</v>
      </c>
      <c r="V116" s="13">
        <f t="shared" si="79"/>
        <v>0</v>
      </c>
      <c r="W116" s="13">
        <f t="shared" si="79"/>
        <v>0</v>
      </c>
      <c r="X116" s="13">
        <f t="shared" si="79"/>
        <v>0</v>
      </c>
      <c r="Y116" s="13">
        <f t="shared" si="79"/>
        <v>0</v>
      </c>
      <c r="Z116" s="13">
        <f t="shared" si="79"/>
        <v>0</v>
      </c>
      <c r="AA116" s="13">
        <f t="shared" si="79"/>
        <v>0</v>
      </c>
      <c r="AB116" s="83">
        <f t="shared" si="79"/>
        <v>0</v>
      </c>
      <c r="AC116" s="13">
        <f t="shared" si="79"/>
        <v>0</v>
      </c>
      <c r="AD116" s="43">
        <f t="shared" si="79"/>
        <v>0</v>
      </c>
      <c r="AE116" s="45">
        <f t="shared" si="79"/>
        <v>0</v>
      </c>
      <c r="AF116" s="54"/>
    </row>
    <row r="117" spans="1:32" hidden="1" x14ac:dyDescent="0.25">
      <c r="B117" s="55"/>
      <c r="C117" s="2"/>
      <c r="D117" s="242" t="s">
        <v>320</v>
      </c>
      <c r="E117" s="250"/>
      <c r="F117" s="80">
        <f t="shared" si="43"/>
        <v>0</v>
      </c>
      <c r="G117" s="76"/>
      <c r="H117" s="42"/>
      <c r="I117" s="42"/>
      <c r="J117" s="42"/>
      <c r="K117" s="1"/>
      <c r="L117" s="82"/>
      <c r="M117" s="82"/>
      <c r="N117" s="82"/>
      <c r="O117" s="82"/>
      <c r="P117" s="82"/>
      <c r="Q117" s="82"/>
      <c r="R117" s="82"/>
      <c r="S117" s="77">
        <f>F117</f>
        <v>0</v>
      </c>
      <c r="T117" s="76"/>
      <c r="U117" s="1"/>
      <c r="V117" s="1"/>
      <c r="W117" s="1"/>
      <c r="X117" s="1"/>
      <c r="Y117" s="1"/>
      <c r="Z117" s="1"/>
      <c r="AA117" s="1"/>
      <c r="AB117" s="82"/>
      <c r="AC117" s="1"/>
      <c r="AD117" s="42"/>
      <c r="AE117" s="44"/>
      <c r="AF117" s="56"/>
    </row>
    <row r="118" spans="1:32" hidden="1" x14ac:dyDescent="0.25">
      <c r="B118" s="55"/>
      <c r="C118" s="2"/>
      <c r="D118" s="242" t="s">
        <v>321</v>
      </c>
      <c r="E118" s="250"/>
      <c r="F118" s="80">
        <f t="shared" si="43"/>
        <v>0</v>
      </c>
      <c r="G118" s="76"/>
      <c r="H118" s="42"/>
      <c r="I118" s="42"/>
      <c r="J118" s="42"/>
      <c r="K118" s="1"/>
      <c r="L118" s="82"/>
      <c r="M118" s="82"/>
      <c r="N118" s="82"/>
      <c r="O118" s="82"/>
      <c r="P118" s="82"/>
      <c r="Q118" s="82"/>
      <c r="R118" s="82"/>
      <c r="S118" s="77">
        <f>F118</f>
        <v>0</v>
      </c>
      <c r="T118" s="76"/>
      <c r="U118" s="1"/>
      <c r="V118" s="1"/>
      <c r="W118" s="1"/>
      <c r="X118" s="1"/>
      <c r="Y118" s="1"/>
      <c r="Z118" s="1"/>
      <c r="AA118" s="1"/>
      <c r="AB118" s="82"/>
      <c r="AC118" s="1"/>
      <c r="AD118" s="42"/>
      <c r="AE118" s="44"/>
      <c r="AF118" s="56"/>
    </row>
    <row r="119" spans="1:32" x14ac:dyDescent="0.25">
      <c r="B119" s="55"/>
      <c r="C119" s="2"/>
      <c r="D119" s="242" t="s">
        <v>401</v>
      </c>
      <c r="E119" s="250"/>
      <c r="F119" s="80">
        <f t="shared" si="43"/>
        <v>150356</v>
      </c>
      <c r="G119" s="76"/>
      <c r="H119" s="42"/>
      <c r="I119" s="42"/>
      <c r="J119" s="42"/>
      <c r="K119" s="1"/>
      <c r="L119" s="82"/>
      <c r="M119" s="82"/>
      <c r="N119" s="82"/>
      <c r="O119" s="82"/>
      <c r="P119" s="82"/>
      <c r="Q119" s="82"/>
      <c r="R119" s="82"/>
      <c r="S119" s="77">
        <f>F119</f>
        <v>150356</v>
      </c>
      <c r="T119" s="76">
        <f>431265-280909</f>
        <v>150356</v>
      </c>
      <c r="U119" s="1"/>
      <c r="V119" s="1"/>
      <c r="W119" s="1"/>
      <c r="X119" s="1"/>
      <c r="Y119" s="1"/>
      <c r="Z119" s="1"/>
      <c r="AA119" s="1"/>
      <c r="AB119" s="82"/>
      <c r="AC119" s="1"/>
      <c r="AD119" s="42"/>
      <c r="AE119" s="44"/>
      <c r="AF119" s="56"/>
    </row>
    <row r="120" spans="1:32" s="18" customFormat="1" x14ac:dyDescent="0.25">
      <c r="A120" s="128" t="s">
        <v>41</v>
      </c>
      <c r="B120" s="93" t="s">
        <v>739</v>
      </c>
      <c r="C120" s="556" t="s">
        <v>42</v>
      </c>
      <c r="D120" s="557"/>
      <c r="E120" s="557"/>
      <c r="F120" s="94">
        <f t="shared" si="43"/>
        <v>112023</v>
      </c>
      <c r="G120" s="95">
        <f t="shared" ref="G120:AE120" si="80">G121+G122+G123+G124+G125+G126+G127+G128+G129+G130+G131+G132</f>
        <v>0</v>
      </c>
      <c r="H120" s="98">
        <f t="shared" si="80"/>
        <v>0</v>
      </c>
      <c r="I120" s="98">
        <f t="shared" si="80"/>
        <v>0</v>
      </c>
      <c r="J120" s="98">
        <f t="shared" si="80"/>
        <v>0</v>
      </c>
      <c r="K120" s="96">
        <f t="shared" si="80"/>
        <v>0</v>
      </c>
      <c r="L120" s="99">
        <f t="shared" si="80"/>
        <v>0</v>
      </c>
      <c r="M120" s="99">
        <f t="shared" si="80"/>
        <v>0</v>
      </c>
      <c r="N120" s="99">
        <f t="shared" si="80"/>
        <v>0</v>
      </c>
      <c r="O120" s="99">
        <f t="shared" si="80"/>
        <v>0</v>
      </c>
      <c r="P120" s="99">
        <f t="shared" si="80"/>
        <v>0</v>
      </c>
      <c r="Q120" s="99">
        <f t="shared" si="80"/>
        <v>0</v>
      </c>
      <c r="R120" s="99">
        <f t="shared" si="80"/>
        <v>0</v>
      </c>
      <c r="S120" s="97">
        <f t="shared" si="80"/>
        <v>112023</v>
      </c>
      <c r="T120" s="95">
        <f t="shared" si="80"/>
        <v>112023</v>
      </c>
      <c r="U120" s="96">
        <f t="shared" si="80"/>
        <v>0</v>
      </c>
      <c r="V120" s="96">
        <f t="shared" si="80"/>
        <v>0</v>
      </c>
      <c r="W120" s="96">
        <f t="shared" si="80"/>
        <v>0</v>
      </c>
      <c r="X120" s="96">
        <f t="shared" si="80"/>
        <v>0</v>
      </c>
      <c r="Y120" s="96">
        <f t="shared" si="80"/>
        <v>0</v>
      </c>
      <c r="Z120" s="96">
        <f t="shared" si="80"/>
        <v>0</v>
      </c>
      <c r="AA120" s="96">
        <f t="shared" si="80"/>
        <v>0</v>
      </c>
      <c r="AB120" s="99">
        <f t="shared" si="80"/>
        <v>0</v>
      </c>
      <c r="AC120" s="96">
        <f t="shared" si="80"/>
        <v>0</v>
      </c>
      <c r="AD120" s="98">
        <f t="shared" si="80"/>
        <v>0</v>
      </c>
      <c r="AE120" s="100">
        <f t="shared" si="80"/>
        <v>0</v>
      </c>
      <c r="AF120" s="52"/>
    </row>
    <row r="121" spans="1:32" hidden="1" x14ac:dyDescent="0.25">
      <c r="B121" s="55"/>
      <c r="C121" s="2"/>
      <c r="D121" s="524" t="s">
        <v>322</v>
      </c>
      <c r="E121" s="524"/>
      <c r="F121" s="80">
        <f t="shared" si="43"/>
        <v>0</v>
      </c>
      <c r="G121" s="76"/>
      <c r="H121" s="42"/>
      <c r="I121" s="42"/>
      <c r="J121" s="42"/>
      <c r="K121" s="1"/>
      <c r="L121" s="82"/>
      <c r="M121" s="82"/>
      <c r="N121" s="82"/>
      <c r="O121" s="82"/>
      <c r="P121" s="82"/>
      <c r="Q121" s="82"/>
      <c r="R121" s="82"/>
      <c r="S121" s="77">
        <f t="shared" ref="S121:S132" si="81">F121</f>
        <v>0</v>
      </c>
      <c r="T121" s="76"/>
      <c r="U121" s="1"/>
      <c r="V121" s="1"/>
      <c r="W121" s="1"/>
      <c r="X121" s="1"/>
      <c r="Y121" s="1"/>
      <c r="Z121" s="1"/>
      <c r="AA121" s="1"/>
      <c r="AB121" s="82"/>
      <c r="AC121" s="1"/>
      <c r="AD121" s="42"/>
      <c r="AE121" s="44"/>
      <c r="AF121" s="56"/>
    </row>
    <row r="122" spans="1:32" hidden="1" x14ac:dyDescent="0.25">
      <c r="B122" s="55"/>
      <c r="C122" s="2"/>
      <c r="D122" s="524" t="s">
        <v>323</v>
      </c>
      <c r="E122" s="524"/>
      <c r="F122" s="80">
        <f t="shared" si="43"/>
        <v>0</v>
      </c>
      <c r="G122" s="76"/>
      <c r="H122" s="42"/>
      <c r="I122" s="42"/>
      <c r="J122" s="42"/>
      <c r="K122" s="1"/>
      <c r="L122" s="82"/>
      <c r="M122" s="82"/>
      <c r="N122" s="82"/>
      <c r="O122" s="82"/>
      <c r="P122" s="82"/>
      <c r="Q122" s="82"/>
      <c r="R122" s="82"/>
      <c r="S122" s="77">
        <f t="shared" si="81"/>
        <v>0</v>
      </c>
      <c r="T122" s="76"/>
      <c r="U122" s="1"/>
      <c r="V122" s="1"/>
      <c r="W122" s="1"/>
      <c r="X122" s="1"/>
      <c r="Y122" s="1"/>
      <c r="Z122" s="1"/>
      <c r="AA122" s="1"/>
      <c r="AB122" s="82"/>
      <c r="AC122" s="1"/>
      <c r="AD122" s="42"/>
      <c r="AE122" s="44"/>
      <c r="AF122" s="56"/>
    </row>
    <row r="123" spans="1:32" hidden="1" x14ac:dyDescent="0.25">
      <c r="B123" s="55"/>
      <c r="C123" s="2"/>
      <c r="D123" s="524" t="s">
        <v>324</v>
      </c>
      <c r="E123" s="524"/>
      <c r="F123" s="80">
        <f t="shared" si="43"/>
        <v>0</v>
      </c>
      <c r="G123" s="76"/>
      <c r="H123" s="42"/>
      <c r="I123" s="42"/>
      <c r="J123" s="42"/>
      <c r="K123" s="1"/>
      <c r="L123" s="82"/>
      <c r="M123" s="82"/>
      <c r="N123" s="82"/>
      <c r="O123" s="82"/>
      <c r="P123" s="82"/>
      <c r="Q123" s="82"/>
      <c r="R123" s="82"/>
      <c r="S123" s="77">
        <f t="shared" si="81"/>
        <v>0</v>
      </c>
      <c r="T123" s="76"/>
      <c r="U123" s="1"/>
      <c r="V123" s="1"/>
      <c r="W123" s="1"/>
      <c r="X123" s="1"/>
      <c r="Y123" s="1"/>
      <c r="Z123" s="1"/>
      <c r="AA123" s="1"/>
      <c r="AB123" s="82"/>
      <c r="AC123" s="1"/>
      <c r="AD123" s="42"/>
      <c r="AE123" s="44"/>
      <c r="AF123" s="56"/>
    </row>
    <row r="124" spans="1:32" hidden="1" x14ac:dyDescent="0.25">
      <c r="B124" s="55"/>
      <c r="C124" s="2"/>
      <c r="D124" s="524" t="s">
        <v>325</v>
      </c>
      <c r="E124" s="524"/>
      <c r="F124" s="80">
        <f t="shared" si="43"/>
        <v>0</v>
      </c>
      <c r="G124" s="76"/>
      <c r="H124" s="42"/>
      <c r="I124" s="42"/>
      <c r="J124" s="42"/>
      <c r="K124" s="1"/>
      <c r="L124" s="82"/>
      <c r="M124" s="82"/>
      <c r="N124" s="82"/>
      <c r="O124" s="82"/>
      <c r="P124" s="82"/>
      <c r="Q124" s="82"/>
      <c r="R124" s="82"/>
      <c r="S124" s="77">
        <f t="shared" si="81"/>
        <v>0</v>
      </c>
      <c r="T124" s="76"/>
      <c r="U124" s="1"/>
      <c r="V124" s="1"/>
      <c r="W124" s="1"/>
      <c r="X124" s="1"/>
      <c r="Y124" s="1"/>
      <c r="Z124" s="1"/>
      <c r="AA124" s="1"/>
      <c r="AB124" s="82"/>
      <c r="AC124" s="1"/>
      <c r="AD124" s="42"/>
      <c r="AE124" s="44"/>
      <c r="AF124" s="56"/>
    </row>
    <row r="125" spans="1:32" hidden="1" x14ac:dyDescent="0.25">
      <c r="B125" s="55"/>
      <c r="C125" s="2"/>
      <c r="D125" s="524" t="s">
        <v>326</v>
      </c>
      <c r="E125" s="524"/>
      <c r="F125" s="80">
        <f t="shared" si="43"/>
        <v>0</v>
      </c>
      <c r="G125" s="76"/>
      <c r="H125" s="42"/>
      <c r="I125" s="42"/>
      <c r="J125" s="42"/>
      <c r="K125" s="1"/>
      <c r="L125" s="82"/>
      <c r="M125" s="82"/>
      <c r="N125" s="82"/>
      <c r="O125" s="82"/>
      <c r="P125" s="82"/>
      <c r="Q125" s="82"/>
      <c r="R125" s="82"/>
      <c r="S125" s="77">
        <f t="shared" si="81"/>
        <v>0</v>
      </c>
      <c r="T125" s="76"/>
      <c r="U125" s="1"/>
      <c r="V125" s="1"/>
      <c r="W125" s="1"/>
      <c r="X125" s="1"/>
      <c r="Y125" s="1"/>
      <c r="Z125" s="1"/>
      <c r="AA125" s="1"/>
      <c r="AB125" s="82"/>
      <c r="AC125" s="1"/>
      <c r="AD125" s="42"/>
      <c r="AE125" s="44"/>
      <c r="AF125" s="56"/>
    </row>
    <row r="126" spans="1:32" hidden="1" x14ac:dyDescent="0.25">
      <c r="B126" s="55"/>
      <c r="C126" s="2"/>
      <c r="D126" s="524" t="s">
        <v>327</v>
      </c>
      <c r="E126" s="524"/>
      <c r="F126" s="80">
        <f t="shared" si="43"/>
        <v>0</v>
      </c>
      <c r="G126" s="76"/>
      <c r="H126" s="42"/>
      <c r="I126" s="42"/>
      <c r="J126" s="42"/>
      <c r="K126" s="1"/>
      <c r="L126" s="82"/>
      <c r="M126" s="82"/>
      <c r="N126" s="82"/>
      <c r="O126" s="82"/>
      <c r="P126" s="82"/>
      <c r="Q126" s="82"/>
      <c r="R126" s="82"/>
      <c r="S126" s="77">
        <f t="shared" si="81"/>
        <v>0</v>
      </c>
      <c r="T126" s="76"/>
      <c r="U126" s="1"/>
      <c r="V126" s="1"/>
      <c r="W126" s="1"/>
      <c r="X126" s="1"/>
      <c r="Y126" s="1"/>
      <c r="Z126" s="1"/>
      <c r="AA126" s="1"/>
      <c r="AB126" s="82"/>
      <c r="AC126" s="1"/>
      <c r="AD126" s="42"/>
      <c r="AE126" s="44"/>
      <c r="AF126" s="56"/>
    </row>
    <row r="127" spans="1:32" hidden="1" x14ac:dyDescent="0.25">
      <c r="B127" s="55"/>
      <c r="C127" s="2"/>
      <c r="D127" s="524" t="s">
        <v>328</v>
      </c>
      <c r="E127" s="524"/>
      <c r="F127" s="80">
        <f t="shared" si="43"/>
        <v>0</v>
      </c>
      <c r="G127" s="76"/>
      <c r="H127" s="42"/>
      <c r="I127" s="42"/>
      <c r="J127" s="42"/>
      <c r="K127" s="1"/>
      <c r="L127" s="82"/>
      <c r="M127" s="82"/>
      <c r="N127" s="82"/>
      <c r="O127" s="82"/>
      <c r="P127" s="82"/>
      <c r="Q127" s="82"/>
      <c r="R127" s="82"/>
      <c r="S127" s="77">
        <f t="shared" si="81"/>
        <v>0</v>
      </c>
      <c r="T127" s="76"/>
      <c r="U127" s="1"/>
      <c r="V127" s="1"/>
      <c r="W127" s="1"/>
      <c r="X127" s="1"/>
      <c r="Y127" s="1"/>
      <c r="Z127" s="1"/>
      <c r="AA127" s="1"/>
      <c r="AB127" s="82"/>
      <c r="AC127" s="1"/>
      <c r="AD127" s="42"/>
      <c r="AE127" s="44"/>
      <c r="AF127" s="56"/>
    </row>
    <row r="128" spans="1:32" hidden="1" x14ac:dyDescent="0.25">
      <c r="B128" s="55"/>
      <c r="C128" s="2"/>
      <c r="D128" s="524" t="s">
        <v>329</v>
      </c>
      <c r="E128" s="524"/>
      <c r="F128" s="80">
        <f t="shared" si="43"/>
        <v>0</v>
      </c>
      <c r="G128" s="76"/>
      <c r="H128" s="42"/>
      <c r="I128" s="42"/>
      <c r="J128" s="42"/>
      <c r="K128" s="1"/>
      <c r="L128" s="82"/>
      <c r="M128" s="82"/>
      <c r="N128" s="82"/>
      <c r="O128" s="82"/>
      <c r="P128" s="82"/>
      <c r="Q128" s="82"/>
      <c r="R128" s="82"/>
      <c r="S128" s="77">
        <f t="shared" si="81"/>
        <v>0</v>
      </c>
      <c r="T128" s="76"/>
      <c r="U128" s="1"/>
      <c r="V128" s="1"/>
      <c r="W128" s="1"/>
      <c r="X128" s="1"/>
      <c r="Y128" s="1"/>
      <c r="Z128" s="1"/>
      <c r="AA128" s="1"/>
      <c r="AB128" s="82"/>
      <c r="AC128" s="1"/>
      <c r="AD128" s="42"/>
      <c r="AE128" s="44"/>
      <c r="AF128" s="56"/>
    </row>
    <row r="129" spans="1:32" hidden="1" x14ac:dyDescent="0.25">
      <c r="B129" s="55"/>
      <c r="C129" s="2"/>
      <c r="D129" s="524" t="s">
        <v>330</v>
      </c>
      <c r="E129" s="524"/>
      <c r="F129" s="80">
        <f t="shared" si="43"/>
        <v>0</v>
      </c>
      <c r="G129" s="76"/>
      <c r="H129" s="42"/>
      <c r="I129" s="42"/>
      <c r="J129" s="42"/>
      <c r="K129" s="1"/>
      <c r="L129" s="82"/>
      <c r="M129" s="82"/>
      <c r="N129" s="82"/>
      <c r="O129" s="82"/>
      <c r="P129" s="82"/>
      <c r="Q129" s="82"/>
      <c r="R129" s="82"/>
      <c r="S129" s="77">
        <f t="shared" si="81"/>
        <v>0</v>
      </c>
      <c r="T129" s="76"/>
      <c r="U129" s="1"/>
      <c r="V129" s="1"/>
      <c r="W129" s="1"/>
      <c r="X129" s="1"/>
      <c r="Y129" s="1"/>
      <c r="Z129" s="1"/>
      <c r="AA129" s="1"/>
      <c r="AB129" s="82"/>
      <c r="AC129" s="1"/>
      <c r="AD129" s="42"/>
      <c r="AE129" s="44"/>
      <c r="AF129" s="56"/>
    </row>
    <row r="130" spans="1:32" hidden="1" x14ac:dyDescent="0.25">
      <c r="B130" s="57"/>
      <c r="C130" s="20"/>
      <c r="D130" s="524" t="s">
        <v>875</v>
      </c>
      <c r="E130" s="566"/>
      <c r="F130" s="80">
        <f t="shared" si="43"/>
        <v>0</v>
      </c>
      <c r="G130" s="76"/>
      <c r="H130" s="42"/>
      <c r="I130" s="42"/>
      <c r="J130" s="42"/>
      <c r="K130" s="1"/>
      <c r="L130" s="82"/>
      <c r="M130" s="82"/>
      <c r="N130" s="82"/>
      <c r="O130" s="82"/>
      <c r="P130" s="82"/>
      <c r="Q130" s="82"/>
      <c r="R130" s="82"/>
      <c r="S130" s="77">
        <f t="shared" si="81"/>
        <v>0</v>
      </c>
      <c r="T130" s="76"/>
      <c r="U130" s="1"/>
      <c r="V130" s="1"/>
      <c r="W130" s="1"/>
      <c r="X130" s="1"/>
      <c r="Y130" s="1"/>
      <c r="Z130" s="1"/>
      <c r="AA130" s="1"/>
      <c r="AB130" s="82"/>
      <c r="AC130" s="1"/>
      <c r="AD130" s="42"/>
      <c r="AE130" s="44"/>
      <c r="AF130" s="56"/>
    </row>
    <row r="131" spans="1:32" hidden="1" x14ac:dyDescent="0.25">
      <c r="B131" s="57"/>
      <c r="C131" s="20"/>
      <c r="D131" s="524" t="s">
        <v>876</v>
      </c>
      <c r="E131" s="566"/>
      <c r="F131" s="80">
        <f t="shared" si="43"/>
        <v>0</v>
      </c>
      <c r="G131" s="76"/>
      <c r="H131" s="42"/>
      <c r="I131" s="42"/>
      <c r="J131" s="42"/>
      <c r="K131" s="1"/>
      <c r="L131" s="82"/>
      <c r="M131" s="82"/>
      <c r="N131" s="82"/>
      <c r="O131" s="82"/>
      <c r="P131" s="82"/>
      <c r="Q131" s="82"/>
      <c r="R131" s="82"/>
      <c r="S131" s="77">
        <f t="shared" si="81"/>
        <v>0</v>
      </c>
      <c r="T131" s="76"/>
      <c r="U131" s="1"/>
      <c r="V131" s="1"/>
      <c r="W131" s="1"/>
      <c r="X131" s="1"/>
      <c r="Y131" s="1"/>
      <c r="Z131" s="1"/>
      <c r="AA131" s="1"/>
      <c r="AB131" s="82"/>
      <c r="AC131" s="1"/>
      <c r="AD131" s="42"/>
      <c r="AE131" s="44"/>
      <c r="AF131" s="56"/>
    </row>
    <row r="132" spans="1:32" ht="15.75" thickBot="1" x14ac:dyDescent="0.3">
      <c r="B132" s="57"/>
      <c r="C132" s="20"/>
      <c r="D132" s="559" t="s">
        <v>331</v>
      </c>
      <c r="E132" s="559"/>
      <c r="F132" s="80">
        <f t="shared" si="43"/>
        <v>112023</v>
      </c>
      <c r="G132" s="76"/>
      <c r="H132" s="42"/>
      <c r="I132" s="42"/>
      <c r="J132" s="42"/>
      <c r="K132" s="1"/>
      <c r="L132" s="82"/>
      <c r="M132" s="82"/>
      <c r="N132" s="82"/>
      <c r="O132" s="82"/>
      <c r="P132" s="82"/>
      <c r="Q132" s="82"/>
      <c r="R132" s="82"/>
      <c r="S132" s="77">
        <f t="shared" si="81"/>
        <v>112023</v>
      </c>
      <c r="T132" s="76">
        <f>592917-480894</f>
        <v>112023</v>
      </c>
      <c r="U132" s="1"/>
      <c r="V132" s="1"/>
      <c r="W132" s="1"/>
      <c r="X132" s="1"/>
      <c r="Y132" s="1"/>
      <c r="Z132" s="1"/>
      <c r="AA132" s="1"/>
      <c r="AB132" s="82"/>
      <c r="AC132" s="1"/>
      <c r="AD132" s="42"/>
      <c r="AE132" s="44"/>
      <c r="AF132" s="56"/>
    </row>
    <row r="133" spans="1:32" ht="15.75" thickBot="1" x14ac:dyDescent="0.3">
      <c r="B133" s="101" t="s">
        <v>43</v>
      </c>
      <c r="C133" s="560" t="s">
        <v>44</v>
      </c>
      <c r="D133" s="561"/>
      <c r="E133" s="561"/>
      <c r="F133" s="86">
        <f t="shared" si="43"/>
        <v>15526805.5</v>
      </c>
      <c r="G133" s="87">
        <f t="shared" ref="G133:S133" si="82">G134+G135+G145+G158+G166+G167+G168+G169+G175+G178+G179</f>
        <v>1978498</v>
      </c>
      <c r="H133" s="90">
        <f t="shared" si="82"/>
        <v>12000</v>
      </c>
      <c r="I133" s="90">
        <f t="shared" si="82"/>
        <v>8153587.5</v>
      </c>
      <c r="J133" s="90">
        <f t="shared" si="82"/>
        <v>0</v>
      </c>
      <c r="K133" s="88">
        <f t="shared" si="82"/>
        <v>0</v>
      </c>
      <c r="L133" s="91">
        <f t="shared" ref="L133:R133" si="83">L134+L135+L145+L158+L166+L167+L168+L169+L175+L178+L179</f>
        <v>45000</v>
      </c>
      <c r="M133" s="91">
        <f t="shared" ref="M133:N133" si="84">M134+M135+M145+M158+M166+M167+M168+M169+M175+M178+M179</f>
        <v>222000</v>
      </c>
      <c r="N133" s="91">
        <f t="shared" si="84"/>
        <v>0</v>
      </c>
      <c r="O133" s="91">
        <f t="shared" si="83"/>
        <v>0</v>
      </c>
      <c r="P133" s="91">
        <f t="shared" ref="P133:Q133" si="85">P134+P135+P145+P158+P166+P167+P168+P169+P175+P178+P179</f>
        <v>4867720</v>
      </c>
      <c r="Q133" s="91">
        <f t="shared" si="85"/>
        <v>3000</v>
      </c>
      <c r="R133" s="91">
        <f t="shared" si="83"/>
        <v>245000</v>
      </c>
      <c r="S133" s="89">
        <f t="shared" si="82"/>
        <v>0</v>
      </c>
      <c r="T133" s="87">
        <f>T134+T135+T145+T158+T166+T167+T168+T169+T175+T178+T179</f>
        <v>1343134</v>
      </c>
      <c r="U133" s="88">
        <f t="shared" ref="U133:AE133" si="86">U134+U135+U145+U158+U166+U167+U168+U169+U175+U178+U179</f>
        <v>1595756</v>
      </c>
      <c r="V133" s="88">
        <f t="shared" si="86"/>
        <v>734140</v>
      </c>
      <c r="W133" s="88">
        <f t="shared" si="86"/>
        <v>548857.5</v>
      </c>
      <c r="X133" s="88">
        <f t="shared" si="86"/>
        <v>556395</v>
      </c>
      <c r="Y133" s="88">
        <f t="shared" si="86"/>
        <v>684145</v>
      </c>
      <c r="Z133" s="88">
        <f t="shared" si="86"/>
        <v>3729645</v>
      </c>
      <c r="AA133" s="88">
        <f t="shared" si="86"/>
        <v>557395</v>
      </c>
      <c r="AB133" s="91">
        <f t="shared" si="86"/>
        <v>719145</v>
      </c>
      <c r="AC133" s="88">
        <f t="shared" si="86"/>
        <v>591395</v>
      </c>
      <c r="AD133" s="90">
        <f t="shared" si="86"/>
        <v>604395</v>
      </c>
      <c r="AE133" s="92">
        <f t="shared" si="86"/>
        <v>3862403</v>
      </c>
      <c r="AF133" s="52"/>
    </row>
    <row r="134" spans="1:32" s="41" customFormat="1" hidden="1" x14ac:dyDescent="0.25">
      <c r="A134" s="128" t="s">
        <v>45</v>
      </c>
      <c r="B134" s="126" t="s">
        <v>740</v>
      </c>
      <c r="C134" s="562" t="s">
        <v>402</v>
      </c>
      <c r="D134" s="563"/>
      <c r="E134" s="563"/>
      <c r="F134" s="110">
        <f t="shared" si="43"/>
        <v>0</v>
      </c>
      <c r="G134" s="111"/>
      <c r="H134" s="114"/>
      <c r="I134" s="114"/>
      <c r="J134" s="114"/>
      <c r="K134" s="112"/>
      <c r="L134" s="115"/>
      <c r="M134" s="115"/>
      <c r="N134" s="115"/>
      <c r="O134" s="115"/>
      <c r="P134" s="115"/>
      <c r="Q134" s="115"/>
      <c r="R134" s="115"/>
      <c r="S134" s="113"/>
      <c r="T134" s="111"/>
      <c r="U134" s="112"/>
      <c r="V134" s="112"/>
      <c r="W134" s="112"/>
      <c r="X134" s="112"/>
      <c r="Y134" s="112"/>
      <c r="Z134" s="112"/>
      <c r="AA134" s="112"/>
      <c r="AB134" s="115"/>
      <c r="AC134" s="112"/>
      <c r="AD134" s="114"/>
      <c r="AE134" s="116"/>
      <c r="AF134" s="54"/>
    </row>
    <row r="135" spans="1:32" s="41" customFormat="1" x14ac:dyDescent="0.25">
      <c r="A135" s="128" t="s">
        <v>46</v>
      </c>
      <c r="B135" s="109" t="s">
        <v>741</v>
      </c>
      <c r="C135" s="564" t="s">
        <v>47</v>
      </c>
      <c r="D135" s="565"/>
      <c r="E135" s="565"/>
      <c r="F135" s="110">
        <f t="shared" si="43"/>
        <v>7098487.5</v>
      </c>
      <c r="G135" s="111">
        <f t="shared" ref="G135:S135" si="87">G136+G137+G138</f>
        <v>133400</v>
      </c>
      <c r="H135" s="114">
        <f t="shared" si="87"/>
        <v>0</v>
      </c>
      <c r="I135" s="114">
        <f t="shared" si="87"/>
        <v>1867087.5</v>
      </c>
      <c r="J135" s="114">
        <f t="shared" si="87"/>
        <v>0</v>
      </c>
      <c r="K135" s="112">
        <f t="shared" si="87"/>
        <v>0</v>
      </c>
      <c r="L135" s="115">
        <f t="shared" ref="L135:R135" si="88">L136+L137+L138</f>
        <v>45000</v>
      </c>
      <c r="M135" s="115">
        <f t="shared" ref="M135:N135" si="89">M136+M137+M138</f>
        <v>0</v>
      </c>
      <c r="N135" s="115">
        <f t="shared" si="89"/>
        <v>0</v>
      </c>
      <c r="O135" s="115">
        <f t="shared" si="88"/>
        <v>0</v>
      </c>
      <c r="P135" s="115">
        <f t="shared" ref="P135:Q135" si="90">P136+P137+P138</f>
        <v>4808000</v>
      </c>
      <c r="Q135" s="115">
        <f t="shared" si="90"/>
        <v>0</v>
      </c>
      <c r="R135" s="115">
        <f t="shared" si="88"/>
        <v>245000</v>
      </c>
      <c r="S135" s="113">
        <f t="shared" si="87"/>
        <v>0</v>
      </c>
      <c r="T135" s="111">
        <f>T136+T137+T138</f>
        <v>1023530</v>
      </c>
      <c r="U135" s="112">
        <f t="shared" ref="U135:AE135" si="91">U136+U137+U138</f>
        <v>723750</v>
      </c>
      <c r="V135" s="112">
        <f t="shared" si="91"/>
        <v>563870</v>
      </c>
      <c r="W135" s="112">
        <f t="shared" si="91"/>
        <v>506337.5</v>
      </c>
      <c r="X135" s="112">
        <f t="shared" si="91"/>
        <v>513875</v>
      </c>
      <c r="Y135" s="112">
        <f t="shared" si="91"/>
        <v>513875</v>
      </c>
      <c r="Z135" s="112">
        <f t="shared" si="91"/>
        <v>543875</v>
      </c>
      <c r="AA135" s="112">
        <f t="shared" si="91"/>
        <v>513875</v>
      </c>
      <c r="AB135" s="115">
        <f t="shared" si="91"/>
        <v>548875</v>
      </c>
      <c r="AC135" s="112">
        <f t="shared" si="91"/>
        <v>548875</v>
      </c>
      <c r="AD135" s="114">
        <f t="shared" si="91"/>
        <v>548875</v>
      </c>
      <c r="AE135" s="116">
        <f t="shared" si="91"/>
        <v>548875</v>
      </c>
      <c r="AF135" s="54"/>
    </row>
    <row r="136" spans="1:32" s="211" customFormat="1" x14ac:dyDescent="0.25">
      <c r="A136" s="128"/>
      <c r="B136" s="191"/>
      <c r="C136" s="200"/>
      <c r="D136" s="567" t="s">
        <v>332</v>
      </c>
      <c r="E136" s="567"/>
      <c r="F136" s="203">
        <f t="shared" si="43"/>
        <v>8000</v>
      </c>
      <c r="G136" s="201"/>
      <c r="H136" s="194"/>
      <c r="I136" s="194"/>
      <c r="J136" s="194"/>
      <c r="K136" s="195"/>
      <c r="L136" s="196"/>
      <c r="M136" s="196"/>
      <c r="N136" s="196"/>
      <c r="O136" s="196"/>
      <c r="P136" s="196">
        <f>F136</f>
        <v>8000</v>
      </c>
      <c r="Q136" s="196"/>
      <c r="R136" s="196"/>
      <c r="S136" s="202"/>
      <c r="T136" s="201">
        <v>8000</v>
      </c>
      <c r="U136" s="195"/>
      <c r="V136" s="195"/>
      <c r="W136" s="195"/>
      <c r="X136" s="195"/>
      <c r="Y136" s="195"/>
      <c r="Z136" s="195"/>
      <c r="AA136" s="195"/>
      <c r="AB136" s="196"/>
      <c r="AC136" s="195"/>
      <c r="AD136" s="194"/>
      <c r="AE136" s="197"/>
      <c r="AF136" s="251"/>
    </row>
    <row r="137" spans="1:32" s="211" customFormat="1" hidden="1" x14ac:dyDescent="0.25">
      <c r="A137" s="128"/>
      <c r="B137" s="191"/>
      <c r="C137" s="200"/>
      <c r="D137" s="567" t="s">
        <v>333</v>
      </c>
      <c r="E137" s="567"/>
      <c r="F137" s="203">
        <f t="shared" si="43"/>
        <v>0</v>
      </c>
      <c r="G137" s="201"/>
      <c r="H137" s="194"/>
      <c r="I137" s="194"/>
      <c r="J137" s="194"/>
      <c r="K137" s="195"/>
      <c r="L137" s="196"/>
      <c r="M137" s="196"/>
      <c r="N137" s="196"/>
      <c r="O137" s="196"/>
      <c r="P137" s="196"/>
      <c r="Q137" s="196"/>
      <c r="R137" s="196"/>
      <c r="S137" s="202"/>
      <c r="T137" s="201"/>
      <c r="U137" s="195"/>
      <c r="V137" s="195"/>
      <c r="W137" s="195"/>
      <c r="X137" s="195"/>
      <c r="Y137" s="195"/>
      <c r="Z137" s="195"/>
      <c r="AA137" s="195"/>
      <c r="AB137" s="196"/>
      <c r="AC137" s="195"/>
      <c r="AD137" s="194"/>
      <c r="AE137" s="197"/>
      <c r="AF137" s="251"/>
    </row>
    <row r="138" spans="1:32" s="211" customFormat="1" x14ac:dyDescent="0.25">
      <c r="A138" s="128"/>
      <c r="B138" s="191"/>
      <c r="C138" s="200"/>
      <c r="D138" s="567" t="s">
        <v>403</v>
      </c>
      <c r="E138" s="567"/>
      <c r="F138" s="203">
        <f t="shared" si="43"/>
        <v>7090487.5</v>
      </c>
      <c r="G138" s="201">
        <f t="shared" ref="G138:S138" si="92">SUM(G139:G144)</f>
        <v>133400</v>
      </c>
      <c r="H138" s="194">
        <f t="shared" si="92"/>
        <v>0</v>
      </c>
      <c r="I138" s="194">
        <f t="shared" si="92"/>
        <v>1867087.5</v>
      </c>
      <c r="J138" s="194">
        <f t="shared" si="92"/>
        <v>0</v>
      </c>
      <c r="K138" s="195">
        <f t="shared" si="92"/>
        <v>0</v>
      </c>
      <c r="L138" s="196">
        <f t="shared" ref="L138:R138" si="93">SUM(L139:L144)</f>
        <v>45000</v>
      </c>
      <c r="M138" s="196">
        <f t="shared" ref="M138:N138" si="94">SUM(M139:M144)</f>
        <v>0</v>
      </c>
      <c r="N138" s="196">
        <f t="shared" si="94"/>
        <v>0</v>
      </c>
      <c r="O138" s="196">
        <f t="shared" si="93"/>
        <v>0</v>
      </c>
      <c r="P138" s="196">
        <f t="shared" ref="P138:Q138" si="95">SUM(P139:P144)</f>
        <v>4800000</v>
      </c>
      <c r="Q138" s="196">
        <f t="shared" si="95"/>
        <v>0</v>
      </c>
      <c r="R138" s="196">
        <f t="shared" si="93"/>
        <v>245000</v>
      </c>
      <c r="S138" s="202">
        <f t="shared" si="92"/>
        <v>0</v>
      </c>
      <c r="T138" s="201">
        <f>SUM(T139:T144)</f>
        <v>1015530</v>
      </c>
      <c r="U138" s="195">
        <f t="shared" ref="U138:AE138" si="96">SUM(U139:U144)</f>
        <v>723750</v>
      </c>
      <c r="V138" s="195">
        <f t="shared" si="96"/>
        <v>563870</v>
      </c>
      <c r="W138" s="195">
        <f t="shared" si="96"/>
        <v>506337.5</v>
      </c>
      <c r="X138" s="195">
        <f t="shared" si="96"/>
        <v>513875</v>
      </c>
      <c r="Y138" s="195">
        <f t="shared" si="96"/>
        <v>513875</v>
      </c>
      <c r="Z138" s="195">
        <f t="shared" si="96"/>
        <v>543875</v>
      </c>
      <c r="AA138" s="195">
        <f t="shared" si="96"/>
        <v>513875</v>
      </c>
      <c r="AB138" s="196">
        <f t="shared" si="96"/>
        <v>548875</v>
      </c>
      <c r="AC138" s="195">
        <f t="shared" si="96"/>
        <v>548875</v>
      </c>
      <c r="AD138" s="194">
        <f t="shared" si="96"/>
        <v>548875</v>
      </c>
      <c r="AE138" s="197">
        <f t="shared" si="96"/>
        <v>548875</v>
      </c>
      <c r="AF138" s="251"/>
    </row>
    <row r="139" spans="1:32" x14ac:dyDescent="0.25">
      <c r="B139" s="55"/>
      <c r="C139" s="2"/>
      <c r="D139" s="207"/>
      <c r="E139" s="323" t="s">
        <v>1013</v>
      </c>
      <c r="F139" s="80">
        <f t="shared" si="43"/>
        <v>1867087.5</v>
      </c>
      <c r="G139" s="76"/>
      <c r="H139" s="42"/>
      <c r="I139" s="42">
        <f>F139</f>
        <v>1867087.5</v>
      </c>
      <c r="J139" s="42"/>
      <c r="K139" s="1"/>
      <c r="L139" s="82"/>
      <c r="M139" s="82"/>
      <c r="N139" s="82"/>
      <c r="O139" s="82"/>
      <c r="P139" s="82"/>
      <c r="Q139" s="82"/>
      <c r="R139" s="82"/>
      <c r="S139" s="77"/>
      <c r="T139" s="76">
        <f>228500+200000+40000*2+5000</f>
        <v>513500</v>
      </c>
      <c r="U139" s="1">
        <f>200000+40000*2+5000</f>
        <v>285000</v>
      </c>
      <c r="V139" s="1">
        <f>40000*2+5000</f>
        <v>85000</v>
      </c>
      <c r="W139" s="1">
        <f>40000*2+5000+25125/30*21</f>
        <v>102587.5</v>
      </c>
      <c r="X139" s="1">
        <f>40000*2+5000+25125</f>
        <v>110125</v>
      </c>
      <c r="Y139" s="1">
        <f t="shared" ref="Y139:AE139" si="97">40000*2+5000+25125</f>
        <v>110125</v>
      </c>
      <c r="Z139" s="1">
        <f t="shared" si="97"/>
        <v>110125</v>
      </c>
      <c r="AA139" s="1">
        <f t="shared" si="97"/>
        <v>110125</v>
      </c>
      <c r="AB139" s="82">
        <f t="shared" si="97"/>
        <v>110125</v>
      </c>
      <c r="AC139" s="1">
        <f t="shared" si="97"/>
        <v>110125</v>
      </c>
      <c r="AD139" s="42">
        <f t="shared" si="97"/>
        <v>110125</v>
      </c>
      <c r="AE139" s="44">
        <f t="shared" si="97"/>
        <v>110125</v>
      </c>
      <c r="AF139" s="56"/>
    </row>
    <row r="140" spans="1:32" x14ac:dyDescent="0.25">
      <c r="B140" s="55"/>
      <c r="C140" s="2"/>
      <c r="D140" s="323"/>
      <c r="E140" s="323" t="s">
        <v>1014</v>
      </c>
      <c r="F140" s="80">
        <f t="shared" si="43"/>
        <v>60000</v>
      </c>
      <c r="G140" s="76">
        <f>F140</f>
        <v>60000</v>
      </c>
      <c r="H140" s="42"/>
      <c r="I140" s="42"/>
      <c r="J140" s="42"/>
      <c r="K140" s="1"/>
      <c r="L140" s="82"/>
      <c r="M140" s="82"/>
      <c r="N140" s="82"/>
      <c r="O140" s="82"/>
      <c r="P140" s="82"/>
      <c r="Q140" s="82"/>
      <c r="R140" s="82"/>
      <c r="S140" s="77"/>
      <c r="T140" s="76">
        <v>30000</v>
      </c>
      <c r="U140" s="1"/>
      <c r="V140" s="1"/>
      <c r="W140" s="1"/>
      <c r="X140" s="1"/>
      <c r="Y140" s="1"/>
      <c r="Z140" s="1">
        <v>30000</v>
      </c>
      <c r="AA140" s="1"/>
      <c r="AB140" s="82"/>
      <c r="AC140" s="1"/>
      <c r="AD140" s="42"/>
      <c r="AE140" s="44"/>
      <c r="AF140" s="56"/>
    </row>
    <row r="141" spans="1:32" x14ac:dyDescent="0.25">
      <c r="B141" s="55"/>
      <c r="C141" s="2"/>
      <c r="D141" s="323"/>
      <c r="E141" s="323" t="s">
        <v>1015</v>
      </c>
      <c r="F141" s="80">
        <f t="shared" ref="F141" si="98">SUM(T141:AE141)</f>
        <v>73400</v>
      </c>
      <c r="G141" s="76">
        <f>F141</f>
        <v>73400</v>
      </c>
      <c r="H141" s="42"/>
      <c r="I141" s="42"/>
      <c r="J141" s="42"/>
      <c r="K141" s="1"/>
      <c r="L141" s="82"/>
      <c r="M141" s="82"/>
      <c r="N141" s="82"/>
      <c r="O141" s="82"/>
      <c r="P141" s="82"/>
      <c r="Q141" s="82"/>
      <c r="R141" s="82"/>
      <c r="S141" s="77"/>
      <c r="T141" s="76">
        <v>33280</v>
      </c>
      <c r="U141" s="1"/>
      <c r="V141" s="1">
        <f>33280+6840</f>
        <v>40120</v>
      </c>
      <c r="W141" s="1"/>
      <c r="X141" s="1"/>
      <c r="Y141" s="1"/>
      <c r="Z141" s="1"/>
      <c r="AA141" s="1"/>
      <c r="AB141" s="82"/>
      <c r="AC141" s="1"/>
      <c r="AD141" s="42"/>
      <c r="AE141" s="44"/>
      <c r="AF141" s="56"/>
    </row>
    <row r="142" spans="1:32" x14ac:dyDescent="0.25">
      <c r="B142" s="55"/>
      <c r="C142" s="2"/>
      <c r="D142" s="323"/>
      <c r="E142" s="323" t="s">
        <v>1018</v>
      </c>
      <c r="F142" s="80">
        <f t="shared" ref="F142" si="99">SUM(T142:AE142)</f>
        <v>245000</v>
      </c>
      <c r="G142" s="76"/>
      <c r="H142" s="42"/>
      <c r="I142" s="42"/>
      <c r="J142" s="42"/>
      <c r="K142" s="1"/>
      <c r="L142" s="82"/>
      <c r="M142" s="82"/>
      <c r="N142" s="82"/>
      <c r="O142" s="82"/>
      <c r="P142" s="82"/>
      <c r="Q142" s="82"/>
      <c r="R142" s="82">
        <f>F142</f>
        <v>245000</v>
      </c>
      <c r="S142" s="77"/>
      <c r="T142" s="76">
        <v>35000</v>
      </c>
      <c r="U142" s="1">
        <v>35000</v>
      </c>
      <c r="V142" s="1">
        <v>35000</v>
      </c>
      <c r="W142" s="1"/>
      <c r="X142" s="1"/>
      <c r="Y142" s="1"/>
      <c r="Z142" s="1"/>
      <c r="AA142" s="1"/>
      <c r="AB142" s="82">
        <v>35000</v>
      </c>
      <c r="AC142" s="1">
        <v>35000</v>
      </c>
      <c r="AD142" s="42">
        <v>35000</v>
      </c>
      <c r="AE142" s="44">
        <v>35000</v>
      </c>
      <c r="AF142" s="56"/>
    </row>
    <row r="143" spans="1:32" x14ac:dyDescent="0.25">
      <c r="B143" s="55"/>
      <c r="C143" s="2"/>
      <c r="D143" s="207"/>
      <c r="E143" s="323" t="s">
        <v>1016</v>
      </c>
      <c r="F143" s="80">
        <f t="shared" si="43"/>
        <v>4800000</v>
      </c>
      <c r="G143" s="76"/>
      <c r="H143" s="42"/>
      <c r="I143" s="42"/>
      <c r="J143" s="42"/>
      <c r="K143" s="1"/>
      <c r="L143" s="82"/>
      <c r="M143" s="82"/>
      <c r="N143" s="82"/>
      <c r="O143" s="82"/>
      <c r="P143" s="82">
        <f>F143</f>
        <v>4800000</v>
      </c>
      <c r="Q143" s="82"/>
      <c r="R143" s="82"/>
      <c r="S143" s="77"/>
      <c r="T143" s="76">
        <f>150000+250000</f>
        <v>400000</v>
      </c>
      <c r="U143" s="1">
        <v>400000</v>
      </c>
      <c r="V143" s="1">
        <v>400000</v>
      </c>
      <c r="W143" s="1">
        <v>400000</v>
      </c>
      <c r="X143" s="1">
        <v>400000</v>
      </c>
      <c r="Y143" s="1">
        <v>400000</v>
      </c>
      <c r="Z143" s="1">
        <v>400000</v>
      </c>
      <c r="AA143" s="1">
        <v>400000</v>
      </c>
      <c r="AB143" s="82">
        <v>400000</v>
      </c>
      <c r="AC143" s="1">
        <v>400000</v>
      </c>
      <c r="AD143" s="42">
        <v>400000</v>
      </c>
      <c r="AE143" s="44">
        <v>400000</v>
      </c>
      <c r="AF143" s="56"/>
    </row>
    <row r="144" spans="1:32" x14ac:dyDescent="0.25">
      <c r="B144" s="55"/>
      <c r="C144" s="2"/>
      <c r="D144" s="207"/>
      <c r="E144" s="323" t="s">
        <v>1017</v>
      </c>
      <c r="F144" s="80">
        <f t="shared" si="43"/>
        <v>45000</v>
      </c>
      <c r="G144" s="76"/>
      <c r="H144" s="42"/>
      <c r="I144" s="42"/>
      <c r="J144" s="42"/>
      <c r="K144" s="1"/>
      <c r="L144" s="82">
        <f>F144</f>
        <v>45000</v>
      </c>
      <c r="M144" s="82"/>
      <c r="N144" s="82"/>
      <c r="O144" s="82"/>
      <c r="P144" s="82"/>
      <c r="Q144" s="82"/>
      <c r="R144" s="82"/>
      <c r="S144" s="77"/>
      <c r="T144" s="76">
        <v>3750</v>
      </c>
      <c r="U144" s="1">
        <v>3750</v>
      </c>
      <c r="V144" s="1">
        <v>3750</v>
      </c>
      <c r="W144" s="1">
        <v>3750</v>
      </c>
      <c r="X144" s="1">
        <v>3750</v>
      </c>
      <c r="Y144" s="1">
        <v>3750</v>
      </c>
      <c r="Z144" s="1">
        <v>3750</v>
      </c>
      <c r="AA144" s="1">
        <v>3750</v>
      </c>
      <c r="AB144" s="82">
        <v>3750</v>
      </c>
      <c r="AC144" s="1">
        <v>3750</v>
      </c>
      <c r="AD144" s="42">
        <v>3750</v>
      </c>
      <c r="AE144" s="44">
        <v>3750</v>
      </c>
      <c r="AF144" s="56"/>
    </row>
    <row r="145" spans="1:32" s="41" customFormat="1" x14ac:dyDescent="0.25">
      <c r="A145" s="128" t="s">
        <v>48</v>
      </c>
      <c r="B145" s="109" t="s">
        <v>742</v>
      </c>
      <c r="C145" s="564" t="s">
        <v>49</v>
      </c>
      <c r="D145" s="565"/>
      <c r="E145" s="565"/>
      <c r="F145" s="110">
        <f t="shared" ref="F145:F212" si="100">SUM(T145:AE145)</f>
        <v>2058818</v>
      </c>
      <c r="G145" s="111">
        <f t="shared" ref="G145:S145" si="101">G146+G152</f>
        <v>1765098</v>
      </c>
      <c r="H145" s="114">
        <f t="shared" si="101"/>
        <v>12000</v>
      </c>
      <c r="I145" s="114">
        <f t="shared" si="101"/>
        <v>0</v>
      </c>
      <c r="J145" s="114">
        <f t="shared" si="101"/>
        <v>0</v>
      </c>
      <c r="K145" s="112">
        <f t="shared" si="101"/>
        <v>0</v>
      </c>
      <c r="L145" s="115">
        <f t="shared" ref="L145:R145" si="102">L146+L152</f>
        <v>0</v>
      </c>
      <c r="M145" s="115">
        <f t="shared" ref="M145:N145" si="103">M146+M152</f>
        <v>222000</v>
      </c>
      <c r="N145" s="115">
        <f t="shared" si="103"/>
        <v>0</v>
      </c>
      <c r="O145" s="115">
        <f t="shared" si="102"/>
        <v>0</v>
      </c>
      <c r="P145" s="115">
        <f t="shared" ref="P145:Q145" si="104">P146+P152</f>
        <v>59720</v>
      </c>
      <c r="Q145" s="115">
        <f t="shared" si="104"/>
        <v>0</v>
      </c>
      <c r="R145" s="115">
        <f t="shared" si="102"/>
        <v>0</v>
      </c>
      <c r="S145" s="113">
        <f t="shared" si="101"/>
        <v>0</v>
      </c>
      <c r="T145" s="111">
        <f t="shared" ref="T145" si="105">T146+T152</f>
        <v>303604</v>
      </c>
      <c r="U145" s="112">
        <f t="shared" ref="U145:AE145" si="106">U146+U152</f>
        <v>871006</v>
      </c>
      <c r="V145" s="112">
        <f t="shared" si="106"/>
        <v>154270</v>
      </c>
      <c r="W145" s="112">
        <f t="shared" si="106"/>
        <v>42520</v>
      </c>
      <c r="X145" s="112">
        <f t="shared" si="106"/>
        <v>42520</v>
      </c>
      <c r="Y145" s="112">
        <f t="shared" si="106"/>
        <v>154270</v>
      </c>
      <c r="Z145" s="112">
        <f t="shared" si="106"/>
        <v>42520</v>
      </c>
      <c r="AA145" s="112">
        <f t="shared" si="106"/>
        <v>42520</v>
      </c>
      <c r="AB145" s="115">
        <f t="shared" si="106"/>
        <v>154270</v>
      </c>
      <c r="AC145" s="112">
        <f t="shared" si="106"/>
        <v>42520</v>
      </c>
      <c r="AD145" s="114">
        <f t="shared" si="106"/>
        <v>54520</v>
      </c>
      <c r="AE145" s="116">
        <f t="shared" si="106"/>
        <v>154278</v>
      </c>
      <c r="AF145" s="54"/>
    </row>
    <row r="146" spans="1:32" x14ac:dyDescent="0.25">
      <c r="B146" s="191"/>
      <c r="C146" s="200"/>
      <c r="D146" s="567" t="s">
        <v>404</v>
      </c>
      <c r="E146" s="567"/>
      <c r="F146" s="203">
        <f t="shared" si="100"/>
        <v>1765098</v>
      </c>
      <c r="G146" s="201">
        <f t="shared" ref="G146:S146" si="107">SUM(G147:G151)</f>
        <v>1765098</v>
      </c>
      <c r="H146" s="194">
        <f t="shared" si="107"/>
        <v>0</v>
      </c>
      <c r="I146" s="194">
        <f t="shared" si="107"/>
        <v>0</v>
      </c>
      <c r="J146" s="194">
        <f t="shared" si="107"/>
        <v>0</v>
      </c>
      <c r="K146" s="195">
        <f t="shared" si="107"/>
        <v>0</v>
      </c>
      <c r="L146" s="196">
        <f t="shared" ref="L146:R146" si="108">SUM(L147:L151)</f>
        <v>0</v>
      </c>
      <c r="M146" s="196">
        <f t="shared" ref="M146:N146" si="109">SUM(M147:M151)</f>
        <v>0</v>
      </c>
      <c r="N146" s="196">
        <f t="shared" si="109"/>
        <v>0</v>
      </c>
      <c r="O146" s="196">
        <f t="shared" si="108"/>
        <v>0</v>
      </c>
      <c r="P146" s="196">
        <f t="shared" ref="P146:Q146" si="110">SUM(P147:P151)</f>
        <v>0</v>
      </c>
      <c r="Q146" s="196">
        <f t="shared" si="110"/>
        <v>0</v>
      </c>
      <c r="R146" s="196">
        <f t="shared" si="108"/>
        <v>0</v>
      </c>
      <c r="S146" s="202">
        <f t="shared" si="107"/>
        <v>0</v>
      </c>
      <c r="T146" s="201">
        <f>SUM(T147:T151)</f>
        <v>225384</v>
      </c>
      <c r="U146" s="195">
        <f t="shared" ref="U146:AE146" si="111">SUM(U147:U151)</f>
        <v>852506</v>
      </c>
      <c r="V146" s="195">
        <f t="shared" si="111"/>
        <v>135770</v>
      </c>
      <c r="W146" s="195">
        <f t="shared" si="111"/>
        <v>24020</v>
      </c>
      <c r="X146" s="195">
        <f t="shared" si="111"/>
        <v>24020</v>
      </c>
      <c r="Y146" s="195">
        <f t="shared" si="111"/>
        <v>135770</v>
      </c>
      <c r="Z146" s="195">
        <f t="shared" si="111"/>
        <v>24020</v>
      </c>
      <c r="AA146" s="195">
        <f t="shared" si="111"/>
        <v>24020</v>
      </c>
      <c r="AB146" s="196">
        <f t="shared" si="111"/>
        <v>135770</v>
      </c>
      <c r="AC146" s="195">
        <f t="shared" si="111"/>
        <v>24020</v>
      </c>
      <c r="AD146" s="194">
        <f t="shared" si="111"/>
        <v>24020</v>
      </c>
      <c r="AE146" s="197">
        <f t="shared" si="111"/>
        <v>135778</v>
      </c>
      <c r="AF146" s="56"/>
    </row>
    <row r="147" spans="1:32" hidden="1" x14ac:dyDescent="0.25">
      <c r="B147" s="55"/>
      <c r="C147" s="2"/>
      <c r="D147" s="175"/>
      <c r="E147" s="175" t="s">
        <v>873</v>
      </c>
      <c r="F147" s="80">
        <f t="shared" si="100"/>
        <v>0</v>
      </c>
      <c r="G147" s="76"/>
      <c r="H147" s="42"/>
      <c r="I147" s="42"/>
      <c r="J147" s="42"/>
      <c r="K147" s="1"/>
      <c r="L147" s="82"/>
      <c r="M147" s="82"/>
      <c r="N147" s="82"/>
      <c r="O147" s="82"/>
      <c r="P147" s="82"/>
      <c r="Q147" s="82"/>
      <c r="R147" s="82"/>
      <c r="S147" s="77"/>
      <c r="T147" s="76"/>
      <c r="U147" s="1"/>
      <c r="V147" s="1"/>
      <c r="W147" s="1"/>
      <c r="X147" s="1"/>
      <c r="Y147" s="1"/>
      <c r="Z147" s="1"/>
      <c r="AA147" s="1"/>
      <c r="AB147" s="82"/>
      <c r="AC147" s="1"/>
      <c r="AD147" s="42"/>
      <c r="AE147" s="44"/>
      <c r="AF147" s="56"/>
    </row>
    <row r="148" spans="1:32" x14ac:dyDescent="0.25">
      <c r="B148" s="55"/>
      <c r="C148" s="2"/>
      <c r="D148" s="208"/>
      <c r="E148" s="208" t="s">
        <v>1019</v>
      </c>
      <c r="F148" s="80">
        <f t="shared" si="100"/>
        <v>490140</v>
      </c>
      <c r="G148" s="76">
        <f>F148</f>
        <v>490140</v>
      </c>
      <c r="H148" s="42"/>
      <c r="I148" s="42"/>
      <c r="J148" s="42"/>
      <c r="K148" s="1"/>
      <c r="L148" s="82"/>
      <c r="M148" s="82"/>
      <c r="N148" s="82"/>
      <c r="O148" s="82"/>
      <c r="P148" s="82"/>
      <c r="Q148" s="82"/>
      <c r="R148" s="82"/>
      <c r="S148" s="77"/>
      <c r="T148" s="76"/>
      <c r="U148" s="1">
        <v>43140</v>
      </c>
      <c r="V148" s="1">
        <v>111750</v>
      </c>
      <c r="W148" s="1"/>
      <c r="X148" s="1"/>
      <c r="Y148" s="1">
        <v>111750</v>
      </c>
      <c r="Z148" s="1"/>
      <c r="AA148" s="1"/>
      <c r="AB148" s="82">
        <v>111750</v>
      </c>
      <c r="AC148" s="1"/>
      <c r="AD148" s="42"/>
      <c r="AE148" s="44">
        <v>111750</v>
      </c>
      <c r="AF148" s="56"/>
    </row>
    <row r="149" spans="1:32" x14ac:dyDescent="0.25">
      <c r="B149" s="55"/>
      <c r="C149" s="2"/>
      <c r="D149" s="417"/>
      <c r="E149" s="417" t="s">
        <v>1118</v>
      </c>
      <c r="F149" s="80">
        <f t="shared" ref="F149" si="112">SUM(T149:AE149)</f>
        <v>785346</v>
      </c>
      <c r="G149" s="76">
        <f t="shared" ref="G149:G150" si="113">F149</f>
        <v>785346</v>
      </c>
      <c r="H149" s="42"/>
      <c r="I149" s="42"/>
      <c r="J149" s="42"/>
      <c r="K149" s="1"/>
      <c r="L149" s="82"/>
      <c r="M149" s="82"/>
      <c r="N149" s="82"/>
      <c r="O149" s="82"/>
      <c r="P149" s="82"/>
      <c r="Q149" s="82"/>
      <c r="R149" s="82"/>
      <c r="S149" s="77"/>
      <c r="T149" s="76"/>
      <c r="U149" s="1">
        <v>785346</v>
      </c>
      <c r="V149" s="1"/>
      <c r="W149" s="1"/>
      <c r="X149" s="1"/>
      <c r="Y149" s="1"/>
      <c r="Z149" s="1"/>
      <c r="AA149" s="1"/>
      <c r="AB149" s="82"/>
      <c r="AC149" s="1"/>
      <c r="AD149" s="42"/>
      <c r="AE149" s="44"/>
      <c r="AF149" s="56"/>
    </row>
    <row r="150" spans="1:32" x14ac:dyDescent="0.25">
      <c r="B150" s="55"/>
      <c r="C150" s="2"/>
      <c r="D150" s="417"/>
      <c r="E150" s="417" t="s">
        <v>1117</v>
      </c>
      <c r="F150" s="80">
        <f t="shared" ref="F150" si="114">SUM(T150:AE150)</f>
        <v>201364</v>
      </c>
      <c r="G150" s="76">
        <f t="shared" si="113"/>
        <v>201364</v>
      </c>
      <c r="H150" s="42"/>
      <c r="I150" s="42"/>
      <c r="J150" s="42"/>
      <c r="K150" s="1"/>
      <c r="L150" s="82"/>
      <c r="M150" s="82"/>
      <c r="N150" s="82"/>
      <c r="O150" s="82"/>
      <c r="P150" s="82"/>
      <c r="Q150" s="82"/>
      <c r="R150" s="82"/>
      <c r="S150" s="77"/>
      <c r="T150" s="76">
        <v>201364</v>
      </c>
      <c r="U150" s="1"/>
      <c r="V150" s="1"/>
      <c r="W150" s="1"/>
      <c r="X150" s="1"/>
      <c r="Y150" s="1"/>
      <c r="Z150" s="1"/>
      <c r="AA150" s="1"/>
      <c r="AB150" s="82"/>
      <c r="AC150" s="1"/>
      <c r="AD150" s="42"/>
      <c r="AE150" s="44"/>
      <c r="AF150" s="56"/>
    </row>
    <row r="151" spans="1:32" x14ac:dyDescent="0.25">
      <c r="B151" s="55"/>
      <c r="C151" s="2"/>
      <c r="D151" s="175"/>
      <c r="E151" s="175" t="s">
        <v>1012</v>
      </c>
      <c r="F151" s="80">
        <f t="shared" si="100"/>
        <v>288248</v>
      </c>
      <c r="G151" s="76">
        <f>F151</f>
        <v>288248</v>
      </c>
      <c r="H151" s="42"/>
      <c r="I151" s="42"/>
      <c r="J151" s="42"/>
      <c r="K151" s="1"/>
      <c r="L151" s="82"/>
      <c r="M151" s="82"/>
      <c r="N151" s="82"/>
      <c r="O151" s="82"/>
      <c r="P151" s="82"/>
      <c r="Q151" s="82"/>
      <c r="R151" s="82"/>
      <c r="S151" s="77"/>
      <c r="T151" s="76">
        <v>24020</v>
      </c>
      <c r="U151" s="1">
        <v>24020</v>
      </c>
      <c r="V151" s="1">
        <v>24020</v>
      </c>
      <c r="W151" s="1">
        <v>24020</v>
      </c>
      <c r="X151" s="1">
        <v>24020</v>
      </c>
      <c r="Y151" s="1">
        <v>24020</v>
      </c>
      <c r="Z151" s="1">
        <v>24020</v>
      </c>
      <c r="AA151" s="1">
        <v>24020</v>
      </c>
      <c r="AB151" s="82">
        <v>24020</v>
      </c>
      <c r="AC151" s="1">
        <v>24020</v>
      </c>
      <c r="AD151" s="42">
        <v>24020</v>
      </c>
      <c r="AE151" s="44">
        <v>24028</v>
      </c>
      <c r="AF151" s="56"/>
    </row>
    <row r="152" spans="1:32" x14ac:dyDescent="0.25">
      <c r="B152" s="191"/>
      <c r="C152" s="200"/>
      <c r="D152" s="567" t="s">
        <v>405</v>
      </c>
      <c r="E152" s="567"/>
      <c r="F152" s="203">
        <f t="shared" si="100"/>
        <v>293720</v>
      </c>
      <c r="G152" s="201">
        <f t="shared" ref="G152:S152" si="115">SUM(G153:G157)</f>
        <v>0</v>
      </c>
      <c r="H152" s="194">
        <f t="shared" si="115"/>
        <v>12000</v>
      </c>
      <c r="I152" s="194">
        <f t="shared" si="115"/>
        <v>0</v>
      </c>
      <c r="J152" s="194">
        <f t="shared" si="115"/>
        <v>0</v>
      </c>
      <c r="K152" s="195">
        <f t="shared" si="115"/>
        <v>0</v>
      </c>
      <c r="L152" s="196">
        <f t="shared" ref="L152:R152" si="116">SUM(L153:L157)</f>
        <v>0</v>
      </c>
      <c r="M152" s="196">
        <f t="shared" ref="M152:N152" si="117">SUM(M153:M157)</f>
        <v>222000</v>
      </c>
      <c r="N152" s="196">
        <f t="shared" si="117"/>
        <v>0</v>
      </c>
      <c r="O152" s="196">
        <f t="shared" si="116"/>
        <v>0</v>
      </c>
      <c r="P152" s="196">
        <f t="shared" ref="P152:Q152" si="118">SUM(P153:P157)</f>
        <v>59720</v>
      </c>
      <c r="Q152" s="196">
        <f t="shared" si="118"/>
        <v>0</v>
      </c>
      <c r="R152" s="196">
        <f t="shared" si="116"/>
        <v>0</v>
      </c>
      <c r="S152" s="202">
        <f t="shared" si="115"/>
        <v>0</v>
      </c>
      <c r="T152" s="201">
        <f>SUM(T153:T157)</f>
        <v>78220</v>
      </c>
      <c r="U152" s="195">
        <f t="shared" ref="U152:AE152" si="119">SUM(U153:U157)</f>
        <v>18500</v>
      </c>
      <c r="V152" s="195">
        <f t="shared" si="119"/>
        <v>18500</v>
      </c>
      <c r="W152" s="195">
        <f t="shared" si="119"/>
        <v>18500</v>
      </c>
      <c r="X152" s="195">
        <f t="shared" si="119"/>
        <v>18500</v>
      </c>
      <c r="Y152" s="195">
        <f t="shared" si="119"/>
        <v>18500</v>
      </c>
      <c r="Z152" s="195">
        <f t="shared" si="119"/>
        <v>18500</v>
      </c>
      <c r="AA152" s="195">
        <f t="shared" si="119"/>
        <v>18500</v>
      </c>
      <c r="AB152" s="196">
        <f t="shared" si="119"/>
        <v>18500</v>
      </c>
      <c r="AC152" s="195">
        <f t="shared" si="119"/>
        <v>18500</v>
      </c>
      <c r="AD152" s="194">
        <f t="shared" si="119"/>
        <v>30500</v>
      </c>
      <c r="AE152" s="197">
        <f t="shared" si="119"/>
        <v>18500</v>
      </c>
      <c r="AF152" s="56"/>
    </row>
    <row r="153" spans="1:32" hidden="1" x14ac:dyDescent="0.25">
      <c r="B153" s="55"/>
      <c r="C153" s="2"/>
      <c r="D153" s="239"/>
      <c r="E153" s="239" t="s">
        <v>873</v>
      </c>
      <c r="F153" s="80">
        <f t="shared" si="100"/>
        <v>0</v>
      </c>
      <c r="G153" s="76"/>
      <c r="H153" s="42"/>
      <c r="I153" s="42"/>
      <c r="J153" s="42"/>
      <c r="K153" s="1"/>
      <c r="L153" s="82"/>
      <c r="M153" s="82"/>
      <c r="N153" s="82"/>
      <c r="O153" s="82"/>
      <c r="P153" s="82"/>
      <c r="Q153" s="82"/>
      <c r="R153" s="82"/>
      <c r="S153" s="77"/>
      <c r="T153" s="76"/>
      <c r="U153" s="1"/>
      <c r="V153" s="1"/>
      <c r="W153" s="1"/>
      <c r="X153" s="1"/>
      <c r="Y153" s="1"/>
      <c r="Z153" s="1"/>
      <c r="AA153" s="1"/>
      <c r="AB153" s="82"/>
      <c r="AC153" s="1"/>
      <c r="AD153" s="42"/>
      <c r="AE153" s="44"/>
      <c r="AF153" s="56"/>
    </row>
    <row r="154" spans="1:32" x14ac:dyDescent="0.25">
      <c r="B154" s="55"/>
      <c r="C154" s="2"/>
      <c r="D154" s="239"/>
      <c r="E154" s="239" t="s">
        <v>867</v>
      </c>
      <c r="F154" s="80">
        <f t="shared" si="100"/>
        <v>12000</v>
      </c>
      <c r="G154" s="76"/>
      <c r="H154" s="42">
        <f>F154</f>
        <v>12000</v>
      </c>
      <c r="I154" s="42"/>
      <c r="J154" s="42"/>
      <c r="K154" s="1"/>
      <c r="L154" s="82"/>
      <c r="M154" s="82"/>
      <c r="N154" s="82"/>
      <c r="O154" s="82"/>
      <c r="P154" s="82"/>
      <c r="Q154" s="82"/>
      <c r="R154" s="82"/>
      <c r="S154" s="77"/>
      <c r="T154" s="76"/>
      <c r="U154" s="1"/>
      <c r="V154" s="1"/>
      <c r="W154" s="1"/>
      <c r="X154" s="1"/>
      <c r="Y154" s="1"/>
      <c r="Z154" s="1"/>
      <c r="AA154" s="1"/>
      <c r="AB154" s="82"/>
      <c r="AC154" s="1"/>
      <c r="AD154" s="42">
        <v>12000</v>
      </c>
      <c r="AE154" s="44"/>
      <c r="AF154" s="56"/>
    </row>
    <row r="155" spans="1:32" x14ac:dyDescent="0.25">
      <c r="B155" s="55"/>
      <c r="C155" s="2"/>
      <c r="D155" s="323"/>
      <c r="E155" s="323" t="s">
        <v>868</v>
      </c>
      <c r="F155" s="80">
        <f t="shared" ref="F155:F156" si="120">SUM(T155:AE155)</f>
        <v>222000</v>
      </c>
      <c r="G155" s="76"/>
      <c r="H155" s="42"/>
      <c r="I155" s="42"/>
      <c r="J155" s="42"/>
      <c r="K155" s="1"/>
      <c r="L155" s="82"/>
      <c r="M155" s="82">
        <f>F155</f>
        <v>222000</v>
      </c>
      <c r="N155" s="82"/>
      <c r="O155" s="82"/>
      <c r="P155" s="82"/>
      <c r="Q155" s="82"/>
      <c r="R155" s="82"/>
      <c r="S155" s="77"/>
      <c r="T155" s="76">
        <v>18500</v>
      </c>
      <c r="U155" s="1">
        <v>18500</v>
      </c>
      <c r="V155" s="1">
        <v>18500</v>
      </c>
      <c r="W155" s="1">
        <v>18500</v>
      </c>
      <c r="X155" s="1">
        <v>18500</v>
      </c>
      <c r="Y155" s="1">
        <v>18500</v>
      </c>
      <c r="Z155" s="1">
        <v>18500</v>
      </c>
      <c r="AA155" s="1">
        <v>18500</v>
      </c>
      <c r="AB155" s="82">
        <v>18500</v>
      </c>
      <c r="AC155" s="1">
        <v>18500</v>
      </c>
      <c r="AD155" s="42">
        <v>18500</v>
      </c>
      <c r="AE155" s="44">
        <v>18500</v>
      </c>
      <c r="AF155" s="56"/>
    </row>
    <row r="156" spans="1:32" x14ac:dyDescent="0.25">
      <c r="B156" s="55"/>
      <c r="C156" s="2"/>
      <c r="D156" s="414"/>
      <c r="E156" s="414" t="s">
        <v>1107</v>
      </c>
      <c r="F156" s="80">
        <f t="shared" si="120"/>
        <v>59720</v>
      </c>
      <c r="G156" s="76"/>
      <c r="H156" s="42"/>
      <c r="I156" s="42"/>
      <c r="J156" s="42"/>
      <c r="K156" s="1"/>
      <c r="L156" s="82"/>
      <c r="M156" s="82"/>
      <c r="N156" s="82"/>
      <c r="O156" s="82"/>
      <c r="P156" s="82">
        <f>F156</f>
        <v>59720</v>
      </c>
      <c r="Q156" s="82"/>
      <c r="R156" s="82"/>
      <c r="S156" s="77"/>
      <c r="T156" s="76">
        <v>59720</v>
      </c>
      <c r="U156" s="1"/>
      <c r="V156" s="1"/>
      <c r="W156" s="1"/>
      <c r="X156" s="1"/>
      <c r="Y156" s="1"/>
      <c r="Z156" s="1"/>
      <c r="AA156" s="1"/>
      <c r="AB156" s="82"/>
      <c r="AC156" s="1"/>
      <c r="AD156" s="42"/>
      <c r="AE156" s="44"/>
      <c r="AF156" s="56"/>
    </row>
    <row r="157" spans="1:32" x14ac:dyDescent="0.25">
      <c r="B157" s="55"/>
      <c r="C157" s="2"/>
      <c r="D157" s="175"/>
      <c r="E157" s="175" t="s">
        <v>1020</v>
      </c>
      <c r="F157" s="80">
        <f t="shared" si="100"/>
        <v>0</v>
      </c>
      <c r="G157" s="76"/>
      <c r="H157" s="42"/>
      <c r="I157" s="42"/>
      <c r="J157" s="42"/>
      <c r="K157" s="1"/>
      <c r="L157" s="82"/>
      <c r="M157" s="82"/>
      <c r="N157" s="82"/>
      <c r="O157" s="82"/>
      <c r="P157" s="82"/>
      <c r="Q157" s="82">
        <f>F157</f>
        <v>0</v>
      </c>
      <c r="R157" s="82"/>
      <c r="S157" s="77"/>
      <c r="T157" s="76"/>
      <c r="U157" s="1"/>
      <c r="V157" s="1"/>
      <c r="W157" s="1"/>
      <c r="X157" s="1"/>
      <c r="Y157" s="1"/>
      <c r="Z157" s="1"/>
      <c r="AA157" s="1"/>
      <c r="AB157" s="82"/>
      <c r="AC157" s="1"/>
      <c r="AD157" s="42"/>
      <c r="AE157" s="44"/>
      <c r="AF157" s="56"/>
    </row>
    <row r="158" spans="1:32" s="41" customFormat="1" x14ac:dyDescent="0.25">
      <c r="A158" s="128" t="s">
        <v>50</v>
      </c>
      <c r="B158" s="109" t="s">
        <v>743</v>
      </c>
      <c r="C158" s="564" t="s">
        <v>51</v>
      </c>
      <c r="D158" s="565"/>
      <c r="E158" s="565"/>
      <c r="F158" s="110">
        <f t="shared" si="100"/>
        <v>4950000</v>
      </c>
      <c r="G158" s="111">
        <f t="shared" ref="G158:S158" si="121">G159+G160+G161+G162+G163+G164+G165</f>
        <v>0</v>
      </c>
      <c r="H158" s="114">
        <f t="shared" si="121"/>
        <v>0</v>
      </c>
      <c r="I158" s="114">
        <f t="shared" si="121"/>
        <v>4950000</v>
      </c>
      <c r="J158" s="114">
        <f t="shared" si="121"/>
        <v>0</v>
      </c>
      <c r="K158" s="112">
        <f t="shared" si="121"/>
        <v>0</v>
      </c>
      <c r="L158" s="115">
        <f t="shared" ref="L158:R158" si="122">L159+L160+L161+L162+L163+L164+L165</f>
        <v>0</v>
      </c>
      <c r="M158" s="115">
        <f t="shared" ref="M158:N158" si="123">M159+M160+M161+M162+M163+M164+M165</f>
        <v>0</v>
      </c>
      <c r="N158" s="115">
        <f t="shared" si="123"/>
        <v>0</v>
      </c>
      <c r="O158" s="115">
        <f t="shared" si="122"/>
        <v>0</v>
      </c>
      <c r="P158" s="115">
        <f t="shared" ref="P158:Q158" si="124">P159+P160+P161+P162+P163+P164+P165</f>
        <v>0</v>
      </c>
      <c r="Q158" s="115">
        <f t="shared" si="124"/>
        <v>0</v>
      </c>
      <c r="R158" s="115">
        <f t="shared" si="122"/>
        <v>0</v>
      </c>
      <c r="S158" s="113">
        <f t="shared" si="121"/>
        <v>0</v>
      </c>
      <c r="T158" s="111">
        <f>T159+T160+T161+T162+T163+T164+T165</f>
        <v>0</v>
      </c>
      <c r="U158" s="112">
        <f t="shared" ref="U158:AE158" si="125">U159+U160+U161+U162+U163+U164+U165</f>
        <v>0</v>
      </c>
      <c r="V158" s="112">
        <f t="shared" si="125"/>
        <v>0</v>
      </c>
      <c r="W158" s="112">
        <f t="shared" si="125"/>
        <v>0</v>
      </c>
      <c r="X158" s="112">
        <f t="shared" si="125"/>
        <v>0</v>
      </c>
      <c r="Y158" s="112">
        <f t="shared" si="125"/>
        <v>0</v>
      </c>
      <c r="Z158" s="112">
        <f t="shared" si="125"/>
        <v>2475000</v>
      </c>
      <c r="AA158" s="112">
        <f t="shared" si="125"/>
        <v>0</v>
      </c>
      <c r="AB158" s="115">
        <f t="shared" si="125"/>
        <v>0</v>
      </c>
      <c r="AC158" s="112">
        <f t="shared" si="125"/>
        <v>0</v>
      </c>
      <c r="AD158" s="114">
        <f t="shared" si="125"/>
        <v>0</v>
      </c>
      <c r="AE158" s="116">
        <f t="shared" si="125"/>
        <v>2475000</v>
      </c>
      <c r="AF158" s="54"/>
    </row>
    <row r="159" spans="1:32" hidden="1" x14ac:dyDescent="0.25">
      <c r="B159" s="55"/>
      <c r="C159" s="2"/>
      <c r="D159" s="524" t="s">
        <v>334</v>
      </c>
      <c r="E159" s="524"/>
      <c r="F159" s="80">
        <f t="shared" si="100"/>
        <v>0</v>
      </c>
      <c r="G159" s="76"/>
      <c r="H159" s="42"/>
      <c r="I159" s="42"/>
      <c r="J159" s="42"/>
      <c r="K159" s="1"/>
      <c r="L159" s="82"/>
      <c r="M159" s="82"/>
      <c r="N159" s="82"/>
      <c r="O159" s="82"/>
      <c r="P159" s="82"/>
      <c r="Q159" s="82"/>
      <c r="R159" s="82"/>
      <c r="S159" s="77"/>
      <c r="T159" s="76"/>
      <c r="U159" s="1"/>
      <c r="V159" s="1"/>
      <c r="W159" s="1"/>
      <c r="X159" s="1"/>
      <c r="Y159" s="1"/>
      <c r="Z159" s="1"/>
      <c r="AA159" s="1"/>
      <c r="AB159" s="82"/>
      <c r="AC159" s="1"/>
      <c r="AD159" s="42"/>
      <c r="AE159" s="44"/>
      <c r="AF159" s="56"/>
    </row>
    <row r="160" spans="1:32" ht="27" customHeight="1" x14ac:dyDescent="0.25">
      <c r="B160" s="55"/>
      <c r="C160" s="2"/>
      <c r="D160" s="523" t="s">
        <v>491</v>
      </c>
      <c r="E160" s="523"/>
      <c r="F160" s="80">
        <f t="shared" si="100"/>
        <v>4800000</v>
      </c>
      <c r="G160" s="76"/>
      <c r="H160" s="42"/>
      <c r="I160" s="42">
        <f>F160</f>
        <v>4800000</v>
      </c>
      <c r="J160" s="42"/>
      <c r="K160" s="1"/>
      <c r="L160" s="82"/>
      <c r="M160" s="82"/>
      <c r="N160" s="82"/>
      <c r="O160" s="82"/>
      <c r="P160" s="82"/>
      <c r="Q160" s="82"/>
      <c r="R160" s="82"/>
      <c r="S160" s="77"/>
      <c r="T160" s="76"/>
      <c r="U160" s="1"/>
      <c r="V160" s="1"/>
      <c r="W160" s="1"/>
      <c r="X160" s="1"/>
      <c r="Y160" s="1"/>
      <c r="Z160" s="1">
        <v>2400000</v>
      </c>
      <c r="AA160" s="1"/>
      <c r="AB160" s="82"/>
      <c r="AC160" s="1"/>
      <c r="AD160" s="42"/>
      <c r="AE160" s="44">
        <v>2400000</v>
      </c>
      <c r="AF160" s="56"/>
    </row>
    <row r="161" spans="1:32" x14ac:dyDescent="0.25">
      <c r="B161" s="55"/>
      <c r="C161" s="2"/>
      <c r="D161" s="524" t="s">
        <v>802</v>
      </c>
      <c r="E161" s="524"/>
      <c r="F161" s="80">
        <f t="shared" si="100"/>
        <v>150000</v>
      </c>
      <c r="G161" s="76"/>
      <c r="H161" s="42"/>
      <c r="I161" s="42">
        <f>F161</f>
        <v>150000</v>
      </c>
      <c r="J161" s="42"/>
      <c r="K161" s="1"/>
      <c r="L161" s="82"/>
      <c r="M161" s="82"/>
      <c r="N161" s="82"/>
      <c r="O161" s="82"/>
      <c r="P161" s="82"/>
      <c r="Q161" s="82"/>
      <c r="R161" s="82"/>
      <c r="S161" s="77"/>
      <c r="T161" s="76"/>
      <c r="U161" s="1"/>
      <c r="V161" s="1"/>
      <c r="W161" s="1"/>
      <c r="X161" s="1"/>
      <c r="Y161" s="1"/>
      <c r="Z161" s="1">
        <v>75000</v>
      </c>
      <c r="AA161" s="1"/>
      <c r="AB161" s="82"/>
      <c r="AC161" s="1"/>
      <c r="AD161" s="42"/>
      <c r="AE161" s="44">
        <v>75000</v>
      </c>
      <c r="AF161" s="56"/>
    </row>
    <row r="162" spans="1:32" hidden="1" x14ac:dyDescent="0.25">
      <c r="B162" s="55"/>
      <c r="C162" s="2"/>
      <c r="D162" s="524" t="s">
        <v>406</v>
      </c>
      <c r="E162" s="524"/>
      <c r="F162" s="80">
        <f t="shared" si="100"/>
        <v>0</v>
      </c>
      <c r="G162" s="76"/>
      <c r="H162" s="42"/>
      <c r="I162" s="42"/>
      <c r="J162" s="42"/>
      <c r="K162" s="1"/>
      <c r="L162" s="82"/>
      <c r="M162" s="82"/>
      <c r="N162" s="82"/>
      <c r="O162" s="82"/>
      <c r="P162" s="82"/>
      <c r="Q162" s="82"/>
      <c r="R162" s="82"/>
      <c r="S162" s="77"/>
      <c r="T162" s="76"/>
      <c r="U162" s="1"/>
      <c r="V162" s="1"/>
      <c r="W162" s="1"/>
      <c r="X162" s="1"/>
      <c r="Y162" s="1"/>
      <c r="Z162" s="1"/>
      <c r="AA162" s="1"/>
      <c r="AB162" s="82"/>
      <c r="AC162" s="1"/>
      <c r="AD162" s="42"/>
      <c r="AE162" s="44"/>
      <c r="AF162" s="56"/>
    </row>
    <row r="163" spans="1:32" hidden="1" x14ac:dyDescent="0.25">
      <c r="B163" s="55"/>
      <c r="C163" s="2"/>
      <c r="D163" s="524" t="s">
        <v>407</v>
      </c>
      <c r="E163" s="524"/>
      <c r="F163" s="80">
        <f t="shared" si="100"/>
        <v>0</v>
      </c>
      <c r="G163" s="76"/>
      <c r="H163" s="42"/>
      <c r="I163" s="42"/>
      <c r="J163" s="42"/>
      <c r="K163" s="1"/>
      <c r="L163" s="82"/>
      <c r="M163" s="82"/>
      <c r="N163" s="82"/>
      <c r="O163" s="82"/>
      <c r="P163" s="82"/>
      <c r="Q163" s="82"/>
      <c r="R163" s="82"/>
      <c r="S163" s="77"/>
      <c r="T163" s="76"/>
      <c r="U163" s="1"/>
      <c r="V163" s="1"/>
      <c r="W163" s="1"/>
      <c r="X163" s="1"/>
      <c r="Y163" s="1"/>
      <c r="Z163" s="1"/>
      <c r="AA163" s="1"/>
      <c r="AB163" s="82"/>
      <c r="AC163" s="1"/>
      <c r="AD163" s="42"/>
      <c r="AE163" s="44"/>
      <c r="AF163" s="56"/>
    </row>
    <row r="164" spans="1:32" hidden="1" x14ac:dyDescent="0.25">
      <c r="B164" s="55"/>
      <c r="C164" s="2"/>
      <c r="D164" s="524" t="s">
        <v>335</v>
      </c>
      <c r="E164" s="524"/>
      <c r="F164" s="80">
        <f t="shared" si="100"/>
        <v>0</v>
      </c>
      <c r="G164" s="76"/>
      <c r="H164" s="42"/>
      <c r="I164" s="42"/>
      <c r="J164" s="42"/>
      <c r="K164" s="1"/>
      <c r="L164" s="82"/>
      <c r="M164" s="82"/>
      <c r="N164" s="82"/>
      <c r="O164" s="82"/>
      <c r="P164" s="82"/>
      <c r="Q164" s="82"/>
      <c r="R164" s="82"/>
      <c r="S164" s="77"/>
      <c r="T164" s="76"/>
      <c r="U164" s="1"/>
      <c r="V164" s="1"/>
      <c r="W164" s="1"/>
      <c r="X164" s="1"/>
      <c r="Y164" s="1"/>
      <c r="Z164" s="1"/>
      <c r="AA164" s="1"/>
      <c r="AB164" s="82"/>
      <c r="AC164" s="1"/>
      <c r="AD164" s="42"/>
      <c r="AE164" s="44"/>
      <c r="AF164" s="56"/>
    </row>
    <row r="165" spans="1:32" hidden="1" x14ac:dyDescent="0.25">
      <c r="B165" s="55"/>
      <c r="C165" s="2"/>
      <c r="D165" s="524" t="s">
        <v>408</v>
      </c>
      <c r="E165" s="524"/>
      <c r="F165" s="80">
        <f t="shared" si="100"/>
        <v>0</v>
      </c>
      <c r="G165" s="76"/>
      <c r="H165" s="42"/>
      <c r="I165" s="42"/>
      <c r="J165" s="42"/>
      <c r="K165" s="1"/>
      <c r="L165" s="82"/>
      <c r="M165" s="82"/>
      <c r="N165" s="82"/>
      <c r="O165" s="82"/>
      <c r="P165" s="82"/>
      <c r="Q165" s="82"/>
      <c r="R165" s="82"/>
      <c r="S165" s="77"/>
      <c r="T165" s="76"/>
      <c r="U165" s="1"/>
      <c r="V165" s="1"/>
      <c r="W165" s="1"/>
      <c r="X165" s="1"/>
      <c r="Y165" s="1"/>
      <c r="Z165" s="1"/>
      <c r="AA165" s="1"/>
      <c r="AB165" s="82"/>
      <c r="AC165" s="1"/>
      <c r="AD165" s="42"/>
      <c r="AE165" s="44"/>
      <c r="AF165" s="56"/>
    </row>
    <row r="166" spans="1:32" s="41" customFormat="1" hidden="1" x14ac:dyDescent="0.25">
      <c r="A166" s="128" t="s">
        <v>52</v>
      </c>
      <c r="B166" s="109" t="s">
        <v>744</v>
      </c>
      <c r="C166" s="564" t="s">
        <v>409</v>
      </c>
      <c r="D166" s="565"/>
      <c r="E166" s="565"/>
      <c r="F166" s="110">
        <f t="shared" si="100"/>
        <v>0</v>
      </c>
      <c r="G166" s="111"/>
      <c r="H166" s="114"/>
      <c r="I166" s="114"/>
      <c r="J166" s="114"/>
      <c r="K166" s="112"/>
      <c r="L166" s="115"/>
      <c r="M166" s="115"/>
      <c r="N166" s="115"/>
      <c r="O166" s="115"/>
      <c r="P166" s="115"/>
      <c r="Q166" s="115"/>
      <c r="R166" s="115"/>
      <c r="S166" s="113"/>
      <c r="T166" s="111"/>
      <c r="U166" s="112"/>
      <c r="V166" s="112"/>
      <c r="W166" s="112"/>
      <c r="X166" s="112"/>
      <c r="Y166" s="112"/>
      <c r="Z166" s="112"/>
      <c r="AA166" s="112"/>
      <c r="AB166" s="115"/>
      <c r="AC166" s="112"/>
      <c r="AD166" s="114"/>
      <c r="AE166" s="116"/>
      <c r="AF166" s="54"/>
    </row>
    <row r="167" spans="1:32" s="41" customFormat="1" x14ac:dyDescent="0.25">
      <c r="A167" s="128" t="s">
        <v>53</v>
      </c>
      <c r="B167" s="109" t="s">
        <v>745</v>
      </c>
      <c r="C167" s="564" t="s">
        <v>410</v>
      </c>
      <c r="D167" s="565"/>
      <c r="E167" s="565"/>
      <c r="F167" s="110">
        <f t="shared" si="100"/>
        <v>1336500</v>
      </c>
      <c r="G167" s="111"/>
      <c r="H167" s="114"/>
      <c r="I167" s="114">
        <f>F167</f>
        <v>1336500</v>
      </c>
      <c r="J167" s="114"/>
      <c r="K167" s="112"/>
      <c r="L167" s="115"/>
      <c r="M167" s="115"/>
      <c r="N167" s="115"/>
      <c r="O167" s="115"/>
      <c r="P167" s="115"/>
      <c r="Q167" s="115"/>
      <c r="R167" s="115"/>
      <c r="S167" s="113"/>
      <c r="T167" s="111"/>
      <c r="U167" s="112"/>
      <c r="V167" s="112"/>
      <c r="W167" s="112"/>
      <c r="X167" s="112"/>
      <c r="Y167" s="112"/>
      <c r="Z167" s="112">
        <f>Z158*0.27</f>
        <v>668250</v>
      </c>
      <c r="AA167" s="112"/>
      <c r="AB167" s="115"/>
      <c r="AC167" s="112"/>
      <c r="AD167" s="114"/>
      <c r="AE167" s="116">
        <f>AE158*0.27</f>
        <v>668250</v>
      </c>
      <c r="AF167" s="54"/>
    </row>
    <row r="168" spans="1:32" s="41" customFormat="1" hidden="1" x14ac:dyDescent="0.25">
      <c r="A168" s="128" t="s">
        <v>54</v>
      </c>
      <c r="B168" s="109" t="s">
        <v>746</v>
      </c>
      <c r="C168" s="564" t="s">
        <v>931</v>
      </c>
      <c r="D168" s="565"/>
      <c r="E168" s="565"/>
      <c r="F168" s="110">
        <f t="shared" si="100"/>
        <v>0</v>
      </c>
      <c r="G168" s="111"/>
      <c r="H168" s="114"/>
      <c r="I168" s="114"/>
      <c r="J168" s="114"/>
      <c r="K168" s="112"/>
      <c r="L168" s="115"/>
      <c r="M168" s="115"/>
      <c r="N168" s="115"/>
      <c r="O168" s="115"/>
      <c r="P168" s="115"/>
      <c r="Q168" s="115"/>
      <c r="R168" s="115"/>
      <c r="S168" s="113"/>
      <c r="T168" s="111"/>
      <c r="U168" s="112"/>
      <c r="V168" s="112"/>
      <c r="W168" s="112"/>
      <c r="X168" s="112"/>
      <c r="Y168" s="112"/>
      <c r="Z168" s="112"/>
      <c r="AA168" s="112"/>
      <c r="AB168" s="115"/>
      <c r="AC168" s="112"/>
      <c r="AD168" s="114"/>
      <c r="AE168" s="116"/>
      <c r="AF168" s="54"/>
    </row>
    <row r="169" spans="1:32" s="41" customFormat="1" x14ac:dyDescent="0.25">
      <c r="A169" s="128"/>
      <c r="B169" s="109" t="s">
        <v>932</v>
      </c>
      <c r="C169" s="564" t="s">
        <v>933</v>
      </c>
      <c r="D169" s="565"/>
      <c r="E169" s="568"/>
      <c r="F169" s="110">
        <f t="shared" si="100"/>
        <v>80000</v>
      </c>
      <c r="G169" s="111">
        <f t="shared" ref="G169:S169" si="126">G170+G171</f>
        <v>80000</v>
      </c>
      <c r="H169" s="114">
        <f t="shared" si="126"/>
        <v>0</v>
      </c>
      <c r="I169" s="114">
        <f t="shared" si="126"/>
        <v>0</v>
      </c>
      <c r="J169" s="114">
        <f t="shared" si="126"/>
        <v>0</v>
      </c>
      <c r="K169" s="112">
        <f t="shared" si="126"/>
        <v>0</v>
      </c>
      <c r="L169" s="115">
        <f t="shared" ref="L169:R169" si="127">L170+L171</f>
        <v>0</v>
      </c>
      <c r="M169" s="115">
        <f t="shared" ref="M169:N169" si="128">M170+M171</f>
        <v>0</v>
      </c>
      <c r="N169" s="115">
        <f t="shared" si="128"/>
        <v>0</v>
      </c>
      <c r="O169" s="115">
        <f t="shared" si="127"/>
        <v>0</v>
      </c>
      <c r="P169" s="115">
        <f t="shared" ref="P169:Q169" si="129">P170+P171</f>
        <v>0</v>
      </c>
      <c r="Q169" s="115">
        <f t="shared" si="129"/>
        <v>0</v>
      </c>
      <c r="R169" s="115">
        <f t="shared" si="127"/>
        <v>0</v>
      </c>
      <c r="S169" s="113">
        <f t="shared" si="126"/>
        <v>0</v>
      </c>
      <c r="T169" s="111">
        <f>T170+T171</f>
        <v>16000</v>
      </c>
      <c r="U169" s="112">
        <f t="shared" ref="U169:AE169" si="130">U170+U171</f>
        <v>0</v>
      </c>
      <c r="V169" s="112">
        <f t="shared" si="130"/>
        <v>16000</v>
      </c>
      <c r="W169" s="112">
        <f t="shared" si="130"/>
        <v>0</v>
      </c>
      <c r="X169" s="112">
        <f t="shared" si="130"/>
        <v>0</v>
      </c>
      <c r="Y169" s="112">
        <f t="shared" si="130"/>
        <v>16000</v>
      </c>
      <c r="Z169" s="112">
        <f t="shared" si="130"/>
        <v>0</v>
      </c>
      <c r="AA169" s="112">
        <f t="shared" si="130"/>
        <v>0</v>
      </c>
      <c r="AB169" s="115">
        <f t="shared" si="130"/>
        <v>16000</v>
      </c>
      <c r="AC169" s="112">
        <f t="shared" si="130"/>
        <v>0</v>
      </c>
      <c r="AD169" s="114">
        <f t="shared" si="130"/>
        <v>0</v>
      </c>
      <c r="AE169" s="116">
        <f t="shared" si="130"/>
        <v>16000</v>
      </c>
      <c r="AF169" s="54"/>
    </row>
    <row r="170" spans="1:32" s="211" customFormat="1" hidden="1" x14ac:dyDescent="0.25">
      <c r="A170" s="128" t="s">
        <v>934</v>
      </c>
      <c r="B170" s="191" t="s">
        <v>935</v>
      </c>
      <c r="C170" s="252"/>
      <c r="D170" s="249" t="s">
        <v>936</v>
      </c>
      <c r="E170" s="249"/>
      <c r="F170" s="203">
        <f t="shared" si="100"/>
        <v>0</v>
      </c>
      <c r="G170" s="201"/>
      <c r="H170" s="194"/>
      <c r="I170" s="194"/>
      <c r="J170" s="194"/>
      <c r="K170" s="195"/>
      <c r="L170" s="196"/>
      <c r="M170" s="196"/>
      <c r="N170" s="196"/>
      <c r="O170" s="196"/>
      <c r="P170" s="196"/>
      <c r="Q170" s="196"/>
      <c r="R170" s="196"/>
      <c r="S170" s="202"/>
      <c r="T170" s="201"/>
      <c r="U170" s="195"/>
      <c r="V170" s="195"/>
      <c r="W170" s="195"/>
      <c r="X170" s="195"/>
      <c r="Y170" s="195"/>
      <c r="Z170" s="195"/>
      <c r="AA170" s="195"/>
      <c r="AB170" s="196"/>
      <c r="AC170" s="195"/>
      <c r="AD170" s="194"/>
      <c r="AE170" s="197"/>
      <c r="AF170" s="251"/>
    </row>
    <row r="171" spans="1:32" s="211" customFormat="1" x14ac:dyDescent="0.25">
      <c r="A171" s="128" t="s">
        <v>829</v>
      </c>
      <c r="B171" s="191" t="s">
        <v>874</v>
      </c>
      <c r="C171" s="204"/>
      <c r="D171" s="274" t="s">
        <v>830</v>
      </c>
      <c r="E171" s="275"/>
      <c r="F171" s="203">
        <f t="shared" si="100"/>
        <v>80000</v>
      </c>
      <c r="G171" s="201">
        <f t="shared" ref="G171:S171" si="131">G172+G173+G174</f>
        <v>80000</v>
      </c>
      <c r="H171" s="194">
        <f t="shared" si="131"/>
        <v>0</v>
      </c>
      <c r="I171" s="194">
        <f t="shared" si="131"/>
        <v>0</v>
      </c>
      <c r="J171" s="194">
        <f t="shared" si="131"/>
        <v>0</v>
      </c>
      <c r="K171" s="195">
        <f t="shared" si="131"/>
        <v>0</v>
      </c>
      <c r="L171" s="196">
        <f t="shared" ref="L171:R171" si="132">L172+L173+L174</f>
        <v>0</v>
      </c>
      <c r="M171" s="196">
        <f t="shared" ref="M171:N171" si="133">M172+M173+M174</f>
        <v>0</v>
      </c>
      <c r="N171" s="196">
        <f t="shared" si="133"/>
        <v>0</v>
      </c>
      <c r="O171" s="196">
        <f t="shared" si="132"/>
        <v>0</v>
      </c>
      <c r="P171" s="196">
        <f t="shared" ref="P171:Q171" si="134">P172+P173+P174</f>
        <v>0</v>
      </c>
      <c r="Q171" s="196">
        <f t="shared" si="134"/>
        <v>0</v>
      </c>
      <c r="R171" s="196">
        <f t="shared" si="132"/>
        <v>0</v>
      </c>
      <c r="S171" s="202">
        <f t="shared" si="131"/>
        <v>0</v>
      </c>
      <c r="T171" s="201">
        <f>T172+T173+T174</f>
        <v>16000</v>
      </c>
      <c r="U171" s="195">
        <f t="shared" ref="U171:AE171" si="135">U172+U173+U174</f>
        <v>0</v>
      </c>
      <c r="V171" s="195">
        <f t="shared" si="135"/>
        <v>16000</v>
      </c>
      <c r="W171" s="195">
        <f t="shared" si="135"/>
        <v>0</v>
      </c>
      <c r="X171" s="195">
        <f t="shared" si="135"/>
        <v>0</v>
      </c>
      <c r="Y171" s="195">
        <f t="shared" si="135"/>
        <v>16000</v>
      </c>
      <c r="Z171" s="195">
        <f t="shared" si="135"/>
        <v>0</v>
      </c>
      <c r="AA171" s="195">
        <f t="shared" si="135"/>
        <v>0</v>
      </c>
      <c r="AB171" s="196">
        <f t="shared" si="135"/>
        <v>16000</v>
      </c>
      <c r="AC171" s="195">
        <f t="shared" si="135"/>
        <v>0</v>
      </c>
      <c r="AD171" s="194">
        <f t="shared" si="135"/>
        <v>0</v>
      </c>
      <c r="AE171" s="197">
        <f t="shared" si="135"/>
        <v>16000</v>
      </c>
      <c r="AF171" s="251"/>
    </row>
    <row r="172" spans="1:32" hidden="1" x14ac:dyDescent="0.25">
      <c r="B172" s="55"/>
      <c r="C172" s="2"/>
      <c r="D172" s="246"/>
      <c r="E172" s="250" t="s">
        <v>831</v>
      </c>
      <c r="F172" s="80">
        <f t="shared" si="100"/>
        <v>0</v>
      </c>
      <c r="G172" s="76"/>
      <c r="H172" s="42"/>
      <c r="I172" s="42"/>
      <c r="J172" s="42"/>
      <c r="K172" s="1"/>
      <c r="L172" s="82"/>
      <c r="M172" s="82"/>
      <c r="N172" s="82"/>
      <c r="O172" s="82"/>
      <c r="P172" s="82"/>
      <c r="Q172" s="82"/>
      <c r="R172" s="82"/>
      <c r="S172" s="77"/>
      <c r="T172" s="76"/>
      <c r="U172" s="1"/>
      <c r="V172" s="1"/>
      <c r="W172" s="1"/>
      <c r="X172" s="1"/>
      <c r="Y172" s="1"/>
      <c r="Z172" s="1"/>
      <c r="AA172" s="1"/>
      <c r="AB172" s="82"/>
      <c r="AC172" s="1"/>
      <c r="AD172" s="42"/>
      <c r="AE172" s="44"/>
      <c r="AF172" s="56"/>
    </row>
    <row r="173" spans="1:32" hidden="1" x14ac:dyDescent="0.25">
      <c r="B173" s="55"/>
      <c r="C173" s="2"/>
      <c r="D173" s="246"/>
      <c r="E173" s="250" t="s">
        <v>336</v>
      </c>
      <c r="F173" s="80">
        <f t="shared" si="100"/>
        <v>0</v>
      </c>
      <c r="G173" s="76"/>
      <c r="H173" s="42"/>
      <c r="I173" s="42"/>
      <c r="J173" s="42"/>
      <c r="K173" s="1"/>
      <c r="L173" s="82"/>
      <c r="M173" s="82"/>
      <c r="N173" s="82"/>
      <c r="O173" s="82"/>
      <c r="P173" s="82"/>
      <c r="Q173" s="82"/>
      <c r="R173" s="82"/>
      <c r="S173" s="77"/>
      <c r="T173" s="76"/>
      <c r="U173" s="1"/>
      <c r="V173" s="1"/>
      <c r="W173" s="1"/>
      <c r="X173" s="1"/>
      <c r="Y173" s="1"/>
      <c r="Z173" s="1"/>
      <c r="AA173" s="1"/>
      <c r="AB173" s="82"/>
      <c r="AC173" s="1"/>
      <c r="AD173" s="42"/>
      <c r="AE173" s="44"/>
      <c r="AF173" s="56"/>
    </row>
    <row r="174" spans="1:32" x14ac:dyDescent="0.25">
      <c r="B174" s="55"/>
      <c r="C174" s="2"/>
      <c r="D174" s="246"/>
      <c r="E174" s="250" t="s">
        <v>832</v>
      </c>
      <c r="F174" s="80">
        <f t="shared" si="100"/>
        <v>80000</v>
      </c>
      <c r="G174" s="76">
        <f>F174</f>
        <v>80000</v>
      </c>
      <c r="H174" s="42"/>
      <c r="I174" s="42"/>
      <c r="J174" s="42"/>
      <c r="K174" s="1"/>
      <c r="L174" s="82"/>
      <c r="M174" s="82"/>
      <c r="N174" s="82"/>
      <c r="O174" s="82"/>
      <c r="P174" s="82"/>
      <c r="Q174" s="82"/>
      <c r="R174" s="82"/>
      <c r="S174" s="77"/>
      <c r="T174" s="76">
        <v>16000</v>
      </c>
      <c r="U174" s="1"/>
      <c r="V174" s="1">
        <v>16000</v>
      </c>
      <c r="W174" s="1"/>
      <c r="X174" s="1"/>
      <c r="Y174" s="1">
        <v>16000</v>
      </c>
      <c r="Z174" s="1"/>
      <c r="AA174" s="1"/>
      <c r="AB174" s="82">
        <v>16000</v>
      </c>
      <c r="AC174" s="1"/>
      <c r="AD174" s="42"/>
      <c r="AE174" s="44">
        <v>16000</v>
      </c>
      <c r="AF174" s="56"/>
    </row>
    <row r="175" spans="1:32" s="41" customFormat="1" hidden="1" x14ac:dyDescent="0.25">
      <c r="A175" s="128"/>
      <c r="B175" s="109" t="s">
        <v>747</v>
      </c>
      <c r="C175" s="564" t="s">
        <v>937</v>
      </c>
      <c r="D175" s="565"/>
      <c r="E175" s="565"/>
      <c r="F175" s="110">
        <f t="shared" si="100"/>
        <v>0</v>
      </c>
      <c r="G175" s="111">
        <f t="shared" ref="G175:S175" si="136">G176+G177</f>
        <v>0</v>
      </c>
      <c r="H175" s="114">
        <f t="shared" si="136"/>
        <v>0</v>
      </c>
      <c r="I175" s="114">
        <f t="shared" si="136"/>
        <v>0</v>
      </c>
      <c r="J175" s="114">
        <f t="shared" si="136"/>
        <v>0</v>
      </c>
      <c r="K175" s="112">
        <f t="shared" si="136"/>
        <v>0</v>
      </c>
      <c r="L175" s="115">
        <f t="shared" ref="L175:R175" si="137">L176+L177</f>
        <v>0</v>
      </c>
      <c r="M175" s="115">
        <f t="shared" ref="M175:N175" si="138">M176+M177</f>
        <v>0</v>
      </c>
      <c r="N175" s="115">
        <f t="shared" si="138"/>
        <v>0</v>
      </c>
      <c r="O175" s="115">
        <f t="shared" si="137"/>
        <v>0</v>
      </c>
      <c r="P175" s="115">
        <f t="shared" ref="P175:Q175" si="139">P176+P177</f>
        <v>0</v>
      </c>
      <c r="Q175" s="115">
        <f t="shared" si="139"/>
        <v>0</v>
      </c>
      <c r="R175" s="115">
        <f t="shared" si="137"/>
        <v>0</v>
      </c>
      <c r="S175" s="113">
        <f t="shared" si="136"/>
        <v>0</v>
      </c>
      <c r="T175" s="111">
        <f>T176+T177</f>
        <v>0</v>
      </c>
      <c r="U175" s="112">
        <f t="shared" ref="U175:AE175" si="140">U176+U177</f>
        <v>0</v>
      </c>
      <c r="V175" s="112">
        <f t="shared" si="140"/>
        <v>0</v>
      </c>
      <c r="W175" s="112">
        <f t="shared" si="140"/>
        <v>0</v>
      </c>
      <c r="X175" s="112">
        <f t="shared" si="140"/>
        <v>0</v>
      </c>
      <c r="Y175" s="112">
        <f t="shared" si="140"/>
        <v>0</v>
      </c>
      <c r="Z175" s="112">
        <f t="shared" si="140"/>
        <v>0</v>
      </c>
      <c r="AA175" s="112">
        <f t="shared" si="140"/>
        <v>0</v>
      </c>
      <c r="AB175" s="115">
        <f t="shared" si="140"/>
        <v>0</v>
      </c>
      <c r="AC175" s="112">
        <f t="shared" si="140"/>
        <v>0</v>
      </c>
      <c r="AD175" s="114">
        <f t="shared" si="140"/>
        <v>0</v>
      </c>
      <c r="AE175" s="116">
        <f t="shared" si="140"/>
        <v>0</v>
      </c>
      <c r="AF175" s="54"/>
    </row>
    <row r="176" spans="1:32" s="211" customFormat="1" hidden="1" x14ac:dyDescent="0.25">
      <c r="A176" s="128" t="s">
        <v>941</v>
      </c>
      <c r="B176" s="191" t="s">
        <v>939</v>
      </c>
      <c r="C176" s="200"/>
      <c r="D176" s="567" t="s">
        <v>938</v>
      </c>
      <c r="E176" s="567"/>
      <c r="F176" s="203">
        <f t="shared" si="100"/>
        <v>0</v>
      </c>
      <c r="G176" s="201"/>
      <c r="H176" s="194"/>
      <c r="I176" s="194"/>
      <c r="J176" s="194"/>
      <c r="K176" s="195"/>
      <c r="L176" s="196"/>
      <c r="M176" s="196"/>
      <c r="N176" s="196"/>
      <c r="O176" s="196"/>
      <c r="P176" s="196"/>
      <c r="Q176" s="196"/>
      <c r="R176" s="196"/>
      <c r="S176" s="202"/>
      <c r="T176" s="201"/>
      <c r="U176" s="195"/>
      <c r="V176" s="195"/>
      <c r="W176" s="195"/>
      <c r="X176" s="195"/>
      <c r="Y176" s="195"/>
      <c r="Z176" s="195"/>
      <c r="AA176" s="195"/>
      <c r="AB176" s="196"/>
      <c r="AC176" s="195"/>
      <c r="AD176" s="194"/>
      <c r="AE176" s="197"/>
      <c r="AF176" s="251"/>
    </row>
    <row r="177" spans="1:32" s="211" customFormat="1" hidden="1" x14ac:dyDescent="0.25">
      <c r="A177" s="128" t="s">
        <v>833</v>
      </c>
      <c r="B177" s="191" t="s">
        <v>940</v>
      </c>
      <c r="C177" s="200"/>
      <c r="D177" s="567" t="s">
        <v>834</v>
      </c>
      <c r="E177" s="567"/>
      <c r="F177" s="203">
        <f t="shared" si="100"/>
        <v>0</v>
      </c>
      <c r="G177" s="201"/>
      <c r="H177" s="194"/>
      <c r="I177" s="194"/>
      <c r="J177" s="194"/>
      <c r="K177" s="195"/>
      <c r="L177" s="196"/>
      <c r="M177" s="196"/>
      <c r="N177" s="196"/>
      <c r="O177" s="196"/>
      <c r="P177" s="196"/>
      <c r="Q177" s="196"/>
      <c r="R177" s="196"/>
      <c r="S177" s="202"/>
      <c r="T177" s="201"/>
      <c r="U177" s="195"/>
      <c r="V177" s="195"/>
      <c r="W177" s="195"/>
      <c r="X177" s="195"/>
      <c r="Y177" s="195"/>
      <c r="Z177" s="195"/>
      <c r="AA177" s="195"/>
      <c r="AB177" s="196"/>
      <c r="AC177" s="195"/>
      <c r="AD177" s="194"/>
      <c r="AE177" s="197"/>
      <c r="AF177" s="251"/>
    </row>
    <row r="178" spans="1:32" s="41" customFormat="1" hidden="1" x14ac:dyDescent="0.25">
      <c r="A178" s="128" t="s">
        <v>55</v>
      </c>
      <c r="B178" s="109" t="s">
        <v>748</v>
      </c>
      <c r="C178" s="564" t="s">
        <v>942</v>
      </c>
      <c r="D178" s="565"/>
      <c r="E178" s="565"/>
      <c r="F178" s="110">
        <f t="shared" si="100"/>
        <v>0</v>
      </c>
      <c r="G178" s="111"/>
      <c r="H178" s="114"/>
      <c r="I178" s="114"/>
      <c r="J178" s="114"/>
      <c r="K178" s="112"/>
      <c r="L178" s="115"/>
      <c r="M178" s="115"/>
      <c r="N178" s="115"/>
      <c r="O178" s="115"/>
      <c r="P178" s="115"/>
      <c r="Q178" s="115"/>
      <c r="R178" s="115"/>
      <c r="S178" s="113"/>
      <c r="T178" s="111"/>
      <c r="U178" s="112"/>
      <c r="V178" s="112"/>
      <c r="W178" s="112"/>
      <c r="X178" s="112"/>
      <c r="Y178" s="112"/>
      <c r="Z178" s="112"/>
      <c r="AA178" s="112"/>
      <c r="AB178" s="115"/>
      <c r="AC178" s="112"/>
      <c r="AD178" s="114"/>
      <c r="AE178" s="116"/>
      <c r="AF178" s="54"/>
    </row>
    <row r="179" spans="1:32" s="41" customFormat="1" x14ac:dyDescent="0.25">
      <c r="A179" s="128" t="s">
        <v>56</v>
      </c>
      <c r="B179" s="109" t="s">
        <v>749</v>
      </c>
      <c r="C179" s="564" t="s">
        <v>57</v>
      </c>
      <c r="D179" s="565"/>
      <c r="E179" s="565"/>
      <c r="F179" s="110">
        <f t="shared" si="100"/>
        <v>3000</v>
      </c>
      <c r="G179" s="111">
        <f t="shared" ref="G179:S179" si="141">G180+G181+G182</f>
        <v>0</v>
      </c>
      <c r="H179" s="114">
        <f t="shared" si="141"/>
        <v>0</v>
      </c>
      <c r="I179" s="114">
        <f t="shared" si="141"/>
        <v>0</v>
      </c>
      <c r="J179" s="114">
        <f t="shared" si="141"/>
        <v>0</v>
      </c>
      <c r="K179" s="112">
        <f t="shared" si="141"/>
        <v>0</v>
      </c>
      <c r="L179" s="115">
        <f t="shared" ref="L179:R179" si="142">L180+L181+L182</f>
        <v>0</v>
      </c>
      <c r="M179" s="115">
        <f t="shared" ref="M179:N179" si="143">M180+M181+M182</f>
        <v>0</v>
      </c>
      <c r="N179" s="115">
        <f t="shared" si="143"/>
        <v>0</v>
      </c>
      <c r="O179" s="115">
        <f t="shared" si="142"/>
        <v>0</v>
      </c>
      <c r="P179" s="115">
        <f t="shared" ref="P179:Q179" si="144">P180+P181+P182</f>
        <v>0</v>
      </c>
      <c r="Q179" s="115">
        <f t="shared" si="144"/>
        <v>3000</v>
      </c>
      <c r="R179" s="115">
        <f t="shared" si="142"/>
        <v>0</v>
      </c>
      <c r="S179" s="113">
        <f t="shared" si="141"/>
        <v>0</v>
      </c>
      <c r="T179" s="111">
        <f>T180+T181+T182</f>
        <v>0</v>
      </c>
      <c r="U179" s="112">
        <f t="shared" ref="U179:AE179" si="145">U180+U181+U182</f>
        <v>1000</v>
      </c>
      <c r="V179" s="112">
        <f t="shared" si="145"/>
        <v>0</v>
      </c>
      <c r="W179" s="112">
        <f t="shared" si="145"/>
        <v>0</v>
      </c>
      <c r="X179" s="112">
        <f t="shared" si="145"/>
        <v>0</v>
      </c>
      <c r="Y179" s="112">
        <f t="shared" si="145"/>
        <v>0</v>
      </c>
      <c r="Z179" s="112">
        <f t="shared" si="145"/>
        <v>0</v>
      </c>
      <c r="AA179" s="112">
        <f t="shared" si="145"/>
        <v>1000</v>
      </c>
      <c r="AB179" s="115">
        <f t="shared" si="145"/>
        <v>0</v>
      </c>
      <c r="AC179" s="112">
        <f t="shared" si="145"/>
        <v>0</v>
      </c>
      <c r="AD179" s="114">
        <f t="shared" si="145"/>
        <v>1000</v>
      </c>
      <c r="AE179" s="116">
        <f t="shared" si="145"/>
        <v>0</v>
      </c>
      <c r="AF179" s="54"/>
    </row>
    <row r="180" spans="1:32" hidden="1" x14ac:dyDescent="0.25">
      <c r="B180" s="55"/>
      <c r="C180" s="2"/>
      <c r="D180" s="524" t="s">
        <v>411</v>
      </c>
      <c r="E180" s="524"/>
      <c r="F180" s="80">
        <f t="shared" si="100"/>
        <v>0</v>
      </c>
      <c r="G180" s="76"/>
      <c r="H180" s="42"/>
      <c r="I180" s="42"/>
      <c r="J180" s="42"/>
      <c r="K180" s="1"/>
      <c r="L180" s="82"/>
      <c r="M180" s="82"/>
      <c r="N180" s="82"/>
      <c r="O180" s="82"/>
      <c r="P180" s="82"/>
      <c r="Q180" s="82"/>
      <c r="R180" s="82"/>
      <c r="S180" s="77"/>
      <c r="T180" s="76"/>
      <c r="U180" s="1"/>
      <c r="V180" s="1"/>
      <c r="W180" s="1"/>
      <c r="X180" s="1"/>
      <c r="Y180" s="1"/>
      <c r="Z180" s="1"/>
      <c r="AA180" s="1"/>
      <c r="AB180" s="82"/>
      <c r="AC180" s="1"/>
      <c r="AD180" s="42"/>
      <c r="AE180" s="44"/>
      <c r="AF180" s="56"/>
    </row>
    <row r="181" spans="1:32" hidden="1" x14ac:dyDescent="0.25">
      <c r="B181" s="55"/>
      <c r="C181" s="2"/>
      <c r="D181" s="524" t="s">
        <v>337</v>
      </c>
      <c r="E181" s="524"/>
      <c r="F181" s="80">
        <f t="shared" si="100"/>
        <v>0</v>
      </c>
      <c r="G181" s="76"/>
      <c r="H181" s="42"/>
      <c r="I181" s="42"/>
      <c r="J181" s="42"/>
      <c r="K181" s="1"/>
      <c r="L181" s="82"/>
      <c r="M181" s="82"/>
      <c r="N181" s="82"/>
      <c r="O181" s="82"/>
      <c r="P181" s="82"/>
      <c r="Q181" s="82"/>
      <c r="R181" s="82"/>
      <c r="S181" s="77"/>
      <c r="T181" s="76"/>
      <c r="U181" s="1"/>
      <c r="V181" s="1"/>
      <c r="W181" s="1"/>
      <c r="X181" s="1"/>
      <c r="Y181" s="1"/>
      <c r="Z181" s="1"/>
      <c r="AA181" s="1"/>
      <c r="AB181" s="82"/>
      <c r="AC181" s="1"/>
      <c r="AD181" s="42"/>
      <c r="AE181" s="44"/>
      <c r="AF181" s="56"/>
    </row>
    <row r="182" spans="1:32" ht="15.75" thickBot="1" x14ac:dyDescent="0.3">
      <c r="B182" s="57"/>
      <c r="C182" s="20"/>
      <c r="D182" s="559" t="s">
        <v>338</v>
      </c>
      <c r="E182" s="559"/>
      <c r="F182" s="80">
        <f t="shared" si="100"/>
        <v>3000</v>
      </c>
      <c r="G182" s="76"/>
      <c r="H182" s="42"/>
      <c r="I182" s="42"/>
      <c r="J182" s="42"/>
      <c r="K182" s="1"/>
      <c r="L182" s="82"/>
      <c r="M182" s="82"/>
      <c r="N182" s="82"/>
      <c r="O182" s="82"/>
      <c r="P182" s="82"/>
      <c r="Q182" s="82">
        <f>F182</f>
        <v>3000</v>
      </c>
      <c r="R182" s="82"/>
      <c r="S182" s="77"/>
      <c r="T182" s="76"/>
      <c r="U182" s="1">
        <v>1000</v>
      </c>
      <c r="V182" s="1"/>
      <c r="W182" s="1"/>
      <c r="X182" s="1"/>
      <c r="Y182" s="1"/>
      <c r="Z182" s="1"/>
      <c r="AA182" s="1">
        <v>1000</v>
      </c>
      <c r="AB182" s="82"/>
      <c r="AC182" s="1"/>
      <c r="AD182" s="42">
        <v>1000</v>
      </c>
      <c r="AE182" s="44"/>
      <c r="AF182" s="56"/>
    </row>
    <row r="183" spans="1:32" ht="15.75" thickBot="1" x14ac:dyDescent="0.3">
      <c r="B183" s="101" t="s">
        <v>58</v>
      </c>
      <c r="C183" s="540" t="s">
        <v>59</v>
      </c>
      <c r="D183" s="558"/>
      <c r="E183" s="558"/>
      <c r="F183" s="86">
        <f t="shared" si="100"/>
        <v>18000000</v>
      </c>
      <c r="G183" s="87">
        <f t="shared" ref="G183:S183" si="146">G184+G185+G188+G189+G192</f>
        <v>0</v>
      </c>
      <c r="H183" s="90">
        <f t="shared" si="146"/>
        <v>0</v>
      </c>
      <c r="I183" s="90">
        <f t="shared" si="146"/>
        <v>18000000</v>
      </c>
      <c r="J183" s="90">
        <f t="shared" si="146"/>
        <v>0</v>
      </c>
      <c r="K183" s="88">
        <f t="shared" si="146"/>
        <v>0</v>
      </c>
      <c r="L183" s="91">
        <f t="shared" ref="L183:R183" si="147">L184+L185+L188+L189+L192</f>
        <v>0</v>
      </c>
      <c r="M183" s="91">
        <f t="shared" ref="M183:N183" si="148">M184+M185+M188+M189+M192</f>
        <v>0</v>
      </c>
      <c r="N183" s="91">
        <f t="shared" si="148"/>
        <v>0</v>
      </c>
      <c r="O183" s="91">
        <f t="shared" si="147"/>
        <v>0</v>
      </c>
      <c r="P183" s="91">
        <f t="shared" ref="P183:Q183" si="149">P184+P185+P188+P189+P192</f>
        <v>0</v>
      </c>
      <c r="Q183" s="91">
        <f t="shared" si="149"/>
        <v>0</v>
      </c>
      <c r="R183" s="91">
        <f t="shared" si="147"/>
        <v>0</v>
      </c>
      <c r="S183" s="89">
        <f t="shared" si="146"/>
        <v>0</v>
      </c>
      <c r="T183" s="87">
        <f>T184+T185+T188+T189+T192</f>
        <v>0</v>
      </c>
      <c r="U183" s="88">
        <f t="shared" ref="U183:AE183" si="150">U184+U185+U188+U189+U192</f>
        <v>0</v>
      </c>
      <c r="V183" s="88">
        <f t="shared" si="150"/>
        <v>0</v>
      </c>
      <c r="W183" s="88">
        <f t="shared" si="150"/>
        <v>0</v>
      </c>
      <c r="X183" s="88">
        <f t="shared" si="150"/>
        <v>4000000</v>
      </c>
      <c r="Y183" s="88">
        <f t="shared" si="150"/>
        <v>0</v>
      </c>
      <c r="Z183" s="88">
        <f t="shared" si="150"/>
        <v>0</v>
      </c>
      <c r="AA183" s="88">
        <f t="shared" si="150"/>
        <v>0</v>
      </c>
      <c r="AB183" s="91">
        <f t="shared" si="150"/>
        <v>14000000</v>
      </c>
      <c r="AC183" s="88">
        <f t="shared" si="150"/>
        <v>0</v>
      </c>
      <c r="AD183" s="90">
        <f t="shared" si="150"/>
        <v>0</v>
      </c>
      <c r="AE183" s="92">
        <f t="shared" si="150"/>
        <v>0</v>
      </c>
      <c r="AF183" s="52"/>
    </row>
    <row r="184" spans="1:32" s="18" customFormat="1" hidden="1" x14ac:dyDescent="0.25">
      <c r="A184" s="128" t="s">
        <v>60</v>
      </c>
      <c r="B184" s="117" t="s">
        <v>750</v>
      </c>
      <c r="C184" s="541" t="s">
        <v>412</v>
      </c>
      <c r="D184" s="542"/>
      <c r="E184" s="542"/>
      <c r="F184" s="94">
        <f t="shared" si="100"/>
        <v>0</v>
      </c>
      <c r="G184" s="95"/>
      <c r="H184" s="98"/>
      <c r="I184" s="98"/>
      <c r="J184" s="98"/>
      <c r="K184" s="96"/>
      <c r="L184" s="99"/>
      <c r="M184" s="99"/>
      <c r="N184" s="99"/>
      <c r="O184" s="99"/>
      <c r="P184" s="99"/>
      <c r="Q184" s="99"/>
      <c r="R184" s="99"/>
      <c r="S184" s="97"/>
      <c r="T184" s="95"/>
      <c r="U184" s="96"/>
      <c r="V184" s="96"/>
      <c r="W184" s="96"/>
      <c r="X184" s="96"/>
      <c r="Y184" s="96"/>
      <c r="Z184" s="96"/>
      <c r="AA184" s="96"/>
      <c r="AB184" s="99"/>
      <c r="AC184" s="96"/>
      <c r="AD184" s="98"/>
      <c r="AE184" s="100"/>
      <c r="AF184" s="52"/>
    </row>
    <row r="185" spans="1:32" s="18" customFormat="1" x14ac:dyDescent="0.25">
      <c r="A185" s="128" t="s">
        <v>61</v>
      </c>
      <c r="B185" s="93" t="s">
        <v>751</v>
      </c>
      <c r="C185" s="534" t="s">
        <v>62</v>
      </c>
      <c r="D185" s="535"/>
      <c r="E185" s="535"/>
      <c r="F185" s="94">
        <f t="shared" si="100"/>
        <v>18000000</v>
      </c>
      <c r="G185" s="95">
        <f t="shared" ref="G185:S185" si="151">G186+G187</f>
        <v>0</v>
      </c>
      <c r="H185" s="98">
        <f t="shared" si="151"/>
        <v>0</v>
      </c>
      <c r="I185" s="98">
        <f t="shared" si="151"/>
        <v>18000000</v>
      </c>
      <c r="J185" s="98">
        <f t="shared" si="151"/>
        <v>0</v>
      </c>
      <c r="K185" s="96">
        <f t="shared" si="151"/>
        <v>0</v>
      </c>
      <c r="L185" s="99">
        <f t="shared" ref="L185:R185" si="152">L186+L187</f>
        <v>0</v>
      </c>
      <c r="M185" s="99">
        <f t="shared" ref="M185:N185" si="153">M186+M187</f>
        <v>0</v>
      </c>
      <c r="N185" s="99">
        <f t="shared" si="153"/>
        <v>0</v>
      </c>
      <c r="O185" s="99">
        <f t="shared" si="152"/>
        <v>0</v>
      </c>
      <c r="P185" s="99">
        <f t="shared" ref="P185:Q185" si="154">P186+P187</f>
        <v>0</v>
      </c>
      <c r="Q185" s="99">
        <f t="shared" si="154"/>
        <v>0</v>
      </c>
      <c r="R185" s="99">
        <f t="shared" si="152"/>
        <v>0</v>
      </c>
      <c r="S185" s="97">
        <f t="shared" si="151"/>
        <v>0</v>
      </c>
      <c r="T185" s="95">
        <f t="shared" ref="T185" si="155">T186+T187</f>
        <v>0</v>
      </c>
      <c r="U185" s="96">
        <f t="shared" ref="U185:AE185" si="156">U186+U187</f>
        <v>0</v>
      </c>
      <c r="V185" s="96">
        <f t="shared" si="156"/>
        <v>0</v>
      </c>
      <c r="W185" s="96">
        <f t="shared" si="156"/>
        <v>0</v>
      </c>
      <c r="X185" s="96">
        <f t="shared" si="156"/>
        <v>4000000</v>
      </c>
      <c r="Y185" s="96">
        <f t="shared" si="156"/>
        <v>0</v>
      </c>
      <c r="Z185" s="96">
        <f t="shared" si="156"/>
        <v>0</v>
      </c>
      <c r="AA185" s="96">
        <f t="shared" si="156"/>
        <v>0</v>
      </c>
      <c r="AB185" s="99">
        <f t="shared" si="156"/>
        <v>14000000</v>
      </c>
      <c r="AC185" s="96">
        <f t="shared" si="156"/>
        <v>0</v>
      </c>
      <c r="AD185" s="98">
        <f t="shared" si="156"/>
        <v>0</v>
      </c>
      <c r="AE185" s="100">
        <f t="shared" si="156"/>
        <v>0</v>
      </c>
      <c r="AF185" s="52"/>
    </row>
    <row r="186" spans="1:32" hidden="1" x14ac:dyDescent="0.25">
      <c r="B186" s="55"/>
      <c r="C186" s="2"/>
      <c r="D186" s="524" t="s">
        <v>339</v>
      </c>
      <c r="E186" s="524"/>
      <c r="F186" s="80">
        <f t="shared" si="100"/>
        <v>0</v>
      </c>
      <c r="G186" s="76"/>
      <c r="H186" s="42"/>
      <c r="I186" s="42"/>
      <c r="J186" s="42"/>
      <c r="K186" s="1"/>
      <c r="L186" s="82"/>
      <c r="M186" s="82"/>
      <c r="N186" s="82"/>
      <c r="O186" s="82"/>
      <c r="P186" s="82"/>
      <c r="Q186" s="82"/>
      <c r="R186" s="82"/>
      <c r="S186" s="77"/>
      <c r="T186" s="76"/>
      <c r="U186" s="1"/>
      <c r="V186" s="1"/>
      <c r="W186" s="1"/>
      <c r="X186" s="1"/>
      <c r="Y186" s="1"/>
      <c r="Z186" s="1"/>
      <c r="AA186" s="1"/>
      <c r="AB186" s="82"/>
      <c r="AC186" s="1"/>
      <c r="AD186" s="42"/>
      <c r="AE186" s="44"/>
      <c r="AF186" s="56"/>
    </row>
    <row r="187" spans="1:32" ht="15.75" thickBot="1" x14ac:dyDescent="0.3">
      <c r="B187" s="55"/>
      <c r="C187" s="2"/>
      <c r="D187" s="524" t="s">
        <v>340</v>
      </c>
      <c r="E187" s="524"/>
      <c r="F187" s="80">
        <f t="shared" si="100"/>
        <v>18000000</v>
      </c>
      <c r="G187" s="76"/>
      <c r="H187" s="42"/>
      <c r="I187" s="42">
        <f>F187</f>
        <v>18000000</v>
      </c>
      <c r="J187" s="42"/>
      <c r="K187" s="1"/>
      <c r="L187" s="82"/>
      <c r="M187" s="82"/>
      <c r="N187" s="82"/>
      <c r="O187" s="82"/>
      <c r="P187" s="82"/>
      <c r="Q187" s="82"/>
      <c r="R187" s="82"/>
      <c r="S187" s="77"/>
      <c r="T187" s="76"/>
      <c r="U187" s="1"/>
      <c r="V187" s="1"/>
      <c r="W187" s="1"/>
      <c r="X187" s="1">
        <v>4000000</v>
      </c>
      <c r="Y187" s="1"/>
      <c r="Z187" s="1"/>
      <c r="AA187" s="1"/>
      <c r="AB187" s="82">
        <v>14000000</v>
      </c>
      <c r="AC187" s="1"/>
      <c r="AD187" s="42"/>
      <c r="AE187" s="44"/>
      <c r="AF187" s="56"/>
    </row>
    <row r="188" spans="1:32" s="18" customFormat="1" hidden="1" x14ac:dyDescent="0.25">
      <c r="A188" s="128" t="s">
        <v>63</v>
      </c>
      <c r="B188" s="93" t="s">
        <v>752</v>
      </c>
      <c r="C188" s="556" t="s">
        <v>413</v>
      </c>
      <c r="D188" s="557"/>
      <c r="E188" s="557"/>
      <c r="F188" s="94">
        <f t="shared" si="100"/>
        <v>0</v>
      </c>
      <c r="G188" s="95"/>
      <c r="H188" s="98"/>
      <c r="I188" s="98"/>
      <c r="J188" s="98"/>
      <c r="K188" s="96"/>
      <c r="L188" s="99"/>
      <c r="M188" s="99"/>
      <c r="N188" s="99"/>
      <c r="O188" s="99"/>
      <c r="P188" s="99"/>
      <c r="Q188" s="99"/>
      <c r="R188" s="99"/>
      <c r="S188" s="97"/>
      <c r="T188" s="95"/>
      <c r="U188" s="96"/>
      <c r="V188" s="96"/>
      <c r="W188" s="96"/>
      <c r="X188" s="96"/>
      <c r="Y188" s="96"/>
      <c r="Z188" s="96"/>
      <c r="AA188" s="96"/>
      <c r="AB188" s="99"/>
      <c r="AC188" s="96"/>
      <c r="AD188" s="98"/>
      <c r="AE188" s="100"/>
      <c r="AF188" s="52"/>
    </row>
    <row r="189" spans="1:32" s="18" customFormat="1" hidden="1" x14ac:dyDescent="0.25">
      <c r="A189" s="128" t="s">
        <v>64</v>
      </c>
      <c r="B189" s="93" t="s">
        <v>753</v>
      </c>
      <c r="C189" s="556" t="s">
        <v>65</v>
      </c>
      <c r="D189" s="557"/>
      <c r="E189" s="557"/>
      <c r="F189" s="94">
        <f t="shared" si="100"/>
        <v>0</v>
      </c>
      <c r="G189" s="95">
        <f t="shared" ref="G189:S189" si="157">G190+G191</f>
        <v>0</v>
      </c>
      <c r="H189" s="98">
        <f t="shared" si="157"/>
        <v>0</v>
      </c>
      <c r="I189" s="98">
        <f t="shared" si="157"/>
        <v>0</v>
      </c>
      <c r="J189" s="98">
        <f t="shared" si="157"/>
        <v>0</v>
      </c>
      <c r="K189" s="96">
        <f t="shared" si="157"/>
        <v>0</v>
      </c>
      <c r="L189" s="99">
        <f t="shared" ref="L189:R189" si="158">L190+L191</f>
        <v>0</v>
      </c>
      <c r="M189" s="99">
        <f t="shared" ref="M189:N189" si="159">M190+M191</f>
        <v>0</v>
      </c>
      <c r="N189" s="99">
        <f t="shared" si="159"/>
        <v>0</v>
      </c>
      <c r="O189" s="99">
        <f t="shared" si="158"/>
        <v>0</v>
      </c>
      <c r="P189" s="99">
        <f t="shared" ref="P189:Q189" si="160">P190+P191</f>
        <v>0</v>
      </c>
      <c r="Q189" s="99">
        <f t="shared" si="160"/>
        <v>0</v>
      </c>
      <c r="R189" s="99">
        <f t="shared" si="158"/>
        <v>0</v>
      </c>
      <c r="S189" s="97">
        <f t="shared" si="157"/>
        <v>0</v>
      </c>
      <c r="T189" s="95">
        <f t="shared" ref="T189" si="161">T190+T191</f>
        <v>0</v>
      </c>
      <c r="U189" s="96">
        <f t="shared" ref="U189:AE189" si="162">U190+U191</f>
        <v>0</v>
      </c>
      <c r="V189" s="96">
        <f t="shared" si="162"/>
        <v>0</v>
      </c>
      <c r="W189" s="96">
        <f t="shared" si="162"/>
        <v>0</v>
      </c>
      <c r="X189" s="96">
        <f t="shared" si="162"/>
        <v>0</v>
      </c>
      <c r="Y189" s="96">
        <f t="shared" si="162"/>
        <v>0</v>
      </c>
      <c r="Z189" s="96">
        <f t="shared" si="162"/>
        <v>0</v>
      </c>
      <c r="AA189" s="96">
        <f t="shared" si="162"/>
        <v>0</v>
      </c>
      <c r="AB189" s="99">
        <f t="shared" si="162"/>
        <v>0</v>
      </c>
      <c r="AC189" s="96">
        <f t="shared" si="162"/>
        <v>0</v>
      </c>
      <c r="AD189" s="98">
        <f t="shared" si="162"/>
        <v>0</v>
      </c>
      <c r="AE189" s="100">
        <f t="shared" si="162"/>
        <v>0</v>
      </c>
      <c r="AF189" s="52"/>
    </row>
    <row r="190" spans="1:32" hidden="1" x14ac:dyDescent="0.25">
      <c r="B190" s="55"/>
      <c r="C190" s="2"/>
      <c r="D190" s="524" t="s">
        <v>341</v>
      </c>
      <c r="E190" s="524"/>
      <c r="F190" s="80">
        <f t="shared" si="100"/>
        <v>0</v>
      </c>
      <c r="G190" s="76"/>
      <c r="H190" s="42"/>
      <c r="I190" s="42"/>
      <c r="J190" s="42"/>
      <c r="K190" s="1"/>
      <c r="L190" s="82"/>
      <c r="M190" s="82"/>
      <c r="N190" s="82"/>
      <c r="O190" s="82"/>
      <c r="P190" s="82"/>
      <c r="Q190" s="82"/>
      <c r="R190" s="82"/>
      <c r="S190" s="77"/>
      <c r="T190" s="76"/>
      <c r="U190" s="1"/>
      <c r="V190" s="1"/>
      <c r="W190" s="1"/>
      <c r="X190" s="1"/>
      <c r="Y190" s="1"/>
      <c r="Z190" s="1"/>
      <c r="AA190" s="1"/>
      <c r="AB190" s="82"/>
      <c r="AC190" s="1"/>
      <c r="AD190" s="42"/>
      <c r="AE190" s="44"/>
      <c r="AF190" s="56"/>
    </row>
    <row r="191" spans="1:32" hidden="1" x14ac:dyDescent="0.25">
      <c r="B191" s="55"/>
      <c r="C191" s="2"/>
      <c r="D191" s="524" t="s">
        <v>342</v>
      </c>
      <c r="E191" s="524"/>
      <c r="F191" s="80">
        <f t="shared" si="100"/>
        <v>0</v>
      </c>
      <c r="G191" s="76"/>
      <c r="H191" s="42"/>
      <c r="I191" s="42"/>
      <c r="J191" s="42"/>
      <c r="K191" s="1"/>
      <c r="L191" s="82"/>
      <c r="M191" s="82"/>
      <c r="N191" s="82"/>
      <c r="O191" s="82"/>
      <c r="P191" s="82"/>
      <c r="Q191" s="82"/>
      <c r="R191" s="82"/>
      <c r="S191" s="77"/>
      <c r="T191" s="76"/>
      <c r="U191" s="1"/>
      <c r="V191" s="1"/>
      <c r="W191" s="1"/>
      <c r="X191" s="1"/>
      <c r="Y191" s="1"/>
      <c r="Z191" s="1"/>
      <c r="AA191" s="1"/>
      <c r="AB191" s="82"/>
      <c r="AC191" s="1"/>
      <c r="AD191" s="42"/>
      <c r="AE191" s="44"/>
      <c r="AF191" s="56"/>
    </row>
    <row r="192" spans="1:32" s="18" customFormat="1" ht="15.75" hidden="1" thickBot="1" x14ac:dyDescent="0.3">
      <c r="A192" s="128" t="s">
        <v>66</v>
      </c>
      <c r="B192" s="127" t="s">
        <v>754</v>
      </c>
      <c r="C192" s="569" t="s">
        <v>414</v>
      </c>
      <c r="D192" s="570"/>
      <c r="E192" s="570"/>
      <c r="F192" s="94">
        <f t="shared" si="100"/>
        <v>0</v>
      </c>
      <c r="G192" s="95"/>
      <c r="H192" s="98"/>
      <c r="I192" s="98"/>
      <c r="J192" s="98"/>
      <c r="K192" s="96"/>
      <c r="L192" s="99"/>
      <c r="M192" s="99"/>
      <c r="N192" s="99"/>
      <c r="O192" s="99"/>
      <c r="P192" s="99"/>
      <c r="Q192" s="99"/>
      <c r="R192" s="99"/>
      <c r="S192" s="97"/>
      <c r="T192" s="95"/>
      <c r="U192" s="96"/>
      <c r="V192" s="96"/>
      <c r="W192" s="96"/>
      <c r="X192" s="96"/>
      <c r="Y192" s="96"/>
      <c r="Z192" s="96"/>
      <c r="AA192" s="96"/>
      <c r="AB192" s="99"/>
      <c r="AC192" s="96"/>
      <c r="AD192" s="98"/>
      <c r="AE192" s="100"/>
      <c r="AF192" s="52"/>
    </row>
    <row r="193" spans="1:32" ht="15.75" thickBot="1" x14ac:dyDescent="0.3">
      <c r="B193" s="101" t="s">
        <v>67</v>
      </c>
      <c r="C193" s="540" t="s">
        <v>68</v>
      </c>
      <c r="D193" s="558"/>
      <c r="E193" s="558"/>
      <c r="F193" s="86">
        <f t="shared" si="100"/>
        <v>0</v>
      </c>
      <c r="G193" s="87">
        <f t="shared" ref="G193:S193" si="163">G194+G195+G196+G197+G207</f>
        <v>0</v>
      </c>
      <c r="H193" s="90">
        <f t="shared" si="163"/>
        <v>0</v>
      </c>
      <c r="I193" s="90">
        <f t="shared" si="163"/>
        <v>0</v>
      </c>
      <c r="J193" s="90">
        <f t="shared" si="163"/>
        <v>0</v>
      </c>
      <c r="K193" s="88">
        <f t="shared" si="163"/>
        <v>0</v>
      </c>
      <c r="L193" s="91">
        <f t="shared" ref="L193:R193" si="164">L194+L195+L196+L197+L207</f>
        <v>0</v>
      </c>
      <c r="M193" s="91">
        <f t="shared" ref="M193:N193" si="165">M194+M195+M196+M197+M207</f>
        <v>0</v>
      </c>
      <c r="N193" s="91">
        <f t="shared" si="165"/>
        <v>0</v>
      </c>
      <c r="O193" s="91">
        <f t="shared" si="164"/>
        <v>0</v>
      </c>
      <c r="P193" s="91">
        <f t="shared" ref="P193:Q193" si="166">P194+P195+P196+P197+P207</f>
        <v>0</v>
      </c>
      <c r="Q193" s="91">
        <f t="shared" si="166"/>
        <v>0</v>
      </c>
      <c r="R193" s="91">
        <f t="shared" si="164"/>
        <v>0</v>
      </c>
      <c r="S193" s="89">
        <f t="shared" si="163"/>
        <v>0</v>
      </c>
      <c r="T193" s="87">
        <f>T194+T195+T196+T197+T207</f>
        <v>0</v>
      </c>
      <c r="U193" s="88">
        <f t="shared" ref="U193:AE193" si="167">U194+U195+U196+U197+U207</f>
        <v>0</v>
      </c>
      <c r="V193" s="88">
        <f t="shared" si="167"/>
        <v>0</v>
      </c>
      <c r="W193" s="88">
        <f t="shared" si="167"/>
        <v>0</v>
      </c>
      <c r="X193" s="88">
        <f t="shared" si="167"/>
        <v>0</v>
      </c>
      <c r="Y193" s="88">
        <f t="shared" si="167"/>
        <v>0</v>
      </c>
      <c r="Z193" s="88">
        <f t="shared" si="167"/>
        <v>0</v>
      </c>
      <c r="AA193" s="88">
        <f t="shared" si="167"/>
        <v>0</v>
      </c>
      <c r="AB193" s="91">
        <f t="shared" si="167"/>
        <v>0</v>
      </c>
      <c r="AC193" s="88">
        <f t="shared" si="167"/>
        <v>0</v>
      </c>
      <c r="AD193" s="90">
        <f t="shared" si="167"/>
        <v>0</v>
      </c>
      <c r="AE193" s="92">
        <f t="shared" si="167"/>
        <v>0</v>
      </c>
      <c r="AF193" s="52"/>
    </row>
    <row r="194" spans="1:32" s="18" customFormat="1" ht="25.5" hidden="1" customHeight="1" x14ac:dyDescent="0.25">
      <c r="A194" s="128" t="s">
        <v>69</v>
      </c>
      <c r="B194" s="93" t="s">
        <v>755</v>
      </c>
      <c r="C194" s="532" t="s">
        <v>415</v>
      </c>
      <c r="D194" s="533"/>
      <c r="E194" s="533"/>
      <c r="F194" s="94">
        <f t="shared" si="100"/>
        <v>0</v>
      </c>
      <c r="G194" s="95"/>
      <c r="H194" s="98"/>
      <c r="I194" s="98"/>
      <c r="J194" s="98"/>
      <c r="K194" s="96"/>
      <c r="L194" s="99"/>
      <c r="M194" s="99"/>
      <c r="N194" s="99"/>
      <c r="O194" s="99"/>
      <c r="P194" s="99"/>
      <c r="Q194" s="99"/>
      <c r="R194" s="99"/>
      <c r="S194" s="97"/>
      <c r="T194" s="95"/>
      <c r="U194" s="96"/>
      <c r="V194" s="96"/>
      <c r="W194" s="96"/>
      <c r="X194" s="96"/>
      <c r="Y194" s="96"/>
      <c r="Z194" s="96"/>
      <c r="AA194" s="96"/>
      <c r="AB194" s="99"/>
      <c r="AC194" s="96"/>
      <c r="AD194" s="98"/>
      <c r="AE194" s="100"/>
      <c r="AF194" s="52"/>
    </row>
    <row r="195" spans="1:32" s="18" customFormat="1" ht="25.5" hidden="1" customHeight="1" x14ac:dyDescent="0.25">
      <c r="A195" s="128" t="s">
        <v>70</v>
      </c>
      <c r="B195" s="93" t="s">
        <v>756</v>
      </c>
      <c r="C195" s="532" t="s">
        <v>71</v>
      </c>
      <c r="D195" s="533"/>
      <c r="E195" s="533"/>
      <c r="F195" s="94">
        <f t="shared" si="100"/>
        <v>0</v>
      </c>
      <c r="G195" s="95"/>
      <c r="H195" s="98"/>
      <c r="I195" s="98"/>
      <c r="J195" s="98"/>
      <c r="K195" s="96"/>
      <c r="L195" s="99"/>
      <c r="M195" s="99"/>
      <c r="N195" s="99"/>
      <c r="O195" s="99"/>
      <c r="P195" s="99"/>
      <c r="Q195" s="99"/>
      <c r="R195" s="99"/>
      <c r="S195" s="97"/>
      <c r="T195" s="95"/>
      <c r="U195" s="96"/>
      <c r="V195" s="96"/>
      <c r="W195" s="96"/>
      <c r="X195" s="96"/>
      <c r="Y195" s="96"/>
      <c r="Z195" s="96"/>
      <c r="AA195" s="96"/>
      <c r="AB195" s="99"/>
      <c r="AC195" s="96"/>
      <c r="AD195" s="98"/>
      <c r="AE195" s="100"/>
      <c r="AF195" s="52"/>
    </row>
    <row r="196" spans="1:32" s="18" customFormat="1" ht="25.5" hidden="1" customHeight="1" x14ac:dyDescent="0.25">
      <c r="A196" s="128" t="s">
        <v>72</v>
      </c>
      <c r="B196" s="93" t="s">
        <v>757</v>
      </c>
      <c r="C196" s="532" t="s">
        <v>73</v>
      </c>
      <c r="D196" s="533"/>
      <c r="E196" s="533"/>
      <c r="F196" s="94">
        <f t="shared" si="100"/>
        <v>0</v>
      </c>
      <c r="G196" s="95"/>
      <c r="H196" s="98"/>
      <c r="I196" s="98"/>
      <c r="J196" s="98"/>
      <c r="K196" s="96"/>
      <c r="L196" s="99"/>
      <c r="M196" s="99"/>
      <c r="N196" s="99"/>
      <c r="O196" s="99"/>
      <c r="P196" s="99"/>
      <c r="Q196" s="99"/>
      <c r="R196" s="99"/>
      <c r="S196" s="97"/>
      <c r="T196" s="95"/>
      <c r="U196" s="96"/>
      <c r="V196" s="96"/>
      <c r="W196" s="96"/>
      <c r="X196" s="96"/>
      <c r="Y196" s="96"/>
      <c r="Z196" s="96"/>
      <c r="AA196" s="96"/>
      <c r="AB196" s="99"/>
      <c r="AC196" s="96"/>
      <c r="AD196" s="98"/>
      <c r="AE196" s="100"/>
      <c r="AF196" s="52"/>
    </row>
    <row r="197" spans="1:32" s="18" customFormat="1" ht="25.5" hidden="1" customHeight="1" x14ac:dyDescent="0.25">
      <c r="A197" s="128" t="s">
        <v>74</v>
      </c>
      <c r="B197" s="93" t="s">
        <v>758</v>
      </c>
      <c r="C197" s="532" t="s">
        <v>605</v>
      </c>
      <c r="D197" s="533"/>
      <c r="E197" s="533"/>
      <c r="F197" s="94">
        <f t="shared" si="100"/>
        <v>0</v>
      </c>
      <c r="G197" s="95">
        <f t="shared" ref="G197:S197" si="168">G198+G199+G200+G201+G202+G203+G204+G205+G206</f>
        <v>0</v>
      </c>
      <c r="H197" s="98">
        <f t="shared" si="168"/>
        <v>0</v>
      </c>
      <c r="I197" s="98">
        <f t="shared" si="168"/>
        <v>0</v>
      </c>
      <c r="J197" s="98">
        <f t="shared" si="168"/>
        <v>0</v>
      </c>
      <c r="K197" s="96">
        <f t="shared" si="168"/>
        <v>0</v>
      </c>
      <c r="L197" s="99">
        <f t="shared" ref="L197:R197" si="169">L198+L199+L200+L201+L202+L203+L204+L205+L206</f>
        <v>0</v>
      </c>
      <c r="M197" s="99">
        <f t="shared" ref="M197:N197" si="170">M198+M199+M200+M201+M202+M203+M204+M205+M206</f>
        <v>0</v>
      </c>
      <c r="N197" s="99">
        <f t="shared" si="170"/>
        <v>0</v>
      </c>
      <c r="O197" s="99">
        <f t="shared" si="169"/>
        <v>0</v>
      </c>
      <c r="P197" s="99">
        <f t="shared" ref="P197:Q197" si="171">P198+P199+P200+P201+P202+P203+P204+P205+P206</f>
        <v>0</v>
      </c>
      <c r="Q197" s="99">
        <f t="shared" si="171"/>
        <v>0</v>
      </c>
      <c r="R197" s="99">
        <f t="shared" si="169"/>
        <v>0</v>
      </c>
      <c r="S197" s="97">
        <f t="shared" si="168"/>
        <v>0</v>
      </c>
      <c r="T197" s="95">
        <f>T198+T199+T200+T201+T202+T203+T204+T205+T206</f>
        <v>0</v>
      </c>
      <c r="U197" s="96">
        <f t="shared" ref="U197:AE197" si="172">U198+U199+U200+U201+U202+U203+U204+U205+U206</f>
        <v>0</v>
      </c>
      <c r="V197" s="96">
        <f t="shared" si="172"/>
        <v>0</v>
      </c>
      <c r="W197" s="96">
        <f t="shared" si="172"/>
        <v>0</v>
      </c>
      <c r="X197" s="96">
        <f t="shared" si="172"/>
        <v>0</v>
      </c>
      <c r="Y197" s="96">
        <f t="shared" si="172"/>
        <v>0</v>
      </c>
      <c r="Z197" s="96">
        <f t="shared" si="172"/>
        <v>0</v>
      </c>
      <c r="AA197" s="96">
        <f t="shared" si="172"/>
        <v>0</v>
      </c>
      <c r="AB197" s="99">
        <f t="shared" si="172"/>
        <v>0</v>
      </c>
      <c r="AC197" s="96">
        <f t="shared" si="172"/>
        <v>0</v>
      </c>
      <c r="AD197" s="98">
        <f t="shared" si="172"/>
        <v>0</v>
      </c>
      <c r="AE197" s="100">
        <f t="shared" si="172"/>
        <v>0</v>
      </c>
      <c r="AF197" s="52"/>
    </row>
    <row r="198" spans="1:32" ht="15.75" hidden="1" thickBot="1" x14ac:dyDescent="0.3">
      <c r="B198" s="55"/>
      <c r="C198" s="2"/>
      <c r="D198" s="524" t="s">
        <v>416</v>
      </c>
      <c r="E198" s="524"/>
      <c r="F198" s="80">
        <f t="shared" si="100"/>
        <v>0</v>
      </c>
      <c r="G198" s="76"/>
      <c r="H198" s="42"/>
      <c r="I198" s="42"/>
      <c r="J198" s="42"/>
      <c r="K198" s="1"/>
      <c r="L198" s="82"/>
      <c r="M198" s="82"/>
      <c r="N198" s="82"/>
      <c r="O198" s="82"/>
      <c r="P198" s="82"/>
      <c r="Q198" s="82"/>
      <c r="R198" s="82"/>
      <c r="S198" s="77"/>
      <c r="T198" s="76"/>
      <c r="U198" s="1"/>
      <c r="V198" s="1"/>
      <c r="W198" s="1"/>
      <c r="X198" s="1"/>
      <c r="Y198" s="1"/>
      <c r="Z198" s="1"/>
      <c r="AA198" s="1"/>
      <c r="AB198" s="82"/>
      <c r="AC198" s="1"/>
      <c r="AD198" s="42"/>
      <c r="AE198" s="44"/>
      <c r="AF198" s="56"/>
    </row>
    <row r="199" spans="1:32" ht="15.75" hidden="1" thickBot="1" x14ac:dyDescent="0.3">
      <c r="B199" s="55"/>
      <c r="C199" s="2"/>
      <c r="D199" s="524" t="s">
        <v>418</v>
      </c>
      <c r="E199" s="524"/>
      <c r="F199" s="80">
        <f t="shared" si="100"/>
        <v>0</v>
      </c>
      <c r="G199" s="76"/>
      <c r="H199" s="42"/>
      <c r="I199" s="42"/>
      <c r="J199" s="42"/>
      <c r="K199" s="1"/>
      <c r="L199" s="82"/>
      <c r="M199" s="82"/>
      <c r="N199" s="82"/>
      <c r="O199" s="82"/>
      <c r="P199" s="82"/>
      <c r="Q199" s="82"/>
      <c r="R199" s="82"/>
      <c r="S199" s="77"/>
      <c r="T199" s="76"/>
      <c r="U199" s="1"/>
      <c r="V199" s="1"/>
      <c r="W199" s="1"/>
      <c r="X199" s="1"/>
      <c r="Y199" s="1"/>
      <c r="Z199" s="1"/>
      <c r="AA199" s="1"/>
      <c r="AB199" s="82"/>
      <c r="AC199" s="1"/>
      <c r="AD199" s="42"/>
      <c r="AE199" s="44"/>
      <c r="AF199" s="56"/>
    </row>
    <row r="200" spans="1:32" ht="15.75" hidden="1" thickBot="1" x14ac:dyDescent="0.3">
      <c r="B200" s="55"/>
      <c r="C200" s="2"/>
      <c r="D200" s="524" t="s">
        <v>419</v>
      </c>
      <c r="E200" s="524"/>
      <c r="F200" s="80">
        <f t="shared" si="100"/>
        <v>0</v>
      </c>
      <c r="G200" s="76"/>
      <c r="H200" s="42"/>
      <c r="I200" s="42"/>
      <c r="J200" s="42"/>
      <c r="K200" s="1"/>
      <c r="L200" s="82"/>
      <c r="M200" s="82"/>
      <c r="N200" s="82"/>
      <c r="O200" s="82"/>
      <c r="P200" s="82"/>
      <c r="Q200" s="82"/>
      <c r="R200" s="82"/>
      <c r="S200" s="77"/>
      <c r="T200" s="76"/>
      <c r="U200" s="1"/>
      <c r="V200" s="1"/>
      <c r="W200" s="1"/>
      <c r="X200" s="1"/>
      <c r="Y200" s="1"/>
      <c r="Z200" s="1"/>
      <c r="AA200" s="1"/>
      <c r="AB200" s="82"/>
      <c r="AC200" s="1"/>
      <c r="AD200" s="42"/>
      <c r="AE200" s="44"/>
      <c r="AF200" s="56"/>
    </row>
    <row r="201" spans="1:32" ht="15.75" hidden="1" thickBot="1" x14ac:dyDescent="0.3">
      <c r="B201" s="55"/>
      <c r="C201" s="2"/>
      <c r="D201" s="524" t="s">
        <v>417</v>
      </c>
      <c r="E201" s="524"/>
      <c r="F201" s="80">
        <f t="shared" si="100"/>
        <v>0</v>
      </c>
      <c r="G201" s="76"/>
      <c r="H201" s="42"/>
      <c r="I201" s="42"/>
      <c r="J201" s="42"/>
      <c r="K201" s="1"/>
      <c r="L201" s="82"/>
      <c r="M201" s="82"/>
      <c r="N201" s="82"/>
      <c r="O201" s="82"/>
      <c r="P201" s="82"/>
      <c r="Q201" s="82"/>
      <c r="R201" s="82"/>
      <c r="S201" s="77"/>
      <c r="T201" s="76"/>
      <c r="U201" s="1"/>
      <c r="V201" s="1"/>
      <c r="W201" s="1"/>
      <c r="X201" s="1"/>
      <c r="Y201" s="1"/>
      <c r="Z201" s="1"/>
      <c r="AA201" s="1"/>
      <c r="AB201" s="82"/>
      <c r="AC201" s="1"/>
      <c r="AD201" s="42"/>
      <c r="AE201" s="44"/>
      <c r="AF201" s="56"/>
    </row>
    <row r="202" spans="1:32" ht="15.75" hidden="1" thickBot="1" x14ac:dyDescent="0.3">
      <c r="B202" s="55"/>
      <c r="C202" s="2"/>
      <c r="D202" s="524" t="s">
        <v>420</v>
      </c>
      <c r="E202" s="524"/>
      <c r="F202" s="80">
        <f t="shared" si="100"/>
        <v>0</v>
      </c>
      <c r="G202" s="76"/>
      <c r="H202" s="42"/>
      <c r="I202" s="42"/>
      <c r="J202" s="42"/>
      <c r="K202" s="1"/>
      <c r="L202" s="82"/>
      <c r="M202" s="82"/>
      <c r="N202" s="82"/>
      <c r="O202" s="82"/>
      <c r="P202" s="82"/>
      <c r="Q202" s="82"/>
      <c r="R202" s="82"/>
      <c r="S202" s="77"/>
      <c r="T202" s="76"/>
      <c r="U202" s="1"/>
      <c r="V202" s="1"/>
      <c r="W202" s="1"/>
      <c r="X202" s="1"/>
      <c r="Y202" s="1"/>
      <c r="Z202" s="1"/>
      <c r="AA202" s="1"/>
      <c r="AB202" s="82"/>
      <c r="AC202" s="1"/>
      <c r="AD202" s="42"/>
      <c r="AE202" s="44"/>
      <c r="AF202" s="56"/>
    </row>
    <row r="203" spans="1:32" ht="25.5" hidden="1" customHeight="1" x14ac:dyDescent="0.25">
      <c r="B203" s="55"/>
      <c r="C203" s="2"/>
      <c r="D203" s="523" t="s">
        <v>492</v>
      </c>
      <c r="E203" s="523"/>
      <c r="F203" s="80">
        <f t="shared" si="100"/>
        <v>0</v>
      </c>
      <c r="G203" s="76"/>
      <c r="H203" s="42"/>
      <c r="I203" s="42"/>
      <c r="J203" s="42"/>
      <c r="K203" s="1"/>
      <c r="L203" s="82"/>
      <c r="M203" s="82"/>
      <c r="N203" s="82"/>
      <c r="O203" s="82"/>
      <c r="P203" s="82"/>
      <c r="Q203" s="82"/>
      <c r="R203" s="82"/>
      <c r="S203" s="77"/>
      <c r="T203" s="76"/>
      <c r="U203" s="1"/>
      <c r="V203" s="1"/>
      <c r="W203" s="1"/>
      <c r="X203" s="1"/>
      <c r="Y203" s="1"/>
      <c r="Z203" s="1"/>
      <c r="AA203" s="1"/>
      <c r="AB203" s="82"/>
      <c r="AC203" s="1"/>
      <c r="AD203" s="42"/>
      <c r="AE203" s="44"/>
      <c r="AF203" s="56"/>
    </row>
    <row r="204" spans="1:32" ht="25.5" hidden="1" customHeight="1" x14ac:dyDescent="0.25">
      <c r="B204" s="55"/>
      <c r="C204" s="2"/>
      <c r="D204" s="523" t="s">
        <v>493</v>
      </c>
      <c r="E204" s="523"/>
      <c r="F204" s="80">
        <f t="shared" si="100"/>
        <v>0</v>
      </c>
      <c r="G204" s="76"/>
      <c r="H204" s="42"/>
      <c r="I204" s="42"/>
      <c r="J204" s="42"/>
      <c r="K204" s="1"/>
      <c r="L204" s="82"/>
      <c r="M204" s="82"/>
      <c r="N204" s="82"/>
      <c r="O204" s="82"/>
      <c r="P204" s="82"/>
      <c r="Q204" s="82"/>
      <c r="R204" s="82"/>
      <c r="S204" s="77"/>
      <c r="T204" s="76"/>
      <c r="U204" s="1"/>
      <c r="V204" s="1"/>
      <c r="W204" s="1"/>
      <c r="X204" s="1"/>
      <c r="Y204" s="1"/>
      <c r="Z204" s="1"/>
      <c r="AA204" s="1"/>
      <c r="AB204" s="82"/>
      <c r="AC204" s="1"/>
      <c r="AD204" s="42"/>
      <c r="AE204" s="44"/>
      <c r="AF204" s="56"/>
    </row>
    <row r="205" spans="1:32" ht="15.75" hidden="1" thickBot="1" x14ac:dyDescent="0.3">
      <c r="B205" s="55"/>
      <c r="C205" s="2"/>
      <c r="D205" s="524" t="s">
        <v>421</v>
      </c>
      <c r="E205" s="524"/>
      <c r="F205" s="80">
        <f t="shared" si="100"/>
        <v>0</v>
      </c>
      <c r="G205" s="76"/>
      <c r="H205" s="42"/>
      <c r="I205" s="42"/>
      <c r="J205" s="42"/>
      <c r="K205" s="1"/>
      <c r="L205" s="82"/>
      <c r="M205" s="82"/>
      <c r="N205" s="82"/>
      <c r="O205" s="82"/>
      <c r="P205" s="82"/>
      <c r="Q205" s="82"/>
      <c r="R205" s="82"/>
      <c r="S205" s="77"/>
      <c r="T205" s="76"/>
      <c r="U205" s="1"/>
      <c r="V205" s="1"/>
      <c r="W205" s="1"/>
      <c r="X205" s="1"/>
      <c r="Y205" s="1"/>
      <c r="Z205" s="1"/>
      <c r="AA205" s="1"/>
      <c r="AB205" s="82"/>
      <c r="AC205" s="1"/>
      <c r="AD205" s="42"/>
      <c r="AE205" s="44"/>
      <c r="AF205" s="56"/>
    </row>
    <row r="206" spans="1:32" ht="26.25" hidden="1" customHeight="1" x14ac:dyDescent="0.25">
      <c r="B206" s="55"/>
      <c r="C206" s="2"/>
      <c r="D206" s="523" t="s">
        <v>494</v>
      </c>
      <c r="E206" s="523"/>
      <c r="F206" s="80">
        <f t="shared" si="100"/>
        <v>0</v>
      </c>
      <c r="G206" s="76"/>
      <c r="H206" s="42"/>
      <c r="I206" s="42"/>
      <c r="J206" s="42"/>
      <c r="K206" s="1"/>
      <c r="L206" s="82"/>
      <c r="M206" s="82"/>
      <c r="N206" s="82"/>
      <c r="O206" s="82"/>
      <c r="P206" s="82"/>
      <c r="Q206" s="82"/>
      <c r="R206" s="82"/>
      <c r="S206" s="77"/>
      <c r="T206" s="76"/>
      <c r="U206" s="1"/>
      <c r="V206" s="1"/>
      <c r="W206" s="1"/>
      <c r="X206" s="1"/>
      <c r="Y206" s="1"/>
      <c r="Z206" s="1"/>
      <c r="AA206" s="1"/>
      <c r="AB206" s="82"/>
      <c r="AC206" s="1"/>
      <c r="AD206" s="42"/>
      <c r="AE206" s="44"/>
      <c r="AF206" s="56"/>
    </row>
    <row r="207" spans="1:32" s="18" customFormat="1" ht="15.75" hidden="1" thickBot="1" x14ac:dyDescent="0.3">
      <c r="A207" s="128" t="s">
        <v>75</v>
      </c>
      <c r="B207" s="93" t="s">
        <v>759</v>
      </c>
      <c r="C207" s="556" t="s">
        <v>76</v>
      </c>
      <c r="D207" s="557"/>
      <c r="E207" s="557"/>
      <c r="F207" s="94">
        <f t="shared" si="100"/>
        <v>0</v>
      </c>
      <c r="G207" s="95">
        <f t="shared" ref="G207:S207" si="173">G208+G209+G210+G211+G212+G213+G214+G215+G216+G217+G218</f>
        <v>0</v>
      </c>
      <c r="H207" s="98">
        <f t="shared" si="173"/>
        <v>0</v>
      </c>
      <c r="I207" s="98">
        <f t="shared" si="173"/>
        <v>0</v>
      </c>
      <c r="J207" s="98">
        <f t="shared" si="173"/>
        <v>0</v>
      </c>
      <c r="K207" s="96">
        <f t="shared" si="173"/>
        <v>0</v>
      </c>
      <c r="L207" s="99">
        <f t="shared" ref="L207:R207" si="174">L208+L209+L210+L211+L212+L213+L214+L215+L216+L217+L218</f>
        <v>0</v>
      </c>
      <c r="M207" s="99">
        <f t="shared" ref="M207:N207" si="175">M208+M209+M210+M211+M212+M213+M214+M215+M216+M217+M218</f>
        <v>0</v>
      </c>
      <c r="N207" s="99">
        <f t="shared" si="175"/>
        <v>0</v>
      </c>
      <c r="O207" s="99">
        <f t="shared" si="174"/>
        <v>0</v>
      </c>
      <c r="P207" s="99">
        <f t="shared" ref="P207:Q207" si="176">P208+P209+P210+P211+P212+P213+P214+P215+P216+P217+P218</f>
        <v>0</v>
      </c>
      <c r="Q207" s="99">
        <f t="shared" si="176"/>
        <v>0</v>
      </c>
      <c r="R207" s="99">
        <f t="shared" si="174"/>
        <v>0</v>
      </c>
      <c r="S207" s="97">
        <f t="shared" si="173"/>
        <v>0</v>
      </c>
      <c r="T207" s="95">
        <f>T208+T209+T210+T211+T212+T213+T214+T215+T216+T217+T218</f>
        <v>0</v>
      </c>
      <c r="U207" s="96">
        <f t="shared" ref="U207:AE207" si="177">U208+U209+U210+U211+U212+U213+U214+U215+U216+U217+U218</f>
        <v>0</v>
      </c>
      <c r="V207" s="96">
        <f t="shared" si="177"/>
        <v>0</v>
      </c>
      <c r="W207" s="96">
        <f t="shared" si="177"/>
        <v>0</v>
      </c>
      <c r="X207" s="96">
        <f t="shared" si="177"/>
        <v>0</v>
      </c>
      <c r="Y207" s="96">
        <f t="shared" si="177"/>
        <v>0</v>
      </c>
      <c r="Z207" s="96">
        <f t="shared" si="177"/>
        <v>0</v>
      </c>
      <c r="AA207" s="96">
        <f t="shared" si="177"/>
        <v>0</v>
      </c>
      <c r="AB207" s="99">
        <f t="shared" si="177"/>
        <v>0</v>
      </c>
      <c r="AC207" s="96">
        <f t="shared" si="177"/>
        <v>0</v>
      </c>
      <c r="AD207" s="98">
        <f t="shared" si="177"/>
        <v>0</v>
      </c>
      <c r="AE207" s="100">
        <f t="shared" si="177"/>
        <v>0</v>
      </c>
      <c r="AF207" s="52"/>
    </row>
    <row r="208" spans="1:32" ht="15.75" hidden="1" thickBot="1" x14ac:dyDescent="0.3">
      <c r="B208" s="55"/>
      <c r="C208" s="2"/>
      <c r="D208" s="524" t="s">
        <v>422</v>
      </c>
      <c r="E208" s="524"/>
      <c r="F208" s="80">
        <f t="shared" si="100"/>
        <v>0</v>
      </c>
      <c r="G208" s="76"/>
      <c r="H208" s="42"/>
      <c r="I208" s="42"/>
      <c r="J208" s="42"/>
      <c r="K208" s="1"/>
      <c r="L208" s="82"/>
      <c r="M208" s="82"/>
      <c r="N208" s="82"/>
      <c r="O208" s="82"/>
      <c r="P208" s="82"/>
      <c r="Q208" s="82"/>
      <c r="R208" s="82"/>
      <c r="S208" s="77"/>
      <c r="T208" s="76"/>
      <c r="U208" s="1"/>
      <c r="V208" s="1"/>
      <c r="W208" s="1"/>
      <c r="X208" s="1"/>
      <c r="Y208" s="1"/>
      <c r="Z208" s="1"/>
      <c r="AA208" s="1"/>
      <c r="AB208" s="82"/>
      <c r="AC208" s="1"/>
      <c r="AD208" s="42"/>
      <c r="AE208" s="44"/>
      <c r="AF208" s="56"/>
    </row>
    <row r="209" spans="1:32" ht="15.75" hidden="1" thickBot="1" x14ac:dyDescent="0.3">
      <c r="B209" s="55"/>
      <c r="C209" s="2"/>
      <c r="D209" s="524" t="s">
        <v>425</v>
      </c>
      <c r="E209" s="524"/>
      <c r="F209" s="80">
        <f t="shared" si="100"/>
        <v>0</v>
      </c>
      <c r="G209" s="76"/>
      <c r="H209" s="42"/>
      <c r="I209" s="42"/>
      <c r="J209" s="42"/>
      <c r="K209" s="1"/>
      <c r="L209" s="82"/>
      <c r="M209" s="82"/>
      <c r="N209" s="82"/>
      <c r="O209" s="82"/>
      <c r="P209" s="82"/>
      <c r="Q209" s="82"/>
      <c r="R209" s="82"/>
      <c r="S209" s="77"/>
      <c r="T209" s="76"/>
      <c r="U209" s="1"/>
      <c r="V209" s="1"/>
      <c r="W209" s="1"/>
      <c r="X209" s="1"/>
      <c r="Y209" s="1"/>
      <c r="Z209" s="1"/>
      <c r="AA209" s="1"/>
      <c r="AB209" s="82"/>
      <c r="AC209" s="1"/>
      <c r="AD209" s="42"/>
      <c r="AE209" s="44"/>
      <c r="AF209" s="56"/>
    </row>
    <row r="210" spans="1:32" ht="15.75" hidden="1" thickBot="1" x14ac:dyDescent="0.3">
      <c r="B210" s="55"/>
      <c r="C210" s="2"/>
      <c r="D210" s="524" t="s">
        <v>426</v>
      </c>
      <c r="E210" s="524"/>
      <c r="F210" s="80">
        <f t="shared" si="100"/>
        <v>0</v>
      </c>
      <c r="G210" s="76"/>
      <c r="H210" s="42"/>
      <c r="I210" s="42"/>
      <c r="J210" s="42"/>
      <c r="K210" s="1"/>
      <c r="L210" s="82"/>
      <c r="M210" s="82"/>
      <c r="N210" s="82"/>
      <c r="O210" s="82"/>
      <c r="P210" s="82"/>
      <c r="Q210" s="82"/>
      <c r="R210" s="82"/>
      <c r="S210" s="77"/>
      <c r="T210" s="76"/>
      <c r="U210" s="1"/>
      <c r="V210" s="1"/>
      <c r="W210" s="1"/>
      <c r="X210" s="1"/>
      <c r="Y210" s="1"/>
      <c r="Z210" s="1"/>
      <c r="AA210" s="1"/>
      <c r="AB210" s="82"/>
      <c r="AC210" s="1"/>
      <c r="AD210" s="42"/>
      <c r="AE210" s="44"/>
      <c r="AF210" s="56"/>
    </row>
    <row r="211" spans="1:32" ht="15.75" hidden="1" thickBot="1" x14ac:dyDescent="0.3">
      <c r="B211" s="55"/>
      <c r="C211" s="2"/>
      <c r="D211" s="524" t="s">
        <v>423</v>
      </c>
      <c r="E211" s="524"/>
      <c r="F211" s="80">
        <f t="shared" si="100"/>
        <v>0</v>
      </c>
      <c r="G211" s="76"/>
      <c r="H211" s="42"/>
      <c r="I211" s="42"/>
      <c r="J211" s="42"/>
      <c r="K211" s="1"/>
      <c r="L211" s="82"/>
      <c r="M211" s="82"/>
      <c r="N211" s="82"/>
      <c r="O211" s="82"/>
      <c r="P211" s="82"/>
      <c r="Q211" s="82"/>
      <c r="R211" s="82"/>
      <c r="S211" s="77"/>
      <c r="T211" s="76"/>
      <c r="U211" s="1"/>
      <c r="V211" s="1"/>
      <c r="W211" s="1"/>
      <c r="X211" s="1"/>
      <c r="Y211" s="1"/>
      <c r="Z211" s="1"/>
      <c r="AA211" s="1"/>
      <c r="AB211" s="82"/>
      <c r="AC211" s="1"/>
      <c r="AD211" s="42"/>
      <c r="AE211" s="44"/>
      <c r="AF211" s="56"/>
    </row>
    <row r="212" spans="1:32" ht="15.75" hidden="1" thickBot="1" x14ac:dyDescent="0.3">
      <c r="B212" s="55"/>
      <c r="C212" s="2"/>
      <c r="D212" s="524" t="s">
        <v>427</v>
      </c>
      <c r="E212" s="524"/>
      <c r="F212" s="80">
        <f t="shared" si="100"/>
        <v>0</v>
      </c>
      <c r="G212" s="76"/>
      <c r="H212" s="42"/>
      <c r="I212" s="42"/>
      <c r="J212" s="42"/>
      <c r="K212" s="1"/>
      <c r="L212" s="82"/>
      <c r="M212" s="82"/>
      <c r="N212" s="82"/>
      <c r="O212" s="82"/>
      <c r="P212" s="82"/>
      <c r="Q212" s="82"/>
      <c r="R212" s="82"/>
      <c r="S212" s="77"/>
      <c r="T212" s="76"/>
      <c r="U212" s="1"/>
      <c r="V212" s="1"/>
      <c r="W212" s="1"/>
      <c r="X212" s="1"/>
      <c r="Y212" s="1"/>
      <c r="Z212" s="1"/>
      <c r="AA212" s="1"/>
      <c r="AB212" s="82"/>
      <c r="AC212" s="1"/>
      <c r="AD212" s="42"/>
      <c r="AE212" s="44"/>
      <c r="AF212" s="56"/>
    </row>
    <row r="213" spans="1:32" ht="25.5" hidden="1" customHeight="1" x14ac:dyDescent="0.25">
      <c r="B213" s="55"/>
      <c r="C213" s="2"/>
      <c r="D213" s="523" t="s">
        <v>495</v>
      </c>
      <c r="E213" s="523"/>
      <c r="F213" s="80">
        <f t="shared" ref="F213:F276" si="178">SUM(T213:AE213)</f>
        <v>0</v>
      </c>
      <c r="G213" s="76"/>
      <c r="H213" s="42"/>
      <c r="I213" s="42"/>
      <c r="J213" s="42"/>
      <c r="K213" s="1"/>
      <c r="L213" s="82"/>
      <c r="M213" s="82"/>
      <c r="N213" s="82"/>
      <c r="O213" s="82"/>
      <c r="P213" s="82"/>
      <c r="Q213" s="82"/>
      <c r="R213" s="82"/>
      <c r="S213" s="77"/>
      <c r="T213" s="76"/>
      <c r="U213" s="1"/>
      <c r="V213" s="1"/>
      <c r="W213" s="1"/>
      <c r="X213" s="1"/>
      <c r="Y213" s="1"/>
      <c r="Z213" s="1"/>
      <c r="AA213" s="1"/>
      <c r="AB213" s="82"/>
      <c r="AC213" s="1"/>
      <c r="AD213" s="42"/>
      <c r="AE213" s="44"/>
      <c r="AF213" s="56"/>
    </row>
    <row r="214" spans="1:32" ht="25.5" hidden="1" customHeight="1" x14ac:dyDescent="0.25">
      <c r="B214" s="55"/>
      <c r="C214" s="2"/>
      <c r="D214" s="523" t="s">
        <v>496</v>
      </c>
      <c r="E214" s="523"/>
      <c r="F214" s="80">
        <f t="shared" si="178"/>
        <v>0</v>
      </c>
      <c r="G214" s="76"/>
      <c r="H214" s="42"/>
      <c r="I214" s="42"/>
      <c r="J214" s="42"/>
      <c r="K214" s="1"/>
      <c r="L214" s="82"/>
      <c r="M214" s="82"/>
      <c r="N214" s="82"/>
      <c r="O214" s="82"/>
      <c r="P214" s="82"/>
      <c r="Q214" s="82"/>
      <c r="R214" s="82"/>
      <c r="S214" s="77"/>
      <c r="T214" s="76"/>
      <c r="U214" s="1"/>
      <c r="V214" s="1"/>
      <c r="W214" s="1"/>
      <c r="X214" s="1"/>
      <c r="Y214" s="1"/>
      <c r="Z214" s="1"/>
      <c r="AA214" s="1"/>
      <c r="AB214" s="82"/>
      <c r="AC214" s="1"/>
      <c r="AD214" s="42"/>
      <c r="AE214" s="44"/>
      <c r="AF214" s="56"/>
    </row>
    <row r="215" spans="1:32" ht="15.75" hidden="1" thickBot="1" x14ac:dyDescent="0.3">
      <c r="B215" s="55"/>
      <c r="C215" s="2"/>
      <c r="D215" s="524" t="s">
        <v>428</v>
      </c>
      <c r="E215" s="524"/>
      <c r="F215" s="80">
        <f t="shared" si="178"/>
        <v>0</v>
      </c>
      <c r="G215" s="76"/>
      <c r="H215" s="42"/>
      <c r="I215" s="42"/>
      <c r="J215" s="42"/>
      <c r="K215" s="1"/>
      <c r="L215" s="82"/>
      <c r="M215" s="82"/>
      <c r="N215" s="82"/>
      <c r="O215" s="82"/>
      <c r="P215" s="82"/>
      <c r="Q215" s="82"/>
      <c r="R215" s="82"/>
      <c r="S215" s="77"/>
      <c r="T215" s="76"/>
      <c r="U215" s="1"/>
      <c r="V215" s="1"/>
      <c r="W215" s="1"/>
      <c r="X215" s="1"/>
      <c r="Y215" s="1"/>
      <c r="Z215" s="1"/>
      <c r="AA215" s="1"/>
      <c r="AB215" s="82"/>
      <c r="AC215" s="1"/>
      <c r="AD215" s="42"/>
      <c r="AE215" s="44"/>
      <c r="AF215" s="56"/>
    </row>
    <row r="216" spans="1:32" ht="15.75" hidden="1" thickBot="1" x14ac:dyDescent="0.3">
      <c r="B216" s="55"/>
      <c r="C216" s="2"/>
      <c r="D216" s="524" t="s">
        <v>424</v>
      </c>
      <c r="E216" s="524"/>
      <c r="F216" s="80">
        <f t="shared" si="178"/>
        <v>0</v>
      </c>
      <c r="G216" s="76"/>
      <c r="H216" s="42"/>
      <c r="I216" s="42"/>
      <c r="J216" s="42"/>
      <c r="K216" s="1"/>
      <c r="L216" s="82"/>
      <c r="M216" s="82"/>
      <c r="N216" s="82"/>
      <c r="O216" s="82"/>
      <c r="P216" s="82"/>
      <c r="Q216" s="82"/>
      <c r="R216" s="82"/>
      <c r="S216" s="77"/>
      <c r="T216" s="76"/>
      <c r="U216" s="1"/>
      <c r="V216" s="1"/>
      <c r="W216" s="1"/>
      <c r="X216" s="1"/>
      <c r="Y216" s="1"/>
      <c r="Z216" s="1"/>
      <c r="AA216" s="1"/>
      <c r="AB216" s="82"/>
      <c r="AC216" s="1"/>
      <c r="AD216" s="42"/>
      <c r="AE216" s="44"/>
      <c r="AF216" s="56"/>
    </row>
    <row r="217" spans="1:32" ht="25.5" hidden="1" customHeight="1" x14ac:dyDescent="0.25">
      <c r="B217" s="55"/>
      <c r="C217" s="2"/>
      <c r="D217" s="523" t="s">
        <v>497</v>
      </c>
      <c r="E217" s="523"/>
      <c r="F217" s="80">
        <f t="shared" si="178"/>
        <v>0</v>
      </c>
      <c r="G217" s="76"/>
      <c r="H217" s="42"/>
      <c r="I217" s="42"/>
      <c r="J217" s="42"/>
      <c r="K217" s="1"/>
      <c r="L217" s="82"/>
      <c r="M217" s="82"/>
      <c r="N217" s="82"/>
      <c r="O217" s="82"/>
      <c r="P217" s="82"/>
      <c r="Q217" s="82"/>
      <c r="R217" s="82"/>
      <c r="S217" s="77"/>
      <c r="T217" s="76"/>
      <c r="U217" s="1"/>
      <c r="V217" s="1"/>
      <c r="W217" s="1"/>
      <c r="X217" s="1"/>
      <c r="Y217" s="1"/>
      <c r="Z217" s="1"/>
      <c r="AA217" s="1"/>
      <c r="AB217" s="82"/>
      <c r="AC217" s="1"/>
      <c r="AD217" s="42"/>
      <c r="AE217" s="44"/>
      <c r="AF217" s="56"/>
    </row>
    <row r="218" spans="1:32" ht="15.75" hidden="1" thickBot="1" x14ac:dyDescent="0.3">
      <c r="B218" s="57"/>
      <c r="C218" s="20"/>
      <c r="D218" s="559" t="s">
        <v>498</v>
      </c>
      <c r="E218" s="559"/>
      <c r="F218" s="80">
        <f t="shared" si="178"/>
        <v>0</v>
      </c>
      <c r="G218" s="76"/>
      <c r="H218" s="42"/>
      <c r="I218" s="42"/>
      <c r="J218" s="42"/>
      <c r="K218" s="1"/>
      <c r="L218" s="82"/>
      <c r="M218" s="82"/>
      <c r="N218" s="82"/>
      <c r="O218" s="82"/>
      <c r="P218" s="82"/>
      <c r="Q218" s="82"/>
      <c r="R218" s="82"/>
      <c r="S218" s="77"/>
      <c r="T218" s="76"/>
      <c r="U218" s="1"/>
      <c r="V218" s="1"/>
      <c r="W218" s="1"/>
      <c r="X218" s="1"/>
      <c r="Y218" s="1"/>
      <c r="Z218" s="1"/>
      <c r="AA218" s="1"/>
      <c r="AB218" s="82"/>
      <c r="AC218" s="1"/>
      <c r="AD218" s="42"/>
      <c r="AE218" s="44"/>
      <c r="AF218" s="56"/>
    </row>
    <row r="219" spans="1:32" ht="15.75" thickBot="1" x14ac:dyDescent="0.3">
      <c r="B219" s="101" t="s">
        <v>77</v>
      </c>
      <c r="C219" s="540" t="s">
        <v>78</v>
      </c>
      <c r="D219" s="558"/>
      <c r="E219" s="558"/>
      <c r="F219" s="86">
        <f t="shared" si="178"/>
        <v>0</v>
      </c>
      <c r="G219" s="87">
        <f t="shared" ref="G219:S219" si="179">G220+G221+G222+G223+G233</f>
        <v>0</v>
      </c>
      <c r="H219" s="90">
        <f t="shared" si="179"/>
        <v>0</v>
      </c>
      <c r="I219" s="90">
        <f t="shared" si="179"/>
        <v>0</v>
      </c>
      <c r="J219" s="90">
        <f t="shared" si="179"/>
        <v>0</v>
      </c>
      <c r="K219" s="88">
        <f t="shared" si="179"/>
        <v>0</v>
      </c>
      <c r="L219" s="91">
        <f t="shared" ref="L219:R219" si="180">L220+L221+L222+L223+L233</f>
        <v>0</v>
      </c>
      <c r="M219" s="91">
        <f t="shared" ref="M219:N219" si="181">M220+M221+M222+M223+M233</f>
        <v>0</v>
      </c>
      <c r="N219" s="91">
        <f t="shared" si="181"/>
        <v>0</v>
      </c>
      <c r="O219" s="91">
        <f t="shared" si="180"/>
        <v>0</v>
      </c>
      <c r="P219" s="91">
        <f t="shared" ref="P219:Q219" si="182">P220+P221+P222+P223+P233</f>
        <v>0</v>
      </c>
      <c r="Q219" s="91">
        <f t="shared" si="182"/>
        <v>0</v>
      </c>
      <c r="R219" s="91">
        <f t="shared" si="180"/>
        <v>0</v>
      </c>
      <c r="S219" s="89">
        <f t="shared" si="179"/>
        <v>0</v>
      </c>
      <c r="T219" s="87">
        <f>T220+T221+T222+T223+T233</f>
        <v>0</v>
      </c>
      <c r="U219" s="88">
        <f t="shared" ref="U219:AE219" si="183">U220+U221+U222+U223+U233</f>
        <v>0</v>
      </c>
      <c r="V219" s="88">
        <f t="shared" si="183"/>
        <v>0</v>
      </c>
      <c r="W219" s="88">
        <f t="shared" si="183"/>
        <v>0</v>
      </c>
      <c r="X219" s="88">
        <f t="shared" si="183"/>
        <v>0</v>
      </c>
      <c r="Y219" s="88">
        <f t="shared" si="183"/>
        <v>0</v>
      </c>
      <c r="Z219" s="88">
        <f t="shared" si="183"/>
        <v>0</v>
      </c>
      <c r="AA219" s="88">
        <f t="shared" si="183"/>
        <v>0</v>
      </c>
      <c r="AB219" s="91">
        <f t="shared" si="183"/>
        <v>0</v>
      </c>
      <c r="AC219" s="88">
        <f t="shared" si="183"/>
        <v>0</v>
      </c>
      <c r="AD219" s="90">
        <f t="shared" si="183"/>
        <v>0</v>
      </c>
      <c r="AE219" s="92">
        <f t="shared" si="183"/>
        <v>0</v>
      </c>
      <c r="AF219" s="52"/>
    </row>
    <row r="220" spans="1:32" s="18" customFormat="1" ht="25.5" hidden="1" customHeight="1" x14ac:dyDescent="0.25">
      <c r="A220" s="128" t="s">
        <v>79</v>
      </c>
      <c r="B220" s="117" t="s">
        <v>760</v>
      </c>
      <c r="C220" s="571" t="s">
        <v>80</v>
      </c>
      <c r="D220" s="572"/>
      <c r="E220" s="572"/>
      <c r="F220" s="94">
        <f t="shared" si="178"/>
        <v>0</v>
      </c>
      <c r="G220" s="95"/>
      <c r="H220" s="98"/>
      <c r="I220" s="98"/>
      <c r="J220" s="98"/>
      <c r="K220" s="96"/>
      <c r="L220" s="99"/>
      <c r="M220" s="99"/>
      <c r="N220" s="99"/>
      <c r="O220" s="99"/>
      <c r="P220" s="99"/>
      <c r="Q220" s="99"/>
      <c r="R220" s="99"/>
      <c r="S220" s="97"/>
      <c r="T220" s="95"/>
      <c r="U220" s="96"/>
      <c r="V220" s="96"/>
      <c r="W220" s="96"/>
      <c r="X220" s="96"/>
      <c r="Y220" s="96"/>
      <c r="Z220" s="96"/>
      <c r="AA220" s="96"/>
      <c r="AB220" s="99"/>
      <c r="AC220" s="96"/>
      <c r="AD220" s="98"/>
      <c r="AE220" s="100"/>
      <c r="AF220" s="52"/>
    </row>
    <row r="221" spans="1:32" s="18" customFormat="1" ht="15.75" hidden="1" thickBot="1" x14ac:dyDescent="0.3">
      <c r="A221" s="128" t="s">
        <v>81</v>
      </c>
      <c r="B221" s="93" t="s">
        <v>761</v>
      </c>
      <c r="C221" s="534" t="s">
        <v>943</v>
      </c>
      <c r="D221" s="535"/>
      <c r="E221" s="535"/>
      <c r="F221" s="94">
        <f t="shared" si="178"/>
        <v>0</v>
      </c>
      <c r="G221" s="95"/>
      <c r="H221" s="98"/>
      <c r="I221" s="98"/>
      <c r="J221" s="98"/>
      <c r="K221" s="96"/>
      <c r="L221" s="99"/>
      <c r="M221" s="99"/>
      <c r="N221" s="99"/>
      <c r="O221" s="99"/>
      <c r="P221" s="99"/>
      <c r="Q221" s="99"/>
      <c r="R221" s="99"/>
      <c r="S221" s="97"/>
      <c r="T221" s="95"/>
      <c r="U221" s="96"/>
      <c r="V221" s="96"/>
      <c r="W221" s="96"/>
      <c r="X221" s="96"/>
      <c r="Y221" s="96"/>
      <c r="Z221" s="96"/>
      <c r="AA221" s="96"/>
      <c r="AB221" s="99"/>
      <c r="AC221" s="96"/>
      <c r="AD221" s="98"/>
      <c r="AE221" s="100"/>
      <c r="AF221" s="52"/>
    </row>
    <row r="222" spans="1:32" s="18" customFormat="1" ht="25.5" hidden="1" customHeight="1" x14ac:dyDescent="0.25">
      <c r="A222" s="128" t="s">
        <v>82</v>
      </c>
      <c r="B222" s="93" t="s">
        <v>762</v>
      </c>
      <c r="C222" s="532" t="s">
        <v>944</v>
      </c>
      <c r="D222" s="533"/>
      <c r="E222" s="573"/>
      <c r="F222" s="94">
        <f t="shared" si="178"/>
        <v>0</v>
      </c>
      <c r="G222" s="95"/>
      <c r="H222" s="98"/>
      <c r="I222" s="98"/>
      <c r="J222" s="98"/>
      <c r="K222" s="96"/>
      <c r="L222" s="99"/>
      <c r="M222" s="99"/>
      <c r="N222" s="99"/>
      <c r="O222" s="99"/>
      <c r="P222" s="99"/>
      <c r="Q222" s="99"/>
      <c r="R222" s="99"/>
      <c r="S222" s="97"/>
      <c r="T222" s="95"/>
      <c r="U222" s="96"/>
      <c r="V222" s="96"/>
      <c r="W222" s="96"/>
      <c r="X222" s="96"/>
      <c r="Y222" s="96"/>
      <c r="Z222" s="96"/>
      <c r="AA222" s="96"/>
      <c r="AB222" s="99"/>
      <c r="AC222" s="96"/>
      <c r="AD222" s="98"/>
      <c r="AE222" s="100"/>
      <c r="AF222" s="52"/>
    </row>
    <row r="223" spans="1:32" s="18" customFormat="1" ht="25.5" hidden="1" customHeight="1" x14ac:dyDescent="0.25">
      <c r="A223" s="128" t="s">
        <v>83</v>
      </c>
      <c r="B223" s="93" t="s">
        <v>763</v>
      </c>
      <c r="C223" s="532" t="s">
        <v>84</v>
      </c>
      <c r="D223" s="533"/>
      <c r="E223" s="533"/>
      <c r="F223" s="94">
        <f t="shared" si="178"/>
        <v>0</v>
      </c>
      <c r="G223" s="95">
        <f t="shared" ref="G223:S223" si="184">G224+G225+G226+G227+G228+G229+G230+G231+G232</f>
        <v>0</v>
      </c>
      <c r="H223" s="98">
        <f t="shared" si="184"/>
        <v>0</v>
      </c>
      <c r="I223" s="98">
        <f t="shared" si="184"/>
        <v>0</v>
      </c>
      <c r="J223" s="98">
        <f t="shared" si="184"/>
        <v>0</v>
      </c>
      <c r="K223" s="96">
        <f t="shared" si="184"/>
        <v>0</v>
      </c>
      <c r="L223" s="99">
        <f t="shared" ref="L223:R223" si="185">L224+L225+L226+L227+L228+L229+L230+L231+L232</f>
        <v>0</v>
      </c>
      <c r="M223" s="99">
        <f t="shared" ref="M223:N223" si="186">M224+M225+M226+M227+M228+M229+M230+M231+M232</f>
        <v>0</v>
      </c>
      <c r="N223" s="99">
        <f t="shared" si="186"/>
        <v>0</v>
      </c>
      <c r="O223" s="99">
        <f t="shared" si="185"/>
        <v>0</v>
      </c>
      <c r="P223" s="99">
        <f t="shared" ref="P223:Q223" si="187">P224+P225+P226+P227+P228+P229+P230+P231+P232</f>
        <v>0</v>
      </c>
      <c r="Q223" s="99">
        <f t="shared" si="187"/>
        <v>0</v>
      </c>
      <c r="R223" s="99">
        <f t="shared" si="185"/>
        <v>0</v>
      </c>
      <c r="S223" s="97">
        <f t="shared" si="184"/>
        <v>0</v>
      </c>
      <c r="T223" s="95">
        <f>T224+T225+T226+T227+T228+T229+T230+T231+T232</f>
        <v>0</v>
      </c>
      <c r="U223" s="96">
        <f t="shared" ref="U223:AE223" si="188">U224+U225+U226+U227+U228+U229+U230+U231+U232</f>
        <v>0</v>
      </c>
      <c r="V223" s="96">
        <f t="shared" si="188"/>
        <v>0</v>
      </c>
      <c r="W223" s="96">
        <f t="shared" si="188"/>
        <v>0</v>
      </c>
      <c r="X223" s="96">
        <f t="shared" si="188"/>
        <v>0</v>
      </c>
      <c r="Y223" s="96">
        <f t="shared" si="188"/>
        <v>0</v>
      </c>
      <c r="Z223" s="96">
        <f t="shared" si="188"/>
        <v>0</v>
      </c>
      <c r="AA223" s="96">
        <f t="shared" si="188"/>
        <v>0</v>
      </c>
      <c r="AB223" s="99">
        <f t="shared" si="188"/>
        <v>0</v>
      </c>
      <c r="AC223" s="96">
        <f t="shared" si="188"/>
        <v>0</v>
      </c>
      <c r="AD223" s="98">
        <f t="shared" si="188"/>
        <v>0</v>
      </c>
      <c r="AE223" s="100">
        <f t="shared" si="188"/>
        <v>0</v>
      </c>
      <c r="AF223" s="52"/>
    </row>
    <row r="224" spans="1:32" ht="15.75" hidden="1" thickBot="1" x14ac:dyDescent="0.3">
      <c r="B224" s="55"/>
      <c r="C224" s="2"/>
      <c r="D224" s="524" t="s">
        <v>429</v>
      </c>
      <c r="E224" s="524"/>
      <c r="F224" s="80">
        <f t="shared" si="178"/>
        <v>0</v>
      </c>
      <c r="G224" s="76"/>
      <c r="H224" s="42"/>
      <c r="I224" s="42"/>
      <c r="J224" s="42"/>
      <c r="K224" s="1"/>
      <c r="L224" s="82"/>
      <c r="M224" s="82"/>
      <c r="N224" s="82"/>
      <c r="O224" s="82"/>
      <c r="P224" s="82"/>
      <c r="Q224" s="82"/>
      <c r="R224" s="82"/>
      <c r="S224" s="77"/>
      <c r="T224" s="76"/>
      <c r="U224" s="1"/>
      <c r="V224" s="1"/>
      <c r="W224" s="1"/>
      <c r="X224" s="1"/>
      <c r="Y224" s="1"/>
      <c r="Z224" s="1"/>
      <c r="AA224" s="1"/>
      <c r="AB224" s="82"/>
      <c r="AC224" s="1"/>
      <c r="AD224" s="42"/>
      <c r="AE224" s="44"/>
      <c r="AF224" s="56"/>
    </row>
    <row r="225" spans="1:32" ht="15.75" hidden="1" thickBot="1" x14ac:dyDescent="0.3">
      <c r="B225" s="55"/>
      <c r="C225" s="2"/>
      <c r="D225" s="524" t="s">
        <v>431</v>
      </c>
      <c r="E225" s="524"/>
      <c r="F225" s="80">
        <f t="shared" si="178"/>
        <v>0</v>
      </c>
      <c r="G225" s="76"/>
      <c r="H225" s="42"/>
      <c r="I225" s="42"/>
      <c r="J225" s="42"/>
      <c r="K225" s="1"/>
      <c r="L225" s="82"/>
      <c r="M225" s="82"/>
      <c r="N225" s="82"/>
      <c r="O225" s="82"/>
      <c r="P225" s="82"/>
      <c r="Q225" s="82"/>
      <c r="R225" s="82"/>
      <c r="S225" s="77"/>
      <c r="T225" s="76"/>
      <c r="U225" s="1"/>
      <c r="V225" s="1"/>
      <c r="W225" s="1"/>
      <c r="X225" s="1"/>
      <c r="Y225" s="1"/>
      <c r="Z225" s="1"/>
      <c r="AA225" s="1"/>
      <c r="AB225" s="82"/>
      <c r="AC225" s="1"/>
      <c r="AD225" s="42"/>
      <c r="AE225" s="44"/>
      <c r="AF225" s="56"/>
    </row>
    <row r="226" spans="1:32" ht="15.75" hidden="1" thickBot="1" x14ac:dyDescent="0.3">
      <c r="B226" s="55"/>
      <c r="C226" s="2"/>
      <c r="D226" s="524" t="s">
        <v>432</v>
      </c>
      <c r="E226" s="524"/>
      <c r="F226" s="80">
        <f t="shared" si="178"/>
        <v>0</v>
      </c>
      <c r="G226" s="76"/>
      <c r="H226" s="42"/>
      <c r="I226" s="42"/>
      <c r="J226" s="42"/>
      <c r="K226" s="1"/>
      <c r="L226" s="82"/>
      <c r="M226" s="82"/>
      <c r="N226" s="82"/>
      <c r="O226" s="82"/>
      <c r="P226" s="82"/>
      <c r="Q226" s="82"/>
      <c r="R226" s="82"/>
      <c r="S226" s="77"/>
      <c r="T226" s="76"/>
      <c r="U226" s="1"/>
      <c r="V226" s="1"/>
      <c r="W226" s="1"/>
      <c r="X226" s="1"/>
      <c r="Y226" s="1"/>
      <c r="Z226" s="1"/>
      <c r="AA226" s="1"/>
      <c r="AB226" s="82"/>
      <c r="AC226" s="1"/>
      <c r="AD226" s="42"/>
      <c r="AE226" s="44"/>
      <c r="AF226" s="56"/>
    </row>
    <row r="227" spans="1:32" ht="15.75" hidden="1" thickBot="1" x14ac:dyDescent="0.3">
      <c r="B227" s="55"/>
      <c r="C227" s="2"/>
      <c r="D227" s="524" t="s">
        <v>430</v>
      </c>
      <c r="E227" s="524"/>
      <c r="F227" s="80">
        <f t="shared" si="178"/>
        <v>0</v>
      </c>
      <c r="G227" s="76"/>
      <c r="H227" s="42"/>
      <c r="I227" s="42"/>
      <c r="J227" s="42"/>
      <c r="K227" s="1"/>
      <c r="L227" s="82"/>
      <c r="M227" s="82"/>
      <c r="N227" s="82"/>
      <c r="O227" s="82"/>
      <c r="P227" s="82"/>
      <c r="Q227" s="82"/>
      <c r="R227" s="82"/>
      <c r="S227" s="77"/>
      <c r="T227" s="76"/>
      <c r="U227" s="1"/>
      <c r="V227" s="1"/>
      <c r="W227" s="1"/>
      <c r="X227" s="1"/>
      <c r="Y227" s="1"/>
      <c r="Z227" s="1"/>
      <c r="AA227" s="1"/>
      <c r="AB227" s="82"/>
      <c r="AC227" s="1"/>
      <c r="AD227" s="42"/>
      <c r="AE227" s="44"/>
      <c r="AF227" s="56"/>
    </row>
    <row r="228" spans="1:32" ht="15.75" hidden="1" thickBot="1" x14ac:dyDescent="0.3">
      <c r="B228" s="55"/>
      <c r="C228" s="2"/>
      <c r="D228" s="524" t="s">
        <v>433</v>
      </c>
      <c r="E228" s="524"/>
      <c r="F228" s="80">
        <f t="shared" si="178"/>
        <v>0</v>
      </c>
      <c r="G228" s="76"/>
      <c r="H228" s="42"/>
      <c r="I228" s="42"/>
      <c r="J228" s="42"/>
      <c r="K228" s="1"/>
      <c r="L228" s="82"/>
      <c r="M228" s="82"/>
      <c r="N228" s="82"/>
      <c r="O228" s="82"/>
      <c r="P228" s="82"/>
      <c r="Q228" s="82"/>
      <c r="R228" s="82"/>
      <c r="S228" s="77"/>
      <c r="T228" s="76"/>
      <c r="U228" s="1"/>
      <c r="V228" s="1"/>
      <c r="W228" s="1"/>
      <c r="X228" s="1"/>
      <c r="Y228" s="1"/>
      <c r="Z228" s="1"/>
      <c r="AA228" s="1"/>
      <c r="AB228" s="82"/>
      <c r="AC228" s="1"/>
      <c r="AD228" s="42"/>
      <c r="AE228" s="44"/>
      <c r="AF228" s="56"/>
    </row>
    <row r="229" spans="1:32" ht="25.5" hidden="1" customHeight="1" x14ac:dyDescent="0.25">
      <c r="B229" s="55"/>
      <c r="C229" s="2"/>
      <c r="D229" s="523" t="s">
        <v>499</v>
      </c>
      <c r="E229" s="523"/>
      <c r="F229" s="80">
        <f t="shared" si="178"/>
        <v>0</v>
      </c>
      <c r="G229" s="76"/>
      <c r="H229" s="42"/>
      <c r="I229" s="42"/>
      <c r="J229" s="42"/>
      <c r="K229" s="1"/>
      <c r="L229" s="82"/>
      <c r="M229" s="82"/>
      <c r="N229" s="82"/>
      <c r="O229" s="82"/>
      <c r="P229" s="82"/>
      <c r="Q229" s="82"/>
      <c r="R229" s="82"/>
      <c r="S229" s="77"/>
      <c r="T229" s="76"/>
      <c r="U229" s="1"/>
      <c r="V229" s="1"/>
      <c r="W229" s="1"/>
      <c r="X229" s="1"/>
      <c r="Y229" s="1"/>
      <c r="Z229" s="1"/>
      <c r="AA229" s="1"/>
      <c r="AB229" s="82"/>
      <c r="AC229" s="1"/>
      <c r="AD229" s="42"/>
      <c r="AE229" s="44"/>
      <c r="AF229" s="56"/>
    </row>
    <row r="230" spans="1:32" ht="25.5" hidden="1" customHeight="1" x14ac:dyDescent="0.25">
      <c r="B230" s="55"/>
      <c r="C230" s="2"/>
      <c r="D230" s="523" t="s">
        <v>500</v>
      </c>
      <c r="E230" s="523"/>
      <c r="F230" s="80">
        <f t="shared" si="178"/>
        <v>0</v>
      </c>
      <c r="G230" s="76"/>
      <c r="H230" s="42"/>
      <c r="I230" s="42"/>
      <c r="J230" s="42"/>
      <c r="K230" s="1"/>
      <c r="L230" s="82"/>
      <c r="M230" s="82"/>
      <c r="N230" s="82"/>
      <c r="O230" s="82"/>
      <c r="P230" s="82"/>
      <c r="Q230" s="82"/>
      <c r="R230" s="82"/>
      <c r="S230" s="77"/>
      <c r="T230" s="76"/>
      <c r="U230" s="1"/>
      <c r="V230" s="1"/>
      <c r="W230" s="1"/>
      <c r="X230" s="1"/>
      <c r="Y230" s="1"/>
      <c r="Z230" s="1"/>
      <c r="AA230" s="1"/>
      <c r="AB230" s="82"/>
      <c r="AC230" s="1"/>
      <c r="AD230" s="42"/>
      <c r="AE230" s="44"/>
      <c r="AF230" s="56"/>
    </row>
    <row r="231" spans="1:32" ht="15.75" hidden="1" thickBot="1" x14ac:dyDescent="0.3">
      <c r="B231" s="55"/>
      <c r="C231" s="2"/>
      <c r="D231" s="524" t="s">
        <v>434</v>
      </c>
      <c r="E231" s="524"/>
      <c r="F231" s="80">
        <f t="shared" si="178"/>
        <v>0</v>
      </c>
      <c r="G231" s="76"/>
      <c r="H231" s="42"/>
      <c r="I231" s="42"/>
      <c r="J231" s="42"/>
      <c r="K231" s="1"/>
      <c r="L231" s="82"/>
      <c r="M231" s="82"/>
      <c r="N231" s="82"/>
      <c r="O231" s="82"/>
      <c r="P231" s="82"/>
      <c r="Q231" s="82"/>
      <c r="R231" s="82"/>
      <c r="S231" s="77"/>
      <c r="T231" s="76"/>
      <c r="U231" s="1"/>
      <c r="V231" s="1"/>
      <c r="W231" s="1"/>
      <c r="X231" s="1"/>
      <c r="Y231" s="1"/>
      <c r="Z231" s="1"/>
      <c r="AA231" s="1"/>
      <c r="AB231" s="82"/>
      <c r="AC231" s="1"/>
      <c r="AD231" s="42"/>
      <c r="AE231" s="44"/>
      <c r="AF231" s="56"/>
    </row>
    <row r="232" spans="1:32" ht="15.75" hidden="1" thickBot="1" x14ac:dyDescent="0.3">
      <c r="B232" s="55"/>
      <c r="C232" s="2"/>
      <c r="D232" s="524" t="s">
        <v>501</v>
      </c>
      <c r="E232" s="524"/>
      <c r="F232" s="80">
        <f t="shared" si="178"/>
        <v>0</v>
      </c>
      <c r="G232" s="76"/>
      <c r="H232" s="42"/>
      <c r="I232" s="42"/>
      <c r="J232" s="42"/>
      <c r="K232" s="1"/>
      <c r="L232" s="82"/>
      <c r="M232" s="82"/>
      <c r="N232" s="82"/>
      <c r="O232" s="82"/>
      <c r="P232" s="82"/>
      <c r="Q232" s="82"/>
      <c r="R232" s="82"/>
      <c r="S232" s="77"/>
      <c r="T232" s="76"/>
      <c r="U232" s="1"/>
      <c r="V232" s="1"/>
      <c r="W232" s="1"/>
      <c r="X232" s="1"/>
      <c r="Y232" s="1"/>
      <c r="Z232" s="1"/>
      <c r="AA232" s="1"/>
      <c r="AB232" s="82"/>
      <c r="AC232" s="1"/>
      <c r="AD232" s="42"/>
      <c r="AE232" s="44"/>
      <c r="AF232" s="56"/>
    </row>
    <row r="233" spans="1:32" s="18" customFormat="1" ht="15.75" hidden="1" thickBot="1" x14ac:dyDescent="0.3">
      <c r="A233" s="128" t="s">
        <v>85</v>
      </c>
      <c r="B233" s="93" t="s">
        <v>764</v>
      </c>
      <c r="C233" s="556" t="s">
        <v>86</v>
      </c>
      <c r="D233" s="557"/>
      <c r="E233" s="557"/>
      <c r="F233" s="94">
        <f t="shared" si="178"/>
        <v>0</v>
      </c>
      <c r="G233" s="95">
        <f t="shared" ref="G233:S233" si="189">G234+G235+G236+G237+G238+G239+G240+G241+G242+G243+G244</f>
        <v>0</v>
      </c>
      <c r="H233" s="98">
        <f t="shared" si="189"/>
        <v>0</v>
      </c>
      <c r="I233" s="98">
        <f t="shared" si="189"/>
        <v>0</v>
      </c>
      <c r="J233" s="98">
        <f t="shared" si="189"/>
        <v>0</v>
      </c>
      <c r="K233" s="96">
        <f t="shared" si="189"/>
        <v>0</v>
      </c>
      <c r="L233" s="99">
        <f t="shared" ref="L233:R233" si="190">L234+L235+L236+L237+L238+L239+L240+L241+L242+L243+L244</f>
        <v>0</v>
      </c>
      <c r="M233" s="99">
        <f t="shared" ref="M233:N233" si="191">M234+M235+M236+M237+M238+M239+M240+M241+M242+M243+M244</f>
        <v>0</v>
      </c>
      <c r="N233" s="99">
        <f t="shared" si="191"/>
        <v>0</v>
      </c>
      <c r="O233" s="99">
        <f t="shared" si="190"/>
        <v>0</v>
      </c>
      <c r="P233" s="99">
        <f t="shared" ref="P233:Q233" si="192">P234+P235+P236+P237+P238+P239+P240+P241+P242+P243+P244</f>
        <v>0</v>
      </c>
      <c r="Q233" s="99">
        <f t="shared" si="192"/>
        <v>0</v>
      </c>
      <c r="R233" s="99">
        <f t="shared" si="190"/>
        <v>0</v>
      </c>
      <c r="S233" s="97">
        <f t="shared" si="189"/>
        <v>0</v>
      </c>
      <c r="T233" s="95">
        <f>T234+T235+T236+T237+T238+T239+T240+T241+T242+T243+T244</f>
        <v>0</v>
      </c>
      <c r="U233" s="96">
        <f t="shared" ref="U233:AE233" si="193">U234+U235+U236+U237+U238+U239+U240+U241+U242+U243+U244</f>
        <v>0</v>
      </c>
      <c r="V233" s="96">
        <f t="shared" si="193"/>
        <v>0</v>
      </c>
      <c r="W233" s="96">
        <f t="shared" si="193"/>
        <v>0</v>
      </c>
      <c r="X233" s="96">
        <f t="shared" si="193"/>
        <v>0</v>
      </c>
      <c r="Y233" s="96">
        <f t="shared" si="193"/>
        <v>0</v>
      </c>
      <c r="Z233" s="96">
        <f t="shared" si="193"/>
        <v>0</v>
      </c>
      <c r="AA233" s="96">
        <f t="shared" si="193"/>
        <v>0</v>
      </c>
      <c r="AB233" s="99">
        <f t="shared" si="193"/>
        <v>0</v>
      </c>
      <c r="AC233" s="96">
        <f t="shared" si="193"/>
        <v>0</v>
      </c>
      <c r="AD233" s="98">
        <f t="shared" si="193"/>
        <v>0</v>
      </c>
      <c r="AE233" s="100">
        <f t="shared" si="193"/>
        <v>0</v>
      </c>
      <c r="AF233" s="52"/>
    </row>
    <row r="234" spans="1:32" ht="15.75" hidden="1" thickBot="1" x14ac:dyDescent="0.3">
      <c r="B234" s="55"/>
      <c r="C234" s="2"/>
      <c r="D234" s="524" t="s">
        <v>435</v>
      </c>
      <c r="E234" s="524"/>
      <c r="F234" s="80">
        <f t="shared" si="178"/>
        <v>0</v>
      </c>
      <c r="G234" s="76"/>
      <c r="H234" s="42"/>
      <c r="I234" s="42"/>
      <c r="J234" s="42"/>
      <c r="K234" s="1"/>
      <c r="L234" s="82"/>
      <c r="M234" s="82"/>
      <c r="N234" s="82"/>
      <c r="O234" s="82"/>
      <c r="P234" s="82"/>
      <c r="Q234" s="82"/>
      <c r="R234" s="82"/>
      <c r="S234" s="77"/>
      <c r="T234" s="76"/>
      <c r="U234" s="1"/>
      <c r="V234" s="1"/>
      <c r="W234" s="1"/>
      <c r="X234" s="1"/>
      <c r="Y234" s="1"/>
      <c r="Z234" s="1"/>
      <c r="AA234" s="1"/>
      <c r="AB234" s="82"/>
      <c r="AC234" s="1"/>
      <c r="AD234" s="42"/>
      <c r="AE234" s="44"/>
      <c r="AF234" s="56"/>
    </row>
    <row r="235" spans="1:32" ht="15.75" hidden="1" thickBot="1" x14ac:dyDescent="0.3">
      <c r="B235" s="55"/>
      <c r="C235" s="2"/>
      <c r="D235" s="524" t="s">
        <v>438</v>
      </c>
      <c r="E235" s="524"/>
      <c r="F235" s="80">
        <f t="shared" si="178"/>
        <v>0</v>
      </c>
      <c r="G235" s="76"/>
      <c r="H235" s="42"/>
      <c r="I235" s="42"/>
      <c r="J235" s="42"/>
      <c r="K235" s="1"/>
      <c r="L235" s="82"/>
      <c r="M235" s="82"/>
      <c r="N235" s="82"/>
      <c r="O235" s="82"/>
      <c r="P235" s="82"/>
      <c r="Q235" s="82"/>
      <c r="R235" s="82"/>
      <c r="S235" s="77"/>
      <c r="T235" s="76"/>
      <c r="U235" s="1"/>
      <c r="V235" s="1"/>
      <c r="W235" s="1"/>
      <c r="X235" s="1"/>
      <c r="Y235" s="1"/>
      <c r="Z235" s="1"/>
      <c r="AA235" s="1"/>
      <c r="AB235" s="82"/>
      <c r="AC235" s="1"/>
      <c r="AD235" s="42"/>
      <c r="AE235" s="44"/>
      <c r="AF235" s="56"/>
    </row>
    <row r="236" spans="1:32" ht="15.75" hidden="1" thickBot="1" x14ac:dyDescent="0.3">
      <c r="B236" s="55"/>
      <c r="C236" s="2"/>
      <c r="D236" s="524" t="s">
        <v>439</v>
      </c>
      <c r="E236" s="524"/>
      <c r="F236" s="80">
        <f t="shared" si="178"/>
        <v>0</v>
      </c>
      <c r="G236" s="76"/>
      <c r="H236" s="42"/>
      <c r="I236" s="42"/>
      <c r="J236" s="42"/>
      <c r="K236" s="1"/>
      <c r="L236" s="82"/>
      <c r="M236" s="82"/>
      <c r="N236" s="82"/>
      <c r="O236" s="82"/>
      <c r="P236" s="82"/>
      <c r="Q236" s="82"/>
      <c r="R236" s="82"/>
      <c r="S236" s="77"/>
      <c r="T236" s="76"/>
      <c r="U236" s="1"/>
      <c r="V236" s="1"/>
      <c r="W236" s="1"/>
      <c r="X236" s="1"/>
      <c r="Y236" s="1"/>
      <c r="Z236" s="1"/>
      <c r="AA236" s="1"/>
      <c r="AB236" s="82"/>
      <c r="AC236" s="1"/>
      <c r="AD236" s="42"/>
      <c r="AE236" s="44"/>
      <c r="AF236" s="56"/>
    </row>
    <row r="237" spans="1:32" ht="15.75" hidden="1" thickBot="1" x14ac:dyDescent="0.3">
      <c r="B237" s="55"/>
      <c r="C237" s="2"/>
      <c r="D237" s="524" t="s">
        <v>436</v>
      </c>
      <c r="E237" s="524"/>
      <c r="F237" s="80">
        <f t="shared" si="178"/>
        <v>0</v>
      </c>
      <c r="G237" s="76"/>
      <c r="H237" s="42"/>
      <c r="I237" s="42"/>
      <c r="J237" s="42"/>
      <c r="K237" s="1"/>
      <c r="L237" s="82"/>
      <c r="M237" s="82"/>
      <c r="N237" s="82"/>
      <c r="O237" s="82"/>
      <c r="P237" s="82"/>
      <c r="Q237" s="82"/>
      <c r="R237" s="82"/>
      <c r="S237" s="77"/>
      <c r="T237" s="76"/>
      <c r="U237" s="1"/>
      <c r="V237" s="1"/>
      <c r="W237" s="1"/>
      <c r="X237" s="1"/>
      <c r="Y237" s="1"/>
      <c r="Z237" s="1"/>
      <c r="AA237" s="1"/>
      <c r="AB237" s="82"/>
      <c r="AC237" s="1"/>
      <c r="AD237" s="42"/>
      <c r="AE237" s="44"/>
      <c r="AF237" s="56"/>
    </row>
    <row r="238" spans="1:32" ht="15.75" hidden="1" thickBot="1" x14ac:dyDescent="0.3">
      <c r="B238" s="55"/>
      <c r="C238" s="2"/>
      <c r="D238" s="524" t="s">
        <v>440</v>
      </c>
      <c r="E238" s="524"/>
      <c r="F238" s="80">
        <f t="shared" si="178"/>
        <v>0</v>
      </c>
      <c r="G238" s="76"/>
      <c r="H238" s="42"/>
      <c r="I238" s="42"/>
      <c r="J238" s="42"/>
      <c r="K238" s="1"/>
      <c r="L238" s="82"/>
      <c r="M238" s="82"/>
      <c r="N238" s="82"/>
      <c r="O238" s="82"/>
      <c r="P238" s="82"/>
      <c r="Q238" s="82"/>
      <c r="R238" s="82"/>
      <c r="S238" s="77"/>
      <c r="T238" s="76"/>
      <c r="U238" s="1"/>
      <c r="V238" s="1"/>
      <c r="W238" s="1"/>
      <c r="X238" s="1"/>
      <c r="Y238" s="1"/>
      <c r="Z238" s="1"/>
      <c r="AA238" s="1"/>
      <c r="AB238" s="82"/>
      <c r="AC238" s="1"/>
      <c r="AD238" s="42"/>
      <c r="AE238" s="44"/>
      <c r="AF238" s="56"/>
    </row>
    <row r="239" spans="1:32" ht="25.5" hidden="1" customHeight="1" x14ac:dyDescent="0.25">
      <c r="B239" s="55"/>
      <c r="C239" s="2"/>
      <c r="D239" s="523" t="s">
        <v>502</v>
      </c>
      <c r="E239" s="523"/>
      <c r="F239" s="80">
        <f t="shared" si="178"/>
        <v>0</v>
      </c>
      <c r="G239" s="76"/>
      <c r="H239" s="42"/>
      <c r="I239" s="42"/>
      <c r="J239" s="42"/>
      <c r="K239" s="1"/>
      <c r="L239" s="82"/>
      <c r="M239" s="82"/>
      <c r="N239" s="82"/>
      <c r="O239" s="82"/>
      <c r="P239" s="82"/>
      <c r="Q239" s="82"/>
      <c r="R239" s="82"/>
      <c r="S239" s="77"/>
      <c r="T239" s="76"/>
      <c r="U239" s="1"/>
      <c r="V239" s="1"/>
      <c r="W239" s="1"/>
      <c r="X239" s="1"/>
      <c r="Y239" s="1"/>
      <c r="Z239" s="1"/>
      <c r="AA239" s="1"/>
      <c r="AB239" s="82"/>
      <c r="AC239" s="1"/>
      <c r="AD239" s="42"/>
      <c r="AE239" s="44"/>
      <c r="AF239" s="56"/>
    </row>
    <row r="240" spans="1:32" ht="25.5" hidden="1" customHeight="1" x14ac:dyDescent="0.25">
      <c r="B240" s="55"/>
      <c r="C240" s="2"/>
      <c r="D240" s="523" t="s">
        <v>503</v>
      </c>
      <c r="E240" s="523"/>
      <c r="F240" s="80">
        <f t="shared" si="178"/>
        <v>0</v>
      </c>
      <c r="G240" s="76"/>
      <c r="H240" s="42"/>
      <c r="I240" s="42"/>
      <c r="J240" s="42"/>
      <c r="K240" s="1"/>
      <c r="L240" s="82"/>
      <c r="M240" s="82"/>
      <c r="N240" s="82"/>
      <c r="O240" s="82"/>
      <c r="P240" s="82"/>
      <c r="Q240" s="82"/>
      <c r="R240" s="82"/>
      <c r="S240" s="77"/>
      <c r="T240" s="76"/>
      <c r="U240" s="1"/>
      <c r="V240" s="1"/>
      <c r="W240" s="1"/>
      <c r="X240" s="1"/>
      <c r="Y240" s="1"/>
      <c r="Z240" s="1"/>
      <c r="AA240" s="1"/>
      <c r="AB240" s="82"/>
      <c r="AC240" s="1"/>
      <c r="AD240" s="42"/>
      <c r="AE240" s="44"/>
      <c r="AF240" s="56"/>
    </row>
    <row r="241" spans="1:32" ht="15.75" hidden="1" thickBot="1" x14ac:dyDescent="0.3">
      <c r="B241" s="55"/>
      <c r="C241" s="2"/>
      <c r="D241" s="524" t="s">
        <v>441</v>
      </c>
      <c r="E241" s="524"/>
      <c r="F241" s="80">
        <f t="shared" si="178"/>
        <v>0</v>
      </c>
      <c r="G241" s="76"/>
      <c r="H241" s="42"/>
      <c r="I241" s="42"/>
      <c r="J241" s="42"/>
      <c r="K241" s="1"/>
      <c r="L241" s="82"/>
      <c r="M241" s="82"/>
      <c r="N241" s="82"/>
      <c r="O241" s="82"/>
      <c r="P241" s="82"/>
      <c r="Q241" s="82"/>
      <c r="R241" s="82"/>
      <c r="S241" s="77"/>
      <c r="T241" s="76"/>
      <c r="U241" s="1"/>
      <c r="V241" s="1"/>
      <c r="W241" s="1"/>
      <c r="X241" s="1"/>
      <c r="Y241" s="1"/>
      <c r="Z241" s="1"/>
      <c r="AA241" s="1"/>
      <c r="AB241" s="82"/>
      <c r="AC241" s="1"/>
      <c r="AD241" s="42"/>
      <c r="AE241" s="44"/>
      <c r="AF241" s="56"/>
    </row>
    <row r="242" spans="1:32" ht="15.75" hidden="1" thickBot="1" x14ac:dyDescent="0.3">
      <c r="B242" s="55"/>
      <c r="C242" s="2"/>
      <c r="D242" s="524" t="s">
        <v>437</v>
      </c>
      <c r="E242" s="524"/>
      <c r="F242" s="80">
        <f t="shared" si="178"/>
        <v>0</v>
      </c>
      <c r="G242" s="76"/>
      <c r="H242" s="42"/>
      <c r="I242" s="42"/>
      <c r="J242" s="42"/>
      <c r="K242" s="1"/>
      <c r="L242" s="82"/>
      <c r="M242" s="82"/>
      <c r="N242" s="82"/>
      <c r="O242" s="82"/>
      <c r="P242" s="82"/>
      <c r="Q242" s="82"/>
      <c r="R242" s="82"/>
      <c r="S242" s="77"/>
      <c r="T242" s="76"/>
      <c r="U242" s="1"/>
      <c r="V242" s="1"/>
      <c r="W242" s="1"/>
      <c r="X242" s="1"/>
      <c r="Y242" s="1"/>
      <c r="Z242" s="1"/>
      <c r="AA242" s="1"/>
      <c r="AB242" s="82"/>
      <c r="AC242" s="1"/>
      <c r="AD242" s="42"/>
      <c r="AE242" s="44"/>
      <c r="AF242" s="56"/>
    </row>
    <row r="243" spans="1:32" ht="25.5" hidden="1" customHeight="1" x14ac:dyDescent="0.25">
      <c r="B243" s="55"/>
      <c r="C243" s="2"/>
      <c r="D243" s="523" t="s">
        <v>504</v>
      </c>
      <c r="E243" s="523"/>
      <c r="F243" s="80">
        <f t="shared" si="178"/>
        <v>0</v>
      </c>
      <c r="G243" s="76"/>
      <c r="H243" s="42"/>
      <c r="I243" s="42"/>
      <c r="J243" s="42"/>
      <c r="K243" s="1"/>
      <c r="L243" s="82"/>
      <c r="M243" s="82"/>
      <c r="N243" s="82"/>
      <c r="O243" s="82"/>
      <c r="P243" s="82"/>
      <c r="Q243" s="82"/>
      <c r="R243" s="82"/>
      <c r="S243" s="77"/>
      <c r="T243" s="76"/>
      <c r="U243" s="1"/>
      <c r="V243" s="1"/>
      <c r="W243" s="1"/>
      <c r="X243" s="1"/>
      <c r="Y243" s="1"/>
      <c r="Z243" s="1"/>
      <c r="AA243" s="1"/>
      <c r="AB243" s="82"/>
      <c r="AC243" s="1"/>
      <c r="AD243" s="42"/>
      <c r="AE243" s="44"/>
      <c r="AF243" s="56"/>
    </row>
    <row r="244" spans="1:32" ht="15.75" hidden="1" thickBot="1" x14ac:dyDescent="0.3">
      <c r="B244" s="57"/>
      <c r="C244" s="20"/>
      <c r="D244" s="559" t="s">
        <v>505</v>
      </c>
      <c r="E244" s="559"/>
      <c r="F244" s="80">
        <f t="shared" si="178"/>
        <v>0</v>
      </c>
      <c r="G244" s="76"/>
      <c r="H244" s="42"/>
      <c r="I244" s="42"/>
      <c r="J244" s="42"/>
      <c r="K244" s="1"/>
      <c r="L244" s="82"/>
      <c r="M244" s="82"/>
      <c r="N244" s="82"/>
      <c r="O244" s="82"/>
      <c r="P244" s="82"/>
      <c r="Q244" s="82"/>
      <c r="R244" s="82"/>
      <c r="S244" s="77"/>
      <c r="T244" s="76"/>
      <c r="U244" s="1"/>
      <c r="V244" s="1"/>
      <c r="W244" s="1"/>
      <c r="X244" s="1"/>
      <c r="Y244" s="1"/>
      <c r="Z244" s="1"/>
      <c r="AA244" s="1"/>
      <c r="AB244" s="82"/>
      <c r="AC244" s="1"/>
      <c r="AD244" s="42"/>
      <c r="AE244" s="44"/>
      <c r="AF244" s="56"/>
    </row>
    <row r="245" spans="1:32" ht="15.75" thickBot="1" x14ac:dyDescent="0.3">
      <c r="B245" s="101" t="s">
        <v>87</v>
      </c>
      <c r="C245" s="560" t="s">
        <v>88</v>
      </c>
      <c r="D245" s="561"/>
      <c r="E245" s="561"/>
      <c r="F245" s="86">
        <f t="shared" si="178"/>
        <v>53070454</v>
      </c>
      <c r="G245" s="87">
        <f t="shared" ref="G245:S245" si="194">G246+G270+G276+G277</f>
        <v>0</v>
      </c>
      <c r="H245" s="90">
        <f t="shared" si="194"/>
        <v>0</v>
      </c>
      <c r="I245" s="90">
        <f t="shared" si="194"/>
        <v>0</v>
      </c>
      <c r="J245" s="90">
        <f t="shared" si="194"/>
        <v>0</v>
      </c>
      <c r="K245" s="88">
        <f t="shared" si="194"/>
        <v>53070454</v>
      </c>
      <c r="L245" s="91">
        <f t="shared" ref="L245:R245" si="195">L246+L270+L276+L277</f>
        <v>0</v>
      </c>
      <c r="M245" s="91">
        <f t="shared" ref="M245:N245" si="196">M246+M270+M276+M277</f>
        <v>0</v>
      </c>
      <c r="N245" s="91">
        <f t="shared" si="196"/>
        <v>0</v>
      </c>
      <c r="O245" s="91">
        <f t="shared" si="195"/>
        <v>0</v>
      </c>
      <c r="P245" s="91">
        <f t="shared" ref="P245:Q245" si="197">P246+P270+P276+P277</f>
        <v>0</v>
      </c>
      <c r="Q245" s="91">
        <f t="shared" si="197"/>
        <v>0</v>
      </c>
      <c r="R245" s="91">
        <f t="shared" si="195"/>
        <v>0</v>
      </c>
      <c r="S245" s="89">
        <f t="shared" si="194"/>
        <v>0</v>
      </c>
      <c r="T245" s="87">
        <f>T246+T270+T276+T277</f>
        <v>53070454</v>
      </c>
      <c r="U245" s="88">
        <f t="shared" ref="U245:AE245" si="198">U246+U270+U276+U277</f>
        <v>0</v>
      </c>
      <c r="V245" s="88">
        <f t="shared" si="198"/>
        <v>0</v>
      </c>
      <c r="W245" s="88">
        <f t="shared" si="198"/>
        <v>0</v>
      </c>
      <c r="X245" s="88">
        <f t="shared" si="198"/>
        <v>0</v>
      </c>
      <c r="Y245" s="88">
        <f t="shared" si="198"/>
        <v>0</v>
      </c>
      <c r="Z245" s="88">
        <f t="shared" si="198"/>
        <v>0</v>
      </c>
      <c r="AA245" s="88">
        <f t="shared" si="198"/>
        <v>0</v>
      </c>
      <c r="AB245" s="91">
        <f t="shared" si="198"/>
        <v>0</v>
      </c>
      <c r="AC245" s="88">
        <f t="shared" si="198"/>
        <v>0</v>
      </c>
      <c r="AD245" s="90">
        <f t="shared" si="198"/>
        <v>0</v>
      </c>
      <c r="AE245" s="92">
        <f t="shared" si="198"/>
        <v>0</v>
      </c>
      <c r="AF245" s="52"/>
    </row>
    <row r="246" spans="1:32" x14ac:dyDescent="0.25">
      <c r="B246" s="117" t="s">
        <v>765</v>
      </c>
      <c r="C246" s="574" t="s">
        <v>89</v>
      </c>
      <c r="D246" s="575"/>
      <c r="E246" s="575"/>
      <c r="F246" s="118">
        <f t="shared" si="178"/>
        <v>53070454</v>
      </c>
      <c r="G246" s="119">
        <f t="shared" ref="G246:S246" si="199">G247+G251+G259+G262+G263+G264+G265+G266+G267</f>
        <v>0</v>
      </c>
      <c r="H246" s="122">
        <f t="shared" si="199"/>
        <v>0</v>
      </c>
      <c r="I246" s="122">
        <f t="shared" si="199"/>
        <v>0</v>
      </c>
      <c r="J246" s="122">
        <f t="shared" si="199"/>
        <v>0</v>
      </c>
      <c r="K246" s="120">
        <f t="shared" si="199"/>
        <v>53070454</v>
      </c>
      <c r="L246" s="123">
        <f t="shared" ref="L246:R246" si="200">L247+L251+L259+L262+L263+L264+L265+L266+L267</f>
        <v>0</v>
      </c>
      <c r="M246" s="123">
        <f t="shared" ref="M246:N246" si="201">M247+M251+M259+M262+M263+M264+M265+M266+M267</f>
        <v>0</v>
      </c>
      <c r="N246" s="123">
        <f t="shared" si="201"/>
        <v>0</v>
      </c>
      <c r="O246" s="123">
        <f t="shared" si="200"/>
        <v>0</v>
      </c>
      <c r="P246" s="123">
        <f t="shared" ref="P246:Q246" si="202">P247+P251+P259+P262+P263+P264+P265+P266+P267</f>
        <v>0</v>
      </c>
      <c r="Q246" s="123">
        <f t="shared" si="202"/>
        <v>0</v>
      </c>
      <c r="R246" s="123">
        <f t="shared" si="200"/>
        <v>0</v>
      </c>
      <c r="S246" s="121">
        <f t="shared" si="199"/>
        <v>0</v>
      </c>
      <c r="T246" s="119">
        <f>T247+T251+T259+T262+T263+T264+T265+T266+T267</f>
        <v>53070454</v>
      </c>
      <c r="U246" s="120">
        <f t="shared" ref="U246:AE246" si="203">U247+U251+U259+U262+U263+U264+U265+U266+U267</f>
        <v>0</v>
      </c>
      <c r="V246" s="120">
        <f t="shared" si="203"/>
        <v>0</v>
      </c>
      <c r="W246" s="120">
        <f t="shared" si="203"/>
        <v>0</v>
      </c>
      <c r="X246" s="120">
        <f t="shared" si="203"/>
        <v>0</v>
      </c>
      <c r="Y246" s="120">
        <f t="shared" si="203"/>
        <v>0</v>
      </c>
      <c r="Z246" s="120">
        <f t="shared" si="203"/>
        <v>0</v>
      </c>
      <c r="AA246" s="120">
        <f t="shared" si="203"/>
        <v>0</v>
      </c>
      <c r="AB246" s="123">
        <f t="shared" si="203"/>
        <v>0</v>
      </c>
      <c r="AC246" s="120">
        <f t="shared" si="203"/>
        <v>0</v>
      </c>
      <c r="AD246" s="122">
        <f t="shared" si="203"/>
        <v>0</v>
      </c>
      <c r="AE246" s="124">
        <f t="shared" si="203"/>
        <v>0</v>
      </c>
      <c r="AF246" s="52"/>
    </row>
    <row r="247" spans="1:32" s="18" customFormat="1" hidden="1" x14ac:dyDescent="0.25">
      <c r="A247" s="128"/>
      <c r="B247" s="53" t="s">
        <v>766</v>
      </c>
      <c r="C247" s="576" t="s">
        <v>90</v>
      </c>
      <c r="D247" s="577"/>
      <c r="E247" s="577"/>
      <c r="F247" s="81">
        <f t="shared" si="178"/>
        <v>0</v>
      </c>
      <c r="G247" s="78">
        <f t="shared" ref="G247:S247" si="204">G248+G249+G250</f>
        <v>0</v>
      </c>
      <c r="H247" s="43">
        <f t="shared" si="204"/>
        <v>0</v>
      </c>
      <c r="I247" s="43">
        <f t="shared" si="204"/>
        <v>0</v>
      </c>
      <c r="J247" s="43">
        <f t="shared" si="204"/>
        <v>0</v>
      </c>
      <c r="K247" s="13">
        <f t="shared" si="204"/>
        <v>0</v>
      </c>
      <c r="L247" s="83">
        <f t="shared" ref="L247:R247" si="205">L248+L249+L250</f>
        <v>0</v>
      </c>
      <c r="M247" s="83">
        <f t="shared" ref="M247:N247" si="206">M248+M249+M250</f>
        <v>0</v>
      </c>
      <c r="N247" s="83">
        <f t="shared" si="206"/>
        <v>0</v>
      </c>
      <c r="O247" s="83">
        <f t="shared" si="205"/>
        <v>0</v>
      </c>
      <c r="P247" s="83">
        <f t="shared" ref="P247:Q247" si="207">P248+P249+P250</f>
        <v>0</v>
      </c>
      <c r="Q247" s="83">
        <f t="shared" si="207"/>
        <v>0</v>
      </c>
      <c r="R247" s="83">
        <f t="shared" si="205"/>
        <v>0</v>
      </c>
      <c r="S247" s="79">
        <f t="shared" si="204"/>
        <v>0</v>
      </c>
      <c r="T247" s="78">
        <f>T248+T249+T250</f>
        <v>0</v>
      </c>
      <c r="U247" s="13">
        <f t="shared" ref="U247:AE247" si="208">U248+U249+U250</f>
        <v>0</v>
      </c>
      <c r="V247" s="13">
        <f t="shared" si="208"/>
        <v>0</v>
      </c>
      <c r="W247" s="13">
        <f t="shared" si="208"/>
        <v>0</v>
      </c>
      <c r="X247" s="13">
        <f t="shared" si="208"/>
        <v>0</v>
      </c>
      <c r="Y247" s="13">
        <f t="shared" si="208"/>
        <v>0</v>
      </c>
      <c r="Z247" s="13">
        <f t="shared" si="208"/>
        <v>0</v>
      </c>
      <c r="AA247" s="13">
        <f t="shared" si="208"/>
        <v>0</v>
      </c>
      <c r="AB247" s="83">
        <f t="shared" si="208"/>
        <v>0</v>
      </c>
      <c r="AC247" s="13">
        <f t="shared" si="208"/>
        <v>0</v>
      </c>
      <c r="AD247" s="43">
        <f t="shared" si="208"/>
        <v>0</v>
      </c>
      <c r="AE247" s="45">
        <f t="shared" si="208"/>
        <v>0</v>
      </c>
      <c r="AF247" s="54"/>
    </row>
    <row r="248" spans="1:32" s="211" customFormat="1" hidden="1" x14ac:dyDescent="0.25">
      <c r="A248" s="128" t="s">
        <v>91</v>
      </c>
      <c r="B248" s="191" t="s">
        <v>768</v>
      </c>
      <c r="C248" s="204"/>
      <c r="D248" s="567" t="s">
        <v>973</v>
      </c>
      <c r="E248" s="567"/>
      <c r="F248" s="203">
        <f t="shared" si="178"/>
        <v>0</v>
      </c>
      <c r="G248" s="201"/>
      <c r="H248" s="194"/>
      <c r="I248" s="194"/>
      <c r="J248" s="194"/>
      <c r="K248" s="195"/>
      <c r="L248" s="196"/>
      <c r="M248" s="196"/>
      <c r="N248" s="196"/>
      <c r="O248" s="196"/>
      <c r="P248" s="196"/>
      <c r="Q248" s="196"/>
      <c r="R248" s="196"/>
      <c r="S248" s="202"/>
      <c r="T248" s="201"/>
      <c r="U248" s="195"/>
      <c r="V248" s="195"/>
      <c r="W248" s="195"/>
      <c r="X248" s="195"/>
      <c r="Y248" s="195"/>
      <c r="Z248" s="195"/>
      <c r="AA248" s="195"/>
      <c r="AB248" s="196"/>
      <c r="AC248" s="195"/>
      <c r="AD248" s="194"/>
      <c r="AE248" s="197"/>
      <c r="AF248" s="251"/>
    </row>
    <row r="249" spans="1:32" s="211" customFormat="1" hidden="1" x14ac:dyDescent="0.25">
      <c r="A249" s="128" t="s">
        <v>92</v>
      </c>
      <c r="B249" s="191" t="s">
        <v>769</v>
      </c>
      <c r="C249" s="204"/>
      <c r="D249" s="567" t="s">
        <v>974</v>
      </c>
      <c r="E249" s="567"/>
      <c r="F249" s="203">
        <f t="shared" si="178"/>
        <v>0</v>
      </c>
      <c r="G249" s="201"/>
      <c r="H249" s="194"/>
      <c r="I249" s="194"/>
      <c r="J249" s="194"/>
      <c r="K249" s="195"/>
      <c r="L249" s="196"/>
      <c r="M249" s="196"/>
      <c r="N249" s="196"/>
      <c r="O249" s="196"/>
      <c r="P249" s="196"/>
      <c r="Q249" s="196"/>
      <c r="R249" s="196"/>
      <c r="S249" s="202"/>
      <c r="T249" s="201"/>
      <c r="U249" s="195"/>
      <c r="V249" s="195"/>
      <c r="W249" s="195"/>
      <c r="X249" s="195"/>
      <c r="Y249" s="195"/>
      <c r="Z249" s="195"/>
      <c r="AA249" s="195"/>
      <c r="AB249" s="196"/>
      <c r="AC249" s="195"/>
      <c r="AD249" s="194"/>
      <c r="AE249" s="197"/>
      <c r="AF249" s="251"/>
    </row>
    <row r="250" spans="1:32" s="211" customFormat="1" hidden="1" x14ac:dyDescent="0.25">
      <c r="A250" s="128" t="s">
        <v>93</v>
      </c>
      <c r="B250" s="191" t="s">
        <v>770</v>
      </c>
      <c r="C250" s="204"/>
      <c r="D250" s="567" t="s">
        <v>975</v>
      </c>
      <c r="E250" s="567"/>
      <c r="F250" s="203">
        <f t="shared" si="178"/>
        <v>0</v>
      </c>
      <c r="G250" s="201"/>
      <c r="H250" s="194"/>
      <c r="I250" s="194"/>
      <c r="J250" s="194"/>
      <c r="K250" s="195"/>
      <c r="L250" s="196"/>
      <c r="M250" s="196"/>
      <c r="N250" s="196"/>
      <c r="O250" s="196"/>
      <c r="P250" s="196"/>
      <c r="Q250" s="196"/>
      <c r="R250" s="196"/>
      <c r="S250" s="202"/>
      <c r="T250" s="201"/>
      <c r="U250" s="195"/>
      <c r="V250" s="195"/>
      <c r="W250" s="195"/>
      <c r="X250" s="195"/>
      <c r="Y250" s="195"/>
      <c r="Z250" s="195"/>
      <c r="AA250" s="195"/>
      <c r="AB250" s="196"/>
      <c r="AC250" s="195"/>
      <c r="AD250" s="194"/>
      <c r="AE250" s="197"/>
      <c r="AF250" s="251"/>
    </row>
    <row r="251" spans="1:32" s="18" customFormat="1" hidden="1" x14ac:dyDescent="0.25">
      <c r="A251" s="128"/>
      <c r="B251" s="53" t="s">
        <v>771</v>
      </c>
      <c r="C251" s="576" t="s">
        <v>94</v>
      </c>
      <c r="D251" s="577"/>
      <c r="E251" s="577"/>
      <c r="F251" s="81">
        <f t="shared" si="178"/>
        <v>0</v>
      </c>
      <c r="G251" s="78">
        <f t="shared" ref="G251:S251" si="209">G252+G256+G257+G258</f>
        <v>0</v>
      </c>
      <c r="H251" s="43">
        <f t="shared" si="209"/>
        <v>0</v>
      </c>
      <c r="I251" s="43">
        <f t="shared" si="209"/>
        <v>0</v>
      </c>
      <c r="J251" s="43">
        <f t="shared" si="209"/>
        <v>0</v>
      </c>
      <c r="K251" s="13">
        <f t="shared" si="209"/>
        <v>0</v>
      </c>
      <c r="L251" s="83">
        <f t="shared" ref="L251:R251" si="210">L252+L256+L257+L258</f>
        <v>0</v>
      </c>
      <c r="M251" s="83">
        <f t="shared" ref="M251:N251" si="211">M252+M256+M257+M258</f>
        <v>0</v>
      </c>
      <c r="N251" s="83">
        <f t="shared" si="211"/>
        <v>0</v>
      </c>
      <c r="O251" s="83">
        <f t="shared" si="210"/>
        <v>0</v>
      </c>
      <c r="P251" s="83">
        <f t="shared" ref="P251:Q251" si="212">P252+P256+P257+P258</f>
        <v>0</v>
      </c>
      <c r="Q251" s="83">
        <f t="shared" si="212"/>
        <v>0</v>
      </c>
      <c r="R251" s="83">
        <f t="shared" si="210"/>
        <v>0</v>
      </c>
      <c r="S251" s="79">
        <f t="shared" si="209"/>
        <v>0</v>
      </c>
      <c r="T251" s="78">
        <f>T252+T256+T257+T258</f>
        <v>0</v>
      </c>
      <c r="U251" s="13">
        <f t="shared" ref="U251:AE251" si="213">U252+U256+U257+U258</f>
        <v>0</v>
      </c>
      <c r="V251" s="13">
        <f t="shared" si="213"/>
        <v>0</v>
      </c>
      <c r="W251" s="13">
        <f t="shared" si="213"/>
        <v>0</v>
      </c>
      <c r="X251" s="13">
        <f t="shared" si="213"/>
        <v>0</v>
      </c>
      <c r="Y251" s="13">
        <f t="shared" si="213"/>
        <v>0</v>
      </c>
      <c r="Z251" s="13">
        <f t="shared" si="213"/>
        <v>0</v>
      </c>
      <c r="AA251" s="13">
        <f t="shared" si="213"/>
        <v>0</v>
      </c>
      <c r="AB251" s="83">
        <f t="shared" si="213"/>
        <v>0</v>
      </c>
      <c r="AC251" s="13">
        <f t="shared" si="213"/>
        <v>0</v>
      </c>
      <c r="AD251" s="43">
        <f t="shared" si="213"/>
        <v>0</v>
      </c>
      <c r="AE251" s="45">
        <f t="shared" si="213"/>
        <v>0</v>
      </c>
      <c r="AF251" s="54"/>
    </row>
    <row r="252" spans="1:32" s="211" customFormat="1" hidden="1" x14ac:dyDescent="0.25">
      <c r="A252" s="128" t="s">
        <v>95</v>
      </c>
      <c r="B252" s="191" t="s">
        <v>772</v>
      </c>
      <c r="C252" s="204"/>
      <c r="D252" s="274" t="s">
        <v>96</v>
      </c>
      <c r="E252" s="275"/>
      <c r="F252" s="203">
        <f t="shared" si="178"/>
        <v>0</v>
      </c>
      <c r="G252" s="201">
        <f t="shared" ref="G252:S252" si="214">G253+G254+G255</f>
        <v>0</v>
      </c>
      <c r="H252" s="194">
        <f t="shared" si="214"/>
        <v>0</v>
      </c>
      <c r="I252" s="194">
        <f t="shared" si="214"/>
        <v>0</v>
      </c>
      <c r="J252" s="194">
        <f t="shared" si="214"/>
        <v>0</v>
      </c>
      <c r="K252" s="195">
        <f t="shared" si="214"/>
        <v>0</v>
      </c>
      <c r="L252" s="196">
        <f t="shared" ref="L252:R252" si="215">L253+L254+L255</f>
        <v>0</v>
      </c>
      <c r="M252" s="196">
        <f t="shared" ref="M252:N252" si="216">M253+M254+M255</f>
        <v>0</v>
      </c>
      <c r="N252" s="196">
        <f t="shared" si="216"/>
        <v>0</v>
      </c>
      <c r="O252" s="196">
        <f t="shared" si="215"/>
        <v>0</v>
      </c>
      <c r="P252" s="196">
        <f t="shared" ref="P252:Q252" si="217">P253+P254+P255</f>
        <v>0</v>
      </c>
      <c r="Q252" s="196">
        <f t="shared" si="217"/>
        <v>0</v>
      </c>
      <c r="R252" s="196">
        <f t="shared" si="215"/>
        <v>0</v>
      </c>
      <c r="S252" s="202">
        <f t="shared" si="214"/>
        <v>0</v>
      </c>
      <c r="T252" s="201">
        <f>T253+T254+T255</f>
        <v>0</v>
      </c>
      <c r="U252" s="195">
        <f t="shared" ref="U252:AE252" si="218">U253+U254+U255</f>
        <v>0</v>
      </c>
      <c r="V252" s="195">
        <f t="shared" si="218"/>
        <v>0</v>
      </c>
      <c r="W252" s="195">
        <f t="shared" si="218"/>
        <v>0</v>
      </c>
      <c r="X252" s="195">
        <f t="shared" si="218"/>
        <v>0</v>
      </c>
      <c r="Y252" s="195">
        <f t="shared" si="218"/>
        <v>0</v>
      </c>
      <c r="Z252" s="195">
        <f t="shared" si="218"/>
        <v>0</v>
      </c>
      <c r="AA252" s="195">
        <f t="shared" si="218"/>
        <v>0</v>
      </c>
      <c r="AB252" s="196">
        <f t="shared" si="218"/>
        <v>0</v>
      </c>
      <c r="AC252" s="195">
        <f t="shared" si="218"/>
        <v>0</v>
      </c>
      <c r="AD252" s="194">
        <f t="shared" si="218"/>
        <v>0</v>
      </c>
      <c r="AE252" s="197">
        <f t="shared" si="218"/>
        <v>0</v>
      </c>
      <c r="AF252" s="251"/>
    </row>
    <row r="253" spans="1:32" hidden="1" x14ac:dyDescent="0.25">
      <c r="B253" s="55"/>
      <c r="C253" s="2"/>
      <c r="D253" s="246"/>
      <c r="E253" s="250" t="s">
        <v>391</v>
      </c>
      <c r="F253" s="80">
        <f t="shared" si="178"/>
        <v>0</v>
      </c>
      <c r="G253" s="76"/>
      <c r="H253" s="42"/>
      <c r="I253" s="42"/>
      <c r="J253" s="42"/>
      <c r="K253" s="1"/>
      <c r="L253" s="82"/>
      <c r="M253" s="82"/>
      <c r="N253" s="82"/>
      <c r="O253" s="82"/>
      <c r="P253" s="82"/>
      <c r="Q253" s="82"/>
      <c r="R253" s="82"/>
      <c r="S253" s="77"/>
      <c r="T253" s="76"/>
      <c r="U253" s="1"/>
      <c r="V253" s="1"/>
      <c r="W253" s="1"/>
      <c r="X253" s="1"/>
      <c r="Y253" s="1"/>
      <c r="Z253" s="1"/>
      <c r="AA253" s="1"/>
      <c r="AB253" s="82"/>
      <c r="AC253" s="1"/>
      <c r="AD253" s="42"/>
      <c r="AE253" s="44"/>
      <c r="AF253" s="56"/>
    </row>
    <row r="254" spans="1:32" hidden="1" x14ac:dyDescent="0.25">
      <c r="B254" s="55"/>
      <c r="C254" s="2"/>
      <c r="D254" s="246"/>
      <c r="E254" s="250" t="s">
        <v>392</v>
      </c>
      <c r="F254" s="80">
        <f t="shared" si="178"/>
        <v>0</v>
      </c>
      <c r="G254" s="76"/>
      <c r="H254" s="42"/>
      <c r="I254" s="42"/>
      <c r="J254" s="42"/>
      <c r="K254" s="1"/>
      <c r="L254" s="82"/>
      <c r="M254" s="82"/>
      <c r="N254" s="82"/>
      <c r="O254" s="82"/>
      <c r="P254" s="82"/>
      <c r="Q254" s="82"/>
      <c r="R254" s="82"/>
      <c r="S254" s="77"/>
      <c r="T254" s="76"/>
      <c r="U254" s="1"/>
      <c r="V254" s="1"/>
      <c r="W254" s="1"/>
      <c r="X254" s="1"/>
      <c r="Y254" s="1"/>
      <c r="Z254" s="1"/>
      <c r="AA254" s="1"/>
      <c r="AB254" s="82"/>
      <c r="AC254" s="1"/>
      <c r="AD254" s="42"/>
      <c r="AE254" s="44"/>
      <c r="AF254" s="56"/>
    </row>
    <row r="255" spans="1:32" hidden="1" x14ac:dyDescent="0.25">
      <c r="B255" s="55"/>
      <c r="C255" s="2"/>
      <c r="D255" s="246"/>
      <c r="E255" s="250" t="s">
        <v>442</v>
      </c>
      <c r="F255" s="80">
        <f t="shared" si="178"/>
        <v>0</v>
      </c>
      <c r="G255" s="76"/>
      <c r="H255" s="42"/>
      <c r="I255" s="42"/>
      <c r="J255" s="42"/>
      <c r="K255" s="1"/>
      <c r="L255" s="82"/>
      <c r="M255" s="82"/>
      <c r="N255" s="82"/>
      <c r="O255" s="82"/>
      <c r="P255" s="82"/>
      <c r="Q255" s="82"/>
      <c r="R255" s="82"/>
      <c r="S255" s="77"/>
      <c r="T255" s="76"/>
      <c r="U255" s="1"/>
      <c r="V255" s="1"/>
      <c r="W255" s="1"/>
      <c r="X255" s="1"/>
      <c r="Y255" s="1"/>
      <c r="Z255" s="1"/>
      <c r="AA255" s="1"/>
      <c r="AB255" s="82"/>
      <c r="AC255" s="1"/>
      <c r="AD255" s="42"/>
      <c r="AE255" s="44"/>
      <c r="AF255" s="56"/>
    </row>
    <row r="256" spans="1:32" s="211" customFormat="1" hidden="1" x14ac:dyDescent="0.25">
      <c r="A256" s="128" t="s">
        <v>97</v>
      </c>
      <c r="B256" s="191" t="s">
        <v>773</v>
      </c>
      <c r="C256" s="204"/>
      <c r="D256" s="274" t="s">
        <v>98</v>
      </c>
      <c r="E256" s="275"/>
      <c r="F256" s="203">
        <f t="shared" si="178"/>
        <v>0</v>
      </c>
      <c r="G256" s="201"/>
      <c r="H256" s="194"/>
      <c r="I256" s="194"/>
      <c r="J256" s="194"/>
      <c r="K256" s="195"/>
      <c r="L256" s="196"/>
      <c r="M256" s="196"/>
      <c r="N256" s="196"/>
      <c r="O256" s="196"/>
      <c r="P256" s="196"/>
      <c r="Q256" s="196"/>
      <c r="R256" s="196"/>
      <c r="S256" s="202"/>
      <c r="T256" s="201"/>
      <c r="U256" s="195"/>
      <c r="V256" s="195"/>
      <c r="W256" s="195"/>
      <c r="X256" s="195"/>
      <c r="Y256" s="195"/>
      <c r="Z256" s="195"/>
      <c r="AA256" s="195"/>
      <c r="AB256" s="196"/>
      <c r="AC256" s="195"/>
      <c r="AD256" s="194"/>
      <c r="AE256" s="197"/>
      <c r="AF256" s="251"/>
    </row>
    <row r="257" spans="1:32" s="211" customFormat="1" hidden="1" x14ac:dyDescent="0.25">
      <c r="A257" s="128" t="s">
        <v>99</v>
      </c>
      <c r="B257" s="191" t="s">
        <v>774</v>
      </c>
      <c r="C257" s="204"/>
      <c r="D257" s="274" t="s">
        <v>100</v>
      </c>
      <c r="E257" s="275"/>
      <c r="F257" s="203">
        <f t="shared" si="178"/>
        <v>0</v>
      </c>
      <c r="G257" s="201"/>
      <c r="H257" s="194"/>
      <c r="I257" s="194"/>
      <c r="J257" s="194"/>
      <c r="K257" s="195"/>
      <c r="L257" s="196"/>
      <c r="M257" s="196"/>
      <c r="N257" s="196"/>
      <c r="O257" s="196"/>
      <c r="P257" s="196"/>
      <c r="Q257" s="196"/>
      <c r="R257" s="196"/>
      <c r="S257" s="202"/>
      <c r="T257" s="201"/>
      <c r="U257" s="195"/>
      <c r="V257" s="195"/>
      <c r="W257" s="195"/>
      <c r="X257" s="195"/>
      <c r="Y257" s="195"/>
      <c r="Z257" s="195"/>
      <c r="AA257" s="195"/>
      <c r="AB257" s="196"/>
      <c r="AC257" s="195"/>
      <c r="AD257" s="194"/>
      <c r="AE257" s="197"/>
      <c r="AF257" s="251"/>
    </row>
    <row r="258" spans="1:32" s="211" customFormat="1" hidden="1" x14ac:dyDescent="0.25">
      <c r="A258" s="128" t="s">
        <v>101</v>
      </c>
      <c r="B258" s="191" t="s">
        <v>775</v>
      </c>
      <c r="C258" s="204"/>
      <c r="D258" s="274" t="s">
        <v>102</v>
      </c>
      <c r="E258" s="275"/>
      <c r="F258" s="203">
        <f t="shared" si="178"/>
        <v>0</v>
      </c>
      <c r="G258" s="201"/>
      <c r="H258" s="194"/>
      <c r="I258" s="194"/>
      <c r="J258" s="194"/>
      <c r="K258" s="195"/>
      <c r="L258" s="196"/>
      <c r="M258" s="196"/>
      <c r="N258" s="196"/>
      <c r="O258" s="196"/>
      <c r="P258" s="196"/>
      <c r="Q258" s="196"/>
      <c r="R258" s="196"/>
      <c r="S258" s="202"/>
      <c r="T258" s="201"/>
      <c r="U258" s="195"/>
      <c r="V258" s="195"/>
      <c r="W258" s="195"/>
      <c r="X258" s="195"/>
      <c r="Y258" s="195"/>
      <c r="Z258" s="195"/>
      <c r="AA258" s="195"/>
      <c r="AB258" s="196"/>
      <c r="AC258" s="195"/>
      <c r="AD258" s="194"/>
      <c r="AE258" s="197"/>
      <c r="AF258" s="251"/>
    </row>
    <row r="259" spans="1:32" s="18" customFormat="1" x14ac:dyDescent="0.25">
      <c r="A259" s="128"/>
      <c r="B259" s="53" t="s">
        <v>776</v>
      </c>
      <c r="C259" s="580" t="s">
        <v>103</v>
      </c>
      <c r="D259" s="581"/>
      <c r="E259" s="581"/>
      <c r="F259" s="81">
        <f t="shared" si="178"/>
        <v>53070454</v>
      </c>
      <c r="G259" s="78">
        <f t="shared" ref="G259:S259" si="219">G260+G261</f>
        <v>0</v>
      </c>
      <c r="H259" s="43">
        <f t="shared" si="219"/>
        <v>0</v>
      </c>
      <c r="I259" s="43">
        <f t="shared" si="219"/>
        <v>0</v>
      </c>
      <c r="J259" s="43">
        <f t="shared" si="219"/>
        <v>0</v>
      </c>
      <c r="K259" s="13">
        <f t="shared" si="219"/>
        <v>53070454</v>
      </c>
      <c r="L259" s="83">
        <f t="shared" ref="L259:R259" si="220">L260+L261</f>
        <v>0</v>
      </c>
      <c r="M259" s="83">
        <f t="shared" ref="M259:N259" si="221">M260+M261</f>
        <v>0</v>
      </c>
      <c r="N259" s="83">
        <f t="shared" si="221"/>
        <v>0</v>
      </c>
      <c r="O259" s="83">
        <f t="shared" si="220"/>
        <v>0</v>
      </c>
      <c r="P259" s="83">
        <f t="shared" ref="P259:Q259" si="222">P260+P261</f>
        <v>0</v>
      </c>
      <c r="Q259" s="83">
        <f t="shared" si="222"/>
        <v>0</v>
      </c>
      <c r="R259" s="83">
        <f t="shared" si="220"/>
        <v>0</v>
      </c>
      <c r="S259" s="79">
        <f t="shared" si="219"/>
        <v>0</v>
      </c>
      <c r="T259" s="78">
        <f>T260+T261</f>
        <v>53070454</v>
      </c>
      <c r="U259" s="13">
        <f t="shared" ref="U259:AE259" si="223">U260+U261</f>
        <v>0</v>
      </c>
      <c r="V259" s="13">
        <f t="shared" si="223"/>
        <v>0</v>
      </c>
      <c r="W259" s="13">
        <f t="shared" si="223"/>
        <v>0</v>
      </c>
      <c r="X259" s="13">
        <f t="shared" si="223"/>
        <v>0</v>
      </c>
      <c r="Y259" s="13">
        <f t="shared" si="223"/>
        <v>0</v>
      </c>
      <c r="Z259" s="13">
        <f t="shared" si="223"/>
        <v>0</v>
      </c>
      <c r="AA259" s="13">
        <f t="shared" si="223"/>
        <v>0</v>
      </c>
      <c r="AB259" s="83">
        <f t="shared" si="223"/>
        <v>0</v>
      </c>
      <c r="AC259" s="13">
        <f t="shared" si="223"/>
        <v>0</v>
      </c>
      <c r="AD259" s="43">
        <f t="shared" si="223"/>
        <v>0</v>
      </c>
      <c r="AE259" s="45">
        <f t="shared" si="223"/>
        <v>0</v>
      </c>
      <c r="AF259" s="54"/>
    </row>
    <row r="260" spans="1:32" s="211" customFormat="1" ht="15.75" thickBot="1" x14ac:dyDescent="0.3">
      <c r="A260" s="128" t="s">
        <v>104</v>
      </c>
      <c r="B260" s="191" t="s">
        <v>777</v>
      </c>
      <c r="C260" s="204"/>
      <c r="D260" s="567" t="s">
        <v>767</v>
      </c>
      <c r="E260" s="567"/>
      <c r="F260" s="203">
        <f t="shared" si="178"/>
        <v>53070454</v>
      </c>
      <c r="G260" s="201"/>
      <c r="H260" s="194"/>
      <c r="I260" s="194"/>
      <c r="J260" s="194"/>
      <c r="K260" s="195">
        <f>F260</f>
        <v>53070454</v>
      </c>
      <c r="L260" s="196"/>
      <c r="M260" s="196"/>
      <c r="N260" s="196"/>
      <c r="O260" s="196"/>
      <c r="P260" s="196"/>
      <c r="Q260" s="196"/>
      <c r="R260" s="196"/>
      <c r="S260" s="202"/>
      <c r="T260" s="201">
        <v>53070454</v>
      </c>
      <c r="U260" s="195"/>
      <c r="V260" s="195"/>
      <c r="W260" s="195"/>
      <c r="X260" s="195"/>
      <c r="Y260" s="195"/>
      <c r="Z260" s="195"/>
      <c r="AA260" s="195"/>
      <c r="AB260" s="196"/>
      <c r="AC260" s="195"/>
      <c r="AD260" s="194"/>
      <c r="AE260" s="197"/>
      <c r="AF260" s="251"/>
    </row>
    <row r="261" spans="1:32" s="211" customFormat="1" ht="15.75" hidden="1" thickBot="1" x14ac:dyDescent="0.3">
      <c r="A261" s="128" t="s">
        <v>105</v>
      </c>
      <c r="B261" s="191" t="s">
        <v>778</v>
      </c>
      <c r="C261" s="204"/>
      <c r="D261" s="567" t="s">
        <v>779</v>
      </c>
      <c r="E261" s="567"/>
      <c r="F261" s="203">
        <f t="shared" si="178"/>
        <v>0</v>
      </c>
      <c r="G261" s="201"/>
      <c r="H261" s="194"/>
      <c r="I261" s="194"/>
      <c r="J261" s="194"/>
      <c r="K261" s="195"/>
      <c r="L261" s="196"/>
      <c r="M261" s="196"/>
      <c r="N261" s="196"/>
      <c r="O261" s="196"/>
      <c r="P261" s="196"/>
      <c r="Q261" s="196"/>
      <c r="R261" s="196"/>
      <c r="S261" s="202"/>
      <c r="T261" s="201"/>
      <c r="U261" s="195"/>
      <c r="V261" s="195"/>
      <c r="W261" s="195"/>
      <c r="X261" s="195"/>
      <c r="Y261" s="195"/>
      <c r="Z261" s="195"/>
      <c r="AA261" s="195"/>
      <c r="AB261" s="196"/>
      <c r="AC261" s="195"/>
      <c r="AD261" s="194"/>
      <c r="AE261" s="197"/>
      <c r="AF261" s="251"/>
    </row>
    <row r="262" spans="1:32" s="41" customFormat="1" ht="15.75" hidden="1" thickBot="1" x14ac:dyDescent="0.3">
      <c r="A262" s="128" t="s">
        <v>106</v>
      </c>
      <c r="B262" s="53" t="s">
        <v>780</v>
      </c>
      <c r="C262" s="580" t="s">
        <v>390</v>
      </c>
      <c r="D262" s="581"/>
      <c r="E262" s="581"/>
      <c r="F262" s="81">
        <f t="shared" si="178"/>
        <v>0</v>
      </c>
      <c r="G262" s="78"/>
      <c r="H262" s="43"/>
      <c r="I262" s="43"/>
      <c r="J262" s="43"/>
      <c r="K262" s="13"/>
      <c r="L262" s="83"/>
      <c r="M262" s="83"/>
      <c r="N262" s="83"/>
      <c r="O262" s="83"/>
      <c r="P262" s="83"/>
      <c r="Q262" s="83"/>
      <c r="R262" s="83"/>
      <c r="S262" s="79"/>
      <c r="T262" s="78"/>
      <c r="U262" s="13"/>
      <c r="V262" s="13"/>
      <c r="W262" s="13"/>
      <c r="X262" s="13"/>
      <c r="Y262" s="13"/>
      <c r="Z262" s="13"/>
      <c r="AA262" s="13"/>
      <c r="AB262" s="83"/>
      <c r="AC262" s="13"/>
      <c r="AD262" s="43"/>
      <c r="AE262" s="45"/>
      <c r="AF262" s="54"/>
    </row>
    <row r="263" spans="1:32" s="41" customFormat="1" ht="15.75" hidden="1" thickBot="1" x14ac:dyDescent="0.3">
      <c r="A263" s="128" t="s">
        <v>945</v>
      </c>
      <c r="B263" s="53" t="s">
        <v>946</v>
      </c>
      <c r="C263" s="580" t="s">
        <v>947</v>
      </c>
      <c r="D263" s="581"/>
      <c r="E263" s="581"/>
      <c r="F263" s="81">
        <f t="shared" si="178"/>
        <v>0</v>
      </c>
      <c r="G263" s="78"/>
      <c r="H263" s="43"/>
      <c r="I263" s="43"/>
      <c r="J263" s="43"/>
      <c r="K263" s="13"/>
      <c r="L263" s="83"/>
      <c r="M263" s="83"/>
      <c r="N263" s="83"/>
      <c r="O263" s="83"/>
      <c r="P263" s="83"/>
      <c r="Q263" s="83"/>
      <c r="R263" s="83"/>
      <c r="S263" s="79"/>
      <c r="T263" s="78"/>
      <c r="U263" s="13"/>
      <c r="V263" s="13"/>
      <c r="W263" s="13"/>
      <c r="X263" s="13"/>
      <c r="Y263" s="13"/>
      <c r="Z263" s="13"/>
      <c r="AA263" s="13"/>
      <c r="AB263" s="83"/>
      <c r="AC263" s="13"/>
      <c r="AD263" s="43"/>
      <c r="AE263" s="45"/>
      <c r="AF263" s="54"/>
    </row>
    <row r="264" spans="1:32" s="41" customFormat="1" ht="15.75" hidden="1" thickBot="1" x14ac:dyDescent="0.3">
      <c r="A264" s="128" t="s">
        <v>107</v>
      </c>
      <c r="B264" s="53" t="s">
        <v>781</v>
      </c>
      <c r="C264" s="580" t="s">
        <v>948</v>
      </c>
      <c r="D264" s="581"/>
      <c r="E264" s="581"/>
      <c r="F264" s="81">
        <f t="shared" si="178"/>
        <v>0</v>
      </c>
      <c r="G264" s="78"/>
      <c r="H264" s="43"/>
      <c r="I264" s="43"/>
      <c r="J264" s="43"/>
      <c r="K264" s="13"/>
      <c r="L264" s="83"/>
      <c r="M264" s="83"/>
      <c r="N264" s="83"/>
      <c r="O264" s="83"/>
      <c r="P264" s="83"/>
      <c r="Q264" s="83"/>
      <c r="R264" s="83"/>
      <c r="S264" s="79"/>
      <c r="T264" s="78"/>
      <c r="U264" s="13"/>
      <c r="V264" s="13"/>
      <c r="W264" s="13"/>
      <c r="X264" s="13"/>
      <c r="Y264" s="13"/>
      <c r="Z264" s="13"/>
      <c r="AA264" s="13"/>
      <c r="AB264" s="83"/>
      <c r="AC264" s="13"/>
      <c r="AD264" s="43"/>
      <c r="AE264" s="45"/>
      <c r="AF264" s="54"/>
    </row>
    <row r="265" spans="1:32" s="41" customFormat="1" ht="15.75" hidden="1" thickBot="1" x14ac:dyDescent="0.3">
      <c r="A265" s="128" t="s">
        <v>108</v>
      </c>
      <c r="B265" s="53" t="s">
        <v>782</v>
      </c>
      <c r="C265" s="580" t="s">
        <v>389</v>
      </c>
      <c r="D265" s="581"/>
      <c r="E265" s="581"/>
      <c r="F265" s="81">
        <f t="shared" si="178"/>
        <v>0</v>
      </c>
      <c r="G265" s="78"/>
      <c r="H265" s="43"/>
      <c r="I265" s="43"/>
      <c r="J265" s="43"/>
      <c r="K265" s="13"/>
      <c r="L265" s="83"/>
      <c r="M265" s="83"/>
      <c r="N265" s="83"/>
      <c r="O265" s="83"/>
      <c r="P265" s="83"/>
      <c r="Q265" s="83"/>
      <c r="R265" s="83"/>
      <c r="S265" s="79"/>
      <c r="T265" s="78"/>
      <c r="U265" s="13"/>
      <c r="V265" s="13"/>
      <c r="W265" s="13"/>
      <c r="X265" s="13"/>
      <c r="Y265" s="13"/>
      <c r="Z265" s="13"/>
      <c r="AA265" s="13"/>
      <c r="AB265" s="83"/>
      <c r="AC265" s="13"/>
      <c r="AD265" s="43"/>
      <c r="AE265" s="45"/>
      <c r="AF265" s="54"/>
    </row>
    <row r="266" spans="1:32" s="41" customFormat="1" ht="15.75" hidden="1" thickBot="1" x14ac:dyDescent="0.3">
      <c r="A266" s="128" t="s">
        <v>949</v>
      </c>
      <c r="B266" s="53" t="s">
        <v>950</v>
      </c>
      <c r="C266" s="580" t="s">
        <v>952</v>
      </c>
      <c r="D266" s="581"/>
      <c r="E266" s="581"/>
      <c r="F266" s="81">
        <f t="shared" si="178"/>
        <v>0</v>
      </c>
      <c r="G266" s="78"/>
      <c r="H266" s="43"/>
      <c r="I266" s="43"/>
      <c r="J266" s="43"/>
      <c r="K266" s="13"/>
      <c r="L266" s="83"/>
      <c r="M266" s="83"/>
      <c r="N266" s="83"/>
      <c r="O266" s="83"/>
      <c r="P266" s="83"/>
      <c r="Q266" s="83"/>
      <c r="R266" s="83"/>
      <c r="S266" s="79"/>
      <c r="T266" s="78"/>
      <c r="U266" s="13"/>
      <c r="V266" s="13"/>
      <c r="W266" s="13"/>
      <c r="X266" s="13"/>
      <c r="Y266" s="13"/>
      <c r="Z266" s="13"/>
      <c r="AA266" s="13"/>
      <c r="AB266" s="83"/>
      <c r="AC266" s="13"/>
      <c r="AD266" s="43"/>
      <c r="AE266" s="45"/>
      <c r="AF266" s="54"/>
    </row>
    <row r="267" spans="1:32" s="41" customFormat="1" ht="15.75" hidden="1" thickBot="1" x14ac:dyDescent="0.3">
      <c r="A267" s="128"/>
      <c r="B267" s="53" t="s">
        <v>951</v>
      </c>
      <c r="C267" s="580" t="s">
        <v>953</v>
      </c>
      <c r="D267" s="581"/>
      <c r="E267" s="581"/>
      <c r="F267" s="81">
        <f t="shared" si="178"/>
        <v>0</v>
      </c>
      <c r="G267" s="78">
        <f t="shared" ref="G267:S267" si="224">G268+G269</f>
        <v>0</v>
      </c>
      <c r="H267" s="43">
        <f t="shared" si="224"/>
        <v>0</v>
      </c>
      <c r="I267" s="43">
        <f t="shared" si="224"/>
        <v>0</v>
      </c>
      <c r="J267" s="43">
        <f t="shared" si="224"/>
        <v>0</v>
      </c>
      <c r="K267" s="13">
        <f t="shared" si="224"/>
        <v>0</v>
      </c>
      <c r="L267" s="83">
        <f t="shared" ref="L267:R267" si="225">L268+L269</f>
        <v>0</v>
      </c>
      <c r="M267" s="83">
        <f t="shared" ref="M267:N267" si="226">M268+M269</f>
        <v>0</v>
      </c>
      <c r="N267" s="83">
        <f t="shared" si="226"/>
        <v>0</v>
      </c>
      <c r="O267" s="83">
        <f t="shared" si="225"/>
        <v>0</v>
      </c>
      <c r="P267" s="83">
        <f t="shared" ref="P267:Q267" si="227">P268+P269</f>
        <v>0</v>
      </c>
      <c r="Q267" s="83">
        <f t="shared" si="227"/>
        <v>0</v>
      </c>
      <c r="R267" s="83">
        <f t="shared" si="225"/>
        <v>0</v>
      </c>
      <c r="S267" s="79">
        <f t="shared" si="224"/>
        <v>0</v>
      </c>
      <c r="T267" s="78">
        <f>T268+T269</f>
        <v>0</v>
      </c>
      <c r="U267" s="13">
        <f t="shared" ref="U267:AE267" si="228">U268+U269</f>
        <v>0</v>
      </c>
      <c r="V267" s="13">
        <f t="shared" si="228"/>
        <v>0</v>
      </c>
      <c r="W267" s="13">
        <f t="shared" si="228"/>
        <v>0</v>
      </c>
      <c r="X267" s="13">
        <f t="shared" si="228"/>
        <v>0</v>
      </c>
      <c r="Y267" s="13">
        <f t="shared" si="228"/>
        <v>0</v>
      </c>
      <c r="Z267" s="13">
        <f t="shared" si="228"/>
        <v>0</v>
      </c>
      <c r="AA267" s="13">
        <f t="shared" si="228"/>
        <v>0</v>
      </c>
      <c r="AB267" s="83">
        <f t="shared" si="228"/>
        <v>0</v>
      </c>
      <c r="AC267" s="13">
        <f t="shared" si="228"/>
        <v>0</v>
      </c>
      <c r="AD267" s="43">
        <f t="shared" si="228"/>
        <v>0</v>
      </c>
      <c r="AE267" s="45">
        <f t="shared" si="228"/>
        <v>0</v>
      </c>
      <c r="AF267" s="54"/>
    </row>
    <row r="268" spans="1:32" s="211" customFormat="1" ht="15.75" hidden="1" thickBot="1" x14ac:dyDescent="0.3">
      <c r="A268" s="128" t="s">
        <v>956</v>
      </c>
      <c r="B268" s="191" t="s">
        <v>958</v>
      </c>
      <c r="C268" s="204"/>
      <c r="D268" s="567" t="s">
        <v>954</v>
      </c>
      <c r="E268" s="567"/>
      <c r="F268" s="203">
        <f t="shared" si="178"/>
        <v>0</v>
      </c>
      <c r="G268" s="201"/>
      <c r="H268" s="194"/>
      <c r="I268" s="194"/>
      <c r="J268" s="194"/>
      <c r="K268" s="195"/>
      <c r="L268" s="196"/>
      <c r="M268" s="196"/>
      <c r="N268" s="196"/>
      <c r="O268" s="196"/>
      <c r="P268" s="196"/>
      <c r="Q268" s="196"/>
      <c r="R268" s="196"/>
      <c r="S268" s="202"/>
      <c r="T268" s="201"/>
      <c r="U268" s="195"/>
      <c r="V268" s="195"/>
      <c r="W268" s="195"/>
      <c r="X268" s="195"/>
      <c r="Y268" s="195"/>
      <c r="Z268" s="195"/>
      <c r="AA268" s="195"/>
      <c r="AB268" s="196"/>
      <c r="AC268" s="195"/>
      <c r="AD268" s="194"/>
      <c r="AE268" s="197"/>
      <c r="AF268" s="251"/>
    </row>
    <row r="269" spans="1:32" s="211" customFormat="1" ht="15.75" hidden="1" thickBot="1" x14ac:dyDescent="0.3">
      <c r="A269" s="128" t="s">
        <v>957</v>
      </c>
      <c r="B269" s="191" t="s">
        <v>959</v>
      </c>
      <c r="C269" s="204"/>
      <c r="D269" s="567" t="s">
        <v>955</v>
      </c>
      <c r="E269" s="567"/>
      <c r="F269" s="203">
        <f t="shared" si="178"/>
        <v>0</v>
      </c>
      <c r="G269" s="201"/>
      <c r="H269" s="194"/>
      <c r="I269" s="194"/>
      <c r="J269" s="194"/>
      <c r="K269" s="195"/>
      <c r="L269" s="196"/>
      <c r="M269" s="196"/>
      <c r="N269" s="196"/>
      <c r="O269" s="196"/>
      <c r="P269" s="196"/>
      <c r="Q269" s="196"/>
      <c r="R269" s="196"/>
      <c r="S269" s="202"/>
      <c r="T269" s="201"/>
      <c r="U269" s="195"/>
      <c r="V269" s="195"/>
      <c r="W269" s="195"/>
      <c r="X269" s="195"/>
      <c r="Y269" s="195"/>
      <c r="Z269" s="195"/>
      <c r="AA269" s="195"/>
      <c r="AB269" s="196"/>
      <c r="AC269" s="195"/>
      <c r="AD269" s="194"/>
      <c r="AE269" s="197"/>
      <c r="AF269" s="251"/>
    </row>
    <row r="270" spans="1:32" ht="15.75" hidden="1" thickBot="1" x14ac:dyDescent="0.3">
      <c r="B270" s="93" t="s">
        <v>783</v>
      </c>
      <c r="C270" s="534" t="s">
        <v>109</v>
      </c>
      <c r="D270" s="535"/>
      <c r="E270" s="535"/>
      <c r="F270" s="94">
        <f t="shared" si="178"/>
        <v>0</v>
      </c>
      <c r="G270" s="95">
        <f t="shared" ref="G270:S270" si="229">G271+G272+G273+G274+G275</f>
        <v>0</v>
      </c>
      <c r="H270" s="98">
        <f t="shared" si="229"/>
        <v>0</v>
      </c>
      <c r="I270" s="98">
        <f t="shared" si="229"/>
        <v>0</v>
      </c>
      <c r="J270" s="98">
        <f t="shared" si="229"/>
        <v>0</v>
      </c>
      <c r="K270" s="96">
        <f t="shared" si="229"/>
        <v>0</v>
      </c>
      <c r="L270" s="99">
        <f t="shared" ref="L270:R270" si="230">L271+L272+L273+L274+L275</f>
        <v>0</v>
      </c>
      <c r="M270" s="99">
        <f t="shared" ref="M270:N270" si="231">M271+M272+M273+M274+M275</f>
        <v>0</v>
      </c>
      <c r="N270" s="99">
        <f t="shared" si="231"/>
        <v>0</v>
      </c>
      <c r="O270" s="99">
        <f t="shared" si="230"/>
        <v>0</v>
      </c>
      <c r="P270" s="99">
        <f t="shared" ref="P270:Q270" si="232">P271+P272+P273+P274+P275</f>
        <v>0</v>
      </c>
      <c r="Q270" s="99">
        <f t="shared" si="232"/>
        <v>0</v>
      </c>
      <c r="R270" s="99">
        <f t="shared" si="230"/>
        <v>0</v>
      </c>
      <c r="S270" s="97">
        <f t="shared" si="229"/>
        <v>0</v>
      </c>
      <c r="T270" s="95">
        <f>T271+T272+T273+T274+T275</f>
        <v>0</v>
      </c>
      <c r="U270" s="96">
        <f t="shared" ref="U270:AE270" si="233">U271+U272+U273+U274+U275</f>
        <v>0</v>
      </c>
      <c r="V270" s="96">
        <f t="shared" si="233"/>
        <v>0</v>
      </c>
      <c r="W270" s="96">
        <f t="shared" si="233"/>
        <v>0</v>
      </c>
      <c r="X270" s="96">
        <f t="shared" si="233"/>
        <v>0</v>
      </c>
      <c r="Y270" s="96">
        <f t="shared" si="233"/>
        <v>0</v>
      </c>
      <c r="Z270" s="96">
        <f t="shared" si="233"/>
        <v>0</v>
      </c>
      <c r="AA270" s="96">
        <f t="shared" si="233"/>
        <v>0</v>
      </c>
      <c r="AB270" s="99">
        <f t="shared" si="233"/>
        <v>0</v>
      </c>
      <c r="AC270" s="96">
        <f t="shared" si="233"/>
        <v>0</v>
      </c>
      <c r="AD270" s="98">
        <f t="shared" si="233"/>
        <v>0</v>
      </c>
      <c r="AE270" s="100">
        <f t="shared" si="233"/>
        <v>0</v>
      </c>
      <c r="AF270" s="52"/>
    </row>
    <row r="271" spans="1:32" s="41" customFormat="1" ht="15.75" hidden="1" thickBot="1" x14ac:dyDescent="0.3">
      <c r="A271" s="128" t="s">
        <v>110</v>
      </c>
      <c r="B271" s="53" t="s">
        <v>784</v>
      </c>
      <c r="C271" s="580" t="s">
        <v>960</v>
      </c>
      <c r="D271" s="581"/>
      <c r="E271" s="581"/>
      <c r="F271" s="81">
        <f t="shared" si="178"/>
        <v>0</v>
      </c>
      <c r="G271" s="78"/>
      <c r="H271" s="43"/>
      <c r="I271" s="43"/>
      <c r="J271" s="43"/>
      <c r="K271" s="13"/>
      <c r="L271" s="83"/>
      <c r="M271" s="83"/>
      <c r="N271" s="83"/>
      <c r="O271" s="83"/>
      <c r="P271" s="83"/>
      <c r="Q271" s="83"/>
      <c r="R271" s="83"/>
      <c r="S271" s="79"/>
      <c r="T271" s="78"/>
      <c r="U271" s="13"/>
      <c r="V271" s="13"/>
      <c r="W271" s="13"/>
      <c r="X271" s="13"/>
      <c r="Y271" s="13"/>
      <c r="Z271" s="13"/>
      <c r="AA271" s="13"/>
      <c r="AB271" s="83"/>
      <c r="AC271" s="13"/>
      <c r="AD271" s="43"/>
      <c r="AE271" s="45"/>
      <c r="AF271" s="54"/>
    </row>
    <row r="272" spans="1:32" s="41" customFormat="1" ht="15.75" hidden="1" thickBot="1" x14ac:dyDescent="0.3">
      <c r="A272" s="128" t="s">
        <v>111</v>
      </c>
      <c r="B272" s="53" t="s">
        <v>785</v>
      </c>
      <c r="C272" s="580" t="s">
        <v>961</v>
      </c>
      <c r="D272" s="581"/>
      <c r="E272" s="581"/>
      <c r="F272" s="81">
        <f t="shared" si="178"/>
        <v>0</v>
      </c>
      <c r="G272" s="78"/>
      <c r="H272" s="43"/>
      <c r="I272" s="43"/>
      <c r="J272" s="43"/>
      <c r="K272" s="13"/>
      <c r="L272" s="83"/>
      <c r="M272" s="83"/>
      <c r="N272" s="83"/>
      <c r="O272" s="83"/>
      <c r="P272" s="83"/>
      <c r="Q272" s="83"/>
      <c r="R272" s="83"/>
      <c r="S272" s="79"/>
      <c r="T272" s="78"/>
      <c r="U272" s="13"/>
      <c r="V272" s="13"/>
      <c r="W272" s="13"/>
      <c r="X272" s="13"/>
      <c r="Y272" s="13"/>
      <c r="Z272" s="13"/>
      <c r="AA272" s="13"/>
      <c r="AB272" s="83"/>
      <c r="AC272" s="13"/>
      <c r="AD272" s="43"/>
      <c r="AE272" s="45"/>
      <c r="AF272" s="54"/>
    </row>
    <row r="273" spans="1:32" s="41" customFormat="1" ht="15.75" hidden="1" thickBot="1" x14ac:dyDescent="0.3">
      <c r="A273" s="128" t="s">
        <v>112</v>
      </c>
      <c r="B273" s="53" t="s">
        <v>786</v>
      </c>
      <c r="C273" s="580" t="s">
        <v>388</v>
      </c>
      <c r="D273" s="581"/>
      <c r="E273" s="581"/>
      <c r="F273" s="81">
        <f t="shared" si="178"/>
        <v>0</v>
      </c>
      <c r="G273" s="78"/>
      <c r="H273" s="43"/>
      <c r="I273" s="43"/>
      <c r="J273" s="43"/>
      <c r="K273" s="13"/>
      <c r="L273" s="83"/>
      <c r="M273" s="83"/>
      <c r="N273" s="83"/>
      <c r="O273" s="83"/>
      <c r="P273" s="83"/>
      <c r="Q273" s="83"/>
      <c r="R273" s="83"/>
      <c r="S273" s="79"/>
      <c r="T273" s="78"/>
      <c r="U273" s="13"/>
      <c r="V273" s="13"/>
      <c r="W273" s="13"/>
      <c r="X273" s="13"/>
      <c r="Y273" s="13"/>
      <c r="Z273" s="13"/>
      <c r="AA273" s="13"/>
      <c r="AB273" s="83"/>
      <c r="AC273" s="13"/>
      <c r="AD273" s="43"/>
      <c r="AE273" s="45"/>
      <c r="AF273" s="54"/>
    </row>
    <row r="274" spans="1:32" s="41" customFormat="1" ht="25.5" hidden="1" customHeight="1" x14ac:dyDescent="0.25">
      <c r="A274" s="128" t="s">
        <v>113</v>
      </c>
      <c r="B274" s="53" t="s">
        <v>787</v>
      </c>
      <c r="C274" s="582" t="s">
        <v>962</v>
      </c>
      <c r="D274" s="583"/>
      <c r="E274" s="584"/>
      <c r="F274" s="81">
        <f t="shared" si="178"/>
        <v>0</v>
      </c>
      <c r="G274" s="78"/>
      <c r="H274" s="43"/>
      <c r="I274" s="43"/>
      <c r="J274" s="43"/>
      <c r="K274" s="13"/>
      <c r="L274" s="83"/>
      <c r="M274" s="83"/>
      <c r="N274" s="83"/>
      <c r="O274" s="83"/>
      <c r="P274" s="83"/>
      <c r="Q274" s="83"/>
      <c r="R274" s="83"/>
      <c r="S274" s="79"/>
      <c r="T274" s="78"/>
      <c r="U274" s="13"/>
      <c r="V274" s="13"/>
      <c r="W274" s="13"/>
      <c r="X274" s="13"/>
      <c r="Y274" s="13"/>
      <c r="Z274" s="13"/>
      <c r="AA274" s="13"/>
      <c r="AB274" s="83"/>
      <c r="AC274" s="13"/>
      <c r="AD274" s="43"/>
      <c r="AE274" s="45"/>
      <c r="AF274" s="54"/>
    </row>
    <row r="275" spans="1:32" s="41" customFormat="1" ht="15.75" hidden="1" thickBot="1" x14ac:dyDescent="0.3">
      <c r="A275" s="128" t="s">
        <v>114</v>
      </c>
      <c r="B275" s="53" t="s">
        <v>788</v>
      </c>
      <c r="C275" s="580" t="s">
        <v>963</v>
      </c>
      <c r="D275" s="581"/>
      <c r="E275" s="581"/>
      <c r="F275" s="81">
        <f t="shared" si="178"/>
        <v>0</v>
      </c>
      <c r="G275" s="78"/>
      <c r="H275" s="43"/>
      <c r="I275" s="43"/>
      <c r="J275" s="43"/>
      <c r="K275" s="13"/>
      <c r="L275" s="83"/>
      <c r="M275" s="83"/>
      <c r="N275" s="83"/>
      <c r="O275" s="83"/>
      <c r="P275" s="83"/>
      <c r="Q275" s="83"/>
      <c r="R275" s="83"/>
      <c r="S275" s="79"/>
      <c r="T275" s="78"/>
      <c r="U275" s="13"/>
      <c r="V275" s="13"/>
      <c r="W275" s="13"/>
      <c r="X275" s="13"/>
      <c r="Y275" s="13"/>
      <c r="Z275" s="13"/>
      <c r="AA275" s="13"/>
      <c r="AB275" s="83"/>
      <c r="AC275" s="13"/>
      <c r="AD275" s="43"/>
      <c r="AE275" s="45"/>
      <c r="AF275" s="54"/>
    </row>
    <row r="276" spans="1:32" s="18" customFormat="1" ht="15.75" hidden="1" thickBot="1" x14ac:dyDescent="0.3">
      <c r="A276" s="128" t="s">
        <v>115</v>
      </c>
      <c r="B276" s="127" t="s">
        <v>789</v>
      </c>
      <c r="C276" s="569" t="s">
        <v>116</v>
      </c>
      <c r="D276" s="570"/>
      <c r="E276" s="570"/>
      <c r="F276" s="94">
        <f t="shared" si="178"/>
        <v>0</v>
      </c>
      <c r="G276" s="95"/>
      <c r="H276" s="98"/>
      <c r="I276" s="98"/>
      <c r="J276" s="98"/>
      <c r="K276" s="96"/>
      <c r="L276" s="99"/>
      <c r="M276" s="99"/>
      <c r="N276" s="99"/>
      <c r="O276" s="99"/>
      <c r="P276" s="99"/>
      <c r="Q276" s="99"/>
      <c r="R276" s="99"/>
      <c r="S276" s="97"/>
      <c r="T276" s="95"/>
      <c r="U276" s="96"/>
      <c r="V276" s="96"/>
      <c r="W276" s="96"/>
      <c r="X276" s="96"/>
      <c r="Y276" s="96"/>
      <c r="Z276" s="96"/>
      <c r="AA276" s="96"/>
      <c r="AB276" s="99"/>
      <c r="AC276" s="96"/>
      <c r="AD276" s="98"/>
      <c r="AE276" s="100"/>
      <c r="AF276" s="52"/>
    </row>
    <row r="277" spans="1:32" s="18" customFormat="1" ht="15.75" hidden="1" thickBot="1" x14ac:dyDescent="0.3">
      <c r="A277" s="128" t="s">
        <v>964</v>
      </c>
      <c r="B277" s="127" t="s">
        <v>965</v>
      </c>
      <c r="C277" s="569" t="s">
        <v>966</v>
      </c>
      <c r="D277" s="570"/>
      <c r="E277" s="570"/>
      <c r="F277" s="94">
        <f t="shared" ref="F277:F278" si="234">SUM(T277:AE277)</f>
        <v>0</v>
      </c>
      <c r="G277" s="95"/>
      <c r="H277" s="98"/>
      <c r="I277" s="98"/>
      <c r="J277" s="98"/>
      <c r="K277" s="96"/>
      <c r="L277" s="99"/>
      <c r="M277" s="99"/>
      <c r="N277" s="99"/>
      <c r="O277" s="99"/>
      <c r="P277" s="99"/>
      <c r="Q277" s="99"/>
      <c r="R277" s="99"/>
      <c r="S277" s="97"/>
      <c r="T277" s="95"/>
      <c r="U277" s="96"/>
      <c r="V277" s="96"/>
      <c r="W277" s="96"/>
      <c r="X277" s="96"/>
      <c r="Y277" s="96"/>
      <c r="Z277" s="96"/>
      <c r="AA277" s="96"/>
      <c r="AB277" s="99"/>
      <c r="AC277" s="96"/>
      <c r="AD277" s="98"/>
      <c r="AE277" s="100"/>
      <c r="AF277" s="52"/>
    </row>
    <row r="278" spans="1:32" s="59" customFormat="1" ht="16.5" thickBot="1" x14ac:dyDescent="0.3">
      <c r="A278" s="129"/>
      <c r="B278" s="578" t="s">
        <v>117</v>
      </c>
      <c r="C278" s="579"/>
      <c r="D278" s="579"/>
      <c r="E278" s="579"/>
      <c r="F278" s="102">
        <f t="shared" si="234"/>
        <v>277142408.59999996</v>
      </c>
      <c r="G278" s="103">
        <f t="shared" ref="G278:AE278" si="235">G5+G62+G98+G133+G183+G193+G219+G245</f>
        <v>4014179</v>
      </c>
      <c r="H278" s="106">
        <f t="shared" si="235"/>
        <v>12000</v>
      </c>
      <c r="I278" s="106">
        <f t="shared" si="235"/>
        <v>26153587.5</v>
      </c>
      <c r="J278" s="106">
        <f t="shared" si="235"/>
        <v>137341245.09999999</v>
      </c>
      <c r="K278" s="104">
        <f t="shared" si="235"/>
        <v>53070454</v>
      </c>
      <c r="L278" s="107">
        <f t="shared" si="235"/>
        <v>45000</v>
      </c>
      <c r="M278" s="107">
        <f t="shared" si="235"/>
        <v>222000</v>
      </c>
      <c r="N278" s="107">
        <f t="shared" si="235"/>
        <v>368166</v>
      </c>
      <c r="O278" s="107">
        <f t="shared" si="235"/>
        <v>4507300</v>
      </c>
      <c r="P278" s="107">
        <f t="shared" si="235"/>
        <v>4867720</v>
      </c>
      <c r="Q278" s="107">
        <f t="shared" si="235"/>
        <v>3000</v>
      </c>
      <c r="R278" s="107">
        <f t="shared" si="235"/>
        <v>245000</v>
      </c>
      <c r="S278" s="105">
        <f t="shared" si="235"/>
        <v>46292757</v>
      </c>
      <c r="T278" s="103">
        <f t="shared" si="235"/>
        <v>75016604</v>
      </c>
      <c r="U278" s="104">
        <f t="shared" si="235"/>
        <v>13611758.1</v>
      </c>
      <c r="V278" s="104">
        <f t="shared" si="235"/>
        <v>29659942.100000001</v>
      </c>
      <c r="W278" s="104">
        <f t="shared" si="235"/>
        <v>12561759.6</v>
      </c>
      <c r="X278" s="104">
        <f t="shared" si="235"/>
        <v>18569297.100000001</v>
      </c>
      <c r="Y278" s="104">
        <f t="shared" si="235"/>
        <v>12731257.1</v>
      </c>
      <c r="Z278" s="104">
        <f t="shared" si="235"/>
        <v>15742547.1</v>
      </c>
      <c r="AA278" s="104">
        <f t="shared" si="235"/>
        <v>12570297.1</v>
      </c>
      <c r="AB278" s="107">
        <f t="shared" si="235"/>
        <v>43582047.100000001</v>
      </c>
      <c r="AC278" s="104">
        <f t="shared" si="235"/>
        <v>12604297.1</v>
      </c>
      <c r="AD278" s="106">
        <f t="shared" si="235"/>
        <v>12617297.1</v>
      </c>
      <c r="AE278" s="108">
        <f t="shared" si="235"/>
        <v>17875305.100000001</v>
      </c>
      <c r="AF278" s="58"/>
    </row>
    <row r="279" spans="1:32" x14ac:dyDescent="0.25">
      <c r="A279" s="130"/>
      <c r="B279" s="27"/>
      <c r="C279" s="28"/>
      <c r="D279" s="28"/>
      <c r="E279" s="2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5"/>
    </row>
    <row r="280" spans="1:32" x14ac:dyDescent="0.25">
      <c r="A280" s="130"/>
      <c r="B280" s="27"/>
      <c r="C280" s="24"/>
      <c r="D280" s="24"/>
      <c r="E280" s="28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5"/>
    </row>
    <row r="281" spans="1:32" x14ac:dyDescent="0.25">
      <c r="A281" s="130"/>
      <c r="B281" s="27"/>
      <c r="C281" s="24"/>
      <c r="D281" s="24"/>
      <c r="E281" s="28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5"/>
    </row>
    <row r="282" spans="1:32" x14ac:dyDescent="0.25">
      <c r="A282" s="130"/>
      <c r="B282" s="27"/>
      <c r="C282" s="24"/>
      <c r="D282" s="24"/>
      <c r="E282" s="28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5"/>
    </row>
    <row r="283" spans="1:32" x14ac:dyDescent="0.25">
      <c r="A283" s="130"/>
      <c r="B283" s="27"/>
      <c r="C283" s="24"/>
      <c r="D283" s="24"/>
      <c r="E283" s="28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5"/>
    </row>
    <row r="284" spans="1:32" x14ac:dyDescent="0.25">
      <c r="A284" s="130"/>
      <c r="B284" s="27"/>
      <c r="C284" s="24"/>
      <c r="D284" s="24"/>
      <c r="E284" s="28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5"/>
    </row>
    <row r="285" spans="1:32" x14ac:dyDescent="0.25">
      <c r="A285" s="130"/>
      <c r="B285" s="27"/>
      <c r="C285" s="24"/>
      <c r="D285" s="24"/>
      <c r="E285" s="28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5"/>
    </row>
    <row r="286" spans="1:32" x14ac:dyDescent="0.25">
      <c r="A286" s="130"/>
      <c r="B286" s="27"/>
      <c r="C286" s="24"/>
      <c r="D286" s="24"/>
      <c r="E286" s="28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5"/>
    </row>
    <row r="287" spans="1:32" x14ac:dyDescent="0.25">
      <c r="A287" s="130"/>
      <c r="B287" s="27"/>
      <c r="C287" s="24"/>
      <c r="D287" s="24"/>
      <c r="E287" s="28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5"/>
    </row>
    <row r="288" spans="1:32" x14ac:dyDescent="0.25">
      <c r="A288" s="130"/>
      <c r="B288" s="27"/>
      <c r="C288" s="24"/>
      <c r="D288" s="24"/>
      <c r="E288" s="28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5"/>
    </row>
    <row r="289" spans="1:32" x14ac:dyDescent="0.25">
      <c r="A289" s="130"/>
      <c r="B289" s="27"/>
      <c r="C289" s="24"/>
      <c r="D289" s="24"/>
      <c r="E289" s="28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5"/>
    </row>
    <row r="290" spans="1:32" x14ac:dyDescent="0.25">
      <c r="A290" s="130"/>
      <c r="B290" s="27"/>
      <c r="C290" s="28"/>
      <c r="D290" s="28"/>
      <c r="E290" s="2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5"/>
    </row>
    <row r="291" spans="1:32" x14ac:dyDescent="0.25">
      <c r="A291" s="130"/>
      <c r="B291" s="27"/>
      <c r="C291" s="24"/>
      <c r="D291" s="24"/>
      <c r="E291" s="28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5"/>
    </row>
    <row r="292" spans="1:32" x14ac:dyDescent="0.25">
      <c r="A292" s="130"/>
      <c r="B292" s="27"/>
      <c r="C292" s="24"/>
      <c r="D292" s="24"/>
      <c r="E292" s="28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5"/>
    </row>
    <row r="293" spans="1:32" x14ac:dyDescent="0.25">
      <c r="A293" s="130"/>
      <c r="B293" s="27"/>
      <c r="C293" s="24"/>
      <c r="D293" s="24"/>
      <c r="E293" s="28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5"/>
    </row>
    <row r="294" spans="1:32" x14ac:dyDescent="0.25">
      <c r="A294" s="130"/>
      <c r="B294" s="27"/>
      <c r="C294" s="24"/>
      <c r="D294" s="24"/>
      <c r="E294" s="28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</row>
    <row r="295" spans="1:32" x14ac:dyDescent="0.25">
      <c r="B295" s="27"/>
      <c r="C295" s="24"/>
      <c r="D295" s="24"/>
      <c r="E295" s="28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40"/>
    </row>
    <row r="296" spans="1:32" s="12" customFormat="1" x14ac:dyDescent="0.25">
      <c r="A296" s="131"/>
      <c r="B296" s="27"/>
      <c r="C296" s="24"/>
      <c r="D296" s="24"/>
      <c r="E296" s="28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AF296" s="50"/>
    </row>
    <row r="297" spans="1:32" s="12" customFormat="1" x14ac:dyDescent="0.25">
      <c r="A297" s="131"/>
      <c r="B297" s="27"/>
      <c r="C297" s="24"/>
      <c r="D297" s="24"/>
      <c r="E297" s="28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AF297" s="50"/>
    </row>
    <row r="298" spans="1:32" s="12" customFormat="1" x14ac:dyDescent="0.25">
      <c r="A298" s="131"/>
      <c r="B298" s="27"/>
      <c r="C298" s="24"/>
      <c r="D298" s="24"/>
      <c r="E298" s="28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AF298" s="50"/>
    </row>
    <row r="299" spans="1:32" s="12" customFormat="1" x14ac:dyDescent="0.25">
      <c r="A299" s="131"/>
      <c r="B299" s="27"/>
      <c r="C299" s="24"/>
      <c r="D299" s="24"/>
      <c r="E299" s="28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AF299" s="50"/>
    </row>
    <row r="300" spans="1:32" s="12" customFormat="1" x14ac:dyDescent="0.25">
      <c r="A300" s="131"/>
      <c r="B300" s="27"/>
      <c r="C300" s="24"/>
      <c r="D300" s="24"/>
      <c r="E300" s="28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AF300" s="50"/>
    </row>
    <row r="301" spans="1:32" s="12" customFormat="1" x14ac:dyDescent="0.25">
      <c r="A301" s="131"/>
      <c r="B301" s="27"/>
      <c r="C301" s="28"/>
      <c r="D301" s="28"/>
      <c r="E301" s="2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AF301" s="50"/>
    </row>
    <row r="302" spans="1:32" s="12" customFormat="1" x14ac:dyDescent="0.25">
      <c r="A302" s="131"/>
      <c r="B302" s="27"/>
      <c r="C302" s="24"/>
      <c r="D302" s="24"/>
      <c r="E302" s="28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AF302" s="50"/>
    </row>
    <row r="303" spans="1:32" s="12" customFormat="1" x14ac:dyDescent="0.25">
      <c r="A303" s="131"/>
      <c r="B303" s="27"/>
      <c r="C303" s="24"/>
      <c r="D303" s="24"/>
      <c r="E303" s="28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AF303" s="50"/>
    </row>
    <row r="304" spans="1:32" s="12" customFormat="1" x14ac:dyDescent="0.25">
      <c r="A304" s="131"/>
      <c r="B304" s="27"/>
      <c r="C304" s="24"/>
      <c r="D304" s="24"/>
      <c r="E304" s="28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AF304" s="50"/>
    </row>
    <row r="305" spans="1:32" s="12" customFormat="1" x14ac:dyDescent="0.25">
      <c r="A305" s="131"/>
      <c r="B305" s="27"/>
      <c r="C305" s="24"/>
      <c r="D305" s="24"/>
      <c r="E305" s="28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AF305" s="50"/>
    </row>
    <row r="306" spans="1:32" s="12" customFormat="1" x14ac:dyDescent="0.25">
      <c r="A306" s="131"/>
      <c r="B306" s="27"/>
      <c r="C306" s="24"/>
      <c r="D306" s="24"/>
      <c r="E306" s="28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AF306" s="50"/>
    </row>
    <row r="307" spans="1:32" s="12" customFormat="1" x14ac:dyDescent="0.25">
      <c r="A307" s="131"/>
      <c r="B307" s="27"/>
      <c r="C307" s="24"/>
      <c r="D307" s="24"/>
      <c r="E307" s="28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AF307" s="50"/>
    </row>
    <row r="308" spans="1:32" s="12" customFormat="1" x14ac:dyDescent="0.25">
      <c r="A308" s="131"/>
      <c r="B308" s="27"/>
      <c r="C308" s="24"/>
      <c r="D308" s="24"/>
      <c r="E308" s="28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AF308" s="50"/>
    </row>
    <row r="309" spans="1:32" s="12" customFormat="1" x14ac:dyDescent="0.25">
      <c r="A309" s="131"/>
      <c r="B309" s="27"/>
      <c r="C309" s="24"/>
      <c r="D309" s="24"/>
      <c r="E309" s="28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AF309" s="50"/>
    </row>
    <row r="310" spans="1:32" s="12" customFormat="1" x14ac:dyDescent="0.25">
      <c r="A310" s="131"/>
      <c r="B310" s="27"/>
      <c r="C310" s="24"/>
      <c r="D310" s="24"/>
      <c r="E310" s="28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AF310" s="50"/>
    </row>
    <row r="311" spans="1:32" s="12" customFormat="1" x14ac:dyDescent="0.25">
      <c r="A311" s="131"/>
      <c r="B311" s="27"/>
      <c r="C311" s="24"/>
      <c r="D311" s="24"/>
      <c r="E311" s="28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AF311" s="50"/>
    </row>
    <row r="312" spans="1:32" x14ac:dyDescent="0.25">
      <c r="B312" s="29"/>
      <c r="C312" s="23"/>
      <c r="D312" s="23"/>
      <c r="E312" s="28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</row>
    <row r="313" spans="1:32" x14ac:dyDescent="0.25">
      <c r="B313" s="30"/>
      <c r="C313" s="26"/>
      <c r="D313" s="26"/>
      <c r="E313" s="24"/>
    </row>
    <row r="314" spans="1:32" x14ac:dyDescent="0.25">
      <c r="B314" s="27"/>
      <c r="C314" s="24"/>
      <c r="D314" s="24"/>
      <c r="E314" s="28"/>
    </row>
    <row r="315" spans="1:32" x14ac:dyDescent="0.25">
      <c r="B315" s="27"/>
      <c r="C315" s="28"/>
      <c r="D315" s="28"/>
      <c r="E315" s="24"/>
    </row>
    <row r="316" spans="1:32" x14ac:dyDescent="0.25">
      <c r="B316" s="27"/>
      <c r="C316" s="24"/>
      <c r="D316" s="24"/>
      <c r="E316" s="28"/>
    </row>
    <row r="317" spans="1:32" x14ac:dyDescent="0.25">
      <c r="B317" s="27"/>
      <c r="C317" s="24"/>
      <c r="D317" s="24"/>
      <c r="E317" s="28"/>
    </row>
    <row r="318" spans="1:32" x14ac:dyDescent="0.25">
      <c r="B318" s="27"/>
      <c r="C318" s="24"/>
      <c r="D318" s="24"/>
      <c r="E318" s="28"/>
    </row>
    <row r="319" spans="1:32" x14ac:dyDescent="0.25">
      <c r="B319" s="27"/>
      <c r="C319" s="24"/>
      <c r="D319" s="24"/>
      <c r="E319" s="28"/>
    </row>
    <row r="320" spans="1:32" x14ac:dyDescent="0.25">
      <c r="B320" s="27"/>
      <c r="C320" s="28"/>
      <c r="D320" s="28"/>
      <c r="E320" s="2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5"/>
    </row>
    <row r="321" spans="1:32" x14ac:dyDescent="0.25">
      <c r="B321" s="27"/>
      <c r="C321" s="24"/>
      <c r="D321" s="24"/>
      <c r="E321" s="28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5"/>
    </row>
    <row r="322" spans="1:32" x14ac:dyDescent="0.25">
      <c r="B322" s="27"/>
      <c r="C322" s="24"/>
      <c r="D322" s="24"/>
      <c r="E322" s="28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5"/>
    </row>
    <row r="323" spans="1:32" x14ac:dyDescent="0.25">
      <c r="B323" s="27"/>
      <c r="C323" s="28"/>
      <c r="D323" s="28"/>
      <c r="E323" s="2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5"/>
    </row>
    <row r="324" spans="1:32" x14ac:dyDescent="0.25">
      <c r="B324" s="27"/>
      <c r="C324" s="28"/>
      <c r="D324" s="28"/>
      <c r="E324" s="2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5"/>
    </row>
    <row r="325" spans="1:32" x14ac:dyDescent="0.25">
      <c r="B325" s="27"/>
      <c r="C325" s="24"/>
      <c r="D325" s="24"/>
      <c r="E325" s="28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5"/>
    </row>
    <row r="326" spans="1:32" x14ac:dyDescent="0.25">
      <c r="B326" s="27"/>
      <c r="C326" s="24"/>
      <c r="D326" s="24"/>
      <c r="E326" s="28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5"/>
    </row>
    <row r="327" spans="1:32" x14ac:dyDescent="0.25">
      <c r="A327" s="130"/>
      <c r="B327" s="27"/>
      <c r="C327" s="24"/>
      <c r="D327" s="24"/>
      <c r="E327" s="28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5"/>
    </row>
    <row r="328" spans="1:32" x14ac:dyDescent="0.25">
      <c r="A328" s="130"/>
      <c r="B328" s="27"/>
      <c r="C328" s="28"/>
      <c r="D328" s="28"/>
      <c r="E328" s="2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5"/>
    </row>
    <row r="329" spans="1:32" x14ac:dyDescent="0.25">
      <c r="A329" s="130"/>
      <c r="B329" s="27"/>
      <c r="C329" s="24"/>
      <c r="D329" s="24"/>
      <c r="E329" s="28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5"/>
    </row>
    <row r="330" spans="1:32" x14ac:dyDescent="0.25">
      <c r="A330" s="130"/>
      <c r="B330" s="27"/>
      <c r="C330" s="24"/>
      <c r="D330" s="24"/>
      <c r="E330" s="28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5"/>
    </row>
    <row r="331" spans="1:32" x14ac:dyDescent="0.25">
      <c r="A331" s="130"/>
      <c r="B331" s="27"/>
      <c r="C331" s="24"/>
      <c r="D331" s="24"/>
      <c r="E331" s="28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5"/>
    </row>
    <row r="332" spans="1:32" x14ac:dyDescent="0.25">
      <c r="A332" s="130"/>
      <c r="B332" s="27"/>
      <c r="C332" s="24"/>
      <c r="D332" s="24"/>
      <c r="E332" s="28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5"/>
    </row>
    <row r="333" spans="1:32" x14ac:dyDescent="0.25">
      <c r="A333" s="130"/>
      <c r="B333" s="27"/>
      <c r="C333" s="24"/>
      <c r="D333" s="24"/>
      <c r="E333" s="28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5"/>
    </row>
    <row r="334" spans="1:32" x14ac:dyDescent="0.25">
      <c r="A334" s="130"/>
      <c r="B334" s="27"/>
      <c r="C334" s="24"/>
      <c r="D334" s="24"/>
      <c r="E334" s="28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5"/>
    </row>
    <row r="335" spans="1:32" x14ac:dyDescent="0.25">
      <c r="A335" s="130"/>
      <c r="B335" s="27"/>
      <c r="C335" s="24"/>
      <c r="D335" s="24"/>
      <c r="E335" s="28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5"/>
    </row>
    <row r="336" spans="1:32" x14ac:dyDescent="0.25">
      <c r="A336" s="130"/>
      <c r="B336" s="27"/>
      <c r="C336" s="24"/>
      <c r="D336" s="24"/>
      <c r="E336" s="28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5"/>
    </row>
    <row r="337" spans="1:32" x14ac:dyDescent="0.25">
      <c r="A337" s="130"/>
      <c r="B337" s="27"/>
      <c r="C337" s="24"/>
      <c r="D337" s="24"/>
      <c r="E337" s="28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5"/>
    </row>
    <row r="338" spans="1:32" x14ac:dyDescent="0.25">
      <c r="A338" s="130"/>
      <c r="B338" s="27"/>
      <c r="C338" s="24"/>
      <c r="D338" s="24"/>
      <c r="E338" s="28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5"/>
    </row>
    <row r="339" spans="1:32" x14ac:dyDescent="0.25">
      <c r="A339" s="130"/>
      <c r="B339" s="29"/>
      <c r="C339" s="23"/>
      <c r="D339" s="23"/>
      <c r="E339" s="2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5"/>
    </row>
    <row r="340" spans="1:32" x14ac:dyDescent="0.25">
      <c r="A340" s="130"/>
      <c r="B340" s="27"/>
      <c r="C340" s="28"/>
      <c r="D340" s="28"/>
      <c r="E340" s="2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5"/>
    </row>
    <row r="341" spans="1:32" x14ac:dyDescent="0.25">
      <c r="A341" s="130"/>
      <c r="B341" s="27"/>
      <c r="C341" s="28"/>
      <c r="D341" s="28"/>
      <c r="E341" s="2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5"/>
    </row>
    <row r="342" spans="1:32" x14ac:dyDescent="0.25">
      <c r="A342" s="130"/>
      <c r="B342" s="27"/>
      <c r="C342" s="24"/>
      <c r="D342" s="24"/>
      <c r="E342" s="28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5"/>
    </row>
    <row r="343" spans="1:32" x14ac:dyDescent="0.25">
      <c r="A343" s="130"/>
      <c r="B343" s="27"/>
      <c r="C343" s="24"/>
      <c r="D343" s="24"/>
      <c r="E343" s="28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5"/>
    </row>
    <row r="344" spans="1:32" x14ac:dyDescent="0.25">
      <c r="A344" s="130"/>
      <c r="B344" s="27"/>
      <c r="C344" s="24"/>
      <c r="D344" s="24"/>
      <c r="E344" s="28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5"/>
    </row>
    <row r="345" spans="1:32" x14ac:dyDescent="0.25">
      <c r="A345" s="130"/>
      <c r="B345" s="27"/>
      <c r="C345" s="28"/>
      <c r="D345" s="28"/>
      <c r="E345" s="2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5"/>
    </row>
    <row r="346" spans="1:32" x14ac:dyDescent="0.25">
      <c r="A346" s="130"/>
      <c r="B346" s="27"/>
      <c r="C346" s="24"/>
      <c r="D346" s="24"/>
      <c r="E346" s="28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5"/>
    </row>
    <row r="347" spans="1:32" x14ac:dyDescent="0.25">
      <c r="A347" s="130"/>
      <c r="B347" s="27"/>
      <c r="C347" s="24"/>
      <c r="D347" s="24"/>
      <c r="E347" s="28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5"/>
    </row>
    <row r="348" spans="1:32" x14ac:dyDescent="0.25">
      <c r="A348" s="130"/>
      <c r="B348" s="27"/>
      <c r="C348" s="28"/>
      <c r="D348" s="28"/>
      <c r="E348" s="2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5"/>
    </row>
    <row r="349" spans="1:32" x14ac:dyDescent="0.25">
      <c r="A349" s="130"/>
      <c r="B349" s="27"/>
      <c r="C349" s="24"/>
      <c r="D349" s="24"/>
      <c r="E349" s="28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5"/>
    </row>
    <row r="350" spans="1:32" x14ac:dyDescent="0.25">
      <c r="A350" s="130"/>
      <c r="B350" s="27"/>
      <c r="C350" s="24"/>
      <c r="D350" s="24"/>
      <c r="E350" s="28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5"/>
    </row>
    <row r="351" spans="1:32" x14ac:dyDescent="0.25">
      <c r="A351" s="130"/>
      <c r="B351" s="27"/>
      <c r="C351" s="24"/>
      <c r="D351" s="24"/>
      <c r="E351" s="28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5"/>
    </row>
    <row r="352" spans="1:32" x14ac:dyDescent="0.25">
      <c r="A352" s="130"/>
      <c r="B352" s="27"/>
      <c r="C352" s="24"/>
      <c r="D352" s="24"/>
      <c r="E352" s="28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5"/>
    </row>
    <row r="353" spans="1:32" x14ac:dyDescent="0.25">
      <c r="A353" s="130"/>
      <c r="B353" s="27"/>
      <c r="C353" s="24"/>
      <c r="D353" s="24"/>
      <c r="E353" s="28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5"/>
    </row>
    <row r="354" spans="1:32" x14ac:dyDescent="0.25">
      <c r="A354" s="130"/>
      <c r="B354" s="27"/>
      <c r="C354" s="24"/>
      <c r="D354" s="24"/>
      <c r="E354" s="28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5"/>
    </row>
    <row r="355" spans="1:32" x14ac:dyDescent="0.25">
      <c r="A355" s="130"/>
      <c r="B355" s="27"/>
      <c r="C355" s="24"/>
      <c r="D355" s="24"/>
      <c r="E355" s="28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5"/>
    </row>
    <row r="356" spans="1:32" x14ac:dyDescent="0.25">
      <c r="A356" s="130"/>
      <c r="B356" s="27"/>
      <c r="C356" s="28"/>
      <c r="D356" s="28"/>
      <c r="E356" s="2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5"/>
    </row>
    <row r="357" spans="1:32" x14ac:dyDescent="0.25">
      <c r="A357" s="130"/>
      <c r="B357" s="27"/>
      <c r="C357" s="28"/>
      <c r="D357" s="28"/>
      <c r="E357" s="2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5"/>
    </row>
    <row r="358" spans="1:32" x14ac:dyDescent="0.25">
      <c r="A358" s="130"/>
      <c r="B358" s="27"/>
      <c r="C358" s="28"/>
      <c r="D358" s="28"/>
      <c r="E358" s="2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5"/>
    </row>
    <row r="359" spans="1:32" x14ac:dyDescent="0.25">
      <c r="A359" s="130"/>
      <c r="B359" s="27"/>
      <c r="C359" s="28"/>
      <c r="D359" s="28"/>
      <c r="E359" s="2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5"/>
    </row>
    <row r="360" spans="1:32" x14ac:dyDescent="0.25">
      <c r="A360" s="130"/>
      <c r="B360" s="27"/>
      <c r="C360" s="24"/>
      <c r="D360" s="24"/>
      <c r="E360" s="28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5"/>
    </row>
    <row r="361" spans="1:32" x14ac:dyDescent="0.25">
      <c r="A361" s="130"/>
      <c r="B361" s="27"/>
      <c r="C361" s="24"/>
      <c r="D361" s="24"/>
      <c r="E361" s="28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5"/>
    </row>
    <row r="362" spans="1:32" x14ac:dyDescent="0.25">
      <c r="A362" s="130"/>
      <c r="B362" s="27"/>
      <c r="C362" s="24"/>
      <c r="D362" s="24"/>
      <c r="E362" s="28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5"/>
    </row>
    <row r="363" spans="1:32" x14ac:dyDescent="0.25">
      <c r="A363" s="130"/>
      <c r="B363" s="27"/>
      <c r="C363" s="24"/>
      <c r="D363" s="24"/>
      <c r="E363" s="28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5"/>
    </row>
    <row r="364" spans="1:32" x14ac:dyDescent="0.25">
      <c r="A364" s="130"/>
      <c r="B364" s="27"/>
      <c r="C364" s="28"/>
      <c r="D364" s="28"/>
      <c r="E364" s="2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5"/>
    </row>
    <row r="365" spans="1:32" x14ac:dyDescent="0.25">
      <c r="A365" s="130"/>
      <c r="B365" s="27"/>
      <c r="C365" s="24"/>
      <c r="D365" s="24"/>
      <c r="E365" s="28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5"/>
    </row>
    <row r="366" spans="1:32" x14ac:dyDescent="0.25">
      <c r="A366" s="130"/>
      <c r="B366" s="27"/>
      <c r="C366" s="24"/>
      <c r="D366" s="24"/>
      <c r="E366" s="28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5"/>
    </row>
    <row r="367" spans="1:32" x14ac:dyDescent="0.25">
      <c r="A367" s="130"/>
      <c r="B367" s="27"/>
      <c r="C367" s="24"/>
      <c r="D367" s="24"/>
      <c r="E367" s="28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5"/>
    </row>
    <row r="368" spans="1:32" x14ac:dyDescent="0.25">
      <c r="A368" s="130"/>
      <c r="B368" s="27"/>
      <c r="C368" s="24"/>
      <c r="D368" s="24"/>
      <c r="E368" s="28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5"/>
    </row>
    <row r="369" spans="1:32" x14ac:dyDescent="0.25">
      <c r="A369" s="130"/>
      <c r="B369" s="27"/>
      <c r="C369" s="24"/>
      <c r="D369" s="24"/>
      <c r="E369" s="28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5"/>
    </row>
    <row r="370" spans="1:32" x14ac:dyDescent="0.25">
      <c r="A370" s="130"/>
      <c r="B370" s="27"/>
      <c r="C370" s="28"/>
      <c r="D370" s="28"/>
      <c r="E370" s="2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5"/>
    </row>
    <row r="371" spans="1:32" x14ac:dyDescent="0.25">
      <c r="A371" s="130"/>
      <c r="B371" s="27"/>
      <c r="C371" s="28"/>
      <c r="D371" s="28"/>
      <c r="E371" s="2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5"/>
    </row>
    <row r="372" spans="1:32" x14ac:dyDescent="0.25">
      <c r="A372" s="130"/>
      <c r="B372" s="27"/>
      <c r="C372" s="24"/>
      <c r="D372" s="24"/>
      <c r="E372" s="28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5"/>
    </row>
    <row r="373" spans="1:32" x14ac:dyDescent="0.25">
      <c r="A373" s="130"/>
      <c r="B373" s="27"/>
      <c r="C373" s="24"/>
      <c r="D373" s="24"/>
      <c r="E373" s="28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5"/>
    </row>
    <row r="374" spans="1:32" x14ac:dyDescent="0.25">
      <c r="A374" s="130"/>
      <c r="B374" s="27"/>
      <c r="C374" s="24"/>
      <c r="D374" s="24"/>
      <c r="E374" s="28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5"/>
    </row>
    <row r="375" spans="1:32" x14ac:dyDescent="0.25">
      <c r="A375" s="130"/>
      <c r="B375" s="29"/>
      <c r="C375" s="23"/>
      <c r="D375" s="23"/>
      <c r="E375" s="2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5"/>
    </row>
    <row r="376" spans="1:32" x14ac:dyDescent="0.25">
      <c r="A376" s="130"/>
      <c r="B376" s="27"/>
      <c r="C376" s="28"/>
      <c r="D376" s="28"/>
      <c r="E376" s="2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5"/>
    </row>
    <row r="377" spans="1:32" x14ac:dyDescent="0.25">
      <c r="A377" s="130"/>
      <c r="B377" s="27"/>
      <c r="C377" s="28"/>
      <c r="D377" s="28"/>
      <c r="E377" s="2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5"/>
    </row>
    <row r="378" spans="1:32" x14ac:dyDescent="0.25">
      <c r="A378" s="130"/>
      <c r="B378" s="27"/>
      <c r="C378" s="24"/>
      <c r="D378" s="24"/>
      <c r="E378" s="28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5"/>
    </row>
    <row r="379" spans="1:32" x14ac:dyDescent="0.25">
      <c r="A379" s="130"/>
      <c r="B379" s="27"/>
      <c r="C379" s="24"/>
      <c r="D379" s="24"/>
      <c r="E379" s="28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5"/>
    </row>
    <row r="380" spans="1:32" x14ac:dyDescent="0.25">
      <c r="A380" s="130"/>
      <c r="B380" s="27"/>
      <c r="C380" s="28"/>
      <c r="D380" s="28"/>
      <c r="E380" s="2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5"/>
    </row>
    <row r="381" spans="1:32" x14ac:dyDescent="0.25">
      <c r="A381" s="130"/>
      <c r="B381" s="27"/>
      <c r="C381" s="28"/>
      <c r="D381" s="28"/>
      <c r="E381" s="2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5"/>
    </row>
    <row r="382" spans="1:32" x14ac:dyDescent="0.25">
      <c r="A382" s="130"/>
      <c r="B382" s="27"/>
      <c r="C382" s="24"/>
      <c r="D382" s="24"/>
      <c r="E382" s="2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5"/>
    </row>
    <row r="383" spans="1:32" x14ac:dyDescent="0.25">
      <c r="A383" s="130"/>
      <c r="B383" s="27"/>
      <c r="C383" s="24"/>
      <c r="D383" s="24"/>
      <c r="E383" s="28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5"/>
    </row>
    <row r="384" spans="1:32" x14ac:dyDescent="0.25">
      <c r="A384" s="130"/>
      <c r="B384" s="27"/>
      <c r="C384" s="28"/>
      <c r="D384" s="28"/>
      <c r="E384" s="2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5"/>
    </row>
    <row r="385" spans="1:32" x14ac:dyDescent="0.25">
      <c r="A385" s="130"/>
      <c r="B385" s="29"/>
      <c r="C385" s="23"/>
      <c r="D385" s="23"/>
      <c r="E385" s="2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5"/>
    </row>
    <row r="386" spans="1:32" x14ac:dyDescent="0.25">
      <c r="A386" s="130"/>
      <c r="B386" s="27"/>
      <c r="C386" s="28"/>
      <c r="D386" s="28"/>
      <c r="E386" s="2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5"/>
    </row>
    <row r="387" spans="1:32" x14ac:dyDescent="0.25">
      <c r="A387" s="130"/>
      <c r="B387" s="27"/>
      <c r="C387" s="28"/>
      <c r="D387" s="28"/>
      <c r="E387" s="2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5"/>
    </row>
    <row r="388" spans="1:32" x14ac:dyDescent="0.25">
      <c r="A388" s="130"/>
      <c r="B388" s="27"/>
      <c r="C388" s="28"/>
      <c r="D388" s="28"/>
      <c r="E388" s="2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5"/>
    </row>
    <row r="389" spans="1:32" x14ac:dyDescent="0.25">
      <c r="A389" s="130"/>
      <c r="B389" s="27"/>
      <c r="C389" s="28"/>
      <c r="D389" s="28"/>
      <c r="E389" s="2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5"/>
    </row>
    <row r="390" spans="1:32" x14ac:dyDescent="0.25">
      <c r="A390" s="130"/>
      <c r="B390" s="27"/>
      <c r="C390" s="24"/>
      <c r="D390" s="24"/>
      <c r="E390" s="28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5"/>
    </row>
    <row r="391" spans="1:32" x14ac:dyDescent="0.25">
      <c r="A391" s="130"/>
      <c r="B391" s="27"/>
      <c r="C391" s="24"/>
      <c r="D391" s="24"/>
      <c r="E391" s="28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5"/>
    </row>
    <row r="392" spans="1:32" x14ac:dyDescent="0.25">
      <c r="A392" s="130"/>
      <c r="B392" s="27"/>
      <c r="C392" s="24"/>
      <c r="D392" s="24"/>
      <c r="E392" s="28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5"/>
    </row>
    <row r="393" spans="1:32" x14ac:dyDescent="0.25">
      <c r="A393" s="130"/>
      <c r="B393" s="27"/>
      <c r="C393" s="24"/>
      <c r="D393" s="24"/>
      <c r="E393" s="28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5"/>
    </row>
    <row r="394" spans="1:32" x14ac:dyDescent="0.25">
      <c r="A394" s="130"/>
      <c r="B394" s="27"/>
      <c r="C394" s="24"/>
      <c r="D394" s="24"/>
      <c r="E394" s="28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5"/>
    </row>
    <row r="395" spans="1:32" x14ac:dyDescent="0.25">
      <c r="A395" s="130"/>
      <c r="B395" s="27"/>
      <c r="C395" s="24"/>
      <c r="D395" s="24"/>
      <c r="E395" s="28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5"/>
    </row>
    <row r="396" spans="1:32" x14ac:dyDescent="0.25">
      <c r="A396" s="130"/>
      <c r="B396" s="27"/>
      <c r="C396" s="24"/>
      <c r="D396" s="24"/>
      <c r="E396" s="28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5"/>
    </row>
    <row r="397" spans="1:32" x14ac:dyDescent="0.25">
      <c r="A397" s="130"/>
      <c r="B397" s="27"/>
      <c r="C397" s="24"/>
      <c r="D397" s="24"/>
      <c r="E397" s="28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5"/>
    </row>
    <row r="398" spans="1:32" x14ac:dyDescent="0.25">
      <c r="A398" s="130"/>
      <c r="B398" s="27"/>
      <c r="C398" s="24"/>
      <c r="D398" s="24"/>
      <c r="E398" s="28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5"/>
    </row>
    <row r="399" spans="1:32" x14ac:dyDescent="0.25">
      <c r="A399" s="130"/>
      <c r="B399" s="27"/>
      <c r="C399" s="28"/>
      <c r="D399" s="28"/>
      <c r="E399" s="2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5"/>
    </row>
    <row r="400" spans="1:32" x14ac:dyDescent="0.25">
      <c r="A400" s="130"/>
      <c r="B400" s="27"/>
      <c r="C400" s="24"/>
      <c r="D400" s="24"/>
      <c r="E400" s="28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5"/>
    </row>
    <row r="401" spans="1:32" x14ac:dyDescent="0.25">
      <c r="A401" s="130"/>
      <c r="B401" s="27"/>
      <c r="C401" s="24"/>
      <c r="D401" s="24"/>
      <c r="E401" s="28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5"/>
    </row>
    <row r="402" spans="1:32" x14ac:dyDescent="0.25">
      <c r="A402" s="130"/>
      <c r="B402" s="27"/>
      <c r="C402" s="24"/>
      <c r="D402" s="24"/>
      <c r="E402" s="28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5"/>
    </row>
    <row r="403" spans="1:32" x14ac:dyDescent="0.25">
      <c r="A403" s="130"/>
      <c r="B403" s="27"/>
      <c r="C403" s="24"/>
      <c r="D403" s="24"/>
      <c r="E403" s="28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5"/>
    </row>
    <row r="404" spans="1:32" x14ac:dyDescent="0.25">
      <c r="A404" s="130"/>
      <c r="B404" s="27"/>
      <c r="C404" s="24"/>
      <c r="D404" s="24"/>
      <c r="E404" s="28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5"/>
    </row>
    <row r="405" spans="1:32" x14ac:dyDescent="0.25">
      <c r="A405" s="130"/>
      <c r="B405" s="27"/>
      <c r="C405" s="24"/>
      <c r="D405" s="24"/>
      <c r="E405" s="28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5"/>
    </row>
    <row r="406" spans="1:32" x14ac:dyDescent="0.25">
      <c r="A406" s="130"/>
      <c r="B406" s="27"/>
      <c r="C406" s="24"/>
      <c r="D406" s="24"/>
      <c r="E406" s="28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5"/>
    </row>
    <row r="407" spans="1:32" x14ac:dyDescent="0.25">
      <c r="A407" s="130"/>
      <c r="B407" s="27"/>
      <c r="C407" s="24"/>
      <c r="D407" s="24"/>
      <c r="E407" s="28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5"/>
    </row>
    <row r="408" spans="1:32" x14ac:dyDescent="0.25">
      <c r="A408" s="130"/>
      <c r="B408" s="27"/>
      <c r="C408" s="24"/>
      <c r="D408" s="24"/>
      <c r="E408" s="28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5"/>
    </row>
    <row r="409" spans="1:32" x14ac:dyDescent="0.25">
      <c r="A409" s="130"/>
      <c r="B409" s="27"/>
      <c r="C409" s="24"/>
      <c r="D409" s="24"/>
      <c r="E409" s="28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5"/>
    </row>
    <row r="410" spans="1:32" x14ac:dyDescent="0.25">
      <c r="A410" s="130"/>
      <c r="B410" s="27"/>
      <c r="C410" s="24"/>
      <c r="D410" s="24"/>
      <c r="E410" s="28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5"/>
    </row>
    <row r="411" spans="1:32" x14ac:dyDescent="0.25">
      <c r="A411" s="130"/>
      <c r="B411" s="29"/>
      <c r="C411" s="23"/>
      <c r="D411" s="23"/>
      <c r="E411" s="2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5"/>
    </row>
    <row r="412" spans="1:32" x14ac:dyDescent="0.25">
      <c r="A412" s="130"/>
      <c r="B412" s="27"/>
      <c r="C412" s="28"/>
      <c r="D412" s="28"/>
      <c r="E412" s="2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5"/>
    </row>
    <row r="413" spans="1:32" x14ac:dyDescent="0.25">
      <c r="A413" s="130"/>
      <c r="B413" s="27"/>
      <c r="C413" s="28"/>
      <c r="D413" s="28"/>
      <c r="E413" s="2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5"/>
    </row>
    <row r="414" spans="1:32" x14ac:dyDescent="0.25">
      <c r="A414" s="130"/>
      <c r="B414" s="27"/>
      <c r="C414" s="28"/>
      <c r="D414" s="28"/>
      <c r="E414" s="2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5"/>
    </row>
    <row r="415" spans="1:32" x14ac:dyDescent="0.25">
      <c r="A415" s="130"/>
      <c r="B415" s="27"/>
      <c r="C415" s="28"/>
      <c r="D415" s="28"/>
      <c r="E415" s="2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5"/>
    </row>
    <row r="416" spans="1:32" x14ac:dyDescent="0.25">
      <c r="A416" s="130"/>
      <c r="B416" s="27"/>
      <c r="C416" s="24"/>
      <c r="D416" s="24"/>
      <c r="E416" s="28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5"/>
    </row>
    <row r="417" spans="1:32" x14ac:dyDescent="0.25">
      <c r="A417" s="130"/>
      <c r="B417" s="27"/>
      <c r="C417" s="24"/>
      <c r="D417" s="24"/>
      <c r="E417" s="28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5"/>
    </row>
    <row r="418" spans="1:32" x14ac:dyDescent="0.25">
      <c r="A418" s="130"/>
      <c r="B418" s="27"/>
      <c r="C418" s="24"/>
      <c r="D418" s="24"/>
      <c r="E418" s="28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5"/>
    </row>
    <row r="419" spans="1:32" x14ac:dyDescent="0.25">
      <c r="A419" s="130"/>
      <c r="B419" s="27"/>
      <c r="C419" s="24"/>
      <c r="D419" s="24"/>
      <c r="E419" s="28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5"/>
    </row>
    <row r="420" spans="1:32" x14ac:dyDescent="0.25">
      <c r="A420" s="130"/>
      <c r="B420" s="27"/>
      <c r="C420" s="24"/>
      <c r="D420" s="24"/>
      <c r="E420" s="28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5"/>
    </row>
    <row r="421" spans="1:32" x14ac:dyDescent="0.25">
      <c r="A421" s="130"/>
      <c r="B421" s="27"/>
      <c r="C421" s="24"/>
      <c r="D421" s="24"/>
      <c r="E421" s="28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5"/>
    </row>
    <row r="422" spans="1:32" x14ac:dyDescent="0.25">
      <c r="A422" s="130"/>
      <c r="B422" s="27"/>
      <c r="C422" s="24"/>
      <c r="D422" s="24"/>
      <c r="E422" s="28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5"/>
    </row>
    <row r="423" spans="1:32" x14ac:dyDescent="0.25">
      <c r="A423" s="130"/>
      <c r="B423" s="27"/>
      <c r="C423" s="24"/>
      <c r="D423" s="24"/>
      <c r="E423" s="28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5"/>
    </row>
    <row r="424" spans="1:32" x14ac:dyDescent="0.25">
      <c r="A424" s="130"/>
      <c r="B424" s="27"/>
      <c r="C424" s="24"/>
      <c r="D424" s="24"/>
      <c r="E424" s="28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5"/>
    </row>
    <row r="425" spans="1:32" x14ac:dyDescent="0.25">
      <c r="A425" s="130"/>
      <c r="B425" s="27"/>
      <c r="C425" s="28"/>
      <c r="D425" s="28"/>
      <c r="E425" s="2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5"/>
    </row>
    <row r="426" spans="1:32" x14ac:dyDescent="0.25">
      <c r="A426" s="130"/>
      <c r="B426" s="27"/>
      <c r="C426" s="24"/>
      <c r="D426" s="24"/>
      <c r="E426" s="28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5"/>
    </row>
    <row r="427" spans="1:32" x14ac:dyDescent="0.25">
      <c r="A427" s="130"/>
      <c r="B427" s="27"/>
      <c r="C427" s="24"/>
      <c r="D427" s="24"/>
      <c r="E427" s="28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5"/>
    </row>
    <row r="428" spans="1:32" x14ac:dyDescent="0.25">
      <c r="A428" s="130"/>
      <c r="B428" s="27"/>
      <c r="C428" s="24"/>
      <c r="D428" s="24"/>
      <c r="E428" s="28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5"/>
    </row>
    <row r="429" spans="1:32" x14ac:dyDescent="0.25">
      <c r="A429" s="130"/>
      <c r="B429" s="27"/>
      <c r="C429" s="24"/>
      <c r="D429" s="24"/>
      <c r="E429" s="28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5"/>
    </row>
    <row r="430" spans="1:32" x14ac:dyDescent="0.25">
      <c r="A430" s="130"/>
      <c r="B430" s="27"/>
      <c r="C430" s="24"/>
      <c r="D430" s="24"/>
      <c r="E430" s="28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5"/>
    </row>
    <row r="431" spans="1:32" x14ac:dyDescent="0.25">
      <c r="A431" s="130"/>
      <c r="B431" s="27"/>
      <c r="C431" s="24"/>
      <c r="D431" s="24"/>
      <c r="E431" s="28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5"/>
    </row>
    <row r="432" spans="1:32" x14ac:dyDescent="0.25">
      <c r="A432" s="130"/>
      <c r="B432" s="27"/>
      <c r="C432" s="24"/>
      <c r="D432" s="24"/>
      <c r="E432" s="28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5"/>
    </row>
    <row r="433" spans="1:32" x14ac:dyDescent="0.25">
      <c r="A433" s="130"/>
      <c r="B433" s="27"/>
      <c r="C433" s="24"/>
      <c r="D433" s="24"/>
      <c r="E433" s="28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5"/>
    </row>
    <row r="434" spans="1:32" x14ac:dyDescent="0.25">
      <c r="A434" s="130"/>
      <c r="B434" s="27"/>
      <c r="C434" s="24"/>
      <c r="D434" s="24"/>
      <c r="E434" s="28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5"/>
    </row>
    <row r="435" spans="1:32" x14ac:dyDescent="0.25">
      <c r="A435" s="130"/>
      <c r="B435" s="27"/>
      <c r="C435" s="24"/>
      <c r="D435" s="24"/>
      <c r="E435" s="28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5"/>
    </row>
    <row r="436" spans="1:32" x14ac:dyDescent="0.25">
      <c r="A436" s="130"/>
      <c r="B436" s="27"/>
      <c r="C436" s="24"/>
      <c r="D436" s="24"/>
      <c r="E436" s="28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5"/>
    </row>
    <row r="437" spans="1:32" x14ac:dyDescent="0.25">
      <c r="A437" s="130"/>
      <c r="B437" s="29"/>
      <c r="C437" s="23"/>
      <c r="D437" s="23"/>
      <c r="E437" s="2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5"/>
    </row>
    <row r="438" spans="1:32" x14ac:dyDescent="0.25">
      <c r="A438" s="130"/>
      <c r="B438" s="32"/>
      <c r="C438" s="33"/>
      <c r="D438" s="33"/>
      <c r="E438" s="2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5"/>
    </row>
    <row r="439" spans="1:32" x14ac:dyDescent="0.25">
      <c r="A439" s="130"/>
      <c r="B439" s="34"/>
      <c r="C439" s="35"/>
      <c r="D439" s="35"/>
      <c r="E439" s="36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5"/>
    </row>
    <row r="440" spans="1:32" x14ac:dyDescent="0.25">
      <c r="A440" s="130"/>
      <c r="B440" s="19"/>
      <c r="C440" s="37"/>
      <c r="D440" s="37"/>
      <c r="E440" s="2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5"/>
    </row>
    <row r="441" spans="1:32" x14ac:dyDescent="0.25">
      <c r="A441" s="130"/>
      <c r="B441" s="19"/>
      <c r="C441" s="37"/>
      <c r="D441" s="37"/>
      <c r="E441" s="2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5"/>
    </row>
    <row r="442" spans="1:32" x14ac:dyDescent="0.25">
      <c r="A442" s="130"/>
      <c r="B442" s="19"/>
      <c r="C442" s="37"/>
      <c r="D442" s="37"/>
      <c r="E442" s="2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5"/>
    </row>
    <row r="443" spans="1:32" x14ac:dyDescent="0.25">
      <c r="A443" s="130"/>
      <c r="B443" s="34"/>
      <c r="C443" s="35"/>
      <c r="D443" s="35"/>
      <c r="E443" s="36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5"/>
    </row>
    <row r="444" spans="1:32" x14ac:dyDescent="0.25">
      <c r="A444" s="130"/>
      <c r="B444" s="19"/>
      <c r="C444" s="37"/>
      <c r="D444" s="37"/>
      <c r="E444" s="2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5"/>
    </row>
    <row r="445" spans="1:32" x14ac:dyDescent="0.25">
      <c r="A445" s="130"/>
      <c r="B445" s="19"/>
      <c r="C445" s="24"/>
      <c r="D445" s="24"/>
      <c r="E445" s="37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</row>
    <row r="446" spans="1:32" x14ac:dyDescent="0.25">
      <c r="A446" s="130"/>
      <c r="B446" s="19"/>
      <c r="C446" s="24"/>
      <c r="D446" s="24"/>
      <c r="E446" s="37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</row>
    <row r="447" spans="1:32" x14ac:dyDescent="0.25">
      <c r="A447" s="130"/>
      <c r="B447" s="19"/>
      <c r="C447" s="24"/>
      <c r="D447" s="24"/>
      <c r="E447" s="37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</row>
    <row r="448" spans="1:32" x14ac:dyDescent="0.25">
      <c r="A448" s="130"/>
      <c r="B448" s="19"/>
      <c r="C448" s="24"/>
      <c r="D448" s="24"/>
      <c r="E448" s="37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</row>
    <row r="449" spans="1:32" x14ac:dyDescent="0.25">
      <c r="A449" s="130"/>
      <c r="B449" s="19"/>
      <c r="C449" s="24"/>
      <c r="D449" s="24"/>
      <c r="E449" s="37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</row>
    <row r="450" spans="1:32" x14ac:dyDescent="0.25">
      <c r="A450" s="130"/>
      <c r="B450" s="19"/>
      <c r="C450" s="24"/>
      <c r="D450" s="24"/>
      <c r="E450" s="37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</row>
    <row r="451" spans="1:32" x14ac:dyDescent="0.25">
      <c r="A451" s="130"/>
      <c r="B451" s="34"/>
      <c r="C451" s="35"/>
      <c r="D451" s="35"/>
      <c r="E451" s="36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</row>
    <row r="452" spans="1:32" x14ac:dyDescent="0.25">
      <c r="A452" s="130"/>
      <c r="B452" s="19"/>
      <c r="C452" s="37"/>
      <c r="D452" s="37"/>
      <c r="E452" s="24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</row>
    <row r="453" spans="1:32" x14ac:dyDescent="0.25">
      <c r="A453" s="130"/>
      <c r="B453" s="19"/>
      <c r="C453" s="37"/>
      <c r="D453" s="37"/>
      <c r="E453" s="24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</row>
    <row r="454" spans="1:32" x14ac:dyDescent="0.25">
      <c r="A454" s="130"/>
      <c r="B454" s="19"/>
      <c r="C454" s="37"/>
      <c r="D454" s="37"/>
      <c r="E454" s="24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</row>
    <row r="455" spans="1:32" x14ac:dyDescent="0.25">
      <c r="B455" s="19"/>
      <c r="C455" s="37"/>
      <c r="D455" s="37"/>
      <c r="E455" s="24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40"/>
    </row>
    <row r="456" spans="1:32" s="12" customFormat="1" x14ac:dyDescent="0.25">
      <c r="A456" s="131"/>
      <c r="B456" s="19"/>
      <c r="C456" s="37"/>
      <c r="D456" s="37"/>
      <c r="E456" s="24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AF456" s="50"/>
    </row>
    <row r="457" spans="1:32" s="12" customFormat="1" x14ac:dyDescent="0.25">
      <c r="A457" s="131"/>
      <c r="B457" s="32"/>
      <c r="C457" s="33"/>
      <c r="D457" s="33"/>
      <c r="E457" s="24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AF457" s="50"/>
    </row>
    <row r="458" spans="1:32" s="12" customFormat="1" x14ac:dyDescent="0.25">
      <c r="A458" s="131"/>
      <c r="B458" s="19"/>
      <c r="C458" s="37"/>
      <c r="D458" s="37"/>
      <c r="E458" s="24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AF458" s="50"/>
    </row>
    <row r="459" spans="1:32" s="12" customFormat="1" x14ac:dyDescent="0.25">
      <c r="A459" s="131"/>
      <c r="B459" s="19"/>
      <c r="C459" s="37"/>
      <c r="D459" s="37"/>
      <c r="E459" s="24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AF459" s="50"/>
    </row>
    <row r="460" spans="1:32" s="12" customFormat="1" x14ac:dyDescent="0.25">
      <c r="A460" s="131"/>
      <c r="B460" s="19"/>
      <c r="C460" s="37"/>
      <c r="D460" s="37"/>
      <c r="E460" s="24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AF460" s="50"/>
    </row>
    <row r="461" spans="1:32" s="12" customFormat="1" x14ac:dyDescent="0.25">
      <c r="A461" s="131"/>
      <c r="B461" s="19"/>
      <c r="C461" s="37"/>
      <c r="D461" s="37"/>
      <c r="E461" s="24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AF461" s="50"/>
    </row>
    <row r="462" spans="1:32" s="12" customFormat="1" x14ac:dyDescent="0.25">
      <c r="A462" s="131"/>
      <c r="B462" s="19"/>
      <c r="C462" s="37"/>
      <c r="D462" s="37"/>
      <c r="E462" s="24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AF462" s="50"/>
    </row>
    <row r="463" spans="1:32" s="12" customFormat="1" x14ac:dyDescent="0.25">
      <c r="A463" s="131"/>
      <c r="B463" s="19"/>
      <c r="C463" s="37"/>
      <c r="D463" s="37"/>
      <c r="E463" s="24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AF463" s="50"/>
    </row>
  </sheetData>
  <mergeCells count="234">
    <mergeCell ref="C276:E276"/>
    <mergeCell ref="C247:E247"/>
    <mergeCell ref="D248:E248"/>
    <mergeCell ref="D249:E249"/>
    <mergeCell ref="D250:E250"/>
    <mergeCell ref="C251:E251"/>
    <mergeCell ref="C277:E277"/>
    <mergeCell ref="B278:E278"/>
    <mergeCell ref="C270:E270"/>
    <mergeCell ref="C271:E271"/>
    <mergeCell ref="C272:E272"/>
    <mergeCell ref="C273:E273"/>
    <mergeCell ref="C274:E274"/>
    <mergeCell ref="C275:E275"/>
    <mergeCell ref="C259:E259"/>
    <mergeCell ref="D260:E260"/>
    <mergeCell ref="D261:E261"/>
    <mergeCell ref="C262:E262"/>
    <mergeCell ref="C264:E264"/>
    <mergeCell ref="C267:E267"/>
    <mergeCell ref="C263:E263"/>
    <mergeCell ref="C265:E265"/>
    <mergeCell ref="C266:E266"/>
    <mergeCell ref="D268:E268"/>
    <mergeCell ref="D269:E269"/>
    <mergeCell ref="D241:E241"/>
    <mergeCell ref="D242:E242"/>
    <mergeCell ref="D243:E243"/>
    <mergeCell ref="D244:E244"/>
    <mergeCell ref="C245:E245"/>
    <mergeCell ref="C246:E246"/>
    <mergeCell ref="D235:E235"/>
    <mergeCell ref="D236:E236"/>
    <mergeCell ref="D237:E237"/>
    <mergeCell ref="D238:E238"/>
    <mergeCell ref="D239:E239"/>
    <mergeCell ref="D240:E240"/>
    <mergeCell ref="D229:E229"/>
    <mergeCell ref="D230:E230"/>
    <mergeCell ref="D231:E231"/>
    <mergeCell ref="D232:E232"/>
    <mergeCell ref="C233:E233"/>
    <mergeCell ref="D234:E234"/>
    <mergeCell ref="C223:E223"/>
    <mergeCell ref="D224:E224"/>
    <mergeCell ref="D225:E225"/>
    <mergeCell ref="D226:E226"/>
    <mergeCell ref="D227:E227"/>
    <mergeCell ref="D228:E228"/>
    <mergeCell ref="D217:E217"/>
    <mergeCell ref="D218:E218"/>
    <mergeCell ref="C219:E219"/>
    <mergeCell ref="C220:E220"/>
    <mergeCell ref="C221:E221"/>
    <mergeCell ref="C222:E222"/>
    <mergeCell ref="D211:E211"/>
    <mergeCell ref="D212:E212"/>
    <mergeCell ref="D213:E213"/>
    <mergeCell ref="D214:E214"/>
    <mergeCell ref="D215:E215"/>
    <mergeCell ref="D216:E216"/>
    <mergeCell ref="D205:E205"/>
    <mergeCell ref="D206:E206"/>
    <mergeCell ref="C207:E207"/>
    <mergeCell ref="D208:E208"/>
    <mergeCell ref="D209:E209"/>
    <mergeCell ref="D210:E210"/>
    <mergeCell ref="D199:E199"/>
    <mergeCell ref="D200:E200"/>
    <mergeCell ref="D201:E201"/>
    <mergeCell ref="D202:E202"/>
    <mergeCell ref="D203:E203"/>
    <mergeCell ref="D204:E204"/>
    <mergeCell ref="C194:E194"/>
    <mergeCell ref="C195:E195"/>
    <mergeCell ref="C196:E196"/>
    <mergeCell ref="C197:E197"/>
    <mergeCell ref="D198:E198"/>
    <mergeCell ref="D187:E187"/>
    <mergeCell ref="C188:E188"/>
    <mergeCell ref="C189:E189"/>
    <mergeCell ref="D190:E190"/>
    <mergeCell ref="D191:E191"/>
    <mergeCell ref="C192:E192"/>
    <mergeCell ref="D182:E182"/>
    <mergeCell ref="C183:E183"/>
    <mergeCell ref="C184:E184"/>
    <mergeCell ref="C185:E185"/>
    <mergeCell ref="D186:E186"/>
    <mergeCell ref="C178:E178"/>
    <mergeCell ref="C179:E179"/>
    <mergeCell ref="D180:E180"/>
    <mergeCell ref="C193:E193"/>
    <mergeCell ref="C175:E175"/>
    <mergeCell ref="D176:E176"/>
    <mergeCell ref="D177:E177"/>
    <mergeCell ref="D165:E165"/>
    <mergeCell ref="C166:E166"/>
    <mergeCell ref="C167:E167"/>
    <mergeCell ref="C168:E168"/>
    <mergeCell ref="C169:E169"/>
    <mergeCell ref="D181:E181"/>
    <mergeCell ref="D159:E159"/>
    <mergeCell ref="D160:E160"/>
    <mergeCell ref="D161:E161"/>
    <mergeCell ref="D162:E162"/>
    <mergeCell ref="D163:E163"/>
    <mergeCell ref="D164:E164"/>
    <mergeCell ref="D137:E137"/>
    <mergeCell ref="D138:E138"/>
    <mergeCell ref="C145:E145"/>
    <mergeCell ref="D146:E146"/>
    <mergeCell ref="D152:E152"/>
    <mergeCell ref="C158:E158"/>
    <mergeCell ref="D136:E136"/>
    <mergeCell ref="D123:E123"/>
    <mergeCell ref="D124:E124"/>
    <mergeCell ref="D125:E125"/>
    <mergeCell ref="D126:E126"/>
    <mergeCell ref="D127:E127"/>
    <mergeCell ref="D128:E128"/>
    <mergeCell ref="D130:E130"/>
    <mergeCell ref="D131:E131"/>
    <mergeCell ref="C120:E120"/>
    <mergeCell ref="D121:E121"/>
    <mergeCell ref="D122:E122"/>
    <mergeCell ref="C109:E109"/>
    <mergeCell ref="D129:E129"/>
    <mergeCell ref="D132:E132"/>
    <mergeCell ref="C133:E133"/>
    <mergeCell ref="C134:E134"/>
    <mergeCell ref="C135:E135"/>
    <mergeCell ref="D111:E111"/>
    <mergeCell ref="D112:E112"/>
    <mergeCell ref="C104:E104"/>
    <mergeCell ref="D105:E105"/>
    <mergeCell ref="D106:E106"/>
    <mergeCell ref="D107:E107"/>
    <mergeCell ref="D108:E108"/>
    <mergeCell ref="D94:E94"/>
    <mergeCell ref="D95:E95"/>
    <mergeCell ref="D96:E96"/>
    <mergeCell ref="D97:E97"/>
    <mergeCell ref="C98:E98"/>
    <mergeCell ref="C99:E99"/>
    <mergeCell ref="C103:E103"/>
    <mergeCell ref="C102:E102"/>
    <mergeCell ref="D88:E88"/>
    <mergeCell ref="D89:E89"/>
    <mergeCell ref="D90:E90"/>
    <mergeCell ref="D91:E91"/>
    <mergeCell ref="D92:E92"/>
    <mergeCell ref="D93:E93"/>
    <mergeCell ref="D82:E82"/>
    <mergeCell ref="D83:E83"/>
    <mergeCell ref="D84:E84"/>
    <mergeCell ref="D85:E85"/>
    <mergeCell ref="D86:E86"/>
    <mergeCell ref="C87:E87"/>
    <mergeCell ref="C76:E76"/>
    <mergeCell ref="D77:E77"/>
    <mergeCell ref="D78:E78"/>
    <mergeCell ref="D79:E79"/>
    <mergeCell ref="D80:E80"/>
    <mergeCell ref="D81:E81"/>
    <mergeCell ref="D70:E70"/>
    <mergeCell ref="D71:E71"/>
    <mergeCell ref="D72:E72"/>
    <mergeCell ref="D73:E73"/>
    <mergeCell ref="D74:E74"/>
    <mergeCell ref="D75:E75"/>
    <mergeCell ref="C65:E65"/>
    <mergeCell ref="D66:E66"/>
    <mergeCell ref="D67:E67"/>
    <mergeCell ref="D68:E68"/>
    <mergeCell ref="D69:E69"/>
    <mergeCell ref="D55:E55"/>
    <mergeCell ref="D59:E59"/>
    <mergeCell ref="D60:E60"/>
    <mergeCell ref="D61:E61"/>
    <mergeCell ref="C62:E62"/>
    <mergeCell ref="C63:E63"/>
    <mergeCell ref="D53:E53"/>
    <mergeCell ref="D54:E54"/>
    <mergeCell ref="D43:E43"/>
    <mergeCell ref="D44:E44"/>
    <mergeCell ref="D45:E45"/>
    <mergeCell ref="D46:E46"/>
    <mergeCell ref="D47:E47"/>
    <mergeCell ref="C48:E48"/>
    <mergeCell ref="C64:E64"/>
    <mergeCell ref="D49:E49"/>
    <mergeCell ref="D50:E50"/>
    <mergeCell ref="D51:E51"/>
    <mergeCell ref="D52:E52"/>
    <mergeCell ref="T2:AE3"/>
    <mergeCell ref="C25:E25"/>
    <mergeCell ref="C26:E26"/>
    <mergeCell ref="D27:E27"/>
    <mergeCell ref="D28:E28"/>
    <mergeCell ref="D29:E29"/>
    <mergeCell ref="D30:E30"/>
    <mergeCell ref="C24:E24"/>
    <mergeCell ref="C37:E37"/>
    <mergeCell ref="D31:E31"/>
    <mergeCell ref="D32:E32"/>
    <mergeCell ref="D33:E33"/>
    <mergeCell ref="D34:E34"/>
    <mergeCell ref="D35:E35"/>
    <mergeCell ref="D36:E36"/>
    <mergeCell ref="C17:E17"/>
    <mergeCell ref="C5:E5"/>
    <mergeCell ref="C6:E6"/>
    <mergeCell ref="B2:E4"/>
    <mergeCell ref="F2:F4"/>
    <mergeCell ref="G2:S2"/>
    <mergeCell ref="G3:G4"/>
    <mergeCell ref="H3:H4"/>
    <mergeCell ref="I3:I4"/>
    <mergeCell ref="J3:J4"/>
    <mergeCell ref="K3:K4"/>
    <mergeCell ref="S3:S4"/>
    <mergeCell ref="D38:E38"/>
    <mergeCell ref="D39:E39"/>
    <mergeCell ref="D40:E40"/>
    <mergeCell ref="D41:E41"/>
    <mergeCell ref="D42:E42"/>
    <mergeCell ref="L3:L4"/>
    <mergeCell ref="O3:O4"/>
    <mergeCell ref="M3:M4"/>
    <mergeCell ref="N3:N4"/>
    <mergeCell ref="R3:R4"/>
    <mergeCell ref="P3:P4"/>
    <mergeCell ref="Q3:Q4"/>
  </mergeCells>
  <pageMargins left="0.25" right="0.25" top="0.75" bottom="0.75" header="0.3" footer="0.3"/>
  <pageSetup paperSize="9" scale="97" orientation="landscape" horizontalDpi="4294967293" r:id="rId1"/>
  <headerFooter>
    <oddHeader>&amp;C&amp;"Times New Roman,Félkövér"&amp;12Szár Községi Önkormányzat bevételei - 2017. év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U719"/>
  <sheetViews>
    <sheetView workbookViewId="0">
      <pane xSplit="5" ySplit="4" topLeftCell="F65" activePane="bottomRight" state="frozen"/>
      <selection activeCell="A2" sqref="A2"/>
      <selection pane="topRight" activeCell="A2" sqref="A2"/>
      <selection pane="bottomLeft" activeCell="A2" sqref="A2"/>
      <selection pane="bottomRight" activeCell="H255" sqref="H255"/>
    </sheetView>
  </sheetViews>
  <sheetFormatPr defaultColWidth="9.140625" defaultRowHeight="15" x14ac:dyDescent="0.25"/>
  <cols>
    <col min="1" max="1" width="7.85546875" style="128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6" width="13" style="12" bestFit="1" customWidth="1"/>
    <col min="7" max="7" width="10.7109375" style="12" bestFit="1" customWidth="1"/>
    <col min="8" max="8" width="13" style="49" bestFit="1" customWidth="1"/>
    <col min="9" max="20" width="11.85546875" style="12" bestFit="1" customWidth="1"/>
    <col min="21" max="16384" width="9.140625" style="17"/>
  </cols>
  <sheetData>
    <row r="1" spans="1:20" ht="15.75" thickBot="1" x14ac:dyDescent="0.3">
      <c r="T1" s="11" t="s">
        <v>828</v>
      </c>
    </row>
    <row r="2" spans="1:20" ht="15" customHeight="1" x14ac:dyDescent="0.25">
      <c r="B2" s="543" t="s">
        <v>0</v>
      </c>
      <c r="C2" s="527"/>
      <c r="D2" s="527"/>
      <c r="E2" s="527"/>
      <c r="F2" s="610" t="s">
        <v>971</v>
      </c>
      <c r="G2" s="551"/>
      <c r="H2" s="552"/>
      <c r="I2" s="526" t="s">
        <v>969</v>
      </c>
      <c r="J2" s="527"/>
      <c r="K2" s="527"/>
      <c r="L2" s="527"/>
      <c r="M2" s="527"/>
      <c r="N2" s="527"/>
      <c r="O2" s="527"/>
      <c r="P2" s="527"/>
      <c r="Q2" s="527"/>
      <c r="R2" s="527"/>
      <c r="S2" s="527"/>
      <c r="T2" s="528"/>
    </row>
    <row r="3" spans="1:20" ht="22.5" customHeight="1" x14ac:dyDescent="0.25">
      <c r="B3" s="544"/>
      <c r="C3" s="545"/>
      <c r="D3" s="545"/>
      <c r="E3" s="545"/>
      <c r="F3" s="611" t="s">
        <v>1122</v>
      </c>
      <c r="G3" s="613" t="s">
        <v>1123</v>
      </c>
      <c r="H3" s="615" t="s">
        <v>571</v>
      </c>
      <c r="I3" s="529"/>
      <c r="J3" s="530"/>
      <c r="K3" s="530"/>
      <c r="L3" s="530"/>
      <c r="M3" s="530"/>
      <c r="N3" s="530"/>
      <c r="O3" s="530"/>
      <c r="P3" s="530"/>
      <c r="Q3" s="530"/>
      <c r="R3" s="530"/>
      <c r="S3" s="530"/>
      <c r="T3" s="531"/>
    </row>
    <row r="4" spans="1:20" ht="21.75" customHeight="1" thickBot="1" x14ac:dyDescent="0.3">
      <c r="B4" s="546"/>
      <c r="C4" s="547"/>
      <c r="D4" s="547"/>
      <c r="E4" s="547"/>
      <c r="F4" s="612"/>
      <c r="G4" s="614"/>
      <c r="H4" s="616"/>
      <c r="I4" s="132" t="s">
        <v>593</v>
      </c>
      <c r="J4" s="66" t="s">
        <v>594</v>
      </c>
      <c r="K4" s="66" t="s">
        <v>595</v>
      </c>
      <c r="L4" s="66" t="s">
        <v>596</v>
      </c>
      <c r="M4" s="66" t="s">
        <v>597</v>
      </c>
      <c r="N4" s="218" t="s">
        <v>598</v>
      </c>
      <c r="O4" s="84" t="s">
        <v>599</v>
      </c>
      <c r="P4" s="65" t="s">
        <v>600</v>
      </c>
      <c r="Q4" s="240" t="s">
        <v>601</v>
      </c>
      <c r="R4" s="84" t="s">
        <v>602</v>
      </c>
      <c r="S4" s="254" t="s">
        <v>603</v>
      </c>
      <c r="T4" s="67" t="s">
        <v>604</v>
      </c>
    </row>
    <row r="5" spans="1:20" ht="15.75" thickBot="1" x14ac:dyDescent="0.3">
      <c r="B5" s="85" t="s">
        <v>118</v>
      </c>
      <c r="C5" s="617" t="s">
        <v>119</v>
      </c>
      <c r="D5" s="618"/>
      <c r="E5" s="618"/>
      <c r="F5" s="256">
        <f>Igazgatás!F5+Községgazd!F5+Vagyongazd!F5+Közfoglalkoztatás!F5+Közút!F5+Környezetvédelem!F5+Egészségügy!F5+Sport!F5+Közművelődés!F5+Támogatás!F5</f>
        <v>22533840</v>
      </c>
      <c r="G5" s="149">
        <f>Igazgatás!G5+Községgazd!G5+Vagyongazd!G5+Közfoglalkoztatás!G5+Közút!G5+Környezetvédelem!G5+Egészségügy!G5+Sport!G5+Közművelődés!G5+Támogatás!G5</f>
        <v>251873</v>
      </c>
      <c r="H5" s="166">
        <f>Igazgatás!H5+Községgazd!H5+Vagyongazd!H5+Közfoglalkoztatás!H5+Közút!H5+Környezetvédelem!H5+Egészségügy!H5+Sport!H5+Közművelődés!H5+Támogatás!H5</f>
        <v>22785713</v>
      </c>
      <c r="I5" s="87">
        <f>Igazgatás!I5+Községgazd!L5+Vagyongazd!I5+Közfoglalkoztatás!I5+Közút!I5+Környezetvédelem!L5+Egészségügy!L5+Sport!I5+Közművelődés!K5+Támogatás!O5</f>
        <v>2868960</v>
      </c>
      <c r="J5" s="88">
        <f>Igazgatás!J5+Községgazd!M5+Vagyongazd!J5+Közfoglalkoztatás!J5+Közút!J5+Környezetvédelem!M5+Egészségügy!M5+Sport!J5+Közművelődés!L5+Támogatás!P5</f>
        <v>1783067</v>
      </c>
      <c r="K5" s="88">
        <f>Igazgatás!K5+Községgazd!N5+Vagyongazd!K5+Közfoglalkoztatás!K5+Közút!K5+Környezetvédelem!N5+Egészségügy!N5+Sport!K5+Közművelődés!M5+Támogatás!Q5</f>
        <v>2086078</v>
      </c>
      <c r="L5" s="88">
        <f>Igazgatás!L5+Községgazd!O5+Vagyongazd!L5+Közfoglalkoztatás!L5+Közút!L5+Környezetvédelem!O5+Egészségügy!O5+Sport!L5+Közművelődés!N5+Támogatás!R5</f>
        <v>1783067</v>
      </c>
      <c r="M5" s="88">
        <f>Igazgatás!M5+Községgazd!P5+Vagyongazd!M5+Közfoglalkoztatás!M5+Közút!M5+Környezetvédelem!P5+Egészségügy!P5+Sport!M5+Közművelődés!O5+Támogatás!S5</f>
        <v>1783067</v>
      </c>
      <c r="N5" s="91">
        <f>Igazgatás!N5+Községgazd!Q5+Vagyongazd!N5+Közfoglalkoztatás!N5+Közút!N5+Környezetvédelem!Q5+Egészségügy!Q5+Sport!N5+Közművelődés!P5+Támogatás!T5</f>
        <v>1783067</v>
      </c>
      <c r="O5" s="88">
        <f>Igazgatás!O5+Községgazd!R5+Vagyongazd!O5+Közfoglalkoztatás!O5+Közút!O5+Környezetvédelem!R5+Egészségügy!R5+Sport!O5+Közművelődés!Q5+Támogatás!U5</f>
        <v>1783067</v>
      </c>
      <c r="P5" s="90">
        <f>Igazgatás!P5+Községgazd!S5+Vagyongazd!P5+Közfoglalkoztatás!P5+Közút!P5+Környezetvédelem!S5+Egészségügy!S5+Sport!P5+Közművelődés!R5+Támogatás!V5</f>
        <v>1783067</v>
      </c>
      <c r="Q5" s="91">
        <f>Igazgatás!Q5+Községgazd!T5+Vagyongazd!Q5+Közfoglalkoztatás!Q5+Közút!Q5+Környezetvédelem!T5+Egészségügy!T5+Sport!Q5+Közművelődés!S5+Támogatás!W5</f>
        <v>1783067</v>
      </c>
      <c r="R5" s="88">
        <f>Igazgatás!R5+Községgazd!U5+Vagyongazd!R5+Közfoglalkoztatás!R5+Közút!R5+Környezetvédelem!U5+Egészségügy!U5+Sport!R5+Közművelődés!T5+Támogatás!X5</f>
        <v>1783067</v>
      </c>
      <c r="S5" s="90">
        <f>Igazgatás!S5+Községgazd!V5+Vagyongazd!S5+Közfoglalkoztatás!S5+Közút!S5+Környezetvédelem!V5+Egészségügy!V5+Sport!S5+Közművelődés!U5+Támogatás!Y5</f>
        <v>1783067</v>
      </c>
      <c r="T5" s="92">
        <f>Igazgatás!T5+Községgazd!W5+Vagyongazd!T5+Közfoglalkoztatás!T5+Közút!T5+Környezetvédelem!W5+Egészségügy!W5+Sport!T5+Közművelődés!V5+Támogatás!Z5</f>
        <v>1783072</v>
      </c>
    </row>
    <row r="6" spans="1:20" x14ac:dyDescent="0.25">
      <c r="B6" s="125" t="s">
        <v>609</v>
      </c>
      <c r="C6" s="541" t="s">
        <v>120</v>
      </c>
      <c r="D6" s="542"/>
      <c r="E6" s="542"/>
      <c r="F6" s="257">
        <f>Igazgatás!F6+Községgazd!F6+Vagyongazd!F6+Közfoglalkoztatás!F6+Közút!F6+Környezetvédelem!F6+Egészségügy!F6+Sport!F6+Közművelődés!F6+Támogatás!F6</f>
        <v>12623844</v>
      </c>
      <c r="G6" s="150">
        <f>Igazgatás!G6+Községgazd!G6+Vagyongazd!G6+Közfoglalkoztatás!G6+Közút!G6+Környezetvédelem!G6+Egészségügy!G6+Sport!G6+Közművelődés!G6+Támogatás!G6</f>
        <v>251873</v>
      </c>
      <c r="H6" s="167">
        <f>Igazgatás!H6+Községgazd!H6+Vagyongazd!H6+Közfoglalkoztatás!H6+Közút!H6+Környezetvédelem!H6+Egészségügy!H6+Sport!H6+Közművelődés!H6+Támogatás!H6</f>
        <v>12875717</v>
      </c>
      <c r="I6" s="119">
        <f>Igazgatás!I6+Községgazd!L6+Vagyongazd!I6+Közfoglalkoztatás!I6+Közút!I6+Környezetvédelem!L6+Egészségügy!L6+Sport!I6+Közművelődés!K6+Támogatás!O6</f>
        <v>2036656</v>
      </c>
      <c r="J6" s="120">
        <f>Igazgatás!J6+Községgazd!M6+Vagyongazd!J6+Közfoglalkoztatás!J6+Közút!J6+Környezetvédelem!M6+Egészségügy!M6+Sport!J6+Közművelődés!L6+Támogatás!P6</f>
        <v>980550</v>
      </c>
      <c r="K6" s="120">
        <f>Igazgatás!K6+Községgazd!N6+Vagyongazd!K6+Közfoglalkoztatás!K6+Közút!K6+Környezetvédelem!N6+Egészségügy!N6+Sport!K6+Közművelődés!M6+Támogatás!Q6</f>
        <v>1033561</v>
      </c>
      <c r="L6" s="120">
        <f>Igazgatás!L6+Községgazd!O6+Vagyongazd!L6+Közfoglalkoztatás!L6+Közút!L6+Környezetvédelem!O6+Egészségügy!O6+Sport!L6+Közművelődés!N6+Támogatás!R6</f>
        <v>980550</v>
      </c>
      <c r="M6" s="120">
        <f>Igazgatás!M6+Községgazd!P6+Vagyongazd!M6+Közfoglalkoztatás!M6+Közút!M6+Környezetvédelem!P6+Egészségügy!P6+Sport!M6+Közművelődés!O6+Támogatás!S6</f>
        <v>980550</v>
      </c>
      <c r="N6" s="123">
        <f>Igazgatás!N6+Községgazd!Q6+Vagyongazd!N6+Közfoglalkoztatás!N6+Közút!N6+Környezetvédelem!Q6+Egészségügy!Q6+Sport!N6+Közművelődés!P6+Támogatás!T6</f>
        <v>980550</v>
      </c>
      <c r="O6" s="120">
        <f>Igazgatás!O6+Községgazd!R6+Vagyongazd!O6+Közfoglalkoztatás!O6+Közút!O6+Környezetvédelem!R6+Egészségügy!R6+Sport!O6+Közművelődés!Q6+Támogatás!U6</f>
        <v>980550</v>
      </c>
      <c r="P6" s="122">
        <f>Igazgatás!P6+Községgazd!S6+Vagyongazd!P6+Közfoglalkoztatás!P6+Közút!P6+Környezetvédelem!S6+Egészségügy!S6+Sport!P6+Közművelődés!R6+Támogatás!V6</f>
        <v>980550</v>
      </c>
      <c r="Q6" s="123">
        <f>Igazgatás!Q6+Községgazd!T6+Vagyongazd!Q6+Közfoglalkoztatás!Q6+Közút!Q6+Környezetvédelem!T6+Egészségügy!T6+Sport!Q6+Közművelődés!S6+Támogatás!W6</f>
        <v>980550</v>
      </c>
      <c r="R6" s="120">
        <f>Igazgatás!R6+Községgazd!U6+Vagyongazd!R6+Közfoglalkoztatás!R6+Közút!R6+Környezetvédelem!U6+Egészségügy!U6+Sport!R6+Közművelődés!T6+Támogatás!X6</f>
        <v>980550</v>
      </c>
      <c r="S6" s="122">
        <f>Igazgatás!S6+Községgazd!V6+Vagyongazd!S6+Közfoglalkoztatás!S6+Közút!S6+Környezetvédelem!V6+Egészségügy!V6+Sport!S6+Közművelődés!U6+Támogatás!Y6</f>
        <v>980550</v>
      </c>
      <c r="T6" s="124">
        <f>Igazgatás!T6+Községgazd!W6+Vagyongazd!T6+Közfoglalkoztatás!T6+Közút!T6+Környezetvédelem!W6+Egészségügy!W6+Sport!T6+Közművelődés!V6+Támogatás!Z6</f>
        <v>980550</v>
      </c>
    </row>
    <row r="7" spans="1:20" s="211" customFormat="1" x14ac:dyDescent="0.25">
      <c r="A7" s="128" t="s">
        <v>121</v>
      </c>
      <c r="B7" s="191" t="s">
        <v>610</v>
      </c>
      <c r="C7" s="204"/>
      <c r="D7" s="274" t="s">
        <v>122</v>
      </c>
      <c r="E7" s="300"/>
      <c r="F7" s="281">
        <f>Igazgatás!F7+Községgazd!F7+Vagyongazd!F7+Közfoglalkoztatás!F7+Közút!F7+Környezetvédelem!F7+Egészségügy!F7+Sport!F7+Közművelődés!F7+Támogatás!F7</f>
        <v>12400877</v>
      </c>
      <c r="G7" s="192">
        <f>Igazgatás!G7+Községgazd!G7+Vagyongazd!G7+Közfoglalkoztatás!G7+Közút!G7+Környezetvédelem!G7+Egészségügy!G7+Sport!G7+Közművelődés!G7+Támogatás!G7</f>
        <v>0</v>
      </c>
      <c r="H7" s="193">
        <f>Igazgatás!H7+Községgazd!H7+Vagyongazd!H7+Közfoglalkoztatás!H7+Közút!H7+Környezetvédelem!H7+Egészségügy!H7+Sport!H7+Közművelődés!H7+Támogatás!H7</f>
        <v>12400877</v>
      </c>
      <c r="I7" s="201">
        <f>Igazgatás!I7+Községgazd!L7+Vagyongazd!I7+Közfoglalkoztatás!I7+Közút!I7+Környezetvédelem!L7+Egészségügy!L7+Sport!I7+Közművelődés!K7+Támogatás!O7</f>
        <v>1624516</v>
      </c>
      <c r="J7" s="195">
        <f>Igazgatás!J7+Községgazd!M7+Vagyongazd!J7+Közfoglalkoztatás!J7+Közút!J7+Környezetvédelem!M7+Egészségügy!M7+Sport!J7+Közművelődés!L7+Támogatás!P7</f>
        <v>974850</v>
      </c>
      <c r="K7" s="195">
        <f>Igazgatás!K7+Községgazd!N7+Vagyongazd!K7+Közfoglalkoztatás!K7+Közút!K7+Környezetvédelem!N7+Egészségügy!N7+Sport!K7+Közművelődés!M7+Támogatás!Q7</f>
        <v>1027861</v>
      </c>
      <c r="L7" s="195">
        <f>Igazgatás!L7+Községgazd!O7+Vagyongazd!L7+Közfoglalkoztatás!L7+Közút!L7+Környezetvédelem!O7+Egészségügy!O7+Sport!L7+Közművelődés!N7+Támogatás!R7</f>
        <v>974850</v>
      </c>
      <c r="M7" s="195">
        <f>Igazgatás!M7+Községgazd!P7+Vagyongazd!M7+Közfoglalkoztatás!M7+Közút!M7+Környezetvédelem!P7+Egészségügy!P7+Sport!M7+Közművelődés!O7+Támogatás!S7</f>
        <v>974850</v>
      </c>
      <c r="N7" s="196">
        <f>Igazgatás!N7+Községgazd!Q7+Vagyongazd!N7+Közfoglalkoztatás!N7+Közút!N7+Környezetvédelem!Q7+Egészségügy!Q7+Sport!N7+Közművelődés!P7+Támogatás!T7</f>
        <v>974850</v>
      </c>
      <c r="O7" s="195">
        <f>Igazgatás!O7+Községgazd!R7+Vagyongazd!O7+Közfoglalkoztatás!O7+Közút!O7+Környezetvédelem!R7+Egészségügy!R7+Sport!O7+Közművelődés!Q7+Támogatás!U7</f>
        <v>974850</v>
      </c>
      <c r="P7" s="194">
        <f>Igazgatás!P7+Községgazd!S7+Vagyongazd!P7+Közfoglalkoztatás!P7+Közút!P7+Környezetvédelem!S7+Egészségügy!S7+Sport!P7+Közművelődés!R7+Támogatás!V7</f>
        <v>974850</v>
      </c>
      <c r="Q7" s="196">
        <f>Igazgatás!Q7+Községgazd!T7+Vagyongazd!Q7+Közfoglalkoztatás!Q7+Közút!Q7+Környezetvédelem!T7+Egészségügy!T7+Sport!Q7+Közművelődés!S7+Támogatás!W7</f>
        <v>974850</v>
      </c>
      <c r="R7" s="195">
        <f>Igazgatás!R7+Községgazd!U7+Vagyongazd!R7+Közfoglalkoztatás!R7+Közút!R7+Környezetvédelem!U7+Egészségügy!U7+Sport!R7+Közművelődés!T7+Támogatás!X7</f>
        <v>974850</v>
      </c>
      <c r="S7" s="194">
        <f>Igazgatás!S7+Községgazd!V7+Vagyongazd!S7+Közfoglalkoztatás!S7+Közút!S7+Környezetvédelem!V7+Egészségügy!V7+Sport!S7+Közművelődés!U7+Támogatás!Y7</f>
        <v>974850</v>
      </c>
      <c r="T7" s="197">
        <f>Igazgatás!T7+Községgazd!W7+Vagyongazd!T7+Közfoglalkoztatás!T7+Közút!T7+Környezetvédelem!W7+Egészségügy!W7+Sport!T7+Közművelődés!V7+Támogatás!Z7</f>
        <v>974850</v>
      </c>
    </row>
    <row r="8" spans="1:20" s="211" customFormat="1" x14ac:dyDescent="0.25">
      <c r="A8" s="128" t="s">
        <v>123</v>
      </c>
      <c r="B8" s="191" t="s">
        <v>611</v>
      </c>
      <c r="C8" s="204"/>
      <c r="D8" s="274" t="s">
        <v>124</v>
      </c>
      <c r="E8" s="300"/>
      <c r="F8" s="281">
        <f>Igazgatás!F10+Községgazd!F8+Vagyongazd!F8+Közfoglalkoztatás!F8+Közút!F8+Környezetvédelem!F8+Egészségügy!F11+Sport!F8+Közművelődés!F8+Támogatás!F8</f>
        <v>146615</v>
      </c>
      <c r="G8" s="192">
        <f>Igazgatás!G10+Községgazd!G8+Vagyongazd!G8+Közfoglalkoztatás!G8+Közút!G8+Környezetvédelem!G8+Egészségügy!G11+Sport!G8+Közművelődés!G8+Támogatás!G8</f>
        <v>251873</v>
      </c>
      <c r="H8" s="193">
        <f>Igazgatás!H10+Községgazd!H8+Vagyongazd!H8+Közfoglalkoztatás!H8+Közút!H8+Környezetvédelem!H8+Egészségügy!H11+Sport!H8+Közművelődés!H8+Támogatás!H8</f>
        <v>398488</v>
      </c>
      <c r="I8" s="201">
        <f>Igazgatás!I10+Községgazd!L8+Vagyongazd!I8+Közfoglalkoztatás!I8+Közút!I8+Környezetvédelem!L8+Egészségügy!L11+Sport!I8+Közművelődés!K8+Támogatás!O8</f>
        <v>398488</v>
      </c>
      <c r="J8" s="195">
        <f>Igazgatás!J10+Községgazd!M8+Vagyongazd!J8+Közfoglalkoztatás!J8+Közút!J8+Környezetvédelem!M8+Egészségügy!M11+Sport!J8+Közművelődés!L8+Támogatás!P8</f>
        <v>0</v>
      </c>
      <c r="K8" s="195">
        <f>Igazgatás!K10+Községgazd!N8+Vagyongazd!K8+Közfoglalkoztatás!K8+Közút!K8+Környezetvédelem!N8+Egészségügy!N11+Sport!K8+Közművelődés!M8+Támogatás!Q8</f>
        <v>0</v>
      </c>
      <c r="L8" s="195">
        <f>Igazgatás!L10+Községgazd!O8+Vagyongazd!L8+Közfoglalkoztatás!L8+Közút!L8+Környezetvédelem!O8+Egészségügy!O11+Sport!L8+Közművelődés!N8+Támogatás!R8</f>
        <v>0</v>
      </c>
      <c r="M8" s="195">
        <f>Igazgatás!M10+Községgazd!P8+Vagyongazd!M8+Közfoglalkoztatás!M8+Közút!M8+Környezetvédelem!P8+Egészségügy!P11+Sport!M8+Közművelődés!O8+Támogatás!S8</f>
        <v>0</v>
      </c>
      <c r="N8" s="196">
        <f>Igazgatás!N10+Községgazd!Q8+Vagyongazd!N8+Közfoglalkoztatás!N8+Közút!N8+Környezetvédelem!Q8+Egészségügy!Q11+Sport!N8+Közművelődés!P8+Támogatás!T8</f>
        <v>0</v>
      </c>
      <c r="O8" s="195">
        <f>Igazgatás!O10+Községgazd!R8+Vagyongazd!O8+Közfoglalkoztatás!O8+Közút!O8+Környezetvédelem!R8+Egészségügy!R11+Sport!O8+Közművelődés!Q8+Támogatás!U8</f>
        <v>0</v>
      </c>
      <c r="P8" s="194">
        <f>Igazgatás!P10+Községgazd!S8+Vagyongazd!P8+Közfoglalkoztatás!P8+Közút!P8+Környezetvédelem!S8+Egészségügy!S11+Sport!P8+Közművelődés!R8+Támogatás!V8</f>
        <v>0</v>
      </c>
      <c r="Q8" s="196">
        <f>Igazgatás!Q10+Községgazd!T8+Vagyongazd!Q8+Közfoglalkoztatás!Q8+Közút!Q8+Környezetvédelem!T8+Egészségügy!T11+Sport!Q8+Közművelődés!S8+Támogatás!W8</f>
        <v>0</v>
      </c>
      <c r="R8" s="195">
        <f>Igazgatás!R10+Községgazd!U8+Vagyongazd!R8+Közfoglalkoztatás!R8+Közút!R8+Környezetvédelem!U8+Egészségügy!U11+Sport!R8+Közművelődés!T8+Támogatás!X8</f>
        <v>0</v>
      </c>
      <c r="S8" s="194">
        <f>Igazgatás!S10+Községgazd!V8+Vagyongazd!S8+Közfoglalkoztatás!S8+Közút!S8+Környezetvédelem!V8+Egészségügy!V11+Sport!S8+Közművelődés!U8+Támogatás!Y8</f>
        <v>0</v>
      </c>
      <c r="T8" s="197">
        <f>Igazgatás!T10+Községgazd!W8+Vagyongazd!T8+Közfoglalkoztatás!T8+Közút!T8+Környezetvédelem!W8+Egészségügy!W11+Sport!T8+Közművelődés!V8+Támogatás!Z8</f>
        <v>0</v>
      </c>
    </row>
    <row r="9" spans="1:20" s="211" customFormat="1" hidden="1" x14ac:dyDescent="0.25">
      <c r="A9" s="128" t="s">
        <v>125</v>
      </c>
      <c r="B9" s="191" t="s">
        <v>612</v>
      </c>
      <c r="C9" s="204"/>
      <c r="D9" s="274" t="s">
        <v>126</v>
      </c>
      <c r="E9" s="300"/>
      <c r="F9" s="281">
        <f>Igazgatás!F13+Községgazd!F9+Vagyongazd!F9+Közfoglalkoztatás!F9+Közút!F9+Környezetvédelem!F9+Egészségügy!F12+Sport!F9+Közművelődés!F9+Támogatás!F9</f>
        <v>0</v>
      </c>
      <c r="G9" s="192">
        <f>Igazgatás!G13+Községgazd!G9+Vagyongazd!G9+Közfoglalkoztatás!G9+Közút!G9+Környezetvédelem!G9+Egészségügy!G12+Sport!G9+Közművelődés!G9+Támogatás!G9</f>
        <v>0</v>
      </c>
      <c r="H9" s="193">
        <f>Igazgatás!H13+Községgazd!H9+Vagyongazd!H9+Közfoglalkoztatás!H9+Közút!H9+Környezetvédelem!H9+Egészségügy!H12+Sport!H9+Közművelődés!H9+Támogatás!H9</f>
        <v>0</v>
      </c>
      <c r="I9" s="201">
        <f>Igazgatás!I13+Községgazd!L9+Vagyongazd!I9+Közfoglalkoztatás!I9+Közút!I9+Környezetvédelem!L9+Egészségügy!L12+Sport!I9+Közművelődés!K9+Támogatás!O9</f>
        <v>0</v>
      </c>
      <c r="J9" s="195">
        <f>Igazgatás!J13+Községgazd!M9+Vagyongazd!J9+Közfoglalkoztatás!J9+Közút!J9+Környezetvédelem!M9+Egészségügy!M12+Sport!J9+Közművelődés!L9+Támogatás!P9</f>
        <v>0</v>
      </c>
      <c r="K9" s="195">
        <f>Igazgatás!K13+Községgazd!N9+Vagyongazd!K9+Közfoglalkoztatás!K9+Közút!K9+Környezetvédelem!N9+Egészségügy!N12+Sport!K9+Közművelődés!M9+Támogatás!Q9</f>
        <v>0</v>
      </c>
      <c r="L9" s="195">
        <f>Igazgatás!L13+Községgazd!O9+Vagyongazd!L9+Közfoglalkoztatás!L9+Közút!L9+Környezetvédelem!O9+Egészségügy!O12+Sport!L9+Közművelődés!N9+Támogatás!R9</f>
        <v>0</v>
      </c>
      <c r="M9" s="195">
        <f>Igazgatás!M13+Községgazd!P9+Vagyongazd!M9+Közfoglalkoztatás!M9+Közút!M9+Környezetvédelem!P9+Egészségügy!P12+Sport!M9+Közművelődés!O9+Támogatás!S9</f>
        <v>0</v>
      </c>
      <c r="N9" s="196">
        <f>Igazgatás!N13+Községgazd!Q9+Vagyongazd!N9+Közfoglalkoztatás!N9+Közút!N9+Környezetvédelem!Q9+Egészségügy!Q12+Sport!N9+Közművelődés!P9+Támogatás!T9</f>
        <v>0</v>
      </c>
      <c r="O9" s="195">
        <f>Igazgatás!O13+Községgazd!R9+Vagyongazd!O9+Közfoglalkoztatás!O9+Közút!O9+Környezetvédelem!R9+Egészségügy!R12+Sport!O9+Közművelődés!Q9+Támogatás!U9</f>
        <v>0</v>
      </c>
      <c r="P9" s="194">
        <f>Igazgatás!P13+Községgazd!S9+Vagyongazd!P9+Közfoglalkoztatás!P9+Közút!P9+Környezetvédelem!S9+Egészségügy!S12+Sport!P9+Közművelődés!R9+Támogatás!V9</f>
        <v>0</v>
      </c>
      <c r="Q9" s="196">
        <f>Igazgatás!Q13+Községgazd!T9+Vagyongazd!Q9+Közfoglalkoztatás!Q9+Közút!Q9+Környezetvédelem!T9+Egészségügy!T12+Sport!Q9+Közművelődés!S9+Támogatás!W9</f>
        <v>0</v>
      </c>
      <c r="R9" s="195">
        <f>Igazgatás!R13+Községgazd!U9+Vagyongazd!R9+Közfoglalkoztatás!R9+Közút!R9+Környezetvédelem!U9+Egészségügy!U12+Sport!R9+Közművelődés!T9+Támogatás!X9</f>
        <v>0</v>
      </c>
      <c r="S9" s="194">
        <f>Igazgatás!S13+Községgazd!V9+Vagyongazd!S9+Közfoglalkoztatás!S9+Közút!S9+Környezetvédelem!V9+Egészségügy!V12+Sport!S9+Közművelődés!U9+Támogatás!Y9</f>
        <v>0</v>
      </c>
      <c r="T9" s="197">
        <f>Igazgatás!T13+Községgazd!W9+Vagyongazd!T9+Közfoglalkoztatás!T9+Közút!T9+Környezetvédelem!W9+Egészségügy!W12+Sport!T9+Közművelődés!V9+Támogatás!Z9</f>
        <v>0</v>
      </c>
    </row>
    <row r="10" spans="1:20" s="211" customFormat="1" hidden="1" x14ac:dyDescent="0.25">
      <c r="A10" s="128" t="s">
        <v>127</v>
      </c>
      <c r="B10" s="191" t="s">
        <v>613</v>
      </c>
      <c r="C10" s="204"/>
      <c r="D10" s="274" t="s">
        <v>351</v>
      </c>
      <c r="E10" s="300"/>
      <c r="F10" s="281">
        <f>Igazgatás!F14+Községgazd!F10+Vagyongazd!F10+Közfoglalkoztatás!F10+Közút!F10+Környezetvédelem!F10+Egészségügy!F13+Sport!F10+Közművelődés!F10+Támogatás!F10</f>
        <v>0</v>
      </c>
      <c r="G10" s="192">
        <f>Igazgatás!G14+Községgazd!G10+Vagyongazd!G10+Közfoglalkoztatás!G10+Közút!G10+Környezetvédelem!G10+Egészségügy!G13+Sport!G10+Közművelődés!G10+Támogatás!G10</f>
        <v>0</v>
      </c>
      <c r="H10" s="193">
        <f>Igazgatás!H14+Községgazd!H10+Vagyongazd!H10+Közfoglalkoztatás!H10+Közút!H10+Környezetvédelem!H10+Egészségügy!H13+Sport!H10+Közművelődés!H10+Támogatás!H10</f>
        <v>0</v>
      </c>
      <c r="I10" s="201">
        <f>Igazgatás!I14+Községgazd!L10+Vagyongazd!I10+Közfoglalkoztatás!I10+Közút!I10+Környezetvédelem!L10+Egészségügy!L13+Sport!I10+Közművelődés!K10+Támogatás!O10</f>
        <v>0</v>
      </c>
      <c r="J10" s="195">
        <f>Igazgatás!J14+Községgazd!M10+Vagyongazd!J10+Közfoglalkoztatás!J10+Közút!J10+Környezetvédelem!M10+Egészségügy!M13+Sport!J10+Közművelődés!L10+Támogatás!P10</f>
        <v>0</v>
      </c>
      <c r="K10" s="195">
        <f>Igazgatás!K14+Községgazd!N10+Vagyongazd!K10+Közfoglalkoztatás!K10+Közút!K10+Környezetvédelem!N10+Egészségügy!N13+Sport!K10+Közművelődés!M10+Támogatás!Q10</f>
        <v>0</v>
      </c>
      <c r="L10" s="195">
        <f>Igazgatás!L14+Községgazd!O10+Vagyongazd!L10+Közfoglalkoztatás!L10+Közút!L10+Környezetvédelem!O10+Egészségügy!O13+Sport!L10+Közművelődés!N10+Támogatás!R10</f>
        <v>0</v>
      </c>
      <c r="M10" s="195">
        <f>Igazgatás!M14+Községgazd!P10+Vagyongazd!M10+Közfoglalkoztatás!M10+Közút!M10+Környezetvédelem!P10+Egészségügy!P13+Sport!M10+Közművelődés!O10+Támogatás!S10</f>
        <v>0</v>
      </c>
      <c r="N10" s="196">
        <f>Igazgatás!N14+Községgazd!Q10+Vagyongazd!N10+Közfoglalkoztatás!N10+Közút!N10+Környezetvédelem!Q10+Egészségügy!Q13+Sport!N10+Közművelődés!P10+Támogatás!T10</f>
        <v>0</v>
      </c>
      <c r="O10" s="195">
        <f>Igazgatás!O14+Községgazd!R10+Vagyongazd!O10+Közfoglalkoztatás!O10+Közút!O10+Környezetvédelem!R10+Egészségügy!R13+Sport!O10+Közművelődés!Q10+Támogatás!U10</f>
        <v>0</v>
      </c>
      <c r="P10" s="194">
        <f>Igazgatás!P14+Községgazd!S10+Vagyongazd!P10+Közfoglalkoztatás!P10+Közút!P10+Környezetvédelem!S10+Egészségügy!S13+Sport!P10+Közművelődés!R10+Támogatás!V10</f>
        <v>0</v>
      </c>
      <c r="Q10" s="196">
        <f>Igazgatás!Q14+Községgazd!T10+Vagyongazd!Q10+Közfoglalkoztatás!Q10+Közút!Q10+Környezetvédelem!T10+Egészségügy!T13+Sport!Q10+Közművelődés!S10+Támogatás!W10</f>
        <v>0</v>
      </c>
      <c r="R10" s="195">
        <f>Igazgatás!R14+Községgazd!U10+Vagyongazd!R10+Közfoglalkoztatás!R10+Közút!R10+Környezetvédelem!U10+Egészségügy!U13+Sport!R10+Közművelődés!T10+Támogatás!X10</f>
        <v>0</v>
      </c>
      <c r="S10" s="194">
        <f>Igazgatás!S14+Községgazd!V10+Vagyongazd!S10+Közfoglalkoztatás!S10+Közút!S10+Környezetvédelem!V10+Egészségügy!V13+Sport!S10+Közművelődés!U10+Támogatás!Y10</f>
        <v>0</v>
      </c>
      <c r="T10" s="197">
        <f>Igazgatás!T14+Községgazd!W10+Vagyongazd!T10+Közfoglalkoztatás!T10+Közút!T10+Környezetvédelem!W10+Egészségügy!W13+Sport!T10+Közművelődés!V10+Támogatás!Z10</f>
        <v>0</v>
      </c>
    </row>
    <row r="11" spans="1:20" s="211" customFormat="1" hidden="1" x14ac:dyDescent="0.25">
      <c r="A11" s="128" t="s">
        <v>128</v>
      </c>
      <c r="B11" s="191" t="s">
        <v>614</v>
      </c>
      <c r="C11" s="204"/>
      <c r="D11" s="274" t="s">
        <v>129</v>
      </c>
      <c r="E11" s="300"/>
      <c r="F11" s="281">
        <f>Igazgatás!F15+Községgazd!F11+Vagyongazd!F11+Közfoglalkoztatás!F11+Közút!F11+Környezetvédelem!F11+Egészségügy!F14+Sport!F11+Közművelődés!F11+Támogatás!F11</f>
        <v>0</v>
      </c>
      <c r="G11" s="192">
        <f>Igazgatás!G15+Községgazd!G11+Vagyongazd!G11+Közfoglalkoztatás!G11+Közút!G11+Környezetvédelem!G11+Egészségügy!G14+Sport!G11+Közművelődés!G11+Támogatás!G11</f>
        <v>0</v>
      </c>
      <c r="H11" s="193">
        <f>Igazgatás!H15+Községgazd!H11+Vagyongazd!H11+Közfoglalkoztatás!H11+Közút!H11+Környezetvédelem!H11+Egészségügy!H14+Sport!H11+Közművelődés!H11+Támogatás!H11</f>
        <v>0</v>
      </c>
      <c r="I11" s="201">
        <f>Igazgatás!I15+Községgazd!L11+Vagyongazd!I11+Közfoglalkoztatás!I11+Közút!I11+Környezetvédelem!L11+Egészségügy!L14+Sport!I11+Közművelődés!K11+Támogatás!O11</f>
        <v>0</v>
      </c>
      <c r="J11" s="195">
        <f>Igazgatás!J15+Községgazd!M11+Vagyongazd!J11+Közfoglalkoztatás!J11+Közút!J11+Környezetvédelem!M11+Egészségügy!M14+Sport!J11+Közművelődés!L11+Támogatás!P11</f>
        <v>0</v>
      </c>
      <c r="K11" s="195">
        <f>Igazgatás!K15+Községgazd!N11+Vagyongazd!K11+Közfoglalkoztatás!K11+Közút!K11+Környezetvédelem!N11+Egészségügy!N14+Sport!K11+Közművelődés!M11+Támogatás!Q11</f>
        <v>0</v>
      </c>
      <c r="L11" s="195">
        <f>Igazgatás!L15+Községgazd!O11+Vagyongazd!L11+Közfoglalkoztatás!L11+Közút!L11+Környezetvédelem!O11+Egészségügy!O14+Sport!L11+Közművelődés!N11+Támogatás!R11</f>
        <v>0</v>
      </c>
      <c r="M11" s="195">
        <f>Igazgatás!M15+Községgazd!P11+Vagyongazd!M11+Közfoglalkoztatás!M11+Közút!M11+Környezetvédelem!P11+Egészségügy!P14+Sport!M11+Közművelődés!O11+Támogatás!S11</f>
        <v>0</v>
      </c>
      <c r="N11" s="196">
        <f>Igazgatás!N15+Községgazd!Q11+Vagyongazd!N11+Közfoglalkoztatás!N11+Közút!N11+Környezetvédelem!Q11+Egészségügy!Q14+Sport!N11+Közművelődés!P11+Támogatás!T11</f>
        <v>0</v>
      </c>
      <c r="O11" s="195">
        <f>Igazgatás!O15+Községgazd!R11+Vagyongazd!O11+Közfoglalkoztatás!O11+Közút!O11+Környezetvédelem!R11+Egészségügy!R14+Sport!O11+Közművelődés!Q11+Támogatás!U11</f>
        <v>0</v>
      </c>
      <c r="P11" s="194">
        <f>Igazgatás!P15+Községgazd!S11+Vagyongazd!P11+Közfoglalkoztatás!P11+Közút!P11+Környezetvédelem!S11+Egészségügy!S14+Sport!P11+Közművelődés!R11+Támogatás!V11</f>
        <v>0</v>
      </c>
      <c r="Q11" s="196">
        <f>Igazgatás!Q15+Községgazd!T11+Vagyongazd!Q11+Közfoglalkoztatás!Q11+Közút!Q11+Környezetvédelem!T11+Egészségügy!T14+Sport!Q11+Közművelődés!S11+Támogatás!W11</f>
        <v>0</v>
      </c>
      <c r="R11" s="195">
        <f>Igazgatás!R15+Községgazd!U11+Vagyongazd!R11+Közfoglalkoztatás!R11+Közút!R11+Környezetvédelem!U11+Egészségügy!U14+Sport!R11+Közművelődés!T11+Támogatás!X11</f>
        <v>0</v>
      </c>
      <c r="S11" s="194">
        <f>Igazgatás!S15+Községgazd!V11+Vagyongazd!S11+Közfoglalkoztatás!S11+Közút!S11+Környezetvédelem!V11+Egészségügy!V14+Sport!S11+Közművelődés!U11+Támogatás!Y11</f>
        <v>0</v>
      </c>
      <c r="T11" s="197">
        <f>Igazgatás!T15+Községgazd!W11+Vagyongazd!T11+Közfoglalkoztatás!T11+Közút!T11+Környezetvédelem!W11+Egészségügy!W14+Sport!T11+Közművelődés!V11+Támogatás!Z11</f>
        <v>0</v>
      </c>
    </row>
    <row r="12" spans="1:20" s="211" customFormat="1" hidden="1" x14ac:dyDescent="0.25">
      <c r="A12" s="128" t="s">
        <v>130</v>
      </c>
      <c r="B12" s="191" t="s">
        <v>615</v>
      </c>
      <c r="C12" s="204"/>
      <c r="D12" s="274" t="s">
        <v>131</v>
      </c>
      <c r="E12" s="300"/>
      <c r="F12" s="281">
        <f>Igazgatás!F16+Községgazd!F12+Vagyongazd!F12+Közfoglalkoztatás!F12+Közút!F12+Környezetvédelem!F12+Egészségügy!F15+Sport!F12+Közművelődés!F12+Támogatás!F12</f>
        <v>0</v>
      </c>
      <c r="G12" s="192">
        <f>Igazgatás!G16+Községgazd!G12+Vagyongazd!G12+Közfoglalkoztatás!G12+Közút!G12+Környezetvédelem!G12+Egészségügy!G15+Sport!G12+Közművelődés!G12+Támogatás!G12</f>
        <v>0</v>
      </c>
      <c r="H12" s="193">
        <f>Igazgatás!H16+Községgazd!H12+Vagyongazd!H12+Közfoglalkoztatás!H12+Közút!H12+Környezetvédelem!H12+Egészségügy!H15+Sport!H12+Közművelődés!H12+Támogatás!H12</f>
        <v>0</v>
      </c>
      <c r="I12" s="201">
        <f>Igazgatás!I16+Községgazd!L12+Vagyongazd!I12+Közfoglalkoztatás!I12+Közút!I12+Környezetvédelem!L12+Egészségügy!L15+Sport!I12+Közművelődés!K12+Támogatás!O12</f>
        <v>0</v>
      </c>
      <c r="J12" s="195">
        <f>Igazgatás!J16+Községgazd!M12+Vagyongazd!J12+Közfoglalkoztatás!J12+Közút!J12+Környezetvédelem!M12+Egészségügy!M15+Sport!J12+Közművelődés!L12+Támogatás!P12</f>
        <v>0</v>
      </c>
      <c r="K12" s="195">
        <f>Igazgatás!K16+Községgazd!N12+Vagyongazd!K12+Közfoglalkoztatás!K12+Közút!K12+Környezetvédelem!N12+Egészségügy!N15+Sport!K12+Közművelődés!M12+Támogatás!Q12</f>
        <v>0</v>
      </c>
      <c r="L12" s="195">
        <f>Igazgatás!L16+Községgazd!O12+Vagyongazd!L12+Közfoglalkoztatás!L12+Közút!L12+Környezetvédelem!O12+Egészségügy!O15+Sport!L12+Közművelődés!N12+Támogatás!R12</f>
        <v>0</v>
      </c>
      <c r="M12" s="195">
        <f>Igazgatás!M16+Községgazd!P12+Vagyongazd!M12+Közfoglalkoztatás!M12+Közút!M12+Környezetvédelem!P12+Egészségügy!P15+Sport!M12+Közművelődés!O12+Támogatás!S12</f>
        <v>0</v>
      </c>
      <c r="N12" s="196">
        <f>Igazgatás!N16+Községgazd!Q12+Vagyongazd!N12+Közfoglalkoztatás!N12+Közút!N12+Környezetvédelem!Q12+Egészségügy!Q15+Sport!N12+Közművelődés!P12+Támogatás!T12</f>
        <v>0</v>
      </c>
      <c r="O12" s="195">
        <f>Igazgatás!O16+Községgazd!R12+Vagyongazd!O12+Közfoglalkoztatás!O12+Közút!O12+Környezetvédelem!R12+Egészségügy!R15+Sport!O12+Közművelődés!Q12+Támogatás!U12</f>
        <v>0</v>
      </c>
      <c r="P12" s="194">
        <f>Igazgatás!P16+Községgazd!S12+Vagyongazd!P12+Közfoglalkoztatás!P12+Közút!P12+Környezetvédelem!S12+Egészségügy!S15+Sport!P12+Közművelődés!R12+Támogatás!V12</f>
        <v>0</v>
      </c>
      <c r="Q12" s="196">
        <f>Igazgatás!Q16+Községgazd!T12+Vagyongazd!Q12+Közfoglalkoztatás!Q12+Közút!Q12+Környezetvédelem!T12+Egészségügy!T15+Sport!Q12+Közművelődés!S12+Támogatás!W12</f>
        <v>0</v>
      </c>
      <c r="R12" s="195">
        <f>Igazgatás!R16+Községgazd!U12+Vagyongazd!R12+Közfoglalkoztatás!R12+Közút!R12+Környezetvédelem!U12+Egészségügy!U15+Sport!R12+Közművelődés!T12+Támogatás!X12</f>
        <v>0</v>
      </c>
      <c r="S12" s="194">
        <f>Igazgatás!S16+Községgazd!V12+Vagyongazd!S12+Közfoglalkoztatás!S12+Közút!S12+Környezetvédelem!V12+Egészségügy!V15+Sport!S12+Közművelődés!U12+Támogatás!Y12</f>
        <v>0</v>
      </c>
      <c r="T12" s="197">
        <f>Igazgatás!T16+Községgazd!W12+Vagyongazd!T12+Közfoglalkoztatás!T12+Közút!T12+Környezetvédelem!W12+Egészségügy!W15+Sport!T12+Közművelődés!V12+Támogatás!Z12</f>
        <v>0</v>
      </c>
    </row>
    <row r="13" spans="1:20" s="211" customFormat="1" hidden="1" x14ac:dyDescent="0.25">
      <c r="A13" s="128" t="s">
        <v>132</v>
      </c>
      <c r="B13" s="191" t="s">
        <v>616</v>
      </c>
      <c r="C13" s="204"/>
      <c r="D13" s="274" t="s">
        <v>133</v>
      </c>
      <c r="E13" s="300"/>
      <c r="F13" s="281">
        <f>Igazgatás!F17+Községgazd!F13+Vagyongazd!F13+Közfoglalkoztatás!F13+Közút!F13+Környezetvédelem!F13+Egészségügy!F16+Sport!F13+Közművelődés!F13+Támogatás!F13</f>
        <v>0</v>
      </c>
      <c r="G13" s="192">
        <f>Igazgatás!G17+Községgazd!G13+Vagyongazd!G13+Közfoglalkoztatás!G13+Közút!G13+Környezetvédelem!G13+Egészségügy!G16+Sport!G13+Közművelődés!G13+Támogatás!G13</f>
        <v>0</v>
      </c>
      <c r="H13" s="193">
        <f>Igazgatás!H17+Községgazd!H13+Vagyongazd!H13+Közfoglalkoztatás!H13+Közút!H13+Környezetvédelem!H13+Egészségügy!H16+Sport!H13+Közművelődés!H13+Támogatás!H13</f>
        <v>0</v>
      </c>
      <c r="I13" s="201">
        <f>Igazgatás!I17+Községgazd!L13+Vagyongazd!I13+Közfoglalkoztatás!I13+Közút!I13+Környezetvédelem!L13+Egészségügy!L16+Sport!I13+Közművelődés!K13+Támogatás!O13</f>
        <v>0</v>
      </c>
      <c r="J13" s="195">
        <f>Igazgatás!J17+Községgazd!M13+Vagyongazd!J13+Közfoglalkoztatás!J13+Közút!J13+Környezetvédelem!M13+Egészségügy!M16+Sport!J13+Közművelődés!L13+Támogatás!P13</f>
        <v>0</v>
      </c>
      <c r="K13" s="195">
        <f>Igazgatás!K17+Községgazd!N13+Vagyongazd!K13+Közfoglalkoztatás!K13+Közút!K13+Környezetvédelem!N13+Egészségügy!N16+Sport!K13+Közművelődés!M13+Támogatás!Q13</f>
        <v>0</v>
      </c>
      <c r="L13" s="195">
        <f>Igazgatás!L17+Községgazd!O13+Vagyongazd!L13+Közfoglalkoztatás!L13+Közút!L13+Környezetvédelem!O13+Egészségügy!O16+Sport!L13+Közművelődés!N13+Támogatás!R13</f>
        <v>0</v>
      </c>
      <c r="M13" s="195">
        <f>Igazgatás!M17+Községgazd!P13+Vagyongazd!M13+Közfoglalkoztatás!M13+Közút!M13+Környezetvédelem!P13+Egészségügy!P16+Sport!M13+Közművelődés!O13+Támogatás!S13</f>
        <v>0</v>
      </c>
      <c r="N13" s="196">
        <f>Igazgatás!N17+Községgazd!Q13+Vagyongazd!N13+Közfoglalkoztatás!N13+Közút!N13+Környezetvédelem!Q13+Egészségügy!Q16+Sport!N13+Közművelődés!P13+Támogatás!T13</f>
        <v>0</v>
      </c>
      <c r="O13" s="195">
        <f>Igazgatás!O17+Községgazd!R13+Vagyongazd!O13+Közfoglalkoztatás!O13+Közút!O13+Környezetvédelem!R13+Egészségügy!R16+Sport!O13+Közművelődés!Q13+Támogatás!U13</f>
        <v>0</v>
      </c>
      <c r="P13" s="194">
        <f>Igazgatás!P17+Községgazd!S13+Vagyongazd!P13+Közfoglalkoztatás!P13+Közút!P13+Környezetvédelem!S13+Egészségügy!S16+Sport!P13+Közművelődés!R13+Támogatás!V13</f>
        <v>0</v>
      </c>
      <c r="Q13" s="196">
        <f>Igazgatás!Q17+Községgazd!T13+Vagyongazd!Q13+Közfoglalkoztatás!Q13+Közút!Q13+Környezetvédelem!T13+Egészségügy!T16+Sport!Q13+Közművelődés!S13+Támogatás!W13</f>
        <v>0</v>
      </c>
      <c r="R13" s="195">
        <f>Igazgatás!R17+Községgazd!U13+Vagyongazd!R13+Közfoglalkoztatás!R13+Közút!R13+Környezetvédelem!U13+Egészségügy!U16+Sport!R13+Közművelődés!T13+Támogatás!X13</f>
        <v>0</v>
      </c>
      <c r="S13" s="194">
        <f>Igazgatás!S17+Községgazd!V13+Vagyongazd!S13+Közfoglalkoztatás!S13+Közút!S13+Környezetvédelem!V13+Egészségügy!V16+Sport!S13+Közművelődés!U13+Támogatás!Y13</f>
        <v>0</v>
      </c>
      <c r="T13" s="197">
        <f>Igazgatás!T17+Községgazd!W13+Vagyongazd!T13+Közfoglalkoztatás!T13+Közút!T13+Környezetvédelem!W13+Egészségügy!W16+Sport!T13+Közművelődés!V13+Támogatás!Z13</f>
        <v>0</v>
      </c>
    </row>
    <row r="14" spans="1:20" s="211" customFormat="1" hidden="1" x14ac:dyDescent="0.25">
      <c r="A14" s="128" t="s">
        <v>134</v>
      </c>
      <c r="B14" s="191" t="s">
        <v>617</v>
      </c>
      <c r="C14" s="204"/>
      <c r="D14" s="274" t="s">
        <v>135</v>
      </c>
      <c r="E14" s="300"/>
      <c r="F14" s="281">
        <f>Igazgatás!F18+Községgazd!F14+Vagyongazd!F14+Közfoglalkoztatás!F14+Közút!F14+Környezetvédelem!F14+Egészségügy!F17+Sport!F14+Közművelődés!F14+Támogatás!F14</f>
        <v>0</v>
      </c>
      <c r="G14" s="192">
        <f>Igazgatás!G18+Községgazd!G14+Vagyongazd!G14+Közfoglalkoztatás!G14+Közút!G14+Környezetvédelem!G14+Egészségügy!G17+Sport!G14+Közművelődés!G14+Támogatás!G14</f>
        <v>0</v>
      </c>
      <c r="H14" s="193">
        <f>Igazgatás!H18+Községgazd!H14+Vagyongazd!H14+Közfoglalkoztatás!H14+Közút!H14+Környezetvédelem!H14+Egészségügy!H17+Sport!H14+Közművelődés!H14+Támogatás!H14</f>
        <v>0</v>
      </c>
      <c r="I14" s="201">
        <f>Igazgatás!I18+Községgazd!L14+Vagyongazd!I14+Közfoglalkoztatás!I14+Közút!I14+Környezetvédelem!L14+Egészségügy!L17+Sport!I14+Közművelődés!K14+Támogatás!O14</f>
        <v>0</v>
      </c>
      <c r="J14" s="195">
        <f>Igazgatás!J18+Községgazd!M14+Vagyongazd!J14+Közfoglalkoztatás!J14+Közút!J14+Környezetvédelem!M14+Egészségügy!M17+Sport!J14+Közművelődés!L14+Támogatás!P14</f>
        <v>0</v>
      </c>
      <c r="K14" s="195">
        <f>Igazgatás!K18+Községgazd!N14+Vagyongazd!K14+Közfoglalkoztatás!K14+Közút!K14+Környezetvédelem!N14+Egészségügy!N17+Sport!K14+Közművelődés!M14+Támogatás!Q14</f>
        <v>0</v>
      </c>
      <c r="L14" s="195">
        <f>Igazgatás!L18+Községgazd!O14+Vagyongazd!L14+Közfoglalkoztatás!L14+Közút!L14+Környezetvédelem!O14+Egészségügy!O17+Sport!L14+Közművelődés!N14+Támogatás!R14</f>
        <v>0</v>
      </c>
      <c r="M14" s="195">
        <f>Igazgatás!M18+Községgazd!P14+Vagyongazd!M14+Közfoglalkoztatás!M14+Közút!M14+Környezetvédelem!P14+Egészségügy!P17+Sport!M14+Közművelődés!O14+Támogatás!S14</f>
        <v>0</v>
      </c>
      <c r="N14" s="196">
        <f>Igazgatás!N18+Községgazd!Q14+Vagyongazd!N14+Közfoglalkoztatás!N14+Közút!N14+Környezetvédelem!Q14+Egészségügy!Q17+Sport!N14+Közművelődés!P14+Támogatás!T14</f>
        <v>0</v>
      </c>
      <c r="O14" s="195">
        <f>Igazgatás!O18+Községgazd!R14+Vagyongazd!O14+Közfoglalkoztatás!O14+Közút!O14+Környezetvédelem!R14+Egészségügy!R17+Sport!O14+Közművelődés!Q14+Támogatás!U14</f>
        <v>0</v>
      </c>
      <c r="P14" s="194">
        <f>Igazgatás!P18+Községgazd!S14+Vagyongazd!P14+Közfoglalkoztatás!P14+Közút!P14+Környezetvédelem!S14+Egészségügy!S17+Sport!P14+Közművelődés!R14+Támogatás!V14</f>
        <v>0</v>
      </c>
      <c r="Q14" s="196">
        <f>Igazgatás!Q18+Községgazd!T14+Vagyongazd!Q14+Közfoglalkoztatás!Q14+Közút!Q14+Környezetvédelem!T14+Egészségügy!T17+Sport!Q14+Közművelődés!S14+Támogatás!W14</f>
        <v>0</v>
      </c>
      <c r="R14" s="195">
        <f>Igazgatás!R18+Községgazd!U14+Vagyongazd!R14+Közfoglalkoztatás!R14+Közút!R14+Környezetvédelem!U14+Egészségügy!U17+Sport!R14+Közművelődés!T14+Támogatás!X14</f>
        <v>0</v>
      </c>
      <c r="S14" s="194">
        <f>Igazgatás!S18+Községgazd!V14+Vagyongazd!S14+Közfoglalkoztatás!S14+Közút!S14+Környezetvédelem!V14+Egészségügy!V17+Sport!S14+Közművelődés!U14+Támogatás!Y14</f>
        <v>0</v>
      </c>
      <c r="T14" s="197">
        <f>Igazgatás!T18+Községgazd!W14+Vagyongazd!T14+Közfoglalkoztatás!T14+Közút!T14+Környezetvédelem!W14+Egészségügy!W17+Sport!T14+Közművelődés!V14+Támogatás!Z14</f>
        <v>0</v>
      </c>
    </row>
    <row r="15" spans="1:20" s="211" customFormat="1" x14ac:dyDescent="0.25">
      <c r="A15" s="128" t="s">
        <v>136</v>
      </c>
      <c r="B15" s="191" t="s">
        <v>618</v>
      </c>
      <c r="C15" s="204"/>
      <c r="D15" s="274" t="s">
        <v>137</v>
      </c>
      <c r="E15" s="300"/>
      <c r="F15" s="281">
        <f>Igazgatás!F19+Községgazd!F15+Vagyongazd!F15+Közfoglalkoztatás!F15+Közút!F15+Környezetvédelem!F15+Egészségügy!F21+Sport!F15+Közművelődés!F15+Támogatás!F15</f>
        <v>76352</v>
      </c>
      <c r="G15" s="192">
        <f>Igazgatás!G19+Községgazd!G15+Vagyongazd!G15+Közfoglalkoztatás!G15+Közút!G15+Környezetvédelem!G15+Egészségügy!G21+Sport!G15+Közművelődés!G15+Támogatás!G15</f>
        <v>0</v>
      </c>
      <c r="H15" s="193">
        <f>Igazgatás!H19+Községgazd!H15+Vagyongazd!H15+Közfoglalkoztatás!H15+Közút!H15+Környezetvédelem!H15+Egészségügy!H21+Sport!H15+Közművelődés!H15+Támogatás!H15</f>
        <v>76352</v>
      </c>
      <c r="I15" s="201">
        <f>Igazgatás!I19+Községgazd!L15+Vagyongazd!I15+Közfoglalkoztatás!I15+Közút!I15+Környezetvédelem!L15+Egészségügy!L21+Sport!I15+Közművelődés!K15+Támogatás!O15</f>
        <v>13652</v>
      </c>
      <c r="J15" s="195">
        <f>Igazgatás!J19+Községgazd!M15+Vagyongazd!J15+Közfoglalkoztatás!J15+Közút!J15+Környezetvédelem!M15+Egészségügy!M21+Sport!J15+Közművelődés!L15+Támogatás!P15</f>
        <v>5700</v>
      </c>
      <c r="K15" s="195">
        <f>Igazgatás!K19+Községgazd!N15+Vagyongazd!K15+Közfoglalkoztatás!K15+Közút!K15+Környezetvédelem!N15+Egészségügy!N21+Sport!K15+Közművelődés!M15+Támogatás!Q15</f>
        <v>5700</v>
      </c>
      <c r="L15" s="195">
        <f>Igazgatás!L19+Községgazd!O15+Vagyongazd!L15+Közfoglalkoztatás!L15+Közút!L15+Környezetvédelem!O15+Egészségügy!O21+Sport!L15+Közművelődés!N15+Támogatás!R15</f>
        <v>5700</v>
      </c>
      <c r="M15" s="195">
        <f>Igazgatás!M19+Községgazd!P15+Vagyongazd!M15+Közfoglalkoztatás!M15+Közút!M15+Környezetvédelem!P15+Egészségügy!P21+Sport!M15+Közművelődés!O15+Támogatás!S15</f>
        <v>5700</v>
      </c>
      <c r="N15" s="196">
        <f>Igazgatás!N19+Községgazd!Q15+Vagyongazd!N15+Közfoglalkoztatás!N15+Közút!N15+Környezetvédelem!Q15+Egészségügy!Q21+Sport!N15+Közművelődés!P15+Támogatás!T15</f>
        <v>5700</v>
      </c>
      <c r="O15" s="195">
        <f>Igazgatás!O19+Községgazd!R15+Vagyongazd!O15+Közfoglalkoztatás!O15+Közút!O15+Környezetvédelem!R15+Egészségügy!R21+Sport!O15+Közművelődés!Q15+Támogatás!U15</f>
        <v>5700</v>
      </c>
      <c r="P15" s="194">
        <f>Igazgatás!P19+Községgazd!S15+Vagyongazd!P15+Közfoglalkoztatás!P15+Közút!P15+Környezetvédelem!S15+Egészségügy!S21+Sport!P15+Közművelődés!R15+Támogatás!V15</f>
        <v>5700</v>
      </c>
      <c r="Q15" s="196">
        <f>Igazgatás!Q19+Községgazd!T15+Vagyongazd!Q15+Közfoglalkoztatás!Q15+Közút!Q15+Környezetvédelem!T15+Egészségügy!T21+Sport!Q15+Közművelődés!S15+Támogatás!W15</f>
        <v>5700</v>
      </c>
      <c r="R15" s="195">
        <f>Igazgatás!R19+Községgazd!U15+Vagyongazd!R15+Közfoglalkoztatás!R15+Közút!R15+Környezetvédelem!U15+Egészségügy!U21+Sport!R15+Közművelődés!T15+Támogatás!X15</f>
        <v>5700</v>
      </c>
      <c r="S15" s="194">
        <f>Igazgatás!S19+Községgazd!V15+Vagyongazd!S15+Közfoglalkoztatás!S15+Közút!S15+Környezetvédelem!V15+Egészségügy!V21+Sport!S15+Közművelődés!U15+Támogatás!Y15</f>
        <v>5700</v>
      </c>
      <c r="T15" s="197">
        <f>Igazgatás!T19+Községgazd!W15+Vagyongazd!T15+Közfoglalkoztatás!T15+Közút!T15+Környezetvédelem!W15+Egészségügy!W21+Sport!T15+Közművelődés!V15+Támogatás!Z15</f>
        <v>5700</v>
      </c>
    </row>
    <row r="16" spans="1:20" s="211" customFormat="1" hidden="1" x14ac:dyDescent="0.25">
      <c r="A16" s="128" t="s">
        <v>138</v>
      </c>
      <c r="B16" s="191" t="s">
        <v>619</v>
      </c>
      <c r="C16" s="204"/>
      <c r="D16" s="274" t="s">
        <v>139</v>
      </c>
      <c r="E16" s="300"/>
      <c r="F16" s="281">
        <f>Igazgatás!F20+Községgazd!F16+Vagyongazd!F16+Közfoglalkoztatás!F16+Közút!F16+Környezetvédelem!F16+Egészségügy!F22+Sport!F16+Közművelődés!F16+Támogatás!F16</f>
        <v>0</v>
      </c>
      <c r="G16" s="192">
        <f>Igazgatás!G20+Községgazd!G16+Vagyongazd!G16+Közfoglalkoztatás!G16+Közút!G16+Környezetvédelem!G16+Egészségügy!G22+Sport!G16+Közművelődés!G16+Támogatás!G16</f>
        <v>0</v>
      </c>
      <c r="H16" s="193">
        <f>Igazgatás!H20+Községgazd!H16+Vagyongazd!H16+Közfoglalkoztatás!H16+Közút!H16+Környezetvédelem!H16+Egészségügy!H22+Sport!H16+Közművelődés!H16+Támogatás!H16</f>
        <v>0</v>
      </c>
      <c r="I16" s="201">
        <f>Igazgatás!I20+Községgazd!L16+Vagyongazd!I16+Közfoglalkoztatás!I16+Közút!I16+Környezetvédelem!L16+Egészségügy!L22+Sport!I16+Közművelődés!K16+Támogatás!O16</f>
        <v>0</v>
      </c>
      <c r="J16" s="195">
        <f>Igazgatás!J20+Községgazd!M16+Vagyongazd!J16+Közfoglalkoztatás!J16+Közút!J16+Környezetvédelem!M16+Egészségügy!M22+Sport!J16+Közművelődés!L16+Támogatás!P16</f>
        <v>0</v>
      </c>
      <c r="K16" s="195">
        <f>Igazgatás!K20+Községgazd!N16+Vagyongazd!K16+Közfoglalkoztatás!K16+Közút!K16+Környezetvédelem!N16+Egészségügy!N22+Sport!K16+Közművelődés!M16+Támogatás!Q16</f>
        <v>0</v>
      </c>
      <c r="L16" s="195">
        <f>Igazgatás!L20+Községgazd!O16+Vagyongazd!L16+Közfoglalkoztatás!L16+Közút!L16+Környezetvédelem!O16+Egészségügy!O22+Sport!L16+Közművelődés!N16+Támogatás!R16</f>
        <v>0</v>
      </c>
      <c r="M16" s="195">
        <f>Igazgatás!M20+Községgazd!P16+Vagyongazd!M16+Közfoglalkoztatás!M16+Közút!M16+Környezetvédelem!P16+Egészségügy!P22+Sport!M16+Közművelődés!O16+Támogatás!S16</f>
        <v>0</v>
      </c>
      <c r="N16" s="196">
        <f>Igazgatás!N20+Községgazd!Q16+Vagyongazd!N16+Közfoglalkoztatás!N16+Közút!N16+Környezetvédelem!Q16+Egészségügy!Q22+Sport!N16+Közművelődés!P16+Támogatás!T16</f>
        <v>0</v>
      </c>
      <c r="O16" s="195">
        <f>Igazgatás!O20+Községgazd!R16+Vagyongazd!O16+Közfoglalkoztatás!O16+Közút!O16+Környezetvédelem!R16+Egészségügy!R22+Sport!O16+Közművelődés!Q16+Támogatás!U16</f>
        <v>0</v>
      </c>
      <c r="P16" s="194">
        <f>Igazgatás!P20+Községgazd!S16+Vagyongazd!P16+Közfoglalkoztatás!P16+Közút!P16+Környezetvédelem!S16+Egészségügy!S22+Sport!P16+Közművelődés!R16+Támogatás!V16</f>
        <v>0</v>
      </c>
      <c r="Q16" s="196">
        <f>Igazgatás!Q20+Községgazd!T16+Vagyongazd!Q16+Közfoglalkoztatás!Q16+Közút!Q16+Környezetvédelem!T16+Egészségügy!T22+Sport!Q16+Közművelődés!S16+Támogatás!W16</f>
        <v>0</v>
      </c>
      <c r="R16" s="195">
        <f>Igazgatás!R20+Községgazd!U16+Vagyongazd!R16+Közfoglalkoztatás!R16+Közút!R16+Környezetvédelem!U16+Egészségügy!U22+Sport!R16+Közművelődés!T16+Támogatás!X16</f>
        <v>0</v>
      </c>
      <c r="S16" s="194">
        <f>Igazgatás!S20+Községgazd!V16+Vagyongazd!S16+Közfoglalkoztatás!S16+Közút!S16+Környezetvédelem!V16+Egészségügy!V22+Sport!S16+Közművelődés!U16+Támogatás!Y16</f>
        <v>0</v>
      </c>
      <c r="T16" s="197">
        <f>Igazgatás!T20+Községgazd!W16+Vagyongazd!T16+Közfoglalkoztatás!T16+Közút!T16+Környezetvédelem!W16+Egészségügy!W22+Sport!T16+Közművelődés!V16+Támogatás!Z16</f>
        <v>0</v>
      </c>
    </row>
    <row r="17" spans="1:20" s="211" customFormat="1" hidden="1" x14ac:dyDescent="0.25">
      <c r="A17" s="128" t="s">
        <v>140</v>
      </c>
      <c r="B17" s="191" t="s">
        <v>620</v>
      </c>
      <c r="C17" s="204"/>
      <c r="D17" s="274" t="s">
        <v>141</v>
      </c>
      <c r="E17" s="300"/>
      <c r="F17" s="281">
        <f>Igazgatás!F21+Községgazd!F17+Vagyongazd!F17+Közfoglalkoztatás!F17+Közút!F17+Környezetvédelem!F17+Egészségügy!F23+Sport!F17+Közművelődés!F17+Támogatás!F17</f>
        <v>0</v>
      </c>
      <c r="G17" s="192">
        <f>Igazgatás!G21+Községgazd!G17+Vagyongazd!G17+Közfoglalkoztatás!G17+Közút!G17+Környezetvédelem!G17+Egészségügy!G23+Sport!G17+Közművelődés!G17+Támogatás!G17</f>
        <v>0</v>
      </c>
      <c r="H17" s="193">
        <f>Igazgatás!H21+Községgazd!H17+Vagyongazd!H17+Közfoglalkoztatás!H17+Közút!H17+Környezetvédelem!H17+Egészségügy!H23+Sport!H17+Közművelődés!H17+Támogatás!H17</f>
        <v>0</v>
      </c>
      <c r="I17" s="201">
        <f>Igazgatás!I21+Községgazd!L17+Vagyongazd!I17+Közfoglalkoztatás!I17+Közút!I17+Környezetvédelem!L17+Egészségügy!L23+Sport!I17+Közművelődés!K17+Támogatás!O17</f>
        <v>0</v>
      </c>
      <c r="J17" s="195">
        <f>Igazgatás!J21+Községgazd!M17+Vagyongazd!J17+Közfoglalkoztatás!J17+Közút!J17+Környezetvédelem!M17+Egészségügy!M23+Sport!J17+Közművelődés!L17+Támogatás!P17</f>
        <v>0</v>
      </c>
      <c r="K17" s="195">
        <f>Igazgatás!K21+Községgazd!N17+Vagyongazd!K17+Közfoglalkoztatás!K17+Közút!K17+Környezetvédelem!N17+Egészségügy!N23+Sport!K17+Közművelődés!M17+Támogatás!Q17</f>
        <v>0</v>
      </c>
      <c r="L17" s="195">
        <f>Igazgatás!L21+Községgazd!O17+Vagyongazd!L17+Közfoglalkoztatás!L17+Közút!L17+Környezetvédelem!O17+Egészségügy!O23+Sport!L17+Közművelődés!N17+Támogatás!R17</f>
        <v>0</v>
      </c>
      <c r="M17" s="195">
        <f>Igazgatás!M21+Községgazd!P17+Vagyongazd!M17+Közfoglalkoztatás!M17+Közút!M17+Környezetvédelem!P17+Egészségügy!P23+Sport!M17+Közművelődés!O17+Támogatás!S17</f>
        <v>0</v>
      </c>
      <c r="N17" s="196">
        <f>Igazgatás!N21+Községgazd!Q17+Vagyongazd!N17+Közfoglalkoztatás!N17+Közút!N17+Környezetvédelem!Q17+Egészségügy!Q23+Sport!N17+Közművelődés!P17+Támogatás!T17</f>
        <v>0</v>
      </c>
      <c r="O17" s="195">
        <f>Igazgatás!O21+Községgazd!R17+Vagyongazd!O17+Közfoglalkoztatás!O17+Közút!O17+Környezetvédelem!R17+Egészségügy!R23+Sport!O17+Közművelődés!Q17+Támogatás!U17</f>
        <v>0</v>
      </c>
      <c r="P17" s="194">
        <f>Igazgatás!P21+Községgazd!S17+Vagyongazd!P17+Közfoglalkoztatás!P17+Közút!P17+Környezetvédelem!S17+Egészségügy!S23+Sport!P17+Közművelődés!R17+Támogatás!V17</f>
        <v>0</v>
      </c>
      <c r="Q17" s="196">
        <f>Igazgatás!Q21+Községgazd!T17+Vagyongazd!Q17+Közfoglalkoztatás!Q17+Közút!Q17+Környezetvédelem!T17+Egészségügy!T23+Sport!Q17+Közművelődés!S17+Támogatás!W17</f>
        <v>0</v>
      </c>
      <c r="R17" s="195">
        <f>Igazgatás!R21+Községgazd!U17+Vagyongazd!R17+Közfoglalkoztatás!R17+Közút!R17+Környezetvédelem!U17+Egészségügy!U23+Sport!R17+Közművelődés!T17+Támogatás!X17</f>
        <v>0</v>
      </c>
      <c r="S17" s="194">
        <f>Igazgatás!S21+Községgazd!V17+Vagyongazd!S17+Közfoglalkoztatás!S17+Közút!S17+Környezetvédelem!V17+Egészségügy!V23+Sport!S17+Közművelődés!U17+Támogatás!Y17</f>
        <v>0</v>
      </c>
      <c r="T17" s="197">
        <f>Igazgatás!T21+Községgazd!W17+Vagyongazd!T17+Közfoglalkoztatás!T17+Közút!T17+Környezetvédelem!W17+Egészségügy!W23+Sport!T17+Közművelődés!V17+Támogatás!Z17</f>
        <v>0</v>
      </c>
    </row>
    <row r="18" spans="1:20" s="211" customFormat="1" hidden="1" x14ac:dyDescent="0.25">
      <c r="A18" s="128" t="s">
        <v>142</v>
      </c>
      <c r="B18" s="191" t="s">
        <v>621</v>
      </c>
      <c r="C18" s="204"/>
      <c r="D18" s="274" t="s">
        <v>143</v>
      </c>
      <c r="E18" s="300"/>
      <c r="F18" s="281">
        <f>Igazgatás!F22+Községgazd!F18+Vagyongazd!F18+Közfoglalkoztatás!F18+Közút!F18+Környezetvédelem!F18+Egészségügy!F24+Sport!F18+Közművelődés!F18+Támogatás!F18</f>
        <v>0</v>
      </c>
      <c r="G18" s="192">
        <f>Igazgatás!G22+Községgazd!G18+Vagyongazd!G18+Közfoglalkoztatás!G18+Közút!G18+Környezetvédelem!G18+Egészségügy!G24+Sport!G18+Közművelődés!G18+Támogatás!G18</f>
        <v>0</v>
      </c>
      <c r="H18" s="193">
        <f>Igazgatás!H22+Községgazd!H18+Vagyongazd!H18+Közfoglalkoztatás!H18+Közút!H18+Környezetvédelem!H18+Egészségügy!H24+Sport!H18+Közművelődés!H18+Támogatás!H18</f>
        <v>0</v>
      </c>
      <c r="I18" s="201">
        <f>Igazgatás!I22+Községgazd!L18+Vagyongazd!I18+Közfoglalkoztatás!I18+Közút!I18+Környezetvédelem!L18+Egészségügy!L24+Sport!I18+Közművelődés!K18+Támogatás!O18</f>
        <v>0</v>
      </c>
      <c r="J18" s="195">
        <f>Igazgatás!J22+Községgazd!M18+Vagyongazd!J18+Közfoglalkoztatás!J18+Közút!J18+Környezetvédelem!M18+Egészségügy!M24+Sport!J18+Közművelődés!L18+Támogatás!P18</f>
        <v>0</v>
      </c>
      <c r="K18" s="195">
        <f>Igazgatás!K22+Községgazd!N18+Vagyongazd!K18+Közfoglalkoztatás!K18+Közút!K18+Környezetvédelem!N18+Egészségügy!N24+Sport!K18+Közművelődés!M18+Támogatás!Q18</f>
        <v>0</v>
      </c>
      <c r="L18" s="195">
        <f>Igazgatás!L22+Községgazd!O18+Vagyongazd!L18+Közfoglalkoztatás!L18+Közút!L18+Környezetvédelem!O18+Egészségügy!O24+Sport!L18+Közművelődés!N18+Támogatás!R18</f>
        <v>0</v>
      </c>
      <c r="M18" s="195">
        <f>Igazgatás!M22+Községgazd!P18+Vagyongazd!M18+Közfoglalkoztatás!M18+Közút!M18+Környezetvédelem!P18+Egészségügy!P24+Sport!M18+Közművelődés!O18+Támogatás!S18</f>
        <v>0</v>
      </c>
      <c r="N18" s="196">
        <f>Igazgatás!N22+Községgazd!Q18+Vagyongazd!N18+Közfoglalkoztatás!N18+Közút!N18+Környezetvédelem!Q18+Egészségügy!Q24+Sport!N18+Közművelődés!P18+Támogatás!T18</f>
        <v>0</v>
      </c>
      <c r="O18" s="195">
        <f>Igazgatás!O22+Községgazd!R18+Vagyongazd!O18+Közfoglalkoztatás!O18+Közút!O18+Környezetvédelem!R18+Egészségügy!R24+Sport!O18+Közművelődés!Q18+Támogatás!U18</f>
        <v>0</v>
      </c>
      <c r="P18" s="194">
        <f>Igazgatás!P22+Községgazd!S18+Vagyongazd!P18+Közfoglalkoztatás!P18+Közút!P18+Környezetvédelem!S18+Egészségügy!S24+Sport!P18+Közművelődés!R18+Támogatás!V18</f>
        <v>0</v>
      </c>
      <c r="Q18" s="196">
        <f>Igazgatás!Q22+Községgazd!T18+Vagyongazd!Q18+Közfoglalkoztatás!Q18+Közút!Q18+Környezetvédelem!T18+Egészségügy!T24+Sport!Q18+Közművelődés!S18+Támogatás!W18</f>
        <v>0</v>
      </c>
      <c r="R18" s="195">
        <f>Igazgatás!R22+Községgazd!U18+Vagyongazd!R18+Közfoglalkoztatás!R18+Közút!R18+Környezetvédelem!U18+Egészségügy!U24+Sport!R18+Közművelődés!T18+Támogatás!X18</f>
        <v>0</v>
      </c>
      <c r="S18" s="194">
        <f>Igazgatás!S22+Községgazd!V18+Vagyongazd!S18+Közfoglalkoztatás!S18+Közút!S18+Környezetvédelem!V18+Egészségügy!V24+Sport!S18+Közművelődés!U18+Támogatás!Y18</f>
        <v>0</v>
      </c>
      <c r="T18" s="197">
        <f>Igazgatás!T22+Községgazd!W18+Vagyongazd!T18+Közfoglalkoztatás!T18+Közút!T18+Környezetvédelem!W18+Egészségügy!W24+Sport!T18+Közművelődés!V18+Támogatás!Z18</f>
        <v>0</v>
      </c>
    </row>
    <row r="19" spans="1:20" s="211" customFormat="1" hidden="1" x14ac:dyDescent="0.25">
      <c r="A19" s="128" t="s">
        <v>144</v>
      </c>
      <c r="B19" s="191" t="s">
        <v>622</v>
      </c>
      <c r="C19" s="204"/>
      <c r="D19" s="274" t="s">
        <v>145</v>
      </c>
      <c r="E19" s="300"/>
      <c r="F19" s="281">
        <f>Igazgatás!F23+Községgazd!F19+Vagyongazd!F19+Közfoglalkoztatás!F19+Közút!F19+Környezetvédelem!F19+Egészségügy!F25+Sport!F19+Közművelődés!F19+Támogatás!F19</f>
        <v>0</v>
      </c>
      <c r="G19" s="192">
        <f>Igazgatás!G23+Községgazd!G19+Vagyongazd!G19+Közfoglalkoztatás!G19+Közút!G19+Környezetvédelem!G19+Egészségügy!G25+Sport!G19+Közművelődés!G19+Támogatás!G19</f>
        <v>0</v>
      </c>
      <c r="H19" s="193">
        <f>Igazgatás!H23+Községgazd!H19+Vagyongazd!H19+Közfoglalkoztatás!H19+Közút!H19+Környezetvédelem!H19+Egészségügy!H25+Sport!H19+Közművelődés!H19+Támogatás!H19</f>
        <v>0</v>
      </c>
      <c r="I19" s="201">
        <f>Igazgatás!I23+Községgazd!L19+Vagyongazd!I19+Közfoglalkoztatás!I19+Közút!I19+Környezetvédelem!L19+Egészségügy!L25+Sport!I19+Közművelődés!K19+Támogatás!O19</f>
        <v>0</v>
      </c>
      <c r="J19" s="195">
        <f>Igazgatás!J23+Községgazd!M19+Vagyongazd!J19+Közfoglalkoztatás!J19+Közút!J19+Környezetvédelem!M19+Egészségügy!M25+Sport!J19+Közművelődés!L19+Támogatás!P19</f>
        <v>0</v>
      </c>
      <c r="K19" s="195">
        <f>Igazgatás!K23+Községgazd!N19+Vagyongazd!K19+Közfoglalkoztatás!K19+Közút!K19+Környezetvédelem!N19+Egészségügy!N25+Sport!K19+Közművelődés!M19+Támogatás!Q19</f>
        <v>0</v>
      </c>
      <c r="L19" s="195">
        <f>Igazgatás!L23+Községgazd!O19+Vagyongazd!L19+Közfoglalkoztatás!L19+Közút!L19+Környezetvédelem!O19+Egészségügy!O25+Sport!L19+Közművelődés!N19+Támogatás!R19</f>
        <v>0</v>
      </c>
      <c r="M19" s="195">
        <f>Igazgatás!M23+Községgazd!P19+Vagyongazd!M19+Közfoglalkoztatás!M19+Közút!M19+Környezetvédelem!P19+Egészségügy!P25+Sport!M19+Közművelődés!O19+Támogatás!S19</f>
        <v>0</v>
      </c>
      <c r="N19" s="196">
        <f>Igazgatás!N23+Községgazd!Q19+Vagyongazd!N19+Közfoglalkoztatás!N19+Közút!N19+Környezetvédelem!Q19+Egészségügy!Q25+Sport!N19+Közművelődés!P19+Támogatás!T19</f>
        <v>0</v>
      </c>
      <c r="O19" s="195">
        <f>Igazgatás!O23+Községgazd!R19+Vagyongazd!O19+Közfoglalkoztatás!O19+Közút!O19+Környezetvédelem!R19+Egészségügy!R25+Sport!O19+Közművelődés!Q19+Támogatás!U19</f>
        <v>0</v>
      </c>
      <c r="P19" s="194">
        <f>Igazgatás!P23+Községgazd!S19+Vagyongazd!P19+Közfoglalkoztatás!P19+Közút!P19+Környezetvédelem!S19+Egészségügy!S25+Sport!P19+Közművelődés!R19+Támogatás!V19</f>
        <v>0</v>
      </c>
      <c r="Q19" s="196">
        <f>Igazgatás!Q23+Községgazd!T19+Vagyongazd!Q19+Közfoglalkoztatás!Q19+Közút!Q19+Környezetvédelem!T19+Egészségügy!T25+Sport!Q19+Közművelődés!S19+Támogatás!W19</f>
        <v>0</v>
      </c>
      <c r="R19" s="195">
        <f>Igazgatás!R23+Községgazd!U19+Vagyongazd!R19+Közfoglalkoztatás!R19+Közút!R19+Környezetvédelem!U19+Egészségügy!U25+Sport!R19+Közművelődés!T19+Támogatás!X19</f>
        <v>0</v>
      </c>
      <c r="S19" s="194">
        <f>Igazgatás!S23+Községgazd!V19+Vagyongazd!S19+Közfoglalkoztatás!S19+Közút!S19+Környezetvédelem!V19+Egészségügy!V25+Sport!S19+Közművelődés!U19+Támogatás!Y19</f>
        <v>0</v>
      </c>
      <c r="T19" s="197">
        <f>Igazgatás!T23+Községgazd!W19+Vagyongazd!T19+Közfoglalkoztatás!T19+Közút!T19+Környezetvédelem!W19+Egészségügy!W25+Sport!T19+Közművelődés!V19+Támogatás!Z19</f>
        <v>0</v>
      </c>
    </row>
    <row r="20" spans="1:20" x14ac:dyDescent="0.25">
      <c r="B20" s="93" t="s">
        <v>623</v>
      </c>
      <c r="C20" s="534" t="s">
        <v>146</v>
      </c>
      <c r="D20" s="535"/>
      <c r="E20" s="535"/>
      <c r="F20" s="259">
        <f>Igazgatás!F24+Községgazd!F20+Vagyongazd!F20+Közfoglalkoztatás!F20+Közút!F20+Környezetvédelem!F20+Egészségügy!F26+Sport!F20+Közművelődés!F20+Támogatás!F20</f>
        <v>9909996</v>
      </c>
      <c r="G20" s="152">
        <f>Igazgatás!G24+Községgazd!G20+Vagyongazd!G20+Közfoglalkoztatás!G20+Közút!G20+Környezetvédelem!G20+Egészségügy!G26+Sport!G20+Közművelődés!G20+Támogatás!G20</f>
        <v>0</v>
      </c>
      <c r="H20" s="168">
        <f>Igazgatás!H24+Községgazd!H20+Vagyongazd!H20+Közfoglalkoztatás!H20+Közút!H20+Környezetvédelem!H20+Egészségügy!H26+Sport!H20+Közművelődés!H20+Támogatás!H20</f>
        <v>9909996</v>
      </c>
      <c r="I20" s="95">
        <f>Igazgatás!I24+Községgazd!L20+Vagyongazd!I20+Közfoglalkoztatás!I20+Közút!I20+Környezetvédelem!L20+Egészségügy!L26+Sport!I20+Közművelődés!K20+Támogatás!O20</f>
        <v>832304</v>
      </c>
      <c r="J20" s="96">
        <f>Igazgatás!J24+Községgazd!M20+Vagyongazd!J20+Közfoglalkoztatás!J20+Közút!J20+Környezetvédelem!M20+Egészségügy!M26+Sport!J20+Közművelődés!L20+Támogatás!P20</f>
        <v>802517</v>
      </c>
      <c r="K20" s="96">
        <f>Igazgatás!K24+Községgazd!N20+Vagyongazd!K20+Közfoglalkoztatás!K20+Közút!K20+Környezetvédelem!N20+Egészségügy!N26+Sport!K20+Közművelődés!M20+Támogatás!Q20</f>
        <v>1052517</v>
      </c>
      <c r="L20" s="96">
        <f>Igazgatás!L24+Községgazd!O20+Vagyongazd!L20+Közfoglalkoztatás!L20+Közút!L20+Környezetvédelem!O20+Egészségügy!O26+Sport!L20+Közművelődés!N20+Támogatás!R20</f>
        <v>802517</v>
      </c>
      <c r="M20" s="96">
        <f>Igazgatás!M24+Községgazd!P20+Vagyongazd!M20+Közfoglalkoztatás!M20+Közút!M20+Környezetvédelem!P20+Egészségügy!P26+Sport!M20+Közművelődés!O20+Támogatás!S20</f>
        <v>802517</v>
      </c>
      <c r="N20" s="99">
        <f>Igazgatás!N24+Községgazd!Q20+Vagyongazd!N20+Közfoglalkoztatás!N20+Közút!N20+Környezetvédelem!Q20+Egészségügy!Q26+Sport!N20+Közművelődés!P20+Támogatás!T20</f>
        <v>802517</v>
      </c>
      <c r="O20" s="96">
        <f>Igazgatás!O24+Községgazd!R20+Vagyongazd!O20+Közfoglalkoztatás!O20+Közút!O20+Környezetvédelem!R20+Egészségügy!R26+Sport!O20+Közművelődés!Q20+Támogatás!U20</f>
        <v>802517</v>
      </c>
      <c r="P20" s="98">
        <f>Igazgatás!P24+Községgazd!S20+Vagyongazd!P20+Közfoglalkoztatás!P20+Közút!P20+Környezetvédelem!S20+Egészségügy!S26+Sport!P20+Közművelődés!R20+Támogatás!V20</f>
        <v>802517</v>
      </c>
      <c r="Q20" s="99">
        <f>Igazgatás!Q24+Községgazd!T20+Vagyongazd!Q20+Közfoglalkoztatás!Q20+Közút!Q20+Környezetvédelem!T20+Egészségügy!T26+Sport!Q20+Közművelődés!S20+Támogatás!W20</f>
        <v>802517</v>
      </c>
      <c r="R20" s="96">
        <f>Igazgatás!R24+Községgazd!U20+Vagyongazd!R20+Közfoglalkoztatás!R20+Közút!R20+Környezetvédelem!U20+Egészségügy!U26+Sport!R20+Közművelődés!T20+Támogatás!X20</f>
        <v>802517</v>
      </c>
      <c r="S20" s="98">
        <f>Igazgatás!S24+Községgazd!V20+Vagyongazd!S20+Közfoglalkoztatás!S20+Közút!S20+Környezetvédelem!V20+Egészségügy!V26+Sport!S20+Közművelődés!U20+Támogatás!Y20</f>
        <v>802517</v>
      </c>
      <c r="T20" s="100">
        <f>Igazgatás!T24+Községgazd!W20+Vagyongazd!T20+Közfoglalkoztatás!T20+Közút!T20+Környezetvédelem!W20+Egészségügy!W26+Sport!T20+Közművelődés!V20+Támogatás!Z20</f>
        <v>802522</v>
      </c>
    </row>
    <row r="21" spans="1:20" s="41" customFormat="1" x14ac:dyDescent="0.25">
      <c r="A21" s="128" t="s">
        <v>147</v>
      </c>
      <c r="B21" s="53" t="s">
        <v>624</v>
      </c>
      <c r="C21" s="580" t="s">
        <v>148</v>
      </c>
      <c r="D21" s="581"/>
      <c r="E21" s="581"/>
      <c r="F21" s="265">
        <f>Igazgatás!F25+Községgazd!F21+Vagyongazd!F21+Közfoglalkoztatás!F21+Közút!F21+Környezetvédelem!F21+Egészségügy!F27+Sport!F21+Közművelődés!F21+Támogatás!F21</f>
        <v>7059596</v>
      </c>
      <c r="G21" s="158">
        <f>Igazgatás!G25+Községgazd!G21+Vagyongazd!G21+Közfoglalkoztatás!G21+Közút!G21+Környezetvédelem!G21+Egészségügy!G27+Sport!G21+Közművelődés!G21+Támogatás!G21</f>
        <v>0</v>
      </c>
      <c r="H21" s="170">
        <f>Igazgatás!H25+Községgazd!H21+Vagyongazd!H21+Közfoglalkoztatás!H21+Közút!H21+Környezetvédelem!H21+Egészségügy!H27+Sport!H21+Közművelődés!H21+Támogatás!H21</f>
        <v>7059596</v>
      </c>
      <c r="I21" s="78">
        <f>Igazgatás!I25+Községgazd!L21+Vagyongazd!I21+Közfoglalkoztatás!I21+Közút!I21+Környezetvédelem!L21+Egészségügy!L27+Sport!I21+Közművelődés!K21+Támogatás!O21</f>
        <v>615604</v>
      </c>
      <c r="J21" s="13">
        <f>Igazgatás!J25+Községgazd!M21+Vagyongazd!J21+Közfoglalkoztatás!J21+Közút!J21+Környezetvédelem!M21+Egészségügy!M27+Sport!J21+Közművelődés!L21+Támogatás!P21</f>
        <v>585817</v>
      </c>
      <c r="K21" s="13">
        <f>Igazgatás!K25+Községgazd!N21+Vagyongazd!K21+Közfoglalkoztatás!K21+Közút!K21+Környezetvédelem!N21+Egészségügy!N27+Sport!K21+Közművelődés!M21+Támogatás!Q21</f>
        <v>585817</v>
      </c>
      <c r="L21" s="13">
        <f>Igazgatás!L25+Községgazd!O21+Vagyongazd!L21+Közfoglalkoztatás!L21+Közút!L21+Környezetvédelem!O21+Egészségügy!O27+Sport!L21+Közművelődés!N21+Támogatás!R21</f>
        <v>585817</v>
      </c>
      <c r="M21" s="13">
        <f>Igazgatás!M25+Községgazd!P21+Vagyongazd!M21+Közfoglalkoztatás!M21+Közút!M21+Környezetvédelem!P21+Egészségügy!P27+Sport!M21+Közművelődés!O21+Támogatás!S21</f>
        <v>585817</v>
      </c>
      <c r="N21" s="83">
        <f>Igazgatás!N25+Községgazd!Q21+Vagyongazd!N21+Közfoglalkoztatás!N21+Közút!N21+Környezetvédelem!Q21+Egészségügy!Q27+Sport!N21+Közművelődés!P21+Támogatás!T21</f>
        <v>585817</v>
      </c>
      <c r="O21" s="13">
        <f>Igazgatás!O25+Községgazd!R21+Vagyongazd!O21+Közfoglalkoztatás!O21+Közút!O21+Környezetvédelem!R21+Egészségügy!R27+Sport!O21+Közművelődés!Q21+Támogatás!U21</f>
        <v>585817</v>
      </c>
      <c r="P21" s="43">
        <f>Igazgatás!P25+Községgazd!S21+Vagyongazd!P21+Közfoglalkoztatás!P21+Közút!P21+Környezetvédelem!S21+Egészségügy!S27+Sport!P21+Közművelődés!R21+Támogatás!V21</f>
        <v>585817</v>
      </c>
      <c r="Q21" s="83">
        <f>Igazgatás!Q25+Községgazd!T21+Vagyongazd!Q21+Közfoglalkoztatás!Q21+Közút!Q21+Környezetvédelem!T21+Egészségügy!T27+Sport!Q21+Közművelődés!S21+Támogatás!W21</f>
        <v>585817</v>
      </c>
      <c r="R21" s="13">
        <f>Igazgatás!R25+Községgazd!U21+Vagyongazd!R21+Közfoglalkoztatás!R21+Közút!R21+Környezetvédelem!U21+Egészségügy!U27+Sport!R21+Közművelődés!T21+Támogatás!X21</f>
        <v>585817</v>
      </c>
      <c r="S21" s="43">
        <f>Igazgatás!S25+Községgazd!V21+Vagyongazd!S21+Közfoglalkoztatás!S21+Közút!S21+Környezetvédelem!V21+Egészségügy!V27+Sport!S21+Közművelődés!U21+Támogatás!Y21</f>
        <v>585817</v>
      </c>
      <c r="T21" s="45">
        <f>Igazgatás!T25+Községgazd!W21+Vagyongazd!T21+Közfoglalkoztatás!T21+Közút!T21+Környezetvédelem!W21+Egészségügy!W27+Sport!T21+Közművelődés!V21+Támogatás!Z21</f>
        <v>585822</v>
      </c>
    </row>
    <row r="22" spans="1:20" s="41" customFormat="1" ht="27.75" customHeight="1" thickBot="1" x14ac:dyDescent="0.3">
      <c r="A22" s="128" t="s">
        <v>149</v>
      </c>
      <c r="B22" s="53" t="s">
        <v>625</v>
      </c>
      <c r="C22" s="582" t="s">
        <v>878</v>
      </c>
      <c r="D22" s="583"/>
      <c r="E22" s="583"/>
      <c r="F22" s="265">
        <f>Igazgatás!F26+Községgazd!F22+Vagyongazd!F22+Közfoglalkoztatás!F22+Közút!F22+Környezetvédelem!F22+Egészségügy!F28+Sport!F22+Közművelődés!F22+Támogatás!F22</f>
        <v>2850400</v>
      </c>
      <c r="G22" s="158">
        <f>Igazgatás!G26+Községgazd!G22+Vagyongazd!G22+Közfoglalkoztatás!G22+Közút!G22+Környezetvédelem!G22+Egészségügy!G28+Sport!G22+Közművelődés!G22+Támogatás!G22</f>
        <v>0</v>
      </c>
      <c r="H22" s="170">
        <f>Igazgatás!H26+Községgazd!H22+Vagyongazd!H22+Közfoglalkoztatás!H22+Közút!H22+Környezetvédelem!H22+Egészségügy!H28+Sport!H22+Közművelődés!H22+Támogatás!H22</f>
        <v>2850400</v>
      </c>
      <c r="I22" s="78">
        <f>Igazgatás!I26+Községgazd!L22+Vagyongazd!I22+Közfoglalkoztatás!I22+Közút!I22+Környezetvédelem!L22+Egészségügy!L28+Sport!I22+Közművelődés!K22+Támogatás!O22</f>
        <v>216700</v>
      </c>
      <c r="J22" s="13">
        <f>Igazgatás!J26+Községgazd!M22+Vagyongazd!J22+Közfoglalkoztatás!J22+Közút!J22+Környezetvédelem!M22+Egészségügy!M28+Sport!J22+Közművelődés!L22+Támogatás!P22</f>
        <v>216700</v>
      </c>
      <c r="K22" s="13">
        <f>Igazgatás!K26+Községgazd!N22+Vagyongazd!K22+Közfoglalkoztatás!K22+Közút!K22+Környezetvédelem!N22+Egészségügy!N28+Sport!K22+Közművelődés!M22+Támogatás!Q22</f>
        <v>466700</v>
      </c>
      <c r="L22" s="13">
        <f>Igazgatás!L26+Községgazd!O22+Vagyongazd!L22+Közfoglalkoztatás!L22+Közút!L22+Környezetvédelem!O22+Egészségügy!O28+Sport!L22+Közművelődés!N22+Támogatás!R22</f>
        <v>216700</v>
      </c>
      <c r="M22" s="13">
        <f>Igazgatás!M26+Községgazd!P22+Vagyongazd!M22+Közfoglalkoztatás!M22+Közút!M22+Környezetvédelem!P22+Egészségügy!P28+Sport!M22+Közművelődés!O22+Támogatás!S22</f>
        <v>216700</v>
      </c>
      <c r="N22" s="83">
        <f>Igazgatás!N26+Községgazd!Q22+Vagyongazd!N22+Közfoglalkoztatás!N22+Közút!N22+Környezetvédelem!Q22+Egészségügy!Q28+Sport!N22+Közművelődés!P22+Támogatás!T22</f>
        <v>216700</v>
      </c>
      <c r="O22" s="13">
        <f>Igazgatás!O26+Községgazd!R22+Vagyongazd!O22+Közfoglalkoztatás!O22+Közút!O22+Környezetvédelem!R22+Egészségügy!R28+Sport!O22+Közművelődés!Q22+Támogatás!U22</f>
        <v>216700</v>
      </c>
      <c r="P22" s="43">
        <f>Igazgatás!P26+Községgazd!S22+Vagyongazd!P22+Közfoglalkoztatás!P22+Közút!P22+Környezetvédelem!S22+Egészségügy!S28+Sport!P22+Közművelődés!R22+Támogatás!V22</f>
        <v>216700</v>
      </c>
      <c r="Q22" s="83">
        <f>Igazgatás!Q26+Községgazd!T22+Vagyongazd!Q22+Közfoglalkoztatás!Q22+Közút!Q22+Környezetvédelem!T22+Egészségügy!T28+Sport!Q22+Közművelődés!S22+Támogatás!W22</f>
        <v>216700</v>
      </c>
      <c r="R22" s="13">
        <f>Igazgatás!R26+Községgazd!U22+Vagyongazd!R22+Közfoglalkoztatás!R22+Közút!R22+Környezetvédelem!U22+Egészségügy!U28+Sport!R22+Közművelődés!T22+Támogatás!X22</f>
        <v>216700</v>
      </c>
      <c r="S22" s="43">
        <f>Igazgatás!S26+Községgazd!V22+Vagyongazd!S22+Közfoglalkoztatás!S22+Közút!S22+Környezetvédelem!V22+Egészségügy!V28+Sport!S22+Közművelődés!U22+Támogatás!Y22</f>
        <v>216700</v>
      </c>
      <c r="T22" s="45">
        <f>Igazgatás!T26+Községgazd!W22+Vagyongazd!T22+Közfoglalkoztatás!T22+Közút!T22+Környezetvédelem!W22+Egészségügy!W28+Sport!T22+Közművelődés!V22+Támogatás!Z22</f>
        <v>216700</v>
      </c>
    </row>
    <row r="23" spans="1:20" s="41" customFormat="1" ht="15.75" hidden="1" thickBot="1" x14ac:dyDescent="0.3">
      <c r="A23" s="128" t="s">
        <v>150</v>
      </c>
      <c r="B23" s="198" t="s">
        <v>626</v>
      </c>
      <c r="C23" s="619" t="s">
        <v>151</v>
      </c>
      <c r="D23" s="620"/>
      <c r="E23" s="620"/>
      <c r="F23" s="282">
        <f>Igazgatás!F27+Községgazd!F23+Vagyongazd!F23+Közfoglalkoztatás!F23+Közút!F23+Környezetvédelem!F23+Egészségügy!F29+Sport!F23+Közművelődés!F23+Támogatás!F23</f>
        <v>0</v>
      </c>
      <c r="G23" s="199">
        <f>Igazgatás!G27+Községgazd!G23+Vagyongazd!G23+Közfoglalkoztatás!G23+Közút!G23+Környezetvédelem!G23+Egészségügy!G29+Sport!G23+Közművelődés!G23+Támogatás!G23</f>
        <v>0</v>
      </c>
      <c r="H23" s="170">
        <f>Igazgatás!H27+Községgazd!H23+Vagyongazd!H23+Közfoglalkoztatás!H23+Közút!H23+Környezetvédelem!H23+Egészségügy!H29+Sport!H23+Közművelődés!H23+Támogatás!H23</f>
        <v>0</v>
      </c>
      <c r="I23" s="78">
        <f>Igazgatás!I27+Községgazd!L23+Vagyongazd!I23+Közfoglalkoztatás!I23+Közút!I23+Környezetvédelem!L23+Egészségügy!L29+Sport!I23+Közművelődés!K23+Támogatás!O23</f>
        <v>0</v>
      </c>
      <c r="J23" s="13">
        <f>Igazgatás!J27+Községgazd!M23+Vagyongazd!J23+Közfoglalkoztatás!J23+Közút!J23+Környezetvédelem!M23+Egészségügy!M29+Sport!J23+Közművelődés!L23+Támogatás!P23</f>
        <v>0</v>
      </c>
      <c r="K23" s="13">
        <f>Igazgatás!K27+Községgazd!N23+Vagyongazd!K23+Közfoglalkoztatás!K23+Közút!K23+Környezetvédelem!N23+Egészségügy!N29+Sport!K23+Közművelődés!M23+Támogatás!Q23</f>
        <v>0</v>
      </c>
      <c r="L23" s="13">
        <f>Igazgatás!L27+Községgazd!O23+Vagyongazd!L23+Közfoglalkoztatás!L23+Közút!L23+Környezetvédelem!O23+Egészségügy!O29+Sport!L23+Közművelődés!N23+Támogatás!R23</f>
        <v>0</v>
      </c>
      <c r="M23" s="13">
        <f>Igazgatás!M27+Községgazd!P23+Vagyongazd!M23+Közfoglalkoztatás!M23+Közút!M23+Környezetvédelem!P23+Egészségügy!P29+Sport!M23+Közművelődés!O23+Támogatás!S23</f>
        <v>0</v>
      </c>
      <c r="N23" s="83">
        <f>Igazgatás!N27+Községgazd!Q23+Vagyongazd!N23+Közfoglalkoztatás!N23+Közút!N23+Környezetvédelem!Q23+Egészségügy!Q29+Sport!N23+Közművelődés!P23+Támogatás!T23</f>
        <v>0</v>
      </c>
      <c r="O23" s="13">
        <f>Igazgatás!O27+Községgazd!R23+Vagyongazd!O23+Közfoglalkoztatás!O23+Közút!O23+Környezetvédelem!R23+Egészségügy!R29+Sport!O23+Közművelődés!Q23+Támogatás!U23</f>
        <v>0</v>
      </c>
      <c r="P23" s="43">
        <f>Igazgatás!P27+Községgazd!S23+Vagyongazd!P23+Közfoglalkoztatás!P23+Közút!P23+Környezetvédelem!S23+Egészségügy!S29+Sport!P23+Közművelődés!R23+Támogatás!V23</f>
        <v>0</v>
      </c>
      <c r="Q23" s="83">
        <f>Igazgatás!Q27+Községgazd!T23+Vagyongazd!Q23+Közfoglalkoztatás!Q23+Közút!Q23+Környezetvédelem!T23+Egészségügy!T29+Sport!Q23+Közművelődés!S23+Támogatás!W23</f>
        <v>0</v>
      </c>
      <c r="R23" s="13">
        <f>Igazgatás!R27+Községgazd!U23+Vagyongazd!R23+Közfoglalkoztatás!R23+Közút!R23+Környezetvédelem!U23+Egészségügy!U29+Sport!R23+Közművelődés!T23+Támogatás!X23</f>
        <v>0</v>
      </c>
      <c r="S23" s="43">
        <f>Igazgatás!S27+Községgazd!V23+Vagyongazd!S23+Közfoglalkoztatás!S23+Közút!S23+Környezetvédelem!V23+Egészségügy!V29+Sport!S23+Közművelődés!U23+Támogatás!Y23</f>
        <v>0</v>
      </c>
      <c r="T23" s="45">
        <f>Igazgatás!T27+Községgazd!W23+Vagyongazd!T23+Közfoglalkoztatás!T23+Közút!T23+Környezetvédelem!W23+Egészségügy!W29+Sport!T23+Közművelődés!V23+Támogatás!Z23</f>
        <v>0</v>
      </c>
    </row>
    <row r="24" spans="1:20" ht="15.75" thickBot="1" x14ac:dyDescent="0.3">
      <c r="A24" s="128" t="s">
        <v>967</v>
      </c>
      <c r="B24" s="85" t="s">
        <v>152</v>
      </c>
      <c r="C24" s="539" t="s">
        <v>803</v>
      </c>
      <c r="D24" s="539"/>
      <c r="E24" s="540"/>
      <c r="F24" s="261">
        <f>Igazgatás!F28+Községgazd!F24+Vagyongazd!F24+Közfoglalkoztatás!F24+Közút!F24+Környezetvédelem!F24+Egészségügy!F30+Sport!F24+Közművelődés!F24+Támogatás!F24</f>
        <v>5034418.0913999993</v>
      </c>
      <c r="G24" s="154">
        <f>Igazgatás!G28+Községgazd!G24+Vagyongazd!G24+Közfoglalkoztatás!G24+Közút!G24+Környezetvédelem!G24+Egészségügy!G30+Sport!G24+Közművelődés!G24+Támogatás!G24</f>
        <v>39000</v>
      </c>
      <c r="H24" s="166">
        <f>Igazgatás!H28+Községgazd!H24+Vagyongazd!H24+Közfoglalkoztatás!H24+Közút!H24+Környezetvédelem!H24+Egészségügy!H30+Sport!H24+Közművelődés!H24+Támogatás!H24</f>
        <v>5073418.0913999993</v>
      </c>
      <c r="I24" s="87">
        <f>Igazgatás!I28+Községgazd!L24+Vagyongazd!I24+Közfoglalkoztatás!I24+Közút!I24+Környezetvédelem!L24+Egészségügy!L30+Sport!I24+Közművelődés!K24+Támogatás!O24</f>
        <v>748478</v>
      </c>
      <c r="J24" s="88">
        <f>Igazgatás!J28+Községgazd!M24+Vagyongazd!J24+Közfoglalkoztatás!J24+Közút!J24+Környezetvédelem!M24+Egészségügy!M30+Sport!J24+Közművelődés!L24+Támogatás!P24</f>
        <v>383570.6974</v>
      </c>
      <c r="K24" s="88">
        <f>Igazgatás!K28+Községgazd!N24+Vagyongazd!K24+Közfoglalkoztatás!K24+Közút!K24+Környezetvédelem!N24+Egészségügy!N30+Sport!K24+Közművelődés!M24+Támogatás!Q24</f>
        <v>450233.11739999999</v>
      </c>
      <c r="L24" s="88">
        <f>Igazgatás!L28+Községgazd!O24+Vagyongazd!L24+Közfoglalkoztatás!L24+Közút!L24+Környezetvédelem!O24+Egészségügy!O30+Sport!L24+Közművelődés!N24+Támogatás!R24</f>
        <v>383570.6974</v>
      </c>
      <c r="M24" s="88">
        <f>Igazgatás!M28+Községgazd!P24+Vagyongazd!M24+Közfoglalkoztatás!M24+Közút!M24+Környezetvédelem!P24+Egészségügy!P30+Sport!M24+Közművelődés!O24+Támogatás!S24</f>
        <v>383570.6974</v>
      </c>
      <c r="N24" s="91">
        <f>Igazgatás!N28+Községgazd!Q24+Vagyongazd!N24+Közfoglalkoztatás!N24+Közút!N24+Környezetvédelem!Q24+Egészségügy!Q30+Sport!N24+Közművelődés!P24+Támogatás!T24</f>
        <v>383570.6974</v>
      </c>
      <c r="O24" s="88">
        <f>Igazgatás!O28+Községgazd!R24+Vagyongazd!O24+Közfoglalkoztatás!O24+Közút!O24+Környezetvédelem!R24+Egészségügy!R30+Sport!O24+Közművelődés!Q24+Támogatás!U24</f>
        <v>383570.6974</v>
      </c>
      <c r="P24" s="90">
        <f>Igazgatás!P28+Községgazd!S24+Vagyongazd!P24+Közfoglalkoztatás!P24+Közút!P24+Környezetvédelem!S24+Egészségügy!S30+Sport!P24+Közművelődés!R24+Támogatás!V24</f>
        <v>383570.6974</v>
      </c>
      <c r="Q24" s="91">
        <f>Igazgatás!Q28+Községgazd!T24+Vagyongazd!Q24+Közfoglalkoztatás!Q24+Közút!Q24+Környezetvédelem!T24+Egészségügy!T30+Sport!Q24+Közművelődés!S24+Támogatás!W24</f>
        <v>383570.6974</v>
      </c>
      <c r="R24" s="88">
        <f>Igazgatás!R28+Községgazd!U24+Vagyongazd!R24+Közfoglalkoztatás!R24+Közút!R24+Környezetvédelem!U24+Egészségügy!U30+Sport!R24+Közművelődés!T24+Támogatás!X24</f>
        <v>383570.6974</v>
      </c>
      <c r="S24" s="90">
        <f>Igazgatás!S28+Községgazd!V24+Vagyongazd!S24+Közfoglalkoztatás!S24+Közút!S24+Környezetvédelem!V24+Egészségügy!V30+Sport!S24+Közművelődés!U24+Támogatás!Y24</f>
        <v>383570.6974</v>
      </c>
      <c r="T24" s="92">
        <f>Igazgatás!T28+Községgazd!W24+Vagyongazd!T24+Közfoglalkoztatás!T24+Közút!T24+Környezetvédelem!W24+Egészségügy!W30+Sport!T24+Közművelődés!V24+Támogatás!Z24</f>
        <v>422570.69739999995</v>
      </c>
    </row>
    <row r="25" spans="1:20" x14ac:dyDescent="0.25">
      <c r="B25" s="61"/>
      <c r="C25" s="604" t="s">
        <v>154</v>
      </c>
      <c r="D25" s="605"/>
      <c r="E25" s="605"/>
      <c r="F25" s="262">
        <f>Igazgatás!F29+Községgazd!F25+Vagyongazd!F25+Közfoglalkoztatás!F25+Közút!F25+Környezetvédelem!F25+Egészségügy!F31+Sport!F25+Közművelődés!F25+Támogatás!F25</f>
        <v>4983403.0199999996</v>
      </c>
      <c r="G25" s="155">
        <f>Igazgatás!G29+Községgazd!G25+Vagyongazd!G25+Közfoglalkoztatás!G25+Közút!G25+Környezetvédelem!G25+Egészségügy!G31+Sport!G25+Közművelődés!G25+Támogatás!G25</f>
        <v>0</v>
      </c>
      <c r="H25" s="169">
        <f>Igazgatás!H29+Községgazd!H25+Vagyongazd!H25+Közfoglalkoztatás!H25+Közút!H25+Környezetvédelem!H25+Egészségügy!H31+Sport!H25+Közművelődés!H25+Támogatás!H25</f>
        <v>4983403.0199999996</v>
      </c>
      <c r="I25" s="76">
        <f>Igazgatás!I29+Községgazd!L25+Vagyongazd!I25+Közfoglalkoztatás!I25+Közút!I25+Környezetvédelem!L25+Egészségügy!L31+Sport!I25+Közművelődés!K25+Támogatás!O25</f>
        <v>744203</v>
      </c>
      <c r="J25" s="1">
        <f>Igazgatás!J29+Községgazd!M25+Vagyongazd!J25+Közfoglalkoztatás!J25+Közút!J25+Környezetvédelem!M25+Egészségügy!M31+Sport!J25+Közművelődés!L25+Támogatás!P25</f>
        <v>379321.59999999998</v>
      </c>
      <c r="K25" s="1">
        <f>Igazgatás!K29+Községgazd!N25+Vagyongazd!K25+Közfoglalkoztatás!K25+Közút!K25+Környezetvédelem!N25+Egészségügy!N31+Sport!K25+Közművelődés!M25+Támogatás!Q25</f>
        <v>445984.02</v>
      </c>
      <c r="L25" s="1">
        <f>Igazgatás!L29+Községgazd!O25+Vagyongazd!L25+Közfoglalkoztatás!L25+Közút!L25+Környezetvédelem!O25+Egészségügy!O31+Sport!L25+Közművelődés!N25+Támogatás!R25</f>
        <v>379321.59999999998</v>
      </c>
      <c r="M25" s="1">
        <f>Igazgatás!M29+Községgazd!P25+Vagyongazd!M25+Közfoglalkoztatás!M25+Közút!M25+Környezetvédelem!P25+Egészségügy!P31+Sport!M25+Közművelődés!O25+Támogatás!S25</f>
        <v>379321.59999999998</v>
      </c>
      <c r="N25" s="82">
        <f>Igazgatás!N29+Községgazd!Q25+Vagyongazd!N25+Közfoglalkoztatás!N25+Közút!N25+Környezetvédelem!Q25+Egészségügy!Q31+Sport!N25+Közművelődés!P25+Támogatás!T25</f>
        <v>379321.59999999998</v>
      </c>
      <c r="O25" s="1">
        <f>Igazgatás!O29+Községgazd!R25+Vagyongazd!O25+Közfoglalkoztatás!O25+Közút!O25+Környezetvédelem!R25+Egészségügy!R31+Sport!O25+Közművelődés!Q25+Támogatás!U25</f>
        <v>379321.59999999998</v>
      </c>
      <c r="P25" s="42">
        <f>Igazgatás!P29+Községgazd!S25+Vagyongazd!P25+Közfoglalkoztatás!P25+Közút!P25+Környezetvédelem!S25+Egészségügy!S31+Sport!P25+Közművelődés!R25+Támogatás!V25</f>
        <v>379321.59999999998</v>
      </c>
      <c r="Q25" s="82">
        <f>Igazgatás!Q29+Községgazd!T25+Vagyongazd!Q25+Közfoglalkoztatás!Q25+Közút!Q25+Környezetvédelem!T25+Egészségügy!T31+Sport!Q25+Közművelődés!S25+Támogatás!W25</f>
        <v>379321.59999999998</v>
      </c>
      <c r="R25" s="1">
        <f>Igazgatás!R29+Községgazd!U25+Vagyongazd!R25+Közfoglalkoztatás!R25+Közút!R25+Környezetvédelem!U25+Egészségügy!U31+Sport!R25+Közművelődés!T25+Támogatás!X25</f>
        <v>379321.59999999998</v>
      </c>
      <c r="S25" s="42">
        <f>Igazgatás!S29+Községgazd!V25+Vagyongazd!S25+Közfoglalkoztatás!S25+Közút!S25+Környezetvédelem!V25+Egészségügy!V31+Sport!S25+Közművelődés!U25+Támogatás!Y25</f>
        <v>379321.59999999998</v>
      </c>
      <c r="T25" s="44">
        <f>Igazgatás!T29+Községgazd!W25+Vagyongazd!T25+Közfoglalkoztatás!T25+Közút!T25+Környezetvédelem!W25+Egészségügy!W31+Sport!T25+Közművelődés!V25+Támogatás!Z25</f>
        <v>379321.59999999998</v>
      </c>
    </row>
    <row r="26" spans="1:20" hidden="1" x14ac:dyDescent="0.25">
      <c r="B26" s="62"/>
      <c r="C26" s="606" t="s">
        <v>155</v>
      </c>
      <c r="D26" s="607"/>
      <c r="E26" s="607"/>
      <c r="F26" s="263">
        <f>Igazgatás!F32+Községgazd!F26+Vagyongazd!F26+Közfoglalkoztatás!F26+Közút!F26+Környezetvédelem!F26+Egészségügy!F35+Sport!F26+Közművelődés!F26+Támogatás!F26</f>
        <v>0</v>
      </c>
      <c r="G26" s="156">
        <f>Igazgatás!G32+Községgazd!G26+Vagyongazd!G26+Közfoglalkoztatás!G26+Közút!G26+Környezetvédelem!G26+Egészségügy!G35+Sport!G26+Közművelődés!G26+Támogatás!G26</f>
        <v>0</v>
      </c>
      <c r="H26" s="169">
        <f>Igazgatás!H32+Községgazd!H26+Vagyongazd!H26+Közfoglalkoztatás!H26+Közút!H26+Környezetvédelem!H26+Egészségügy!H35+Sport!H26+Közművelődés!H26+Támogatás!H26</f>
        <v>0</v>
      </c>
      <c r="I26" s="76">
        <f>Igazgatás!I32+Községgazd!L26+Vagyongazd!I26+Közfoglalkoztatás!I26+Közút!I26+Környezetvédelem!L26+Egészségügy!L35+Sport!I26+Közművelődés!K26+Támogatás!O26</f>
        <v>0</v>
      </c>
      <c r="J26" s="1">
        <f>Igazgatás!J32+Községgazd!M26+Vagyongazd!J26+Közfoglalkoztatás!J26+Közút!J26+Környezetvédelem!M26+Egészségügy!M35+Sport!J26+Közművelődés!L26+Támogatás!P26</f>
        <v>0</v>
      </c>
      <c r="K26" s="1">
        <f>Igazgatás!K32+Községgazd!N26+Vagyongazd!K26+Közfoglalkoztatás!K26+Közút!K26+Környezetvédelem!N26+Egészségügy!N35+Sport!K26+Közművelődés!M26+Támogatás!Q26</f>
        <v>0</v>
      </c>
      <c r="L26" s="1">
        <f>Igazgatás!L32+Községgazd!O26+Vagyongazd!L26+Közfoglalkoztatás!L26+Közút!L26+Környezetvédelem!O26+Egészségügy!O35+Sport!L26+Közművelődés!N26+Támogatás!R26</f>
        <v>0</v>
      </c>
      <c r="M26" s="1">
        <f>Igazgatás!M32+Községgazd!P26+Vagyongazd!M26+Közfoglalkoztatás!M26+Közút!M26+Környezetvédelem!P26+Egészségügy!P35+Sport!M26+Közművelődés!O26+Támogatás!S26</f>
        <v>0</v>
      </c>
      <c r="N26" s="82">
        <f>Igazgatás!N32+Községgazd!Q26+Vagyongazd!N26+Közfoglalkoztatás!N26+Közút!N26+Környezetvédelem!Q26+Egészségügy!Q35+Sport!N26+Közművelődés!P26+Támogatás!T26</f>
        <v>0</v>
      </c>
      <c r="O26" s="1">
        <f>Igazgatás!O32+Községgazd!R26+Vagyongazd!O26+Közfoglalkoztatás!O26+Közút!O26+Környezetvédelem!R26+Egészségügy!R35+Sport!O26+Közművelődés!Q26+Támogatás!U26</f>
        <v>0</v>
      </c>
      <c r="P26" s="42">
        <f>Igazgatás!P32+Községgazd!S26+Vagyongazd!P26+Közfoglalkoztatás!P26+Közút!P26+Környezetvédelem!S26+Egészségügy!S35+Sport!P26+Közművelődés!R26+Támogatás!V26</f>
        <v>0</v>
      </c>
      <c r="Q26" s="82">
        <f>Igazgatás!Q32+Községgazd!T26+Vagyongazd!Q26+Közfoglalkoztatás!Q26+Közút!Q26+Környezetvédelem!T26+Egészségügy!T35+Sport!Q26+Közművelődés!S26+Támogatás!W26</f>
        <v>0</v>
      </c>
      <c r="R26" s="1">
        <f>Igazgatás!R32+Községgazd!U26+Vagyongazd!R26+Közfoglalkoztatás!R26+Közút!R26+Környezetvédelem!U26+Egészségügy!U35+Sport!R26+Közművelődés!T26+Támogatás!X26</f>
        <v>0</v>
      </c>
      <c r="S26" s="42">
        <f>Igazgatás!S32+Községgazd!V26+Vagyongazd!S26+Közfoglalkoztatás!S26+Közút!S26+Környezetvédelem!V26+Egészségügy!V35+Sport!S26+Közművelődés!U26+Támogatás!Y26</f>
        <v>0</v>
      </c>
      <c r="T26" s="44">
        <f>Igazgatás!T32+Községgazd!W26+Vagyongazd!T26+Közfoglalkoztatás!T26+Közút!T26+Környezetvédelem!W26+Egészségügy!W35+Sport!T26+Közművelődés!V26+Támogatás!Z26</f>
        <v>0</v>
      </c>
    </row>
    <row r="27" spans="1:20" hidden="1" x14ac:dyDescent="0.25">
      <c r="B27" s="62"/>
      <c r="C27" s="606" t="s">
        <v>156</v>
      </c>
      <c r="D27" s="607"/>
      <c r="E27" s="607"/>
      <c r="F27" s="263">
        <f>Igazgatás!F33+Községgazd!F27+Vagyongazd!F27+Közfoglalkoztatás!F27+Közút!F27+Környezetvédelem!F27+Egészségügy!F36+Sport!F27+Közművelődés!F27+Támogatás!F27</f>
        <v>0</v>
      </c>
      <c r="G27" s="156">
        <f>Igazgatás!G33+Községgazd!G27+Vagyongazd!G27+Közfoglalkoztatás!G27+Közút!G27+Környezetvédelem!G27+Egészségügy!G36+Sport!G27+Közművelődés!G27+Támogatás!G27</f>
        <v>0</v>
      </c>
      <c r="H27" s="169">
        <f>Igazgatás!H33+Községgazd!H27+Vagyongazd!H27+Közfoglalkoztatás!H27+Közút!H27+Környezetvédelem!H27+Egészségügy!H36+Sport!H27+Közművelődés!H27+Támogatás!H27</f>
        <v>0</v>
      </c>
      <c r="I27" s="76">
        <f>Igazgatás!I33+Községgazd!L27+Vagyongazd!I27+Közfoglalkoztatás!I27+Közút!I27+Környezetvédelem!L27+Egészségügy!L36+Sport!I27+Közművelődés!K27+Támogatás!O27</f>
        <v>0</v>
      </c>
      <c r="J27" s="1">
        <f>Igazgatás!J33+Községgazd!M27+Vagyongazd!J27+Közfoglalkoztatás!J27+Közút!J27+Környezetvédelem!M27+Egészségügy!M36+Sport!J27+Közművelődés!L27+Támogatás!P27</f>
        <v>0</v>
      </c>
      <c r="K27" s="1">
        <f>Igazgatás!K33+Községgazd!N27+Vagyongazd!K27+Közfoglalkoztatás!K27+Közút!K27+Környezetvédelem!N27+Egészségügy!N36+Sport!K27+Közművelődés!M27+Támogatás!Q27</f>
        <v>0</v>
      </c>
      <c r="L27" s="1">
        <f>Igazgatás!L33+Községgazd!O27+Vagyongazd!L27+Közfoglalkoztatás!L27+Közút!L27+Környezetvédelem!O27+Egészségügy!O36+Sport!L27+Közművelődés!N27+Támogatás!R27</f>
        <v>0</v>
      </c>
      <c r="M27" s="1">
        <f>Igazgatás!M33+Községgazd!P27+Vagyongazd!M27+Közfoglalkoztatás!M27+Közút!M27+Környezetvédelem!P27+Egészségügy!P36+Sport!M27+Közművelődés!O27+Támogatás!S27</f>
        <v>0</v>
      </c>
      <c r="N27" s="82">
        <f>Igazgatás!N33+Községgazd!Q27+Vagyongazd!N27+Közfoglalkoztatás!N27+Közút!N27+Környezetvédelem!Q27+Egészségügy!Q36+Sport!N27+Közművelődés!P27+Támogatás!T27</f>
        <v>0</v>
      </c>
      <c r="O27" s="1">
        <f>Igazgatás!O33+Községgazd!R27+Vagyongazd!O27+Közfoglalkoztatás!O27+Közút!O27+Környezetvédelem!R27+Egészségügy!R36+Sport!O27+Közművelődés!Q27+Támogatás!U27</f>
        <v>0</v>
      </c>
      <c r="P27" s="42">
        <f>Igazgatás!P33+Községgazd!S27+Vagyongazd!P27+Közfoglalkoztatás!P27+Közút!P27+Környezetvédelem!S27+Egészségügy!S36+Sport!P27+Közművelődés!R27+Támogatás!V27</f>
        <v>0</v>
      </c>
      <c r="Q27" s="82">
        <f>Igazgatás!Q33+Községgazd!T27+Vagyongazd!Q27+Közfoglalkoztatás!Q27+Közút!Q27+Környezetvédelem!T27+Egészségügy!T36+Sport!Q27+Közművelődés!S27+Támogatás!W27</f>
        <v>0</v>
      </c>
      <c r="R27" s="1">
        <f>Igazgatás!R33+Községgazd!U27+Vagyongazd!R27+Közfoglalkoztatás!R27+Közút!R27+Környezetvédelem!U27+Egészségügy!U36+Sport!R27+Közművelődés!T27+Támogatás!X27</f>
        <v>0</v>
      </c>
      <c r="S27" s="42">
        <f>Igazgatás!S33+Községgazd!V27+Vagyongazd!S27+Közfoglalkoztatás!S27+Közút!S27+Környezetvédelem!V27+Egészségügy!V36+Sport!S27+Közművelődés!U27+Támogatás!Y27</f>
        <v>0</v>
      </c>
      <c r="T27" s="44">
        <f>Igazgatás!T33+Községgazd!W27+Vagyongazd!T27+Közfoglalkoztatás!T27+Közút!T27+Környezetvédelem!W27+Egészségügy!W36+Sport!T27+Közművelődés!V27+Támogatás!Z27</f>
        <v>0</v>
      </c>
    </row>
    <row r="28" spans="1:20" x14ac:dyDescent="0.25">
      <c r="B28" s="62"/>
      <c r="C28" s="606" t="s">
        <v>157</v>
      </c>
      <c r="D28" s="607"/>
      <c r="E28" s="607"/>
      <c r="F28" s="263">
        <f>Igazgatás!F34+Községgazd!F28+Vagyongazd!F28+Közfoglalkoztatás!F28+Közút!F28+Környezetvédelem!F28+Egészségügy!F37+Sport!F28+Közművelődés!F28+Támogatás!F28</f>
        <v>24628.172400000003</v>
      </c>
      <c r="G28" s="156">
        <f>Igazgatás!G34+Községgazd!G28+Vagyongazd!G28+Közfoglalkoztatás!G28+Közút!G28+Környezetvédelem!G28+Egészségügy!G37+Sport!G28+Közművelődés!G28+Támogatás!G28</f>
        <v>25000</v>
      </c>
      <c r="H28" s="169">
        <f>Igazgatás!H34+Községgazd!H28+Vagyongazd!H28+Közfoglalkoztatás!H28+Közút!H28+Környezetvédelem!H28+Egészségügy!H37+Sport!H28+Közművelődés!H28+Támogatás!H28</f>
        <v>49628.172400000003</v>
      </c>
      <c r="I28" s="76">
        <f>Igazgatás!I34+Községgazd!L28+Vagyongazd!I28+Közfoglalkoztatás!I28+Közút!I28+Környezetvédelem!L28+Egészségügy!L37+Sport!I28+Közművelődés!K28+Támogatás!O28</f>
        <v>2064</v>
      </c>
      <c r="J28" s="1">
        <f>Igazgatás!J34+Községgazd!M28+Vagyongazd!J28+Közfoglalkoztatás!J28+Közút!J28+Környezetvédelem!M28+Egészségügy!M37+Sport!J28+Közművelődés!L28+Támogatás!P28</f>
        <v>2051.2883999999999</v>
      </c>
      <c r="K28" s="1">
        <f>Igazgatás!K34+Községgazd!N28+Vagyongazd!K28+Közfoglalkoztatás!K28+Közút!K28+Környezetvédelem!N28+Egészségügy!N37+Sport!K28+Közművelődés!M28+Támogatás!Q28</f>
        <v>2051.2883999999999</v>
      </c>
      <c r="L28" s="1">
        <f>Igazgatás!L34+Községgazd!O28+Vagyongazd!L28+Közfoglalkoztatás!L28+Közút!L28+Környezetvédelem!O28+Egészségügy!O37+Sport!L28+Közművelődés!N28+Támogatás!R28</f>
        <v>2051.2883999999999</v>
      </c>
      <c r="M28" s="1">
        <f>Igazgatás!M34+Községgazd!P28+Vagyongazd!M28+Közfoglalkoztatás!M28+Közút!M28+Környezetvédelem!P28+Egészségügy!P37+Sport!M28+Közművelődés!O28+Támogatás!S28</f>
        <v>2051.2883999999999</v>
      </c>
      <c r="N28" s="82">
        <f>Igazgatás!N34+Községgazd!Q28+Vagyongazd!N28+Közfoglalkoztatás!N28+Közút!N28+Környezetvédelem!Q28+Egészségügy!Q37+Sport!N28+Közművelődés!P28+Támogatás!T28</f>
        <v>2051.2883999999999</v>
      </c>
      <c r="O28" s="1">
        <f>Igazgatás!O34+Községgazd!R28+Vagyongazd!O28+Közfoglalkoztatás!O28+Közút!O28+Környezetvédelem!R28+Egészségügy!R37+Sport!O28+Közművelődés!Q28+Támogatás!U28</f>
        <v>2051.2883999999999</v>
      </c>
      <c r="P28" s="42">
        <f>Igazgatás!P34+Községgazd!S28+Vagyongazd!P28+Közfoglalkoztatás!P28+Közút!P28+Környezetvédelem!S28+Egészségügy!S37+Sport!P28+Közművelődés!R28+Támogatás!V28</f>
        <v>2051.2883999999999</v>
      </c>
      <c r="Q28" s="82">
        <f>Igazgatás!Q34+Községgazd!T28+Vagyongazd!Q28+Közfoglalkoztatás!Q28+Közút!Q28+Környezetvédelem!T28+Egészségügy!T37+Sport!Q28+Közművelődés!S28+Támogatás!W28</f>
        <v>2051.2883999999999</v>
      </c>
      <c r="R28" s="1">
        <f>Igazgatás!R34+Községgazd!U28+Vagyongazd!R28+Közfoglalkoztatás!R28+Közút!R28+Környezetvédelem!U28+Egészségügy!U37+Sport!R28+Közművelődés!T28+Támogatás!X28</f>
        <v>2051.2883999999999</v>
      </c>
      <c r="S28" s="42">
        <f>Igazgatás!S34+Községgazd!V28+Vagyongazd!S28+Közfoglalkoztatás!S28+Közút!S28+Környezetvédelem!V28+Egészségügy!V37+Sport!S28+Közművelődés!U28+Támogatás!Y28</f>
        <v>2051.2883999999999</v>
      </c>
      <c r="T28" s="44">
        <f>Igazgatás!T34+Községgazd!W28+Vagyongazd!T28+Közfoglalkoztatás!T28+Közút!T28+Környezetvédelem!W28+Egészségügy!W37+Sport!T28+Közművelődés!V28+Támogatás!Z28</f>
        <v>27051.288400000001</v>
      </c>
    </row>
    <row r="29" spans="1:20" hidden="1" x14ac:dyDescent="0.25">
      <c r="B29" s="62"/>
      <c r="C29" s="606" t="s">
        <v>158</v>
      </c>
      <c r="D29" s="607"/>
      <c r="E29" s="607"/>
      <c r="F29" s="263">
        <f>Igazgatás!F35+Községgazd!F29+Vagyongazd!F29+Közfoglalkoztatás!F29+Közút!F29+Környezetvédelem!F29+Egészségügy!F38+Sport!F29+Közművelődés!F29+Támogatás!F29</f>
        <v>0</v>
      </c>
      <c r="G29" s="156">
        <f>Igazgatás!G35+Községgazd!G29+Vagyongazd!G29+Közfoglalkoztatás!G29+Közút!G29+Környezetvédelem!G29+Egészségügy!G38+Sport!G29+Közművelődés!G29+Támogatás!G29</f>
        <v>0</v>
      </c>
      <c r="H29" s="169">
        <f>Igazgatás!H35+Községgazd!H29+Vagyongazd!H29+Közfoglalkoztatás!H29+Közút!H29+Környezetvédelem!H29+Egészségügy!H38+Sport!H29+Közművelődés!H29+Támogatás!H29</f>
        <v>0</v>
      </c>
      <c r="I29" s="76">
        <f>Igazgatás!I35+Községgazd!L29+Vagyongazd!I29+Közfoglalkoztatás!I29+Közút!I29+Környezetvédelem!L29+Egészségügy!L38+Sport!I29+Közművelődés!K29+Támogatás!O29</f>
        <v>0</v>
      </c>
      <c r="J29" s="1">
        <f>Igazgatás!J35+Községgazd!M29+Vagyongazd!J29+Közfoglalkoztatás!J29+Közút!J29+Környezetvédelem!M29+Egészségügy!M38+Sport!J29+Közművelődés!L29+Támogatás!P29</f>
        <v>0</v>
      </c>
      <c r="K29" s="1">
        <f>Igazgatás!K35+Községgazd!N29+Vagyongazd!K29+Közfoglalkoztatás!K29+Közút!K29+Környezetvédelem!N29+Egészségügy!N38+Sport!K29+Közművelődés!M29+Támogatás!Q29</f>
        <v>0</v>
      </c>
      <c r="L29" s="1">
        <f>Igazgatás!L35+Községgazd!O29+Vagyongazd!L29+Közfoglalkoztatás!L29+Közút!L29+Környezetvédelem!O29+Egészségügy!O38+Sport!L29+Közművelődés!N29+Támogatás!R29</f>
        <v>0</v>
      </c>
      <c r="M29" s="1">
        <f>Igazgatás!M35+Községgazd!P29+Vagyongazd!M29+Közfoglalkoztatás!M29+Közút!M29+Környezetvédelem!P29+Egészségügy!P38+Sport!M29+Közművelődés!O29+Támogatás!S29</f>
        <v>0</v>
      </c>
      <c r="N29" s="82">
        <f>Igazgatás!N35+Községgazd!Q29+Vagyongazd!N29+Közfoglalkoztatás!N29+Közút!N29+Környezetvédelem!Q29+Egészségügy!Q38+Sport!N29+Közművelődés!P29+Támogatás!T29</f>
        <v>0</v>
      </c>
      <c r="O29" s="1">
        <f>Igazgatás!O35+Községgazd!R29+Vagyongazd!O29+Közfoglalkoztatás!O29+Közút!O29+Környezetvédelem!R29+Egészségügy!R38+Sport!O29+Közművelődés!Q29+Támogatás!U29</f>
        <v>0</v>
      </c>
      <c r="P29" s="42">
        <f>Igazgatás!P35+Községgazd!S29+Vagyongazd!P29+Közfoglalkoztatás!P29+Közút!P29+Környezetvédelem!S29+Egészségügy!S38+Sport!P29+Közművelődés!R29+Támogatás!V29</f>
        <v>0</v>
      </c>
      <c r="Q29" s="82">
        <f>Igazgatás!Q35+Községgazd!T29+Vagyongazd!Q29+Közfoglalkoztatás!Q29+Közút!Q29+Környezetvédelem!T29+Egészségügy!T38+Sport!Q29+Közművelődés!S29+Támogatás!W29</f>
        <v>0</v>
      </c>
      <c r="R29" s="1">
        <f>Igazgatás!R35+Községgazd!U29+Vagyongazd!R29+Közfoglalkoztatás!R29+Közút!R29+Környezetvédelem!U29+Egészségügy!U38+Sport!R29+Közművelődés!T29+Támogatás!X29</f>
        <v>0</v>
      </c>
      <c r="S29" s="42">
        <f>Igazgatás!S35+Községgazd!V29+Vagyongazd!S29+Közfoglalkoztatás!S29+Közút!S29+Környezetvédelem!V29+Egészségügy!V38+Sport!S29+Közművelődés!U29+Támogatás!Y29</f>
        <v>0</v>
      </c>
      <c r="T29" s="44">
        <f>Igazgatás!T35+Községgazd!W29+Vagyongazd!T29+Közfoglalkoztatás!T29+Közút!T29+Környezetvédelem!W29+Egészségügy!W38+Sport!T29+Közművelődés!V29+Támogatás!Z29</f>
        <v>0</v>
      </c>
    </row>
    <row r="30" spans="1:20" hidden="1" x14ac:dyDescent="0.25">
      <c r="B30" s="62"/>
      <c r="C30" s="606" t="s">
        <v>159</v>
      </c>
      <c r="D30" s="607"/>
      <c r="E30" s="607"/>
      <c r="F30" s="263">
        <f>Igazgatás!F36+Községgazd!F30+Vagyongazd!F30+Közfoglalkoztatás!F30+Közút!F30+Környezetvédelem!F30+Egészségügy!F39+Sport!F30+Közművelődés!F30+Támogatás!F30</f>
        <v>0</v>
      </c>
      <c r="G30" s="156">
        <f>Igazgatás!G36+Községgazd!G30+Vagyongazd!G30+Közfoglalkoztatás!G30+Közút!G30+Környezetvédelem!G30+Egészségügy!G39+Sport!G30+Közművelődés!G30+Támogatás!G30</f>
        <v>0</v>
      </c>
      <c r="H30" s="169">
        <f>Igazgatás!H36+Községgazd!H30+Vagyongazd!H30+Közfoglalkoztatás!H30+Közút!H30+Környezetvédelem!H30+Egészségügy!H39+Sport!H30+Közművelődés!H30+Támogatás!H30</f>
        <v>0</v>
      </c>
      <c r="I30" s="76">
        <f>Igazgatás!I36+Községgazd!L30+Vagyongazd!I30+Közfoglalkoztatás!I30+Közút!I30+Környezetvédelem!L30+Egészségügy!L39+Sport!I30+Közművelődés!K30+Támogatás!O30</f>
        <v>0</v>
      </c>
      <c r="J30" s="1">
        <f>Igazgatás!J36+Községgazd!M30+Vagyongazd!J30+Közfoglalkoztatás!J30+Közút!J30+Környezetvédelem!M30+Egészségügy!M39+Sport!J30+Közművelődés!L30+Támogatás!P30</f>
        <v>0</v>
      </c>
      <c r="K30" s="1">
        <f>Igazgatás!K36+Községgazd!N30+Vagyongazd!K30+Közfoglalkoztatás!K30+Közút!K30+Környezetvédelem!N30+Egészségügy!N39+Sport!K30+Közművelődés!M30+Támogatás!Q30</f>
        <v>0</v>
      </c>
      <c r="L30" s="1">
        <f>Igazgatás!L36+Községgazd!O30+Vagyongazd!L30+Közfoglalkoztatás!L30+Közút!L30+Környezetvédelem!O30+Egészségügy!O39+Sport!L30+Közművelődés!N30+Támogatás!R30</f>
        <v>0</v>
      </c>
      <c r="M30" s="1">
        <f>Igazgatás!M36+Községgazd!P30+Vagyongazd!M30+Közfoglalkoztatás!M30+Közút!M30+Környezetvédelem!P30+Egészségügy!P39+Sport!M30+Közművelődés!O30+Támogatás!S30</f>
        <v>0</v>
      </c>
      <c r="N30" s="82">
        <f>Igazgatás!N36+Községgazd!Q30+Vagyongazd!N30+Közfoglalkoztatás!N30+Közút!N30+Környezetvédelem!Q30+Egészségügy!Q39+Sport!N30+Közművelődés!P30+Támogatás!T30</f>
        <v>0</v>
      </c>
      <c r="O30" s="1">
        <f>Igazgatás!O36+Községgazd!R30+Vagyongazd!O30+Közfoglalkoztatás!O30+Közút!O30+Környezetvédelem!R30+Egészségügy!R39+Sport!O30+Közművelődés!Q30+Támogatás!U30</f>
        <v>0</v>
      </c>
      <c r="P30" s="42">
        <f>Igazgatás!P36+Községgazd!S30+Vagyongazd!P30+Közfoglalkoztatás!P30+Közút!P30+Környezetvédelem!S30+Egészségügy!S39+Sport!P30+Közművelődés!R30+Támogatás!V30</f>
        <v>0</v>
      </c>
      <c r="Q30" s="82">
        <f>Igazgatás!Q36+Községgazd!T30+Vagyongazd!Q30+Közfoglalkoztatás!Q30+Közút!Q30+Környezetvédelem!T30+Egészségügy!T39+Sport!Q30+Közművelődés!S30+Támogatás!W30</f>
        <v>0</v>
      </c>
      <c r="R30" s="1">
        <f>Igazgatás!R36+Községgazd!U30+Vagyongazd!R30+Közfoglalkoztatás!R30+Közút!R30+Környezetvédelem!U30+Egészségügy!U39+Sport!R30+Közművelődés!T30+Támogatás!X30</f>
        <v>0</v>
      </c>
      <c r="S30" s="42">
        <f>Igazgatás!S36+Községgazd!V30+Vagyongazd!S30+Közfoglalkoztatás!S30+Közút!S30+Környezetvédelem!V30+Egészségügy!V39+Sport!S30+Közművelődés!U30+Támogatás!Y30</f>
        <v>0</v>
      </c>
      <c r="T30" s="44">
        <f>Igazgatás!T36+Községgazd!W30+Vagyongazd!T30+Közfoglalkoztatás!T30+Közút!T30+Környezetvédelem!W30+Egészségügy!W39+Sport!T30+Közművelődés!V30+Támogatás!Z30</f>
        <v>0</v>
      </c>
    </row>
    <row r="31" spans="1:20" ht="15.75" thickBot="1" x14ac:dyDescent="0.3">
      <c r="B31" s="63"/>
      <c r="C31" s="608" t="s">
        <v>160</v>
      </c>
      <c r="D31" s="609"/>
      <c r="E31" s="609"/>
      <c r="F31" s="264">
        <f>Igazgatás!F37+Községgazd!F31+Vagyongazd!F31+Közfoglalkoztatás!F31+Közút!F31+Környezetvédelem!F31+Egészségügy!F40+Sport!F31+Közművelődés!F31+Támogatás!F31</f>
        <v>26386.898999999998</v>
      </c>
      <c r="G31" s="157">
        <f>Igazgatás!G37+Községgazd!G31+Vagyongazd!G31+Közfoglalkoztatás!G31+Közút!G31+Környezetvédelem!G31+Egészségügy!G40+Sport!G31+Közművelődés!G31+Támogatás!G31</f>
        <v>14000</v>
      </c>
      <c r="H31" s="169">
        <f>Igazgatás!H37+Községgazd!H31+Vagyongazd!H31+Közfoglalkoztatás!H31+Közút!H31+Környezetvédelem!H31+Egészségügy!H40+Sport!H31+Közművelődés!H31+Támogatás!H31</f>
        <v>40386.898999999998</v>
      </c>
      <c r="I31" s="76">
        <f>Igazgatás!I37+Községgazd!L31+Vagyongazd!I31+Közfoglalkoztatás!I31+Közút!I31+Környezetvédelem!L31+Egészségügy!L40+Sport!I31+Közművelődés!K31+Támogatás!O31</f>
        <v>2211</v>
      </c>
      <c r="J31" s="1">
        <f>Igazgatás!J37+Községgazd!M31+Vagyongazd!J31+Közfoglalkoztatás!J31+Közút!J31+Környezetvédelem!M31+Egészségügy!M40+Sport!J31+Közművelődés!L31+Támogatás!P31</f>
        <v>2197.8089999999997</v>
      </c>
      <c r="K31" s="1">
        <f>Igazgatás!K37+Községgazd!N31+Vagyongazd!K31+Közfoglalkoztatás!K31+Közút!K31+Környezetvédelem!N31+Egészségügy!N40+Sport!K31+Közművelődés!M31+Támogatás!Q31</f>
        <v>2197.8089999999997</v>
      </c>
      <c r="L31" s="1">
        <f>Igazgatás!L37+Községgazd!O31+Vagyongazd!L31+Közfoglalkoztatás!L31+Közút!L31+Környezetvédelem!O31+Egészségügy!O40+Sport!L31+Közművelődés!N31+Támogatás!R31</f>
        <v>2197.8089999999997</v>
      </c>
      <c r="M31" s="1">
        <f>Igazgatás!M37+Községgazd!P31+Vagyongazd!M31+Közfoglalkoztatás!M31+Közút!M31+Környezetvédelem!P31+Egészségügy!P40+Sport!M31+Közművelődés!O31+Támogatás!S31</f>
        <v>2197.8089999999997</v>
      </c>
      <c r="N31" s="82">
        <f>Igazgatás!N37+Községgazd!Q31+Vagyongazd!N31+Közfoglalkoztatás!N31+Közút!N31+Környezetvédelem!Q31+Egészségügy!Q40+Sport!N31+Közművelődés!P31+Támogatás!T31</f>
        <v>2197.8089999999997</v>
      </c>
      <c r="O31" s="1">
        <f>Igazgatás!O37+Községgazd!R31+Vagyongazd!O31+Közfoglalkoztatás!O31+Közút!O31+Környezetvédelem!R31+Egészségügy!R40+Sport!O31+Közművelődés!Q31+Támogatás!U31</f>
        <v>2197.8089999999997</v>
      </c>
      <c r="P31" s="42">
        <f>Igazgatás!P37+Községgazd!S31+Vagyongazd!P31+Közfoglalkoztatás!P31+Közút!P31+Környezetvédelem!S31+Egészségügy!S40+Sport!P31+Közművelődés!R31+Támogatás!V31</f>
        <v>2197.8089999999997</v>
      </c>
      <c r="Q31" s="82">
        <f>Igazgatás!Q37+Községgazd!T31+Vagyongazd!Q31+Közfoglalkoztatás!Q31+Közút!Q31+Környezetvédelem!T31+Egészségügy!T40+Sport!Q31+Közművelődés!S31+Támogatás!W31</f>
        <v>2197.8089999999997</v>
      </c>
      <c r="R31" s="1">
        <f>Igazgatás!R37+Községgazd!U31+Vagyongazd!R31+Közfoglalkoztatás!R31+Közút!R31+Környezetvédelem!U31+Egészségügy!U40+Sport!R31+Közművelődés!T31+Támogatás!X31</f>
        <v>2197.8089999999997</v>
      </c>
      <c r="S31" s="42">
        <f>Igazgatás!S37+Községgazd!V31+Vagyongazd!S31+Közfoglalkoztatás!S31+Közút!S31+Környezetvédelem!V31+Egészségügy!V40+Sport!S31+Közművelődés!U31+Támogatás!Y31</f>
        <v>2197.8089999999997</v>
      </c>
      <c r="T31" s="44">
        <f>Igazgatás!T37+Községgazd!W31+Vagyongazd!T31+Közfoglalkoztatás!T31+Közút!T31+Környezetvédelem!W31+Egészségügy!W40+Sport!T31+Közművelődés!V31+Támogatás!Z31</f>
        <v>16197.808999999999</v>
      </c>
    </row>
    <row r="32" spans="1:20" ht="15.75" thickBot="1" x14ac:dyDescent="0.3">
      <c r="B32" s="85" t="s">
        <v>161</v>
      </c>
      <c r="C32" s="540" t="s">
        <v>162</v>
      </c>
      <c r="D32" s="558"/>
      <c r="E32" s="558"/>
      <c r="F32" s="261">
        <f>Igazgatás!F38+Községgazd!F32+Vagyongazd!F32+Közfoglalkoztatás!F32+Közút!F32+Környezetvédelem!F32+Egészségügy!F41+Sport!F32+Közművelődés!F32+Támogatás!F32</f>
        <v>31925108.23</v>
      </c>
      <c r="G32" s="154">
        <f>Igazgatás!G38+Községgazd!G32+Vagyongazd!G32+Közfoglalkoztatás!G32+Közút!G32+Környezetvédelem!G32+Egészségügy!G41+Sport!G32+Közművelődés!G32+Támogatás!G32</f>
        <v>1017700</v>
      </c>
      <c r="H32" s="166">
        <f>Igazgatás!H38+Községgazd!H32+Vagyongazd!H32+Közfoglalkoztatás!H32+Közút!H32+Környezetvédelem!H32+Egészségügy!H41+Sport!H32+Közművelődés!H32+Támogatás!H32</f>
        <v>32942808.23</v>
      </c>
      <c r="I32" s="87">
        <f>Igazgatás!I38+Községgazd!L32+Vagyongazd!I32+Közfoglalkoztatás!I32+Közút!I32+Környezetvédelem!L32+Egészségügy!L41+Sport!I32+Közművelődés!K32+Támogatás!O32</f>
        <v>5424262.3700000001</v>
      </c>
      <c r="J32" s="88">
        <f>Igazgatás!J38+Községgazd!M32+Vagyongazd!J32+Közfoglalkoztatás!J32+Közút!J32+Környezetvédelem!M32+Egészségügy!M41+Sport!J32+Közművelődés!L32+Támogatás!P32</f>
        <v>2915792.99</v>
      </c>
      <c r="K32" s="88">
        <f>Igazgatás!K38+Községgazd!N32+Vagyongazd!K32+Közfoglalkoztatás!K32+Közút!K32+Környezetvédelem!N32+Egészségügy!N41+Sport!K32+Közművelődés!M32+Támogatás!Q32</f>
        <v>1625507.12</v>
      </c>
      <c r="L32" s="88">
        <f>Igazgatás!L38+Községgazd!O32+Vagyongazd!L32+Közfoglalkoztatás!L32+Közút!L32+Környezetvédelem!O32+Egészségügy!O41+Sport!L32+Közművelődés!N32+Támogatás!R32</f>
        <v>1660021.99</v>
      </c>
      <c r="M32" s="88">
        <f>Igazgatás!M38+Községgazd!P32+Vagyongazd!M32+Közfoglalkoztatás!M32+Közút!M32+Környezetvédelem!P32+Egészségügy!P41+Sport!M32+Közművelődés!O32+Támogatás!S32</f>
        <v>1475315.7</v>
      </c>
      <c r="N32" s="91">
        <f>Igazgatás!N38+Községgazd!Q32+Vagyongazd!N32+Közfoglalkoztatás!N32+Közút!N32+Környezetvédelem!Q32+Egészségügy!Q41+Sport!N32+Közművelődés!P32+Támogatás!T32</f>
        <v>1780549.99</v>
      </c>
      <c r="O32" s="88">
        <f>Igazgatás!O38+Községgazd!R32+Vagyongazd!O32+Közfoglalkoztatás!O32+Közút!O32+Környezetvédelem!R32+Egészségügy!R41+Sport!O32+Közművelődés!Q32+Támogatás!U32</f>
        <v>2252035.7000000002</v>
      </c>
      <c r="P32" s="90">
        <f>Igazgatás!P38+Községgazd!S32+Vagyongazd!P32+Közfoglalkoztatás!P32+Közút!P32+Környezetvédelem!S32+Egészségügy!S41+Sport!P32+Közművelődés!R32+Támogatás!V32</f>
        <v>1461569.99</v>
      </c>
      <c r="Q32" s="91">
        <f>Igazgatás!Q38+Községgazd!T32+Vagyongazd!Q32+Közfoglalkoztatás!Q32+Közút!Q32+Környezetvédelem!T32+Egészségügy!T41+Sport!Q32+Közművelődés!S32+Támogatás!W32</f>
        <v>2398399.9900000002</v>
      </c>
      <c r="R32" s="88">
        <f>Igazgatás!R38+Községgazd!U32+Vagyongazd!R32+Közfoglalkoztatás!R32+Közút!R32+Környezetvédelem!U32+Egészségügy!U41+Sport!R32+Közművelődés!T32+Támogatás!X32</f>
        <v>7530372.7000000002</v>
      </c>
      <c r="S32" s="90">
        <f>Igazgatás!S38+Községgazd!V32+Vagyongazd!S32+Közfoglalkoztatás!S32+Közút!S32+Környezetvédelem!V32+Egészségügy!V41+Sport!S32+Közművelődés!U32+Támogatás!Y32</f>
        <v>1990479.99</v>
      </c>
      <c r="T32" s="92">
        <f>Igazgatás!T38+Községgazd!W32+Vagyongazd!T32+Közfoglalkoztatás!T32+Közút!T32+Környezetvédelem!W32+Egészségügy!W41+Sport!T32+Közművelődés!V32+Támogatás!Z32</f>
        <v>2428499.7000000002</v>
      </c>
    </row>
    <row r="33" spans="1:20" x14ac:dyDescent="0.25">
      <c r="B33" s="125" t="s">
        <v>627</v>
      </c>
      <c r="C33" s="541" t="s">
        <v>163</v>
      </c>
      <c r="D33" s="542"/>
      <c r="E33" s="542"/>
      <c r="F33" s="257">
        <f>Igazgatás!F39+Községgazd!F33+Vagyongazd!F33+Közfoglalkoztatás!F33+Közút!F33+Környezetvédelem!F33+Egészségügy!F42+Sport!F33+Közművelődés!F33+Támogatás!F33</f>
        <v>2347515</v>
      </c>
      <c r="G33" s="150">
        <f>Igazgatás!G39+Községgazd!G33+Vagyongazd!G33+Közfoglalkoztatás!G33+Közút!G33+Környezetvédelem!G33+Egészségügy!G42+Sport!G33+Közművelődés!G33+Támogatás!G33</f>
        <v>0</v>
      </c>
      <c r="H33" s="167">
        <f>Igazgatás!H39+Községgazd!H33+Vagyongazd!H33+Közfoglalkoztatás!H33+Közút!H33+Környezetvédelem!H33+Egészségügy!H42+Sport!H33+Közművelődés!H33+Támogatás!H33</f>
        <v>2347515</v>
      </c>
      <c r="I33" s="119">
        <f>Igazgatás!I39+Községgazd!L33+Vagyongazd!I33+Közfoglalkoztatás!I33+Közút!I33+Környezetvédelem!L33+Egészségügy!L42+Sport!I33+Közművelődés!K33+Támogatás!O33</f>
        <v>795715</v>
      </c>
      <c r="J33" s="120">
        <f>Igazgatás!J39+Községgazd!M33+Vagyongazd!J33+Közfoglalkoztatás!J33+Közút!J33+Környezetvédelem!M33+Egészségügy!M42+Sport!J33+Közművelődés!L33+Támogatás!P33</f>
        <v>229800</v>
      </c>
      <c r="K33" s="120">
        <f>Igazgatás!K39+Községgazd!N33+Vagyongazd!K33+Közfoglalkoztatás!K33+Közút!K33+Környezetvédelem!N33+Egészségügy!N42+Sport!K33+Közművelődés!M33+Támogatás!Q33</f>
        <v>129800</v>
      </c>
      <c r="L33" s="120">
        <f>Igazgatás!L39+Községgazd!O33+Vagyongazd!L33+Közfoglalkoztatás!L33+Közút!L33+Környezetvédelem!O33+Egészségügy!O42+Sport!L33+Közművelődés!N33+Támogatás!R33</f>
        <v>129800</v>
      </c>
      <c r="M33" s="120">
        <f>Igazgatás!M39+Községgazd!P33+Vagyongazd!M33+Közfoglalkoztatás!M33+Közút!M33+Környezetvédelem!P33+Egészségügy!P42+Sport!M33+Közművelődés!O33+Támogatás!S33</f>
        <v>131800</v>
      </c>
      <c r="N33" s="123">
        <f>Igazgatás!N39+Községgazd!Q33+Vagyongazd!N33+Közfoglalkoztatás!N33+Közút!N33+Környezetvédelem!Q33+Egészségügy!Q42+Sport!N33+Közművelődés!P33+Támogatás!T33</f>
        <v>154800</v>
      </c>
      <c r="O33" s="120">
        <f>Igazgatás!O39+Községgazd!R33+Vagyongazd!O33+Közfoglalkoztatás!O33+Közút!O33+Környezetvédelem!R33+Egészségügy!R42+Sport!O33+Közművelődés!Q33+Támogatás!U33</f>
        <v>129800</v>
      </c>
      <c r="P33" s="122">
        <f>Igazgatás!P39+Községgazd!S33+Vagyongazd!P33+Közfoglalkoztatás!P33+Közút!P33+Környezetvédelem!S33+Egészségügy!S42+Sport!P33+Közművelődés!R33+Támogatás!V33</f>
        <v>129800</v>
      </c>
      <c r="Q33" s="123">
        <f>Igazgatás!Q39+Községgazd!T33+Vagyongazd!Q33+Közfoglalkoztatás!Q33+Közút!Q33+Környezetvédelem!T33+Egészségügy!T42+Sport!Q33+Közművelődés!S33+Támogatás!W33</f>
        <v>130800</v>
      </c>
      <c r="R33" s="120">
        <f>Igazgatás!R39+Községgazd!U33+Vagyongazd!R33+Közfoglalkoztatás!R33+Közút!R33+Környezetvédelem!U33+Egészségügy!U42+Sport!R33+Közművelődés!T33+Támogatás!X33</f>
        <v>129800</v>
      </c>
      <c r="S33" s="122">
        <f>Igazgatás!S39+Községgazd!V33+Vagyongazd!S33+Közfoglalkoztatás!S33+Közút!S33+Környezetvédelem!V33+Egészségügy!V42+Sport!S33+Közművelődés!U33+Támogatás!Y33</f>
        <v>127800</v>
      </c>
      <c r="T33" s="124">
        <f>Igazgatás!T39+Községgazd!W33+Vagyongazd!T33+Közfoglalkoztatás!T33+Közút!T33+Környezetvédelem!W33+Egészségügy!W42+Sport!T33+Közművelődés!V33+Támogatás!Z33</f>
        <v>127800</v>
      </c>
    </row>
    <row r="34" spans="1:20" s="41" customFormat="1" x14ac:dyDescent="0.25">
      <c r="A34" s="128" t="s">
        <v>164</v>
      </c>
      <c r="B34" s="53" t="s">
        <v>628</v>
      </c>
      <c r="C34" s="580" t="s">
        <v>165</v>
      </c>
      <c r="D34" s="581"/>
      <c r="E34" s="581"/>
      <c r="F34" s="265">
        <f>Igazgatás!F40+Községgazd!F34+Vagyongazd!F34+Közfoglalkoztatás!F34+Közút!F34+Környezetvédelem!F34+Egészségügy!F43+Sport!F34+Közművelődés!F34+Támogatás!F34</f>
        <v>441000</v>
      </c>
      <c r="G34" s="158">
        <f>Igazgatás!G40+Községgazd!G34+Vagyongazd!G34+Közfoglalkoztatás!G34+Közút!G34+Környezetvédelem!G34+Egészségügy!G43+Sport!G34+Közművelődés!G34+Támogatás!G34</f>
        <v>0</v>
      </c>
      <c r="H34" s="170">
        <f>Igazgatás!H40+Községgazd!H34+Vagyongazd!H34+Közfoglalkoztatás!H34+Közút!H34+Környezetvédelem!H34+Egészségügy!H43+Sport!H34+Közművelődés!H34+Támogatás!H34</f>
        <v>441000</v>
      </c>
      <c r="I34" s="78">
        <f>Igazgatás!I40+Községgazd!L34+Vagyongazd!I34+Közfoglalkoztatás!I34+Közút!I34+Környezetvédelem!L34+Egészségügy!L43+Sport!I34+Közművelődés!K34+Támogatás!O34</f>
        <v>36340</v>
      </c>
      <c r="J34" s="13">
        <f>Igazgatás!J40+Községgazd!M34+Vagyongazd!J34+Közfoglalkoztatás!J34+Közút!J34+Környezetvédelem!M34+Egészségügy!M43+Sport!J34+Közművelődés!L34+Támogatás!P34</f>
        <v>38340</v>
      </c>
      <c r="K34" s="13">
        <f>Igazgatás!K40+Községgazd!N34+Vagyongazd!K34+Közfoglalkoztatás!K34+Közút!K34+Környezetvédelem!N34+Egészségügy!N43+Sport!K34+Közművelődés!M34+Támogatás!Q34</f>
        <v>36340</v>
      </c>
      <c r="L34" s="13">
        <f>Igazgatás!L40+Községgazd!O34+Vagyongazd!L34+Közfoglalkoztatás!L34+Közút!L34+Környezetvédelem!O34+Egészségügy!O43+Sport!L34+Közművelődés!N34+Támogatás!R34</f>
        <v>36340</v>
      </c>
      <c r="M34" s="13">
        <f>Igazgatás!M40+Községgazd!P34+Vagyongazd!M34+Közfoglalkoztatás!M34+Közút!M34+Környezetvédelem!P34+Egészségügy!P43+Sport!M34+Közművelődés!O34+Támogatás!S34</f>
        <v>38340</v>
      </c>
      <c r="N34" s="83">
        <f>Igazgatás!N40+Községgazd!Q34+Vagyongazd!N34+Közfoglalkoztatás!N34+Közút!N34+Környezetvédelem!Q34+Egészségügy!Q43+Sport!N34+Közművelődés!P34+Támogatás!T34</f>
        <v>36340</v>
      </c>
      <c r="O34" s="13">
        <f>Igazgatás!O40+Községgazd!R34+Vagyongazd!O34+Közfoglalkoztatás!O34+Közút!O34+Környezetvédelem!R34+Egészségügy!R43+Sport!O34+Közművelődés!Q34+Támogatás!U34</f>
        <v>36340</v>
      </c>
      <c r="P34" s="43">
        <f>Igazgatás!P40+Községgazd!S34+Vagyongazd!P34+Közfoglalkoztatás!P34+Közút!P34+Környezetvédelem!S34+Egészségügy!S43+Sport!P34+Közművelődés!R34+Támogatás!V34</f>
        <v>36340</v>
      </c>
      <c r="Q34" s="83">
        <f>Igazgatás!Q40+Községgazd!T34+Vagyongazd!Q34+Közfoglalkoztatás!Q34+Közút!Q34+Környezetvédelem!T34+Egészségügy!T43+Sport!Q34+Közművelődés!S34+Támogatás!W34</f>
        <v>37340</v>
      </c>
      <c r="R34" s="13">
        <f>Igazgatás!R40+Községgazd!U34+Vagyongazd!R34+Közfoglalkoztatás!R34+Közút!R34+Környezetvédelem!U34+Egészségügy!U43+Sport!R34+Közművelődés!T34+Támogatás!X34</f>
        <v>36340</v>
      </c>
      <c r="S34" s="43">
        <f>Igazgatás!S40+Községgazd!V34+Vagyongazd!S34+Közfoglalkoztatás!S34+Közút!S34+Környezetvédelem!V34+Egészségügy!V43+Sport!S34+Közművelődés!U34+Támogatás!Y34</f>
        <v>36300</v>
      </c>
      <c r="T34" s="45">
        <f>Igazgatás!T40+Községgazd!W34+Vagyongazd!T34+Közfoglalkoztatás!T34+Közút!T34+Környezetvédelem!W34+Egészségügy!W43+Sport!T34+Közművelődés!V34+Támogatás!Z34</f>
        <v>36300</v>
      </c>
    </row>
    <row r="35" spans="1:20" s="41" customFormat="1" x14ac:dyDescent="0.25">
      <c r="A35" s="128" t="s">
        <v>166</v>
      </c>
      <c r="B35" s="53" t="s">
        <v>629</v>
      </c>
      <c r="C35" s="580" t="s">
        <v>167</v>
      </c>
      <c r="D35" s="581"/>
      <c r="E35" s="581"/>
      <c r="F35" s="265">
        <f>Igazgatás!F41+Községgazd!F35+Vagyongazd!F35+Közfoglalkoztatás!F35+Közút!F35+Környezetvédelem!F35+Egészségügy!F44+Sport!F35+Közművelődés!F35+Támogatás!F35</f>
        <v>1906515</v>
      </c>
      <c r="G35" s="158">
        <f>Igazgatás!G41+Községgazd!G35+Vagyongazd!G35+Közfoglalkoztatás!G35+Közút!G35+Környezetvédelem!G35+Egészségügy!G44+Sport!G35+Közművelődés!G35+Támogatás!G35</f>
        <v>0</v>
      </c>
      <c r="H35" s="170">
        <f>Igazgatás!H41+Községgazd!H35+Vagyongazd!H35+Közfoglalkoztatás!H35+Közút!H35+Környezetvédelem!H35+Egészségügy!H44+Sport!H35+Közművelődés!H35+Támogatás!H35</f>
        <v>1906515</v>
      </c>
      <c r="I35" s="78">
        <f>Igazgatás!I41+Községgazd!L35+Vagyongazd!I35+Közfoglalkoztatás!I35+Közút!I35+Környezetvédelem!L35+Egészségügy!L44+Sport!I35+Közművelődés!K35+Támogatás!O35</f>
        <v>759375</v>
      </c>
      <c r="J35" s="13">
        <f>Igazgatás!J41+Községgazd!M35+Vagyongazd!J35+Közfoglalkoztatás!J35+Közút!J35+Környezetvédelem!M35+Egészségügy!M44+Sport!J35+Közművelődés!L35+Támogatás!P35</f>
        <v>191460</v>
      </c>
      <c r="K35" s="13">
        <f>Igazgatás!K41+Községgazd!N35+Vagyongazd!K35+Közfoglalkoztatás!K35+Közút!K35+Környezetvédelem!N35+Egészségügy!N44+Sport!K35+Közművelődés!M35+Támogatás!Q35</f>
        <v>93460</v>
      </c>
      <c r="L35" s="13">
        <f>Igazgatás!L41+Községgazd!O35+Vagyongazd!L35+Közfoglalkoztatás!L35+Közút!L35+Környezetvédelem!O35+Egészségügy!O44+Sport!L35+Közművelődés!N35+Támogatás!R35</f>
        <v>93460</v>
      </c>
      <c r="M35" s="13">
        <f>Igazgatás!M41+Községgazd!P35+Vagyongazd!M35+Közfoglalkoztatás!M35+Közút!M35+Környezetvédelem!P35+Egészségügy!P44+Sport!M35+Közművelődés!O35+Támogatás!S35</f>
        <v>93460</v>
      </c>
      <c r="N35" s="83">
        <f>Igazgatás!N41+Községgazd!Q35+Vagyongazd!N35+Közfoglalkoztatás!N35+Közút!N35+Környezetvédelem!Q35+Egészségügy!Q44+Sport!N35+Közművelődés!P35+Támogatás!T35</f>
        <v>118460</v>
      </c>
      <c r="O35" s="13">
        <f>Igazgatás!O41+Községgazd!R35+Vagyongazd!O35+Közfoglalkoztatás!O35+Közút!O35+Környezetvédelem!R35+Egészségügy!R44+Sport!O35+Közművelődés!Q35+Támogatás!U35</f>
        <v>93460</v>
      </c>
      <c r="P35" s="43">
        <f>Igazgatás!P41+Községgazd!S35+Vagyongazd!P35+Közfoglalkoztatás!P35+Közút!P35+Környezetvédelem!S35+Egészségügy!S44+Sport!P35+Közművelődés!R35+Támogatás!V35</f>
        <v>93460</v>
      </c>
      <c r="Q35" s="83">
        <f>Igazgatás!Q41+Községgazd!T35+Vagyongazd!Q35+Közfoglalkoztatás!Q35+Közút!Q35+Környezetvédelem!T35+Egészségügy!T44+Sport!Q35+Közművelődés!S35+Támogatás!W35</f>
        <v>93460</v>
      </c>
      <c r="R35" s="13">
        <f>Igazgatás!R41+Községgazd!U35+Vagyongazd!R35+Közfoglalkoztatás!R35+Közút!R35+Környezetvédelem!U35+Egészségügy!U44+Sport!R35+Közművelődés!T35+Támogatás!X35</f>
        <v>93460</v>
      </c>
      <c r="S35" s="43">
        <f>Igazgatás!S41+Községgazd!V35+Vagyongazd!S35+Közfoglalkoztatás!S35+Közút!S35+Környezetvédelem!V35+Egészségügy!V44+Sport!S35+Közművelődés!U35+Támogatás!Y35</f>
        <v>91500</v>
      </c>
      <c r="T35" s="45">
        <f>Igazgatás!T41+Községgazd!W35+Vagyongazd!T35+Közfoglalkoztatás!T35+Közút!T35+Környezetvédelem!W35+Egészségügy!W44+Sport!T35+Közművelődés!V35+Támogatás!Z35</f>
        <v>91500</v>
      </c>
    </row>
    <row r="36" spans="1:20" s="41" customFormat="1" hidden="1" x14ac:dyDescent="0.25">
      <c r="A36" s="128" t="s">
        <v>168</v>
      </c>
      <c r="B36" s="53" t="s">
        <v>630</v>
      </c>
      <c r="C36" s="580" t="s">
        <v>169</v>
      </c>
      <c r="D36" s="581"/>
      <c r="E36" s="581"/>
      <c r="F36" s="265">
        <f>Igazgatás!F44+Községgazd!F36+Vagyongazd!F36+Közfoglalkoztatás!F36+Közút!F36+Környezetvédelem!F36+Egészségügy!F48+Sport!F36+Közművelődés!F36+Támogatás!F36</f>
        <v>0</v>
      </c>
      <c r="G36" s="158">
        <f>Igazgatás!G44+Községgazd!G36+Vagyongazd!G36+Közfoglalkoztatás!G36+Közút!G36+Környezetvédelem!G36+Egészségügy!G48+Sport!G36+Közművelődés!G36+Támogatás!G36</f>
        <v>0</v>
      </c>
      <c r="H36" s="170">
        <f>Igazgatás!H44+Községgazd!H36+Vagyongazd!H36+Közfoglalkoztatás!H36+Közút!H36+Környezetvédelem!H36+Egészségügy!H48+Sport!H36+Közművelődés!H36+Támogatás!H36</f>
        <v>0</v>
      </c>
      <c r="I36" s="78">
        <f>Igazgatás!I44+Községgazd!L36+Vagyongazd!I36+Közfoglalkoztatás!I36+Közút!I36+Környezetvédelem!L36+Egészségügy!L48+Sport!I36+Közművelődés!K36+Támogatás!O36</f>
        <v>0</v>
      </c>
      <c r="J36" s="13">
        <f>Igazgatás!J44+Községgazd!M36+Vagyongazd!J36+Közfoglalkoztatás!J36+Közút!J36+Környezetvédelem!M36+Egészségügy!M48+Sport!J36+Közművelődés!L36+Támogatás!P36</f>
        <v>0</v>
      </c>
      <c r="K36" s="13">
        <f>Igazgatás!K44+Községgazd!N36+Vagyongazd!K36+Közfoglalkoztatás!K36+Közút!K36+Környezetvédelem!N36+Egészségügy!N48+Sport!K36+Közművelődés!M36+Támogatás!Q36</f>
        <v>0</v>
      </c>
      <c r="L36" s="13">
        <f>Igazgatás!L44+Községgazd!O36+Vagyongazd!L36+Közfoglalkoztatás!L36+Közút!L36+Környezetvédelem!O36+Egészségügy!O48+Sport!L36+Közművelődés!N36+Támogatás!R36</f>
        <v>0</v>
      </c>
      <c r="M36" s="13">
        <f>Igazgatás!M44+Községgazd!P36+Vagyongazd!M36+Közfoglalkoztatás!M36+Közút!M36+Környezetvédelem!P36+Egészségügy!P48+Sport!M36+Közművelődés!O36+Támogatás!S36</f>
        <v>0</v>
      </c>
      <c r="N36" s="83">
        <f>Igazgatás!N44+Községgazd!Q36+Vagyongazd!N36+Közfoglalkoztatás!N36+Közút!N36+Környezetvédelem!Q36+Egészségügy!Q48+Sport!N36+Közművelődés!P36+Támogatás!T36</f>
        <v>0</v>
      </c>
      <c r="O36" s="13">
        <f>Igazgatás!O44+Községgazd!R36+Vagyongazd!O36+Közfoglalkoztatás!O36+Közút!O36+Környezetvédelem!R36+Egészségügy!R48+Sport!O36+Közművelődés!Q36+Támogatás!U36</f>
        <v>0</v>
      </c>
      <c r="P36" s="43">
        <f>Igazgatás!P44+Községgazd!S36+Vagyongazd!P36+Közfoglalkoztatás!P36+Közút!P36+Környezetvédelem!S36+Egészségügy!S48+Sport!P36+Közművelődés!R36+Támogatás!V36</f>
        <v>0</v>
      </c>
      <c r="Q36" s="83">
        <f>Igazgatás!Q44+Községgazd!T36+Vagyongazd!Q36+Közfoglalkoztatás!Q36+Közút!Q36+Környezetvédelem!T36+Egészségügy!T48+Sport!Q36+Közművelődés!S36+Támogatás!W36</f>
        <v>0</v>
      </c>
      <c r="R36" s="13">
        <f>Igazgatás!R44+Községgazd!U36+Vagyongazd!R36+Közfoglalkoztatás!R36+Közút!R36+Környezetvédelem!U36+Egészségügy!U48+Sport!R36+Közművelődés!T36+Támogatás!X36</f>
        <v>0</v>
      </c>
      <c r="S36" s="43">
        <f>Igazgatás!S44+Községgazd!V36+Vagyongazd!S36+Közfoglalkoztatás!S36+Közút!S36+Környezetvédelem!V36+Egészségügy!V48+Sport!S36+Közművelődés!U36+Támogatás!Y36</f>
        <v>0</v>
      </c>
      <c r="T36" s="45">
        <f>Igazgatás!T44+Községgazd!W36+Vagyongazd!T36+Közfoglalkoztatás!T36+Közút!T36+Környezetvédelem!W36+Egészségügy!W48+Sport!T36+Közművelődés!V36+Támogatás!Z36</f>
        <v>0</v>
      </c>
    </row>
    <row r="37" spans="1:20" x14ac:dyDescent="0.25">
      <c r="B37" s="93" t="s">
        <v>631</v>
      </c>
      <c r="C37" s="534" t="s">
        <v>170</v>
      </c>
      <c r="D37" s="535"/>
      <c r="E37" s="535"/>
      <c r="F37" s="259">
        <f>Igazgatás!F45+Községgazd!F37+Vagyongazd!F37+Közfoglalkoztatás!F37+Közút!F37+Környezetvédelem!F37+Egészségügy!F49+Sport!F37+Közművelődés!F37+Támogatás!F37</f>
        <v>580093</v>
      </c>
      <c r="G37" s="152">
        <f>Igazgatás!G45+Községgazd!G37+Vagyongazd!G37+Közfoglalkoztatás!G37+Közút!G37+Környezetvédelem!G37+Egészségügy!G49+Sport!G37+Közművelődés!G37+Támogatás!G37</f>
        <v>0</v>
      </c>
      <c r="H37" s="168">
        <f>Igazgatás!H45+Községgazd!H37+Vagyongazd!H37+Közfoglalkoztatás!H37+Közút!H37+Környezetvédelem!H37+Egészségügy!H49+Sport!H37+Közművelődés!H37+Támogatás!H37</f>
        <v>580093</v>
      </c>
      <c r="I37" s="95">
        <f>Igazgatás!I45+Községgazd!L37+Vagyongazd!I37+Közfoglalkoztatás!I37+Közút!I37+Környezetvédelem!L37+Egészségügy!L49+Sport!I37+Közművelődés!K37+Támogatás!O37</f>
        <v>63793</v>
      </c>
      <c r="J37" s="96">
        <f>Igazgatás!J45+Községgazd!M37+Vagyongazd!J37+Közfoglalkoztatás!J37+Közút!J37+Környezetvédelem!M37+Egészségügy!M49+Sport!J37+Közművelődés!L37+Támogatás!P37</f>
        <v>38300</v>
      </c>
      <c r="K37" s="96">
        <f>Igazgatás!K45+Községgazd!N37+Vagyongazd!K37+Közfoglalkoztatás!K37+Közút!K37+Környezetvédelem!N37+Egészségügy!N49+Sport!K37+Közművelődés!M37+Támogatás!Q37</f>
        <v>38300</v>
      </c>
      <c r="L37" s="96">
        <f>Igazgatás!L45+Községgazd!O37+Vagyongazd!L37+Közfoglalkoztatás!L37+Közút!L37+Környezetvédelem!O37+Egészségügy!O49+Sport!L37+Közművelődés!N37+Támogatás!R37</f>
        <v>38300</v>
      </c>
      <c r="M37" s="96">
        <f>Igazgatás!M45+Községgazd!P37+Vagyongazd!M37+Közfoglalkoztatás!M37+Közút!M37+Környezetvédelem!P37+Egészségügy!P49+Sport!M37+Közművelődés!O37+Támogatás!S37</f>
        <v>55800</v>
      </c>
      <c r="N37" s="99">
        <f>Igazgatás!N45+Községgazd!Q37+Vagyongazd!N37+Közfoglalkoztatás!N37+Közút!N37+Környezetvédelem!Q37+Egészségügy!Q49+Sport!N37+Közművelődés!P37+Támogatás!T37</f>
        <v>96300</v>
      </c>
      <c r="O37" s="96">
        <f>Igazgatás!O45+Községgazd!R37+Vagyongazd!O37+Közfoglalkoztatás!O37+Közút!O37+Környezetvédelem!R37+Egészségügy!R49+Sport!O37+Közművelődés!Q37+Támogatás!U37</f>
        <v>38300</v>
      </c>
      <c r="P37" s="98">
        <f>Igazgatás!P45+Községgazd!S37+Vagyongazd!P37+Közfoglalkoztatás!P37+Közút!P37+Környezetvédelem!S37+Egészségügy!S49+Sport!P37+Közművelődés!R37+Támogatás!V37</f>
        <v>38300</v>
      </c>
      <c r="Q37" s="99">
        <f>Igazgatás!Q45+Községgazd!T37+Vagyongazd!Q37+Közfoglalkoztatás!Q37+Közút!Q37+Környezetvédelem!T37+Egészségügy!T49+Sport!Q37+Közművelődés!S37+Támogatás!W37</f>
        <v>38300</v>
      </c>
      <c r="R37" s="96">
        <f>Igazgatás!R45+Községgazd!U37+Vagyongazd!R37+Közfoglalkoztatás!R37+Közút!R37+Környezetvédelem!U37+Egészségügy!U49+Sport!R37+Közművelődés!T37+Támogatás!X37</f>
        <v>57800</v>
      </c>
      <c r="S37" s="98">
        <f>Igazgatás!S45+Községgazd!V37+Vagyongazd!S37+Közfoglalkoztatás!S37+Közút!S37+Környezetvédelem!V37+Egészségügy!V49+Sport!S37+Közművelődés!U37+Támogatás!Y37</f>
        <v>38300</v>
      </c>
      <c r="T37" s="100">
        <f>Igazgatás!T45+Községgazd!W37+Vagyongazd!T37+Közfoglalkoztatás!T37+Közút!T37+Környezetvédelem!W37+Egészségügy!W49+Sport!T37+Közművelődés!V37+Támogatás!Z37</f>
        <v>38300</v>
      </c>
    </row>
    <row r="38" spans="1:20" s="41" customFormat="1" x14ac:dyDescent="0.25">
      <c r="A38" s="128" t="s">
        <v>171</v>
      </c>
      <c r="B38" s="53" t="s">
        <v>632</v>
      </c>
      <c r="C38" s="580" t="s">
        <v>172</v>
      </c>
      <c r="D38" s="581"/>
      <c r="E38" s="581"/>
      <c r="F38" s="265">
        <f>Igazgatás!F46+Községgazd!F38+Vagyongazd!F38+Közfoglalkoztatás!F38+Közút!F38+Környezetvédelem!F38+Egészségügy!F50+Sport!F38+Közművelődés!F38+Támogatás!F38</f>
        <v>461700</v>
      </c>
      <c r="G38" s="158">
        <f>Igazgatás!G46+Községgazd!G38+Vagyongazd!G38+Közfoglalkoztatás!G38+Közút!G38+Környezetvédelem!G38+Egészségügy!G50+Sport!G38+Közművelődés!G38+Támogatás!G38</f>
        <v>0</v>
      </c>
      <c r="H38" s="170">
        <f>Igazgatás!H46+Községgazd!H38+Vagyongazd!H38+Közfoglalkoztatás!H38+Közút!H38+Környezetvédelem!H38+Egészségügy!H50+Sport!H38+Közművelődés!H38+Támogatás!H38</f>
        <v>461700</v>
      </c>
      <c r="I38" s="78">
        <f>Igazgatás!I46+Községgazd!L38+Vagyongazd!I38+Közfoglalkoztatás!I38+Közút!I38+Környezetvédelem!L38+Egészségügy!L50+Sport!I38+Közművelődés!K38+Támogatás!O38</f>
        <v>53200</v>
      </c>
      <c r="J38" s="13">
        <f>Igazgatás!J46+Községgazd!M38+Vagyongazd!J38+Közfoglalkoztatás!J38+Közút!J38+Környezetvédelem!M38+Egészségügy!M50+Sport!J38+Közművelődés!L38+Támogatás!P38</f>
        <v>28500</v>
      </c>
      <c r="K38" s="13">
        <f>Igazgatás!K46+Községgazd!N38+Vagyongazd!K38+Közfoglalkoztatás!K38+Közút!K38+Környezetvédelem!N38+Egészségügy!N50+Sport!K38+Közművelődés!M38+Támogatás!Q38</f>
        <v>28500</v>
      </c>
      <c r="L38" s="13">
        <f>Igazgatás!L46+Községgazd!O38+Vagyongazd!L38+Közfoglalkoztatás!L38+Közút!L38+Környezetvédelem!O38+Egészségügy!O50+Sport!L38+Közművelődés!N38+Támogatás!R38</f>
        <v>28500</v>
      </c>
      <c r="M38" s="13">
        <f>Igazgatás!M46+Községgazd!P38+Vagyongazd!M38+Közfoglalkoztatás!M38+Közút!M38+Környezetvédelem!P38+Egészségügy!P50+Sport!M38+Közművelődés!O38+Támogatás!S38</f>
        <v>46000</v>
      </c>
      <c r="N38" s="83">
        <f>Igazgatás!N46+Községgazd!Q38+Vagyongazd!N38+Közfoglalkoztatás!N38+Közút!N38+Környezetvédelem!Q38+Egészségügy!Q50+Sport!N38+Közművelődés!P38+Támogatás!T38</f>
        <v>86500</v>
      </c>
      <c r="O38" s="13">
        <f>Igazgatás!O46+Községgazd!R38+Vagyongazd!O38+Közfoglalkoztatás!O38+Közút!O38+Környezetvédelem!R38+Egészségügy!R50+Sport!O38+Közművelődés!Q38+Támogatás!U38</f>
        <v>28500</v>
      </c>
      <c r="P38" s="43">
        <f>Igazgatás!P46+Községgazd!S38+Vagyongazd!P38+Közfoglalkoztatás!P38+Közút!P38+Környezetvédelem!S38+Egészségügy!S50+Sport!P38+Közművelődés!R38+Támogatás!V38</f>
        <v>28500</v>
      </c>
      <c r="Q38" s="83">
        <f>Igazgatás!Q46+Községgazd!T38+Vagyongazd!Q38+Közfoglalkoztatás!Q38+Közút!Q38+Környezetvédelem!T38+Egészségügy!T50+Sport!Q38+Közművelődés!S38+Támogatás!W38</f>
        <v>28500</v>
      </c>
      <c r="R38" s="13">
        <f>Igazgatás!R46+Községgazd!U38+Vagyongazd!R38+Közfoglalkoztatás!R38+Közút!R38+Környezetvédelem!U38+Egészségügy!U50+Sport!R38+Közművelődés!T38+Támogatás!X38</f>
        <v>48000</v>
      </c>
      <c r="S38" s="43">
        <f>Igazgatás!S46+Községgazd!V38+Vagyongazd!S38+Közfoglalkoztatás!S38+Közút!S38+Környezetvédelem!V38+Egészségügy!V50+Sport!S38+Közművelődés!U38+Támogatás!Y38</f>
        <v>28500</v>
      </c>
      <c r="T38" s="45">
        <f>Igazgatás!T46+Községgazd!W38+Vagyongazd!T38+Közfoglalkoztatás!T38+Közút!T38+Környezetvédelem!W38+Egészségügy!W50+Sport!T38+Közművelődés!V38+Támogatás!Z38</f>
        <v>28500</v>
      </c>
    </row>
    <row r="39" spans="1:20" s="41" customFormat="1" x14ac:dyDescent="0.25">
      <c r="A39" s="128" t="s">
        <v>173</v>
      </c>
      <c r="B39" s="53" t="s">
        <v>633</v>
      </c>
      <c r="C39" s="580" t="s">
        <v>174</v>
      </c>
      <c r="D39" s="581"/>
      <c r="E39" s="581"/>
      <c r="F39" s="265">
        <f>Igazgatás!F50+Községgazd!F39+Vagyongazd!F39+Közfoglalkoztatás!F39+Közút!F39+Környezetvédelem!F39+Egészségügy!F51+Sport!F39+Közművelődés!F39+Támogatás!F39</f>
        <v>118393</v>
      </c>
      <c r="G39" s="158">
        <f>Igazgatás!G50+Községgazd!G39+Vagyongazd!G39+Közfoglalkoztatás!G39+Közút!G39+Környezetvédelem!G39+Egészségügy!G51+Sport!G39+Közművelődés!G39+Támogatás!G39</f>
        <v>0</v>
      </c>
      <c r="H39" s="170">
        <f>Igazgatás!H50+Községgazd!H39+Vagyongazd!H39+Közfoglalkoztatás!H39+Közút!H39+Környezetvédelem!H39+Egészségügy!H51+Sport!H39+Közművelődés!H39+Támogatás!H39</f>
        <v>118393</v>
      </c>
      <c r="I39" s="78">
        <f>Igazgatás!I50+Községgazd!L39+Vagyongazd!I39+Közfoglalkoztatás!I39+Közút!I39+Környezetvédelem!L39+Egészségügy!L51+Sport!I39+Közművelődés!K39+Támogatás!O39</f>
        <v>10593</v>
      </c>
      <c r="J39" s="13">
        <f>Igazgatás!J50+Községgazd!M39+Vagyongazd!J39+Közfoglalkoztatás!J39+Közút!J39+Környezetvédelem!M39+Egészségügy!M51+Sport!J39+Közművelődés!L39+Támogatás!P39</f>
        <v>9800</v>
      </c>
      <c r="K39" s="13">
        <f>Igazgatás!K50+Községgazd!N39+Vagyongazd!K39+Közfoglalkoztatás!K39+Közút!K39+Környezetvédelem!N39+Egészségügy!N51+Sport!K39+Közművelődés!M39+Támogatás!Q39</f>
        <v>9800</v>
      </c>
      <c r="L39" s="13">
        <f>Igazgatás!L50+Községgazd!O39+Vagyongazd!L39+Közfoglalkoztatás!L39+Közút!L39+Környezetvédelem!O39+Egészségügy!O51+Sport!L39+Közművelődés!N39+Támogatás!R39</f>
        <v>9800</v>
      </c>
      <c r="M39" s="13">
        <f>Igazgatás!M50+Községgazd!P39+Vagyongazd!M39+Közfoglalkoztatás!M39+Közút!M39+Környezetvédelem!P39+Egészségügy!P51+Sport!M39+Közművelődés!O39+Támogatás!S39</f>
        <v>9800</v>
      </c>
      <c r="N39" s="83">
        <f>Igazgatás!N50+Községgazd!Q39+Vagyongazd!N39+Közfoglalkoztatás!N39+Közút!N39+Környezetvédelem!Q39+Egészségügy!Q51+Sport!N39+Közművelődés!P39+Támogatás!T39</f>
        <v>9800</v>
      </c>
      <c r="O39" s="13">
        <f>Igazgatás!O50+Községgazd!R39+Vagyongazd!O39+Közfoglalkoztatás!O39+Közút!O39+Környezetvédelem!R39+Egészségügy!R51+Sport!O39+Közművelődés!Q39+Támogatás!U39</f>
        <v>9800</v>
      </c>
      <c r="P39" s="43">
        <f>Igazgatás!P50+Községgazd!S39+Vagyongazd!P39+Közfoglalkoztatás!P39+Közút!P39+Környezetvédelem!S39+Egészségügy!S51+Sport!P39+Közművelődés!R39+Támogatás!V39</f>
        <v>9800</v>
      </c>
      <c r="Q39" s="83">
        <f>Igazgatás!Q50+Községgazd!T39+Vagyongazd!Q39+Közfoglalkoztatás!Q39+Közút!Q39+Környezetvédelem!T39+Egészségügy!T51+Sport!Q39+Közművelődés!S39+Támogatás!W39</f>
        <v>9800</v>
      </c>
      <c r="R39" s="13">
        <f>Igazgatás!R50+Községgazd!U39+Vagyongazd!R39+Közfoglalkoztatás!R39+Közút!R39+Környezetvédelem!U39+Egészségügy!U51+Sport!R39+Közművelődés!T39+Támogatás!X39</f>
        <v>9800</v>
      </c>
      <c r="S39" s="43">
        <f>Igazgatás!S50+Községgazd!V39+Vagyongazd!S39+Közfoglalkoztatás!S39+Közút!S39+Környezetvédelem!V39+Egészségügy!V51+Sport!S39+Közművelődés!U39+Támogatás!Y39</f>
        <v>9800</v>
      </c>
      <c r="T39" s="45">
        <f>Igazgatás!T50+Községgazd!W39+Vagyongazd!T39+Közfoglalkoztatás!T39+Közút!T39+Környezetvédelem!W39+Egészségügy!W51+Sport!T39+Közművelődés!V39+Támogatás!Z39</f>
        <v>9800</v>
      </c>
    </row>
    <row r="40" spans="1:20" x14ac:dyDescent="0.25">
      <c r="B40" s="93" t="s">
        <v>634</v>
      </c>
      <c r="C40" s="534" t="s">
        <v>175</v>
      </c>
      <c r="D40" s="535"/>
      <c r="E40" s="535"/>
      <c r="F40" s="259">
        <f>Igazgatás!F51+Községgazd!F40+Vagyongazd!F40+Közfoglalkoztatás!F40+Közút!F40+Környezetvédelem!F40+Egészségügy!F52+Sport!F40+Közművelődés!F40+Támogatás!F40</f>
        <v>21570486.859999999</v>
      </c>
      <c r="G40" s="152">
        <f>Igazgatás!G51+Községgazd!G40+Vagyongazd!G40+Közfoglalkoztatás!G40+Közút!G40+Környezetvédelem!G40+Egészségügy!G52+Sport!G40+Közművelődés!G40+Támogatás!G40</f>
        <v>0</v>
      </c>
      <c r="H40" s="168">
        <f>Igazgatás!H51+Községgazd!H40+Vagyongazd!H40+Közfoglalkoztatás!H40+Közút!H40+Környezetvédelem!H40+Egészségügy!H52+Sport!H40+Közművelődés!H40+Támogatás!H40</f>
        <v>21570486.859999999</v>
      </c>
      <c r="I40" s="95">
        <f>Igazgatás!I51+Községgazd!L40+Vagyongazd!I40+Közfoglalkoztatás!I40+Közút!I40+Környezetvédelem!L40+Egészségügy!L52+Sport!I40+Közművelődés!K40+Támogatás!O40</f>
        <v>3465202</v>
      </c>
      <c r="J40" s="96">
        <f>Igazgatás!J51+Községgazd!M40+Vagyongazd!J40+Közfoglalkoztatás!J40+Közút!J40+Környezetvédelem!M40+Egészségügy!M52+Sport!J40+Közművelődés!L40+Támogatás!P40</f>
        <v>2058942.99</v>
      </c>
      <c r="K40" s="96">
        <f>Igazgatás!K51+Községgazd!N40+Vagyongazd!K40+Közfoglalkoztatás!K40+Közút!K40+Környezetvédelem!N40+Egészségügy!N52+Sport!K40+Közművelődés!M40+Támogatás!Q40</f>
        <v>1121957.1200000001</v>
      </c>
      <c r="L40" s="96">
        <f>Igazgatás!L51+Községgazd!O40+Vagyongazd!L40+Közfoglalkoztatás!L40+Közút!L40+Környezetvédelem!O40+Egészségügy!O52+Sport!L40+Közművelődés!N40+Támogatás!R40</f>
        <v>1146871.99</v>
      </c>
      <c r="M40" s="96">
        <f>Igazgatás!M51+Községgazd!P40+Vagyongazd!M40+Közfoglalkoztatás!M40+Közút!M40+Környezetvédelem!P40+Egészségügy!P52+Sport!M40+Közművelődés!O40+Támogatás!S40</f>
        <v>973385.7</v>
      </c>
      <c r="N40" s="99">
        <f>Igazgatás!N51+Községgazd!Q40+Vagyongazd!N40+Közfoglalkoztatás!N40+Közút!N40+Környezetvédelem!Q40+Egészségügy!Q52+Sport!N40+Közművelődés!P40+Támogatás!T40</f>
        <v>1106849.99</v>
      </c>
      <c r="O40" s="96">
        <f>Igazgatás!O51+Községgazd!R40+Vagyongazd!O40+Közfoglalkoztatás!O40+Közút!O40+Környezetvédelem!R40+Egészségügy!R52+Sport!O40+Közművelődés!Q40+Támogatás!U40</f>
        <v>1091835.7</v>
      </c>
      <c r="P40" s="98">
        <f>Igazgatás!P51+Községgazd!S40+Vagyongazd!P40+Közfoglalkoztatás!P40+Közút!P40+Környezetvédelem!S40+Egészségügy!S52+Sport!P40+Közművelődés!R40+Támogatás!V40</f>
        <v>979849.99</v>
      </c>
      <c r="Q40" s="99">
        <f>Igazgatás!Q51+Községgazd!T40+Vagyongazd!Q40+Közfoglalkoztatás!Q40+Közút!Q40+Környezetvédelem!T40+Egészségügy!T52+Sport!Q40+Közművelődés!S40+Támogatás!W40</f>
        <v>1268849.99</v>
      </c>
      <c r="R40" s="96">
        <f>Igazgatás!R51+Községgazd!U40+Vagyongazd!R40+Közfoglalkoztatás!R40+Közút!R40+Környezetvédelem!U40+Egészségügy!U52+Sport!R40+Közművelődés!T40+Támogatás!X40</f>
        <v>5773861.7000000002</v>
      </c>
      <c r="S40" s="98">
        <f>Igazgatás!S51+Községgazd!V40+Vagyongazd!S40+Közfoglalkoztatás!S40+Közút!S40+Környezetvédelem!V40+Egészségügy!V52+Sport!S40+Közművelődés!U40+Támogatás!Y40</f>
        <v>1498529.99</v>
      </c>
      <c r="T40" s="100">
        <f>Igazgatás!T51+Községgazd!W40+Vagyongazd!T40+Közfoglalkoztatás!T40+Közút!T40+Környezetvédelem!W40+Egészségügy!W52+Sport!T40+Közművelődés!V40+Támogatás!Z40</f>
        <v>1084349.7</v>
      </c>
    </row>
    <row r="41" spans="1:20" s="41" customFormat="1" x14ac:dyDescent="0.25">
      <c r="A41" s="128" t="s">
        <v>176</v>
      </c>
      <c r="B41" s="53" t="s">
        <v>635</v>
      </c>
      <c r="C41" s="580" t="s">
        <v>177</v>
      </c>
      <c r="D41" s="581"/>
      <c r="E41" s="581"/>
      <c r="F41" s="265">
        <f>Igazgatás!F52+Községgazd!F41+Vagyongazd!F41+Közfoglalkoztatás!F41+Közút!F41+Környezetvédelem!F41+Egészségügy!F53+Sport!F41+Közművelődés!F41+Támogatás!F41</f>
        <v>7847779</v>
      </c>
      <c r="G41" s="158">
        <f>Igazgatás!G52+Községgazd!G41+Vagyongazd!G41+Közfoglalkoztatás!G41+Közút!G41+Környezetvédelem!G41+Egészségügy!G53+Sport!G41+Közművelődés!G41+Támogatás!G41</f>
        <v>0</v>
      </c>
      <c r="H41" s="170">
        <f>Igazgatás!H52+Községgazd!H41+Vagyongazd!H41+Közfoglalkoztatás!H41+Közút!H41+Környezetvédelem!H41+Egészségügy!H53+Sport!H41+Közművelődés!H41+Támogatás!H41</f>
        <v>7847779</v>
      </c>
      <c r="I41" s="78">
        <f>Igazgatás!I52+Községgazd!L41+Vagyongazd!I41+Közfoglalkoztatás!I41+Közút!I41+Környezetvédelem!L41+Egészségügy!L53+Sport!I41+Közművelődés!K41+Támogatás!O41</f>
        <v>802234</v>
      </c>
      <c r="J41" s="13">
        <f>Igazgatás!J52+Községgazd!M41+Vagyongazd!J41+Közfoglalkoztatás!J41+Közút!J41+Környezetvédelem!M41+Egészségügy!M53+Sport!J41+Közművelődés!L41+Támogatás!P41</f>
        <v>638855</v>
      </c>
      <c r="K41" s="13">
        <f>Igazgatás!K52+Községgazd!N41+Vagyongazd!K41+Közfoglalkoztatás!K41+Közút!K41+Környezetvédelem!N41+Egészségügy!N53+Sport!K41+Közművelődés!M41+Támogatás!Q41</f>
        <v>638855</v>
      </c>
      <c r="L41" s="13">
        <f>Igazgatás!L52+Községgazd!O41+Vagyongazd!L41+Közfoglalkoztatás!L41+Közút!L41+Környezetvédelem!O41+Egészségügy!O53+Sport!L41+Közművelődés!N41+Támogatás!R41</f>
        <v>651655</v>
      </c>
      <c r="M41" s="13">
        <f>Igazgatás!M52+Községgazd!P41+Vagyongazd!M41+Közfoglalkoztatás!M41+Közút!M41+Környezetvédelem!P41+Egészségügy!P53+Sport!M41+Közművelődés!O41+Támogatás!S41</f>
        <v>638855</v>
      </c>
      <c r="N41" s="83">
        <f>Igazgatás!N52+Községgazd!Q41+Vagyongazd!N41+Közfoglalkoztatás!N41+Közút!N41+Környezetvédelem!Q41+Egészségügy!Q53+Sport!N41+Közművelődés!P41+Támogatás!T41</f>
        <v>638855</v>
      </c>
      <c r="O41" s="13">
        <f>Igazgatás!O52+Községgazd!R41+Vagyongazd!O41+Közfoglalkoztatás!O41+Közút!O41+Környezetvédelem!R41+Egészségügy!R53+Sport!O41+Közművelődés!Q41+Támogatás!U41</f>
        <v>635255</v>
      </c>
      <c r="P41" s="43">
        <f>Igazgatás!P52+Községgazd!S41+Vagyongazd!P41+Közfoglalkoztatás!P41+Közút!P41+Környezetvédelem!S41+Egészségügy!S53+Sport!P41+Közművelődés!R41+Támogatás!V41</f>
        <v>638855</v>
      </c>
      <c r="Q41" s="83">
        <f>Igazgatás!Q52+Községgazd!T41+Vagyongazd!Q41+Közfoglalkoztatás!Q41+Közút!Q41+Környezetvédelem!T41+Egészségügy!T53+Sport!Q41+Közművelődés!S41+Támogatás!W41</f>
        <v>638855</v>
      </c>
      <c r="R41" s="13">
        <f>Igazgatás!R52+Községgazd!U41+Vagyongazd!R41+Közfoglalkoztatás!R41+Közút!R41+Környezetvédelem!U41+Egészségügy!U53+Sport!R41+Közművelődés!T41+Támogatás!X41</f>
        <v>647855</v>
      </c>
      <c r="S41" s="43">
        <f>Igazgatás!S52+Községgazd!V41+Vagyongazd!S41+Közfoglalkoztatás!S41+Közút!S41+Környezetvédelem!V41+Egészségügy!V53+Sport!S41+Közművelődés!U41+Támogatás!Y41</f>
        <v>638835</v>
      </c>
      <c r="T41" s="45">
        <f>Igazgatás!T52+Községgazd!W41+Vagyongazd!T41+Közfoglalkoztatás!T41+Közút!T41+Környezetvédelem!W41+Egészségügy!W53+Sport!T41+Közművelődés!V41+Támogatás!Z41</f>
        <v>638815</v>
      </c>
    </row>
    <row r="42" spans="1:20" s="41" customFormat="1" hidden="1" x14ac:dyDescent="0.25">
      <c r="A42" s="128" t="s">
        <v>178</v>
      </c>
      <c r="B42" s="53" t="s">
        <v>636</v>
      </c>
      <c r="C42" s="580" t="s">
        <v>179</v>
      </c>
      <c r="D42" s="581"/>
      <c r="E42" s="581"/>
      <c r="F42" s="265">
        <f>Igazgatás!F56+Községgazd!F46+Vagyongazd!F44+Közfoglalkoztatás!F42+Közút!F42+Környezetvédelem!F42+Egészségügy!F66+Sport!F45+Közművelődés!F51+Támogatás!F42</f>
        <v>0</v>
      </c>
      <c r="G42" s="158">
        <f>Igazgatás!G56+Községgazd!G46+Vagyongazd!G44+Közfoglalkoztatás!G42+Közút!G42+Környezetvédelem!G42+Egészségügy!G66+Sport!G45+Közművelődés!G51+Támogatás!G42</f>
        <v>0</v>
      </c>
      <c r="H42" s="170">
        <f>Igazgatás!H56+Községgazd!H46+Vagyongazd!H44+Közfoglalkoztatás!H42+Közút!H42+Környezetvédelem!H42+Egészségügy!H66+Sport!H45+Közművelődés!H51+Támogatás!H42</f>
        <v>0</v>
      </c>
      <c r="I42" s="78">
        <f>Igazgatás!I56+Községgazd!L46+Vagyongazd!I44+Közfoglalkoztatás!I42+Közút!I42+Környezetvédelem!L42+Egészségügy!L66+Sport!I45+Közművelődés!K51+Támogatás!O42</f>
        <v>0</v>
      </c>
      <c r="J42" s="13">
        <f>Igazgatás!J56+Községgazd!M46+Vagyongazd!J44+Közfoglalkoztatás!J42+Közút!J42+Környezetvédelem!M42+Egészségügy!M66+Sport!J45+Közművelődés!L51+Támogatás!P42</f>
        <v>0</v>
      </c>
      <c r="K42" s="13">
        <f>Igazgatás!K56+Községgazd!N46+Vagyongazd!K44+Közfoglalkoztatás!K42+Közút!K42+Környezetvédelem!N42+Egészségügy!N66+Sport!K45+Közművelődés!M51+Támogatás!Q42</f>
        <v>0</v>
      </c>
      <c r="L42" s="13">
        <f>Igazgatás!L56+Községgazd!O46+Vagyongazd!L44+Közfoglalkoztatás!L42+Közút!L42+Környezetvédelem!O42+Egészségügy!O66+Sport!L45+Közművelődés!N51+Támogatás!R42</f>
        <v>0</v>
      </c>
      <c r="M42" s="13">
        <f>Igazgatás!M56+Községgazd!P46+Vagyongazd!M44+Közfoglalkoztatás!M42+Közút!M42+Környezetvédelem!P42+Egészségügy!P66+Sport!M45+Közművelődés!O51+Támogatás!S42</f>
        <v>0</v>
      </c>
      <c r="N42" s="83">
        <f>Igazgatás!N56+Községgazd!Q46+Vagyongazd!N44+Közfoglalkoztatás!N42+Közút!N42+Környezetvédelem!Q42+Egészségügy!Q66+Sport!N45+Közművelődés!P51+Támogatás!T42</f>
        <v>0</v>
      </c>
      <c r="O42" s="13">
        <f>Igazgatás!O56+Községgazd!R46+Vagyongazd!O44+Közfoglalkoztatás!O42+Közút!O42+Környezetvédelem!R42+Egészségügy!R66+Sport!O45+Közművelődés!Q51+Támogatás!U42</f>
        <v>0</v>
      </c>
      <c r="P42" s="43">
        <f>Igazgatás!P56+Községgazd!S46+Vagyongazd!P44+Közfoglalkoztatás!P42+Közút!P42+Környezetvédelem!S42+Egészségügy!S66+Sport!P45+Közművelődés!R51+Támogatás!V42</f>
        <v>0</v>
      </c>
      <c r="Q42" s="83">
        <f>Igazgatás!Q56+Községgazd!T46+Vagyongazd!Q44+Közfoglalkoztatás!Q42+Közút!Q42+Környezetvédelem!T42+Egészségügy!T66+Sport!Q45+Közművelődés!S51+Támogatás!W42</f>
        <v>0</v>
      </c>
      <c r="R42" s="13">
        <f>Igazgatás!R56+Községgazd!U46+Vagyongazd!R44+Közfoglalkoztatás!R42+Közút!R42+Környezetvédelem!U42+Egészségügy!U66+Sport!R45+Közművelődés!T51+Támogatás!X42</f>
        <v>0</v>
      </c>
      <c r="S42" s="43">
        <f>Igazgatás!S56+Községgazd!V46+Vagyongazd!S44+Közfoglalkoztatás!S42+Közút!S42+Környezetvédelem!V42+Egészségügy!V66+Sport!S45+Közművelődés!U51+Támogatás!Y42</f>
        <v>0</v>
      </c>
      <c r="T42" s="45">
        <f>Igazgatás!T56+Községgazd!W46+Vagyongazd!T44+Közfoglalkoztatás!T42+Közút!T42+Környezetvédelem!W42+Egészségügy!W66+Sport!T45+Közművelődés!V51+Támogatás!Z42</f>
        <v>0</v>
      </c>
    </row>
    <row r="43" spans="1:20" s="41" customFormat="1" x14ac:dyDescent="0.25">
      <c r="A43" s="128" t="s">
        <v>180</v>
      </c>
      <c r="B43" s="53" t="s">
        <v>637</v>
      </c>
      <c r="C43" s="580" t="s">
        <v>181</v>
      </c>
      <c r="D43" s="581"/>
      <c r="E43" s="581"/>
      <c r="F43" s="265">
        <f>Igazgatás!F57+Községgazd!F47+Vagyongazd!F45+Közfoglalkoztatás!F43+Közút!F43+Környezetvédelem!F43+Egészségügy!F67+Sport!F46+Közművelődés!F52+Támogatás!F43</f>
        <v>1163318.8599999999</v>
      </c>
      <c r="G43" s="158">
        <f>Igazgatás!G57+Községgazd!G47+Vagyongazd!G45+Közfoglalkoztatás!G43+Közút!G43+Környezetvédelem!G43+Egészségügy!G67+Sport!G46+Közművelődés!G52+Támogatás!G43</f>
        <v>0</v>
      </c>
      <c r="H43" s="170">
        <f>Igazgatás!H57+Községgazd!H47+Vagyongazd!H45+Közfoglalkoztatás!H43+Közút!H43+Környezetvédelem!H43+Egészségügy!H67+Sport!H46+Közművelődés!H52+Támogatás!H43</f>
        <v>1163318.8599999999</v>
      </c>
      <c r="I43" s="78">
        <f>Igazgatás!I57+Községgazd!L47+Vagyongazd!I45+Közfoglalkoztatás!I43+Közút!I43+Környezetvédelem!L43+Egészségügy!L67+Sport!I46+Közművelődés!K52+Támogatás!O43</f>
        <v>101746</v>
      </c>
      <c r="J43" s="13">
        <f>Igazgatás!J57+Községgazd!M47+Vagyongazd!J45+Közfoglalkoztatás!J43+Közút!J43+Környezetvédelem!M43+Egészségügy!M67+Sport!J46+Közművelődés!L52+Támogatás!P43</f>
        <v>75142.989999999991</v>
      </c>
      <c r="K43" s="13">
        <f>Igazgatás!K57+Községgazd!N47+Vagyongazd!K45+Közfoglalkoztatás!K43+Közút!K43+Környezetvédelem!N43+Egészségügy!N67+Sport!K46+Közművelődés!M52+Támogatás!Q43</f>
        <v>195500.12</v>
      </c>
      <c r="L43" s="13">
        <f>Igazgatás!L57+Községgazd!O47+Vagyongazd!L45+Közfoglalkoztatás!L43+Közút!L43+Környezetvédelem!O43+Egészségügy!O67+Sport!L46+Közművelődés!N52+Támogatás!R43</f>
        <v>25142.989999999998</v>
      </c>
      <c r="M43" s="13">
        <f>Igazgatás!M57+Községgazd!P47+Vagyongazd!M45+Közfoglalkoztatás!M43+Közút!M43+Környezetvédelem!P43+Egészségügy!P67+Sport!M46+Közművelődés!O52+Támogatás!S43</f>
        <v>24428.699999999997</v>
      </c>
      <c r="N43" s="83">
        <f>Igazgatás!N57+Községgazd!Q47+Vagyongazd!N45+Közfoglalkoztatás!N43+Közút!N43+Környezetvédelem!Q43+Egészségügy!Q67+Sport!N46+Közművelődés!P52+Támogatás!T43</f>
        <v>197642.99</v>
      </c>
      <c r="O43" s="13">
        <f>Igazgatás!O57+Községgazd!R47+Vagyongazd!O45+Közfoglalkoztatás!O43+Közút!O43+Környezetvédelem!R43+Egészségügy!R67+Sport!O46+Közművelődés!Q52+Támogatás!U43</f>
        <v>24428.699999999997</v>
      </c>
      <c r="P43" s="43">
        <f>Igazgatás!P57+Községgazd!S47+Vagyongazd!P45+Közfoglalkoztatás!P43+Közút!P43+Környezetvédelem!S43+Egészségügy!S67+Sport!P46+Közművelődés!R52+Támogatás!V43</f>
        <v>25142.989999999998</v>
      </c>
      <c r="Q43" s="83">
        <f>Igazgatás!Q57+Községgazd!T47+Vagyongazd!Q45+Közfoglalkoztatás!Q43+Közút!Q43+Környezetvédelem!T43+Egészségügy!T67+Sport!Q46+Közművelődés!S52+Támogatás!W43</f>
        <v>197642.99</v>
      </c>
      <c r="R43" s="13">
        <f>Igazgatás!R57+Községgazd!U47+Vagyongazd!R45+Közfoglalkoztatás!R43+Közút!R43+Környezetvédelem!U43+Egészségügy!U67+Sport!R46+Közművelődés!T52+Támogatás!X43</f>
        <v>74428.7</v>
      </c>
      <c r="S43" s="43">
        <f>Igazgatás!S57+Községgazd!V47+Vagyongazd!S45+Közfoglalkoztatás!S43+Közút!S43+Környezetvédelem!V43+Egészségügy!V67+Sport!S46+Közművelődés!U52+Támogatás!Y43</f>
        <v>25142.989999999998</v>
      </c>
      <c r="T43" s="45">
        <f>Igazgatás!T57+Községgazd!W47+Vagyongazd!T45+Közfoglalkoztatás!T43+Közút!T43+Környezetvédelem!W43+Egészségügy!W67+Sport!T46+Közművelődés!V52+Támogatás!Z43</f>
        <v>196928.7</v>
      </c>
    </row>
    <row r="44" spans="1:20" s="41" customFormat="1" x14ac:dyDescent="0.25">
      <c r="A44" s="128" t="s">
        <v>182</v>
      </c>
      <c r="B44" s="53" t="s">
        <v>638</v>
      </c>
      <c r="C44" s="580" t="s">
        <v>183</v>
      </c>
      <c r="D44" s="581"/>
      <c r="E44" s="581"/>
      <c r="F44" s="265">
        <f>Igazgatás!F58+Községgazd!F48+Vagyongazd!F46+Közfoglalkoztatás!F44+Közút!F44+Környezetvédelem!F44+Egészségügy!F68+Sport!F47+Közművelődés!F53+Támogatás!F44</f>
        <v>4313989</v>
      </c>
      <c r="G44" s="158">
        <f>Igazgatás!G58+Községgazd!G48+Vagyongazd!G46+Közfoglalkoztatás!G44+Közút!G44+Környezetvédelem!G44+Egészségügy!G68+Sport!G47+Közművelődés!G53+Támogatás!G44</f>
        <v>0</v>
      </c>
      <c r="H44" s="170">
        <f>Igazgatás!H58+Községgazd!H48+Vagyongazd!H46+Közfoglalkoztatás!H44+Közút!H44+Környezetvédelem!H44+Egészségügy!H68+Sport!H47+Közművelődés!H53+Támogatás!H44</f>
        <v>4313989</v>
      </c>
      <c r="I44" s="78">
        <f>Igazgatás!I58+Községgazd!L48+Vagyongazd!I46+Közfoglalkoztatás!I44+Közút!I44+Környezetvédelem!L44+Egészségügy!L68+Sport!I47+Közművelődés!K53+Támogatás!O44</f>
        <v>974920</v>
      </c>
      <c r="J44" s="13">
        <f>Igazgatás!J58+Községgazd!M48+Vagyongazd!J46+Közfoglalkoztatás!J44+Közút!J44+Környezetvédelem!M44+Egészségügy!M68+Sport!J47+Közművelődés!L53+Támogatás!P44</f>
        <v>904600</v>
      </c>
      <c r="K44" s="13">
        <f>Igazgatás!K58+Községgazd!N48+Vagyongazd!K46+Közfoglalkoztatás!K44+Közút!K44+Környezetvédelem!N44+Egészségügy!N68+Sport!K47+Közművelődés!M53+Támogatás!Q44</f>
        <v>74600</v>
      </c>
      <c r="L44" s="13">
        <f>Igazgatás!L58+Községgazd!O48+Vagyongazd!L46+Közfoglalkoztatás!L44+Közút!L44+Környezetvédelem!O44+Egészségügy!O68+Sport!L47+Közművelődés!N53+Támogatás!R44</f>
        <v>59600</v>
      </c>
      <c r="M44" s="13">
        <f>Igazgatás!M58+Községgazd!P48+Vagyongazd!M46+Közfoglalkoztatás!M44+Közút!M44+Környezetvédelem!P44+Egészségügy!P68+Sport!M47+Közművelődés!O53+Támogatás!S44</f>
        <v>72100</v>
      </c>
      <c r="N44" s="83">
        <f>Igazgatás!N58+Községgazd!Q48+Vagyongazd!N46+Közfoglalkoztatás!N44+Közút!N44+Környezetvédelem!Q44+Egészségügy!Q68+Sport!N47+Közművelődés!P53+Támogatás!T44</f>
        <v>59600</v>
      </c>
      <c r="O44" s="13">
        <f>Igazgatás!O58+Községgazd!R48+Vagyongazd!O46+Közfoglalkoztatás!O44+Közút!O44+Környezetvédelem!R44+Egészségügy!R68+Sport!O47+Közművelődés!Q53+Támogatás!U44</f>
        <v>59600</v>
      </c>
      <c r="P44" s="43">
        <f>Igazgatás!P58+Községgazd!S48+Vagyongazd!P46+Közfoglalkoztatás!P44+Közút!P44+Környezetvédelem!S44+Egészségügy!S68+Sport!P47+Közművelődés!R53+Támogatás!V44</f>
        <v>59600</v>
      </c>
      <c r="Q44" s="83">
        <f>Igazgatás!Q58+Községgazd!T48+Vagyongazd!Q46+Közfoglalkoztatás!Q44+Közút!Q44+Környezetvédelem!T44+Egészségügy!T68+Sport!Q47+Közművelődés!S53+Támogatás!W44</f>
        <v>69600</v>
      </c>
      <c r="R44" s="13">
        <f>Igazgatás!R58+Községgazd!U48+Vagyongazd!R46+Közfoglalkoztatás!R44+Közút!R44+Környezetvédelem!U44+Egészségügy!U68+Sport!R47+Közművelődés!T53+Támogatás!X44</f>
        <v>1860569</v>
      </c>
      <c r="S44" s="43">
        <f>Igazgatás!S58+Községgazd!V48+Vagyongazd!S46+Közfoglalkoztatás!S44+Közút!S44+Környezetvédelem!V44+Egészségügy!V68+Sport!S47+Közművelődés!U53+Támogatás!Y44</f>
        <v>59600</v>
      </c>
      <c r="T44" s="45">
        <f>Igazgatás!T58+Községgazd!W48+Vagyongazd!T46+Közfoglalkoztatás!T44+Közút!T44+Környezetvédelem!W44+Egészségügy!W68+Sport!T47+Közművelődés!V53+Támogatás!Z44</f>
        <v>59600</v>
      </c>
    </row>
    <row r="45" spans="1:20" s="18" customFormat="1" x14ac:dyDescent="0.25">
      <c r="A45" s="128" t="s">
        <v>184</v>
      </c>
      <c r="B45" s="53" t="s">
        <v>639</v>
      </c>
      <c r="C45" s="580" t="s">
        <v>185</v>
      </c>
      <c r="D45" s="581"/>
      <c r="E45" s="581"/>
      <c r="F45" s="265">
        <f>Igazgatás!F59+Községgazd!F49+Vagyongazd!F47+Közfoglalkoztatás!F45+Közút!F45+Környezetvédelem!F45+Egészségügy!F72+Sport!F48+Közművelődés!F56+Támogatás!F45</f>
        <v>120000</v>
      </c>
      <c r="G45" s="158">
        <f>Igazgatás!G59+Községgazd!G49+Vagyongazd!G47+Közfoglalkoztatás!G45+Közút!G45+Környezetvédelem!G45+Egészségügy!G72+Sport!G48+Közművelődés!G56+Támogatás!G45</f>
        <v>0</v>
      </c>
      <c r="H45" s="170">
        <f>Igazgatás!H59+Községgazd!H49+Vagyongazd!H47+Közfoglalkoztatás!H45+Közút!H45+Környezetvédelem!H45+Egészségügy!H72+Sport!H48+Közművelődés!H56+Támogatás!H45</f>
        <v>120000</v>
      </c>
      <c r="I45" s="78">
        <f>Igazgatás!I59+Községgazd!L49+Vagyongazd!I47+Közfoglalkoztatás!I45+Közút!I45+Környezetvédelem!L45+Egészségügy!L72+Sport!I48+Közművelődés!K56+Támogatás!O45</f>
        <v>20000</v>
      </c>
      <c r="J45" s="13">
        <f>Igazgatás!J59+Községgazd!M49+Vagyongazd!J47+Közfoglalkoztatás!J45+Közút!J45+Környezetvédelem!M45+Egészségügy!M72+Sport!J48+Közművelődés!L56+Támogatás!P45</f>
        <v>0</v>
      </c>
      <c r="K45" s="13">
        <f>Igazgatás!K59+Községgazd!N49+Vagyongazd!K47+Közfoglalkoztatás!K45+Közút!K45+Környezetvédelem!N45+Egészségügy!N72+Sport!K48+Közművelődés!M56+Támogatás!Q45</f>
        <v>20000</v>
      </c>
      <c r="L45" s="13">
        <f>Igazgatás!L59+Községgazd!O49+Vagyongazd!L47+Közfoglalkoztatás!L45+Közút!L45+Környezetvédelem!O45+Egészségügy!O72+Sport!L48+Közművelődés!N56+Támogatás!R45</f>
        <v>0</v>
      </c>
      <c r="M45" s="13">
        <f>Igazgatás!M59+Községgazd!P49+Vagyongazd!M47+Közfoglalkoztatás!M45+Közút!M45+Környezetvédelem!P45+Egészségügy!P72+Sport!M48+Közművelődés!O56+Támogatás!S45</f>
        <v>20000</v>
      </c>
      <c r="N45" s="83">
        <f>Igazgatás!N59+Községgazd!Q49+Vagyongazd!N47+Közfoglalkoztatás!N45+Közút!N45+Környezetvédelem!Q45+Egészségügy!Q72+Sport!N48+Közművelődés!P56+Támogatás!T45</f>
        <v>0</v>
      </c>
      <c r="O45" s="13">
        <f>Igazgatás!O59+Községgazd!R49+Vagyongazd!O47+Közfoglalkoztatás!O45+Közút!O45+Környezetvédelem!R45+Egészségügy!R72+Sport!O48+Közművelődés!Q56+Támogatás!U45</f>
        <v>20000</v>
      </c>
      <c r="P45" s="43">
        <f>Igazgatás!P59+Községgazd!S49+Vagyongazd!P47+Közfoglalkoztatás!P45+Közút!P45+Környezetvédelem!S45+Egészségügy!S72+Sport!P48+Közművelődés!R56+Támogatás!V45</f>
        <v>0</v>
      </c>
      <c r="Q45" s="83">
        <f>Igazgatás!Q59+Községgazd!T49+Vagyongazd!Q47+Közfoglalkoztatás!Q45+Közút!Q45+Környezetvédelem!T45+Egészségügy!T72+Sport!Q48+Közművelődés!S56+Támogatás!W45</f>
        <v>20000</v>
      </c>
      <c r="R45" s="13">
        <f>Igazgatás!R59+Községgazd!U49+Vagyongazd!R47+Közfoglalkoztatás!R45+Közút!R45+Környezetvédelem!U45+Egészségügy!U72+Sport!R48+Közművelődés!T56+Támogatás!X45</f>
        <v>0</v>
      </c>
      <c r="S45" s="43">
        <f>Igazgatás!S59+Községgazd!V49+Vagyongazd!S47+Közfoglalkoztatás!S45+Közút!S45+Környezetvédelem!V45+Egészségügy!V72+Sport!S48+Közművelődés!U56+Támogatás!Y45</f>
        <v>20000</v>
      </c>
      <c r="T45" s="45">
        <f>Igazgatás!T59+Községgazd!W49+Vagyongazd!T47+Közfoglalkoztatás!T45+Közút!T45+Környezetvédelem!W45+Egészségügy!W72+Sport!T48+Közművelődés!V56+Támogatás!Z45</f>
        <v>0</v>
      </c>
    </row>
    <row r="46" spans="1:20" x14ac:dyDescent="0.25">
      <c r="B46" s="55"/>
      <c r="C46" s="46"/>
      <c r="D46" s="524" t="s">
        <v>186</v>
      </c>
      <c r="E46" s="524"/>
      <c r="F46" s="258">
        <f>Igazgatás!F60+Községgazd!F50+Vagyongazd!F48+Közfoglalkoztatás!F46+Közút!F46+Környezetvédelem!F46+Egészségügy!F73+Sport!F49+Közművelődés!F57+Támogatás!F46</f>
        <v>120000</v>
      </c>
      <c r="G46" s="151">
        <f>Igazgatás!G60+Községgazd!G50+Vagyongazd!G48+Közfoglalkoztatás!G46+Közút!G46+Környezetvédelem!G46+Egészségügy!G73+Sport!G49+Közművelődés!G57+Támogatás!G46</f>
        <v>0</v>
      </c>
      <c r="H46" s="169">
        <f>Igazgatás!H60+Községgazd!H50+Vagyongazd!H48+Közfoglalkoztatás!H46+Közút!H46+Környezetvédelem!H46+Egészségügy!H73+Sport!H49+Közművelődés!H57+Támogatás!H46</f>
        <v>120000</v>
      </c>
      <c r="I46" s="76">
        <f>Igazgatás!I60+Községgazd!L50+Vagyongazd!I48+Közfoglalkoztatás!I46+Közút!I46+Környezetvédelem!L46+Egészségügy!L73+Sport!I49+Közművelődés!K57+Támogatás!O46</f>
        <v>20000</v>
      </c>
      <c r="J46" s="1">
        <f>Igazgatás!J60+Községgazd!M50+Vagyongazd!J48+Közfoglalkoztatás!J46+Közút!J46+Környezetvédelem!M46+Egészségügy!M73+Sport!J49+Közművelődés!L57+Támogatás!P46</f>
        <v>0</v>
      </c>
      <c r="K46" s="1">
        <f>Igazgatás!K60+Községgazd!N50+Vagyongazd!K48+Közfoglalkoztatás!K46+Közút!K46+Környezetvédelem!N46+Egészségügy!N73+Sport!K49+Közművelődés!M57+Támogatás!Q46</f>
        <v>20000</v>
      </c>
      <c r="L46" s="1">
        <f>Igazgatás!L60+Községgazd!O50+Vagyongazd!L48+Közfoglalkoztatás!L46+Közút!L46+Környezetvédelem!O46+Egészségügy!O73+Sport!L49+Közművelődés!N57+Támogatás!R46</f>
        <v>0</v>
      </c>
      <c r="M46" s="1">
        <f>Igazgatás!M60+Községgazd!P50+Vagyongazd!M48+Közfoglalkoztatás!M46+Közút!M46+Környezetvédelem!P46+Egészségügy!P73+Sport!M49+Közművelődés!O57+Támogatás!S46</f>
        <v>20000</v>
      </c>
      <c r="N46" s="82">
        <f>Igazgatás!N60+Községgazd!Q50+Vagyongazd!N48+Közfoglalkoztatás!N46+Közút!N46+Környezetvédelem!Q46+Egészségügy!Q73+Sport!N49+Közművelődés!P57+Támogatás!T46</f>
        <v>0</v>
      </c>
      <c r="O46" s="1">
        <f>Igazgatás!O60+Községgazd!R50+Vagyongazd!O48+Közfoglalkoztatás!O46+Közút!O46+Környezetvédelem!R46+Egészségügy!R73+Sport!O49+Közművelődés!Q57+Támogatás!U46</f>
        <v>20000</v>
      </c>
      <c r="P46" s="42">
        <f>Igazgatás!P60+Községgazd!S50+Vagyongazd!P48+Közfoglalkoztatás!P46+Közút!P46+Környezetvédelem!S46+Egészségügy!S73+Sport!P49+Közművelődés!R57+Támogatás!V46</f>
        <v>0</v>
      </c>
      <c r="Q46" s="82">
        <f>Igazgatás!Q60+Községgazd!T50+Vagyongazd!Q48+Közfoglalkoztatás!Q46+Közút!Q46+Környezetvédelem!T46+Egészségügy!T73+Sport!Q49+Közművelődés!S57+Támogatás!W46</f>
        <v>20000</v>
      </c>
      <c r="R46" s="1">
        <f>Igazgatás!R60+Községgazd!U50+Vagyongazd!R48+Közfoglalkoztatás!R46+Közút!R46+Környezetvédelem!U46+Egészségügy!U73+Sport!R49+Közművelődés!T57+Támogatás!X46</f>
        <v>0</v>
      </c>
      <c r="S46" s="42">
        <f>Igazgatás!S60+Községgazd!V50+Vagyongazd!S48+Közfoglalkoztatás!S46+Közút!S46+Környezetvédelem!V46+Egészségügy!V73+Sport!S49+Közművelődés!U57+Támogatás!Y46</f>
        <v>20000</v>
      </c>
      <c r="T46" s="44">
        <f>Igazgatás!T60+Községgazd!W50+Vagyongazd!T48+Közfoglalkoztatás!T46+Közút!T46+Környezetvédelem!W46+Egészségügy!W73+Sport!T49+Közművelődés!V57+Támogatás!Z46</f>
        <v>0</v>
      </c>
    </row>
    <row r="47" spans="1:20" hidden="1" x14ac:dyDescent="0.25">
      <c r="B47" s="55"/>
      <c r="C47" s="46"/>
      <c r="D47" s="524" t="s">
        <v>187</v>
      </c>
      <c r="E47" s="524"/>
      <c r="F47" s="258">
        <f>Igazgatás!F62+Községgazd!F51+Vagyongazd!F49+Közfoglalkoztatás!F47+Közút!F47+Környezetvédelem!F47+Egészségügy!F74+Sport!F50+Közművelődés!F58+Támogatás!F47</f>
        <v>0</v>
      </c>
      <c r="G47" s="151">
        <f>Igazgatás!G62+Községgazd!G51+Vagyongazd!G49+Közfoglalkoztatás!G47+Közút!G47+Környezetvédelem!G47+Egészségügy!G74+Sport!G50+Közművelődés!G58+Támogatás!G47</f>
        <v>0</v>
      </c>
      <c r="H47" s="169">
        <f>Igazgatás!H62+Községgazd!H51+Vagyongazd!H49+Közfoglalkoztatás!H47+Közút!H47+Környezetvédelem!H47+Egészségügy!H74+Sport!H50+Közművelődés!H58+Támogatás!H47</f>
        <v>0</v>
      </c>
      <c r="I47" s="76">
        <f>Igazgatás!I62+Községgazd!L51+Vagyongazd!I49+Közfoglalkoztatás!I47+Közút!I47+Környezetvédelem!L47+Egészségügy!L74+Sport!I50+Közművelődés!K58+Támogatás!O47</f>
        <v>0</v>
      </c>
      <c r="J47" s="1">
        <f>Igazgatás!J62+Községgazd!M51+Vagyongazd!J49+Közfoglalkoztatás!J47+Közút!J47+Környezetvédelem!M47+Egészségügy!M74+Sport!J50+Közművelődés!L58+Támogatás!P47</f>
        <v>0</v>
      </c>
      <c r="K47" s="1">
        <f>Igazgatás!K62+Községgazd!N51+Vagyongazd!K49+Közfoglalkoztatás!K47+Közút!K47+Környezetvédelem!N47+Egészségügy!N74+Sport!K50+Közművelődés!M58+Támogatás!Q47</f>
        <v>0</v>
      </c>
      <c r="L47" s="1">
        <f>Igazgatás!L62+Községgazd!O51+Vagyongazd!L49+Közfoglalkoztatás!L47+Közút!L47+Környezetvédelem!O47+Egészségügy!O74+Sport!L50+Közművelődés!N58+Támogatás!R47</f>
        <v>0</v>
      </c>
      <c r="M47" s="1">
        <f>Igazgatás!M62+Községgazd!P51+Vagyongazd!M49+Közfoglalkoztatás!M47+Közút!M47+Környezetvédelem!P47+Egészségügy!P74+Sport!M50+Közművelődés!O58+Támogatás!S47</f>
        <v>0</v>
      </c>
      <c r="N47" s="82">
        <f>Igazgatás!N62+Községgazd!Q51+Vagyongazd!N49+Közfoglalkoztatás!N47+Közút!N47+Környezetvédelem!Q47+Egészségügy!Q74+Sport!N50+Közművelődés!P58+Támogatás!T47</f>
        <v>0</v>
      </c>
      <c r="O47" s="1">
        <f>Igazgatás!O62+Községgazd!R51+Vagyongazd!O49+Közfoglalkoztatás!O47+Közút!O47+Környezetvédelem!R47+Egészségügy!R74+Sport!O50+Közművelődés!Q58+Támogatás!U47</f>
        <v>0</v>
      </c>
      <c r="P47" s="42">
        <f>Igazgatás!P62+Községgazd!S51+Vagyongazd!P49+Közfoglalkoztatás!P47+Közút!P47+Környezetvédelem!S47+Egészségügy!S74+Sport!P50+Közművelődés!R58+Támogatás!V47</f>
        <v>0</v>
      </c>
      <c r="Q47" s="82">
        <f>Igazgatás!Q62+Községgazd!T51+Vagyongazd!Q49+Közfoglalkoztatás!Q47+Közút!Q47+Környezetvédelem!T47+Egészségügy!T74+Sport!Q50+Közművelődés!S58+Támogatás!W47</f>
        <v>0</v>
      </c>
      <c r="R47" s="1">
        <f>Igazgatás!R62+Községgazd!U51+Vagyongazd!R49+Közfoglalkoztatás!R47+Közút!R47+Környezetvédelem!U47+Egészségügy!U74+Sport!R50+Közművelődés!T58+Támogatás!X47</f>
        <v>0</v>
      </c>
      <c r="S47" s="42">
        <f>Igazgatás!S62+Községgazd!V51+Vagyongazd!S49+Közfoglalkoztatás!S47+Közút!S47+Környezetvédelem!V47+Egészségügy!V74+Sport!S50+Közművelődés!U58+Támogatás!Y47</f>
        <v>0</v>
      </c>
      <c r="T47" s="44">
        <f>Igazgatás!T62+Községgazd!W51+Vagyongazd!T49+Közfoglalkoztatás!T47+Közút!T47+Környezetvédelem!W47+Egészségügy!W74+Sport!T50+Közművelődés!V58+Támogatás!Z47</f>
        <v>0</v>
      </c>
    </row>
    <row r="48" spans="1:20" s="41" customFormat="1" x14ac:dyDescent="0.25">
      <c r="A48" s="128" t="s">
        <v>188</v>
      </c>
      <c r="B48" s="53" t="s">
        <v>640</v>
      </c>
      <c r="C48" s="576" t="s">
        <v>189</v>
      </c>
      <c r="D48" s="577"/>
      <c r="E48" s="577"/>
      <c r="F48" s="265">
        <f>Igazgatás!F63+Községgazd!F52+Vagyongazd!F50+Közfoglalkoztatás!F48+Közút!F48+Környezetvédelem!F48+Egészségügy!F75+Sport!F51+Közművelődés!F59+Támogatás!F48</f>
        <v>5397000</v>
      </c>
      <c r="G48" s="158">
        <f>Igazgatás!G63+Községgazd!G52+Vagyongazd!G50+Közfoglalkoztatás!G48+Közút!G48+Környezetvédelem!G48+Egészségügy!G75+Sport!G51+Közművelődés!G59+Támogatás!G48</f>
        <v>0</v>
      </c>
      <c r="H48" s="170">
        <f>Igazgatás!H63+Községgazd!H52+Vagyongazd!H50+Közfoglalkoztatás!H48+Közút!H48+Környezetvédelem!H48+Egészségügy!H75+Sport!H51+Közművelődés!H59+Támogatás!H48</f>
        <v>5397000</v>
      </c>
      <c r="I48" s="78">
        <f>Igazgatás!I63+Községgazd!L52+Vagyongazd!I50+Közfoglalkoztatás!I48+Közút!I48+Környezetvédelem!L48+Egészségügy!L75+Sport!I51+Közművelődés!K59+Támogatás!O48</f>
        <v>1273569</v>
      </c>
      <c r="J48" s="13">
        <f>Igazgatás!J63+Községgazd!M52+Vagyongazd!J50+Közfoglalkoztatás!J48+Közút!J48+Környezetvédelem!M48+Egészségügy!M75+Sport!J51+Közművelődés!L59+Támogatás!P48</f>
        <v>291069</v>
      </c>
      <c r="K48" s="13">
        <f>Igazgatás!K63+Községgazd!N52+Vagyongazd!K50+Közfoglalkoztatás!K48+Közút!K48+Környezetvédelem!N48+Egészségügy!N75+Sport!K51+Közművelődés!M59+Támogatás!Q48</f>
        <v>63569</v>
      </c>
      <c r="L48" s="13">
        <f>Igazgatás!L63+Községgazd!O52+Vagyongazd!L50+Közfoglalkoztatás!L48+Közút!L48+Környezetvédelem!O48+Egészségügy!O75+Sport!L51+Közművelődés!N59+Támogatás!R48</f>
        <v>117741</v>
      </c>
      <c r="M48" s="13">
        <f>Igazgatás!M63+Községgazd!P52+Vagyongazd!M50+Közfoglalkoztatás!M48+Közút!M48+Környezetvédelem!P48+Egészségügy!P75+Sport!M51+Közművelődés!O59+Támogatás!S48</f>
        <v>83569</v>
      </c>
      <c r="N48" s="83">
        <f>Igazgatás!N63+Községgazd!Q52+Vagyongazd!N50+Közfoglalkoztatás!N48+Közút!N48+Környezetvédelem!Q48+Egészségügy!Q75+Sport!N51+Közművelődés!P59+Támogatás!T48</f>
        <v>63569</v>
      </c>
      <c r="O48" s="13">
        <f>Igazgatás!O63+Községgazd!R52+Vagyongazd!O50+Közfoglalkoztatás!O48+Közút!O48+Környezetvédelem!R48+Egészségügy!R75+Sport!O51+Közművelődés!Q59+Támogatás!U48</f>
        <v>63569</v>
      </c>
      <c r="P48" s="43">
        <f>Igazgatás!P63+Községgazd!S52+Vagyongazd!P50+Közfoglalkoztatás!P48+Közút!P48+Környezetvédelem!S48+Egészségügy!S75+Sport!P51+Közművelődés!R59+Támogatás!V48</f>
        <v>116069</v>
      </c>
      <c r="Q48" s="83">
        <f>Igazgatás!Q63+Községgazd!T52+Vagyongazd!Q50+Közfoglalkoztatás!Q48+Közút!Q48+Környezetvédelem!T48+Egészségügy!T75+Sport!Q51+Közművelődés!S59+Támogatás!W48</f>
        <v>203569</v>
      </c>
      <c r="R48" s="13">
        <f>Igazgatás!R63+Községgazd!U52+Vagyongazd!R50+Közfoglalkoztatás!R48+Közút!R48+Környezetvédelem!U48+Egészségügy!U75+Sport!R51+Közművelődés!T59+Támogatás!X48</f>
        <v>2903569</v>
      </c>
      <c r="S48" s="43">
        <f>Igazgatás!S63+Községgazd!V52+Vagyongazd!S50+Közfoglalkoztatás!S48+Közút!S48+Környezetvédelem!V48+Egészségügy!V75+Sport!S51+Közművelődés!U59+Támogatás!Y48</f>
        <v>153569</v>
      </c>
      <c r="T48" s="45">
        <f>Igazgatás!T63+Községgazd!W52+Vagyongazd!T50+Közfoglalkoztatás!T48+Közút!T48+Környezetvédelem!W48+Egészségügy!W75+Sport!T51+Közművelődés!V59+Támogatás!Z48</f>
        <v>63569</v>
      </c>
    </row>
    <row r="49" spans="1:20" s="41" customFormat="1" x14ac:dyDescent="0.25">
      <c r="A49" s="128" t="s">
        <v>190</v>
      </c>
      <c r="B49" s="53" t="s">
        <v>641</v>
      </c>
      <c r="C49" s="576" t="s">
        <v>191</v>
      </c>
      <c r="D49" s="577"/>
      <c r="E49" s="577"/>
      <c r="F49" s="265">
        <f>Igazgatás!F72+Községgazd!F53+Vagyongazd!F51+Közfoglalkoztatás!F49+Közút!F49+Környezetvédelem!F49+Egészségügy!F76+Sport!F52+Közművelődés!F60+Támogatás!F49</f>
        <v>2728400</v>
      </c>
      <c r="G49" s="158">
        <f>Igazgatás!G72+Községgazd!G53+Vagyongazd!G51+Közfoglalkoztatás!G49+Közút!G49+Környezetvédelem!G49+Egészségügy!G76+Sport!G52+Közművelődés!G60+Támogatás!G49</f>
        <v>0</v>
      </c>
      <c r="H49" s="170">
        <f>Igazgatás!H72+Községgazd!H53+Vagyongazd!H51+Közfoglalkoztatás!H49+Közút!H49+Környezetvédelem!H49+Egészségügy!H76+Sport!H52+Közművelődés!H60+Támogatás!H49</f>
        <v>2728400</v>
      </c>
      <c r="I49" s="78">
        <f>Igazgatás!I72+Községgazd!L53+Vagyongazd!I51+Közfoglalkoztatás!I49+Közút!I49+Környezetvédelem!L49+Egészségügy!L76+Sport!I52+Közművelődés!K60+Támogatás!O49</f>
        <v>292733</v>
      </c>
      <c r="J49" s="13">
        <f>Igazgatás!J72+Községgazd!M53+Vagyongazd!J51+Közfoglalkoztatás!J49+Közút!J49+Környezetvédelem!M49+Egészségügy!M76+Sport!J52+Közművelődés!L60+Támogatás!P49</f>
        <v>149276</v>
      </c>
      <c r="K49" s="13">
        <f>Igazgatás!K72+Községgazd!N53+Vagyongazd!K51+Közfoglalkoztatás!K49+Közút!K49+Környezetvédelem!N49+Egészségügy!N76+Sport!K52+Közművelődés!M60+Támogatás!Q49</f>
        <v>129433</v>
      </c>
      <c r="L49" s="13">
        <f>Igazgatás!L72+Községgazd!O53+Vagyongazd!L51+Közfoglalkoztatás!L49+Közút!L49+Környezetvédelem!O49+Egészségügy!O76+Sport!L52+Közművelődés!N60+Támogatás!R49</f>
        <v>292733</v>
      </c>
      <c r="M49" s="13">
        <f>Igazgatás!M72+Községgazd!P53+Vagyongazd!M51+Közfoglalkoztatás!M49+Közút!M49+Környezetvédelem!P49+Egészségügy!P76+Sport!M52+Közművelődés!O60+Támogatás!S49</f>
        <v>134433</v>
      </c>
      <c r="N49" s="83">
        <f>Igazgatás!N72+Községgazd!Q53+Vagyongazd!N51+Közfoglalkoztatás!N49+Közút!N49+Környezetvédelem!Q49+Egészségügy!Q76+Sport!N52+Közművelődés!P60+Támogatás!T49</f>
        <v>147183</v>
      </c>
      <c r="O49" s="13">
        <f>Igazgatás!O72+Községgazd!R53+Vagyongazd!O51+Közfoglalkoztatás!O49+Közút!O49+Környezetvédelem!R49+Egészségügy!R76+Sport!O52+Közművelődés!Q60+Támogatás!U49</f>
        <v>288983</v>
      </c>
      <c r="P49" s="43">
        <f>Igazgatás!P72+Községgazd!S53+Vagyongazd!P51+Közfoglalkoztatás!P49+Közút!P49+Környezetvédelem!S49+Egészségügy!S76+Sport!P52+Közművelődés!R60+Támogatás!V49</f>
        <v>140183</v>
      </c>
      <c r="Q49" s="83">
        <f>Igazgatás!Q72+Községgazd!T53+Vagyongazd!Q51+Közfoglalkoztatás!Q49+Közút!Q49+Környezetvédelem!T49+Egészségügy!T76+Sport!Q52+Közművelődés!S60+Támogatás!W49</f>
        <v>139183</v>
      </c>
      <c r="R49" s="13">
        <f>Igazgatás!R72+Községgazd!U53+Vagyongazd!R51+Közfoglalkoztatás!R49+Közút!R49+Környezetvédelem!U49+Egészségügy!U76+Sport!R52+Közművelődés!T60+Támogatás!X49</f>
        <v>287440</v>
      </c>
      <c r="S49" s="43">
        <f>Igazgatás!S72+Községgazd!V53+Vagyongazd!S51+Közfoglalkoztatás!S49+Közút!S49+Környezetvédelem!V49+Egészségügy!V76+Sport!S52+Közművelődés!U60+Támogatás!Y49</f>
        <v>601383</v>
      </c>
      <c r="T49" s="45">
        <f>Igazgatás!T72+Községgazd!W53+Vagyongazd!T51+Közfoglalkoztatás!T49+Közút!T49+Környezetvédelem!W49+Egészségügy!W76+Sport!T52+Közművelődés!V60+Támogatás!Z49</f>
        <v>125437</v>
      </c>
    </row>
    <row r="50" spans="1:20" x14ac:dyDescent="0.25">
      <c r="B50" s="93" t="s">
        <v>642</v>
      </c>
      <c r="C50" s="556" t="s">
        <v>192</v>
      </c>
      <c r="D50" s="557"/>
      <c r="E50" s="557"/>
      <c r="F50" s="259">
        <f>Igazgatás!F79+Községgazd!F56+Vagyongazd!F55+Közfoglalkoztatás!F50+Közút!F50+Környezetvédelem!F50+Egészségügy!F85+Sport!F57+Közművelődés!F68+Támogatás!F50</f>
        <v>319800</v>
      </c>
      <c r="G50" s="152">
        <f>Igazgatás!G79+Községgazd!G56+Vagyongazd!G55+Közfoglalkoztatás!G50+Közút!G50+Környezetvédelem!G50+Egészségügy!G85+Sport!G57+Közművelődés!G68+Támogatás!G50</f>
        <v>842200</v>
      </c>
      <c r="H50" s="168">
        <f>Igazgatás!H79+Községgazd!H56+Vagyongazd!H55+Közfoglalkoztatás!H50+Közút!H50+Környezetvédelem!H50+Egészségügy!H85+Sport!H57+Közművelődés!H68+Támogatás!H50</f>
        <v>1162000</v>
      </c>
      <c r="I50" s="95">
        <f>Igazgatás!I79+Községgazd!L56+Vagyongazd!I55+Közfoglalkoztatás!I50+Közút!I50+Környezetvédelem!L50+Egészségügy!L85+Sport!I57+Közművelődés!K68+Támogatás!O50</f>
        <v>47250</v>
      </c>
      <c r="J50" s="96">
        <f>Igazgatás!J79+Községgazd!M56+Vagyongazd!J55+Közfoglalkoztatás!J50+Közút!J50+Környezetvédelem!M50+Egészségügy!M85+Sport!J57+Közművelődés!L68+Támogatás!P50</f>
        <v>27650</v>
      </c>
      <c r="K50" s="96">
        <f>Igazgatás!K79+Községgazd!N56+Vagyongazd!K55+Közfoglalkoztatás!K50+Közút!K50+Környezetvédelem!N50+Egészségügy!N85+Sport!K57+Közművelődés!M68+Támogatás!Q50</f>
        <v>47250</v>
      </c>
      <c r="L50" s="96">
        <f>Igazgatás!L79+Községgazd!O56+Vagyongazd!L55+Közfoglalkoztatás!L50+Közút!L50+Környezetvédelem!O50+Egészségügy!O85+Sport!L57+Közművelődés!N68+Támogatás!R50</f>
        <v>27650</v>
      </c>
      <c r="M50" s="96">
        <f>Igazgatás!M79+Községgazd!P56+Vagyongazd!M55+Közfoglalkoztatás!M50+Közút!M50+Környezetvédelem!P50+Egészségügy!P85+Sport!M57+Közművelődés!O68+Támogatás!S50</f>
        <v>25650</v>
      </c>
      <c r="N50" s="99">
        <f>Igazgatás!N79+Községgazd!Q56+Vagyongazd!N55+Közfoglalkoztatás!N50+Közút!N50+Környezetvédelem!Q50+Egészségügy!Q85+Sport!N57+Közművelődés!P68+Támogatás!T50</f>
        <v>127650</v>
      </c>
      <c r="O50" s="96">
        <f>Igazgatás!O79+Községgazd!R56+Vagyongazd!O55+Közfoglalkoztatás!O50+Közút!O50+Környezetvédelem!R50+Egészségügy!R85+Sport!O57+Közművelődés!Q68+Támogatás!U50</f>
        <v>25650</v>
      </c>
      <c r="P50" s="98">
        <f>Igazgatás!P79+Községgazd!S56+Vagyongazd!P55+Közfoglalkoztatás!P50+Közút!P50+Környezetvédelem!S50+Egészségügy!S85+Sport!P57+Közművelődés!R68+Támogatás!V50</f>
        <v>27650</v>
      </c>
      <c r="Q50" s="99">
        <f>Igazgatás!Q79+Községgazd!T56+Vagyongazd!Q55+Közfoglalkoztatás!Q50+Közút!Q50+Környezetvédelem!T50+Egészségügy!T85+Sport!Q57+Közművelődés!S68+Támogatás!W50</f>
        <v>547250</v>
      </c>
      <c r="R50" s="96">
        <f>Igazgatás!R79+Községgazd!U56+Vagyongazd!R55+Közfoglalkoztatás!R50+Közút!R50+Környezetvédelem!U50+Egészségügy!U85+Sport!R57+Közművelődés!T68+Támogatás!X50</f>
        <v>27650</v>
      </c>
      <c r="S50" s="98">
        <f>Igazgatás!S79+Községgazd!V56+Vagyongazd!S55+Közfoglalkoztatás!S50+Közút!S50+Környezetvédelem!V50+Egészségügy!V85+Sport!S57+Közművelődés!U68+Támogatás!Y50</f>
        <v>47650</v>
      </c>
      <c r="T50" s="100">
        <f>Igazgatás!T79+Községgazd!W56+Vagyongazd!T55+Közfoglalkoztatás!T50+Közút!T50+Környezetvédelem!W50+Egészségügy!W85+Sport!T57+Közművelődés!V68+Támogatás!Z50</f>
        <v>183050</v>
      </c>
    </row>
    <row r="51" spans="1:20" s="41" customFormat="1" x14ac:dyDescent="0.25">
      <c r="A51" s="128" t="s">
        <v>193</v>
      </c>
      <c r="B51" s="53" t="s">
        <v>643</v>
      </c>
      <c r="C51" s="576" t="s">
        <v>194</v>
      </c>
      <c r="D51" s="577"/>
      <c r="E51" s="577"/>
      <c r="F51" s="265">
        <f>Igazgatás!F80+Községgazd!F57+Vagyongazd!F56+Közfoglalkoztatás!F51+Közút!F51+Környezetvédelem!F51+Egészségügy!F86+Sport!F58+Közművelődés!F69+Támogatás!F51</f>
        <v>12000</v>
      </c>
      <c r="G51" s="158">
        <f>Igazgatás!G80+Községgazd!G57+Vagyongazd!G56+Közfoglalkoztatás!G51+Közút!G51+Környezetvédelem!G51+Egészségügy!G86+Sport!G58+Közművelődés!G69+Támogatás!G51</f>
        <v>0</v>
      </c>
      <c r="H51" s="170">
        <f>Igazgatás!H80+Községgazd!H57+Vagyongazd!H56+Közfoglalkoztatás!H51+Közút!H51+Környezetvédelem!H51+Egészségügy!H86+Sport!H58+Közművelődés!H69+Támogatás!H51</f>
        <v>12000</v>
      </c>
      <c r="I51" s="78">
        <f>Igazgatás!I80+Községgazd!L57+Vagyongazd!I56+Közfoglalkoztatás!I51+Közút!I51+Környezetvédelem!L51+Egészségügy!L86+Sport!I58+Közművelődés!K69+Támogatás!O51</f>
        <v>0</v>
      </c>
      <c r="J51" s="13">
        <f>Igazgatás!J80+Községgazd!M57+Vagyongazd!J56+Közfoglalkoztatás!J51+Közút!J51+Környezetvédelem!M51+Egészségügy!M86+Sport!J58+Közművelődés!L69+Támogatás!P51</f>
        <v>2000</v>
      </c>
      <c r="K51" s="13">
        <f>Igazgatás!K80+Községgazd!N57+Vagyongazd!K56+Közfoglalkoztatás!K51+Közút!K51+Környezetvédelem!N51+Egészségügy!N86+Sport!K58+Közművelődés!M69+Támogatás!Q51</f>
        <v>0</v>
      </c>
      <c r="L51" s="13">
        <f>Igazgatás!L80+Községgazd!O57+Vagyongazd!L56+Közfoglalkoztatás!L51+Közút!L51+Környezetvédelem!O51+Egészségügy!O86+Sport!L58+Közművelődés!N69+Támogatás!R51</f>
        <v>2000</v>
      </c>
      <c r="M51" s="13">
        <f>Igazgatás!M80+Községgazd!P57+Vagyongazd!M56+Közfoglalkoztatás!M51+Közút!M51+Környezetvédelem!P51+Egészségügy!P86+Sport!M58+Közművelődés!O69+Támogatás!S51</f>
        <v>0</v>
      </c>
      <c r="N51" s="83">
        <f>Igazgatás!N80+Községgazd!Q57+Vagyongazd!N56+Közfoglalkoztatás!N51+Közút!N51+Környezetvédelem!Q51+Egészségügy!Q86+Sport!N58+Közművelődés!P69+Támogatás!T51</f>
        <v>2000</v>
      </c>
      <c r="O51" s="13">
        <f>Igazgatás!O80+Községgazd!R57+Vagyongazd!O56+Közfoglalkoztatás!O51+Közút!O51+Környezetvédelem!R51+Egészségügy!R86+Sport!O58+Közművelődés!Q69+Támogatás!U51</f>
        <v>0</v>
      </c>
      <c r="P51" s="43">
        <f>Igazgatás!P80+Községgazd!S57+Vagyongazd!P56+Közfoglalkoztatás!P51+Közút!P51+Környezetvédelem!S51+Egészségügy!S86+Sport!P58+Közművelődés!R69+Támogatás!V51</f>
        <v>2000</v>
      </c>
      <c r="Q51" s="83">
        <f>Igazgatás!Q80+Községgazd!T57+Vagyongazd!Q56+Közfoglalkoztatás!Q51+Közút!Q51+Környezetvédelem!T51+Egészségügy!T86+Sport!Q58+Közművelődés!S69+Támogatás!W51</f>
        <v>0</v>
      </c>
      <c r="R51" s="13">
        <f>Igazgatás!R80+Községgazd!U57+Vagyongazd!R56+Közfoglalkoztatás!R51+Közút!R51+Környezetvédelem!U51+Egészségügy!U86+Sport!R58+Közművelődés!T69+Támogatás!X51</f>
        <v>2000</v>
      </c>
      <c r="S51" s="43">
        <f>Igazgatás!S80+Községgazd!V57+Vagyongazd!S56+Közfoglalkoztatás!S51+Közút!S51+Környezetvédelem!V51+Egészségügy!V86+Sport!S58+Közművelődés!U69+Támogatás!Y51</f>
        <v>0</v>
      </c>
      <c r="T51" s="45">
        <f>Igazgatás!T80+Községgazd!W57+Vagyongazd!T56+Közfoglalkoztatás!T51+Közút!T51+Környezetvédelem!W51+Egészségügy!W86+Sport!T58+Közművelődés!V69+Támogatás!Z51</f>
        <v>2000</v>
      </c>
    </row>
    <row r="52" spans="1:20" s="41" customFormat="1" x14ac:dyDescent="0.25">
      <c r="A52" s="128" t="s">
        <v>195</v>
      </c>
      <c r="B52" s="53" t="s">
        <v>644</v>
      </c>
      <c r="C52" s="576" t="s">
        <v>196</v>
      </c>
      <c r="D52" s="577"/>
      <c r="E52" s="577"/>
      <c r="F52" s="265">
        <f>Igazgatás!F81+Községgazd!F58+Vagyongazd!F57+Közfoglalkoztatás!F52+Közút!F52+Környezetvédelem!F52+Egészségügy!F87+Sport!F59+Közművelődés!F70+Támogatás!F52</f>
        <v>307800</v>
      </c>
      <c r="G52" s="158">
        <f>Igazgatás!G81+Községgazd!G58+Vagyongazd!G57+Közfoglalkoztatás!G52+Közút!G52+Környezetvédelem!G52+Egészségügy!G87+Sport!G59+Közművelődés!G70+Támogatás!G52</f>
        <v>842200</v>
      </c>
      <c r="H52" s="170">
        <f>Igazgatás!H81+Községgazd!H58+Vagyongazd!H57+Közfoglalkoztatás!H52+Közút!H52+Környezetvédelem!H52+Egészségügy!H87+Sport!H59+Közművelődés!H70+Támogatás!H52</f>
        <v>1150000</v>
      </c>
      <c r="I52" s="78">
        <f>Igazgatás!I81+Községgazd!L58+Vagyongazd!I57+Közfoglalkoztatás!I52+Közút!I52+Környezetvédelem!L52+Egészségügy!L87+Sport!I59+Közművelődés!K70+Támogatás!O52</f>
        <v>47250</v>
      </c>
      <c r="J52" s="13">
        <f>Igazgatás!J81+Községgazd!M58+Vagyongazd!J57+Közfoglalkoztatás!J52+Közút!J52+Környezetvédelem!M52+Egészségügy!M87+Sport!J59+Közművelődés!L70+Támogatás!P52</f>
        <v>25650</v>
      </c>
      <c r="K52" s="13">
        <f>Igazgatás!K81+Községgazd!N58+Vagyongazd!K57+Közfoglalkoztatás!K52+Közút!K52+Környezetvédelem!N52+Egészségügy!N87+Sport!K59+Közművelődés!M70+Támogatás!Q52</f>
        <v>47250</v>
      </c>
      <c r="L52" s="13">
        <f>Igazgatás!L81+Községgazd!O58+Vagyongazd!L57+Közfoglalkoztatás!L52+Közút!L52+Környezetvédelem!O52+Egészségügy!O87+Sport!L59+Közművelődés!N70+Támogatás!R52</f>
        <v>25650</v>
      </c>
      <c r="M52" s="13">
        <f>Igazgatás!M81+Községgazd!P58+Vagyongazd!M57+Közfoglalkoztatás!M52+Közút!M52+Környezetvédelem!P52+Egészségügy!P87+Sport!M59+Közművelődés!O70+Támogatás!S52</f>
        <v>25650</v>
      </c>
      <c r="N52" s="83">
        <f>Igazgatás!N81+Községgazd!Q58+Vagyongazd!N57+Közfoglalkoztatás!N52+Közút!N52+Környezetvédelem!Q52+Egészségügy!Q87+Sport!N59+Közművelődés!P70+Támogatás!T52</f>
        <v>125650</v>
      </c>
      <c r="O52" s="13">
        <f>Igazgatás!O81+Községgazd!R58+Vagyongazd!O57+Közfoglalkoztatás!O52+Közút!O52+Környezetvédelem!R52+Egészségügy!R87+Sport!O59+Közművelődés!Q70+Támogatás!U52</f>
        <v>25650</v>
      </c>
      <c r="P52" s="43">
        <f>Igazgatás!P81+Községgazd!S58+Vagyongazd!P57+Közfoglalkoztatás!P52+Közút!P52+Környezetvédelem!S52+Egészségügy!S87+Sport!P59+Közművelődés!R70+Támogatás!V52</f>
        <v>25650</v>
      </c>
      <c r="Q52" s="83">
        <f>Igazgatás!Q81+Községgazd!T58+Vagyongazd!Q57+Közfoglalkoztatás!Q52+Közút!Q52+Környezetvédelem!T52+Egészségügy!T87+Sport!Q59+Közművelődés!S70+Támogatás!W52</f>
        <v>547250</v>
      </c>
      <c r="R52" s="13">
        <f>Igazgatás!R81+Községgazd!U58+Vagyongazd!R57+Közfoglalkoztatás!R52+Közút!R52+Környezetvédelem!U52+Egészségügy!U87+Sport!R59+Közművelődés!T70+Támogatás!X52</f>
        <v>25650</v>
      </c>
      <c r="S52" s="43">
        <f>Igazgatás!S81+Községgazd!V58+Vagyongazd!S57+Közfoglalkoztatás!S52+Közút!S52+Környezetvédelem!V52+Egészségügy!V87+Sport!S59+Közművelődés!U70+Támogatás!Y52</f>
        <v>47650</v>
      </c>
      <c r="T52" s="45">
        <f>Igazgatás!T81+Községgazd!W58+Vagyongazd!T57+Közfoglalkoztatás!T52+Közút!T52+Környezetvédelem!W52+Egészségügy!W87+Sport!T59+Közművelődés!V70+Támogatás!Z52</f>
        <v>181050</v>
      </c>
    </row>
    <row r="53" spans="1:20" x14ac:dyDescent="0.25">
      <c r="B53" s="93" t="s">
        <v>645</v>
      </c>
      <c r="C53" s="556" t="s">
        <v>197</v>
      </c>
      <c r="D53" s="557"/>
      <c r="E53" s="557"/>
      <c r="F53" s="259">
        <f>Igazgatás!F85+Községgazd!F59+Vagyongazd!F58+Közfoglalkoztatás!F53+Közút!F53+Környezetvédelem!F53+Egészségügy!F88+Sport!F60+Közművelődés!F71+Támogatás!F53</f>
        <v>7107213.3700000001</v>
      </c>
      <c r="G53" s="152">
        <f>Igazgatás!G85+Községgazd!G59+Vagyongazd!G58+Közfoglalkoztatás!G53+Közút!G53+Környezetvédelem!G53+Egészségügy!G88+Sport!G60+Közművelődés!G71+Támogatás!G53</f>
        <v>175500</v>
      </c>
      <c r="H53" s="168">
        <f>Igazgatás!H85+Községgazd!H59+Vagyongazd!H58+Közfoglalkoztatás!H53+Közút!H53+Környezetvédelem!H53+Egészségügy!H88+Sport!H60+Közművelődés!H71+Támogatás!H53</f>
        <v>7282713.3700000001</v>
      </c>
      <c r="I53" s="95">
        <f>Igazgatás!I85+Községgazd!L59+Vagyongazd!I58+Közfoglalkoztatás!I53+Közút!I53+Környezetvédelem!L53+Egészségügy!L88+Sport!I60+Közművelődés!K71+Támogatás!O53</f>
        <v>1052302.3700000001</v>
      </c>
      <c r="J53" s="96">
        <f>Igazgatás!J85+Községgazd!M59+Vagyongazd!J58+Közfoglalkoztatás!J53+Közút!J53+Környezetvédelem!M53+Egészségügy!M88+Sport!J60+Közművelődés!L71+Támogatás!P53</f>
        <v>561100</v>
      </c>
      <c r="K53" s="96">
        <f>Igazgatás!K85+Községgazd!N59+Vagyongazd!K58+Közfoglalkoztatás!K53+Közút!K53+Környezetvédelem!N53+Egészségügy!N88+Sport!K60+Közművelődés!M71+Támogatás!Q53</f>
        <v>288200</v>
      </c>
      <c r="L53" s="96">
        <f>Igazgatás!L85+Községgazd!O59+Vagyongazd!L58+Közfoglalkoztatás!L53+Közút!L53+Környezetvédelem!O53+Egészségügy!O88+Sport!L60+Közművelődés!N71+Támogatás!R53</f>
        <v>317400</v>
      </c>
      <c r="M53" s="96">
        <f>Igazgatás!M85+Községgazd!P59+Vagyongazd!M58+Közfoglalkoztatás!M53+Közút!M53+Környezetvédelem!P53+Egészségügy!P88+Sport!M60+Közművelődés!O71+Támogatás!S53</f>
        <v>288680</v>
      </c>
      <c r="N53" s="99">
        <f>Igazgatás!N85+Községgazd!Q59+Vagyongazd!N58+Közfoglalkoztatás!N53+Közút!N53+Környezetvédelem!Q53+Egészségügy!Q88+Sport!N60+Közművelődés!P71+Támogatás!T53</f>
        <v>294950</v>
      </c>
      <c r="O53" s="96">
        <f>Igazgatás!O85+Községgazd!R59+Vagyongazd!O58+Közfoglalkoztatás!O53+Közút!O53+Környezetvédelem!R53+Egészségügy!R88+Sport!O60+Közművelődés!Q71+Támogatás!U53</f>
        <v>966450</v>
      </c>
      <c r="P53" s="98">
        <f>Igazgatás!P85+Községgazd!S59+Vagyongazd!P58+Közfoglalkoztatás!P53+Közút!P53+Környezetvédelem!S53+Egészségügy!S88+Sport!P60+Közművelődés!R71+Támogatás!V53</f>
        <v>285970</v>
      </c>
      <c r="Q53" s="99">
        <f>Igazgatás!Q85+Községgazd!T59+Vagyongazd!Q58+Közfoglalkoztatás!Q53+Közút!Q53+Környezetvédelem!T53+Egészségügy!T88+Sport!Q60+Közművelődés!S71+Támogatás!W53</f>
        <v>413200</v>
      </c>
      <c r="R53" s="96">
        <f>Igazgatás!R85+Községgazd!U59+Vagyongazd!R58+Közfoglalkoztatás!R53+Közút!R53+Környezetvédelem!U53+Egészségügy!U88+Sport!R60+Közművelődés!T71+Támogatás!X53</f>
        <v>1541261</v>
      </c>
      <c r="S53" s="98">
        <f>Igazgatás!S85+Községgazd!V59+Vagyongazd!S58+Közfoglalkoztatás!S53+Közút!S53+Környezetvédelem!V53+Egészségügy!V88+Sport!S60+Közművelődés!U71+Támogatás!Y53</f>
        <v>278200</v>
      </c>
      <c r="T53" s="100">
        <f>Igazgatás!T85+Községgazd!W59+Vagyongazd!T58+Közfoglalkoztatás!T53+Közút!T53+Környezetvédelem!W53+Egészségügy!W88+Sport!T60+Közművelődés!V71+Támogatás!Z53</f>
        <v>995000</v>
      </c>
    </row>
    <row r="54" spans="1:20" s="41" customFormat="1" x14ac:dyDescent="0.25">
      <c r="A54" s="128" t="s">
        <v>198</v>
      </c>
      <c r="B54" s="53" t="s">
        <v>646</v>
      </c>
      <c r="C54" s="576" t="s">
        <v>879</v>
      </c>
      <c r="D54" s="577"/>
      <c r="E54" s="577"/>
      <c r="F54" s="265">
        <f>Igazgatás!F86+Községgazd!F60+Vagyongazd!F59+Közfoglalkoztatás!F54+Közút!F54+Környezetvédelem!F54+Egészségügy!F89+Sport!F61+Közművelődés!F72+Támogatás!F54</f>
        <v>5621713.3700000001</v>
      </c>
      <c r="G54" s="158">
        <f>Igazgatás!G86+Községgazd!G60+Vagyongazd!G59+Közfoglalkoztatás!G54+Közút!G54+Környezetvédelem!G54+Egészségügy!G89+Sport!G61+Közművelődés!G72+Támogatás!G54</f>
        <v>175500</v>
      </c>
      <c r="H54" s="170">
        <f>Igazgatás!H86+Községgazd!H60+Vagyongazd!H59+Közfoglalkoztatás!H54+Közút!H54+Környezetvédelem!H54+Egészségügy!H89+Sport!H61+Közművelődés!H72+Támogatás!H54</f>
        <v>5797213.3700000001</v>
      </c>
      <c r="I54" s="78">
        <f>Igazgatás!I86+Községgazd!L60+Vagyongazd!I59+Közfoglalkoztatás!I54+Közút!I54+Környezetvédelem!L54+Egészségügy!L89+Sport!I61+Közművelődés!K72+Támogatás!O54</f>
        <v>1014452.37</v>
      </c>
      <c r="J54" s="13">
        <f>Igazgatás!J86+Községgazd!M60+Vagyongazd!J59+Közfoglalkoztatás!J54+Közút!J54+Környezetvédelem!M54+Egészségügy!M89+Sport!J61+Közművelődés!L72+Támogatás!P54</f>
        <v>561100</v>
      </c>
      <c r="K54" s="13">
        <f>Igazgatás!K86+Községgazd!N60+Vagyongazd!K59+Közfoglalkoztatás!K54+Közút!K54+Környezetvédelem!N54+Egészségügy!N89+Sport!K61+Közművelődés!M72+Támogatás!Q54</f>
        <v>278200</v>
      </c>
      <c r="L54" s="13">
        <f>Igazgatás!L86+Községgazd!O60+Vagyongazd!L59+Közfoglalkoztatás!L54+Közút!L54+Környezetvédelem!O54+Egészségügy!O89+Sport!L61+Közművelődés!N72+Támogatás!R54</f>
        <v>279550</v>
      </c>
      <c r="M54" s="13">
        <f>Igazgatás!M86+Községgazd!P60+Vagyongazd!M59+Közfoglalkoztatás!M54+Közút!M54+Környezetvédelem!P54+Egészségügy!P89+Sport!M61+Közművelődés!O72+Támogatás!S54</f>
        <v>280830</v>
      </c>
      <c r="N54" s="83">
        <f>Igazgatás!N86+Községgazd!Q60+Vagyongazd!N59+Közfoglalkoztatás!N54+Közút!N54+Környezetvédelem!Q54+Egészségügy!Q89+Sport!N61+Közművelődés!P72+Támogatás!T54</f>
        <v>284950</v>
      </c>
      <c r="O54" s="13">
        <f>Igazgatás!O86+Községgazd!R60+Vagyongazd!O59+Közfoglalkoztatás!O54+Közút!O54+Környezetvédelem!R54+Egészségügy!R89+Sport!O61+Közművelődés!Q72+Támogatás!U54</f>
        <v>278200</v>
      </c>
      <c r="P54" s="43">
        <f>Igazgatás!P86+Községgazd!S60+Vagyongazd!P59+Közfoglalkoztatás!P54+Közút!P54+Környezetvédelem!S54+Egészségügy!S89+Sport!P61+Közművelődés!R72+Támogatás!V54</f>
        <v>278370</v>
      </c>
      <c r="Q54" s="83">
        <f>Igazgatás!Q86+Községgazd!T60+Vagyongazd!Q59+Közfoglalkoztatás!Q54+Közút!Q54+Környezetvédelem!T54+Egészségügy!T89+Sport!Q61+Közművelődés!S72+Támogatás!W54</f>
        <v>413200</v>
      </c>
      <c r="R54" s="13">
        <f>Igazgatás!R86+Községgazd!U60+Vagyongazd!R59+Közfoglalkoztatás!R54+Közút!R54+Környezetvédelem!U54+Egészségügy!U89+Sport!R61+Közművelődés!T72+Támogatás!X54</f>
        <v>1531261</v>
      </c>
      <c r="S54" s="43">
        <f>Igazgatás!S86+Községgazd!V60+Vagyongazd!S59+Közfoglalkoztatás!S54+Közút!S54+Környezetvédelem!V54+Egészségügy!V89+Sport!S61+Közművelődés!U72+Támogatás!Y54</f>
        <v>278200</v>
      </c>
      <c r="T54" s="45">
        <f>Igazgatás!T86+Községgazd!W60+Vagyongazd!T59+Közfoglalkoztatás!T54+Közút!T54+Környezetvédelem!W54+Egészségügy!W89+Sport!T61+Közművelődés!V72+Támogatás!Z54</f>
        <v>318900</v>
      </c>
    </row>
    <row r="55" spans="1:20" s="41" customFormat="1" hidden="1" x14ac:dyDescent="0.25">
      <c r="A55" s="128" t="s">
        <v>199</v>
      </c>
      <c r="B55" s="53" t="s">
        <v>647</v>
      </c>
      <c r="C55" s="576" t="s">
        <v>200</v>
      </c>
      <c r="D55" s="577"/>
      <c r="E55" s="577"/>
      <c r="F55" s="265">
        <f>Igazgatás!F89+Községgazd!F64+Vagyongazd!F60+Közfoglalkoztatás!F55+Közút!F55+Környezetvédelem!F57+Egészségügy!F93+Sport!F62+Közművelődés!F75+Támogatás!F55</f>
        <v>1336500</v>
      </c>
      <c r="G55" s="158">
        <f>Igazgatás!G89+Községgazd!G64+Vagyongazd!G60+Közfoglalkoztatás!G55+Közút!G55+Környezetvédelem!G57+Egészségügy!G93+Sport!G62+Közművelődés!G75+Támogatás!G55</f>
        <v>0</v>
      </c>
      <c r="H55" s="170">
        <f>Igazgatás!H89+Községgazd!H64+Vagyongazd!H60+Közfoglalkoztatás!H55+Közút!H55+Környezetvédelem!H57+Egészségügy!H93+Sport!H62+Közművelődés!H75+Támogatás!H55</f>
        <v>1336500</v>
      </c>
      <c r="I55" s="78">
        <f>Igazgatás!I89+Községgazd!L64+Vagyongazd!I60+Közfoglalkoztatás!I55+Közút!I55+Környezetvédelem!L57+Egészségügy!L93+Sport!I62+Közművelődés!K75+Támogatás!O55</f>
        <v>0</v>
      </c>
      <c r="J55" s="13">
        <f>Igazgatás!J89+Községgazd!M64+Vagyongazd!J60+Közfoglalkoztatás!J55+Közút!J55+Környezetvédelem!M57+Egészségügy!M93+Sport!J62+Közművelődés!L75+Támogatás!P55</f>
        <v>0</v>
      </c>
      <c r="K55" s="13">
        <f>Igazgatás!K89+Községgazd!N64+Vagyongazd!K60+Közfoglalkoztatás!K55+Közút!K55+Környezetvédelem!N57+Egészségügy!N93+Sport!K62+Közművelődés!M75+Támogatás!Q55</f>
        <v>0</v>
      </c>
      <c r="L55" s="13">
        <f>Igazgatás!L89+Községgazd!O64+Vagyongazd!L60+Közfoglalkoztatás!L55+Közút!L55+Környezetvédelem!O57+Egészségügy!O93+Sport!L62+Közművelődés!N75+Támogatás!R55</f>
        <v>0</v>
      </c>
      <c r="M55" s="13">
        <f>Igazgatás!M89+Községgazd!P64+Vagyongazd!M60+Közfoglalkoztatás!M55+Közút!M55+Környezetvédelem!P57+Egészségügy!P93+Sport!M62+Közművelődés!O75+Támogatás!S55</f>
        <v>0</v>
      </c>
      <c r="N55" s="83">
        <f>Igazgatás!N89+Községgazd!Q64+Vagyongazd!N60+Közfoglalkoztatás!N55+Közút!N55+Környezetvédelem!Q57+Egészségügy!Q93+Sport!N62+Közművelődés!P75+Támogatás!T55</f>
        <v>0</v>
      </c>
      <c r="O55" s="13">
        <f>Igazgatás!O89+Községgazd!R64+Vagyongazd!O60+Közfoglalkoztatás!O55+Közút!O55+Környezetvédelem!R57+Egészségügy!R93+Sport!O62+Közművelődés!Q75+Támogatás!U55</f>
        <v>668250</v>
      </c>
      <c r="P55" s="43">
        <f>Igazgatás!P89+Községgazd!S64+Vagyongazd!P60+Közfoglalkoztatás!P55+Közút!P55+Környezetvédelem!S57+Egészségügy!S93+Sport!P62+Közművelődés!R75+Támogatás!V55</f>
        <v>0</v>
      </c>
      <c r="Q55" s="83">
        <f>Igazgatás!Q89+Községgazd!T64+Vagyongazd!Q60+Közfoglalkoztatás!Q55+Közút!Q55+Környezetvédelem!T57+Egészségügy!T93+Sport!Q62+Közművelődés!S75+Támogatás!W55</f>
        <v>0</v>
      </c>
      <c r="R55" s="13">
        <f>Igazgatás!R89+Községgazd!U64+Vagyongazd!R60+Közfoglalkoztatás!R55+Közút!R55+Környezetvédelem!U57+Egészségügy!U93+Sport!R62+Közművelődés!T75+Támogatás!X55</f>
        <v>0</v>
      </c>
      <c r="S55" s="43">
        <f>Igazgatás!S89+Községgazd!V64+Vagyongazd!S60+Közfoglalkoztatás!S55+Közút!S55+Környezetvédelem!V57+Egészségügy!V93+Sport!S62+Közművelődés!U75+Támogatás!Y55</f>
        <v>0</v>
      </c>
      <c r="T55" s="45">
        <f>Igazgatás!T89+Községgazd!W64+Vagyongazd!T60+Közfoglalkoztatás!T55+Közút!T55+Környezetvédelem!W57+Egészségügy!W93+Sport!T62+Közművelődés!V75+Támogatás!Z55</f>
        <v>668250</v>
      </c>
    </row>
    <row r="56" spans="1:20" s="41" customFormat="1" hidden="1" x14ac:dyDescent="0.25">
      <c r="A56" s="128" t="s">
        <v>201</v>
      </c>
      <c r="B56" s="53" t="s">
        <v>648</v>
      </c>
      <c r="C56" s="576" t="s">
        <v>202</v>
      </c>
      <c r="D56" s="577"/>
      <c r="E56" s="577"/>
      <c r="F56" s="265">
        <f>Igazgatás!F90+Községgazd!F65+Vagyongazd!F61+Közfoglalkoztatás!F56+Közút!F56+Környezetvédelem!F58+Egészségügy!F94+Sport!F63+Közművelődés!F76+Támogatás!F56</f>
        <v>0</v>
      </c>
      <c r="G56" s="158">
        <f>Igazgatás!G90+Községgazd!G65+Vagyongazd!G61+Közfoglalkoztatás!G56+Közút!G56+Környezetvédelem!G58+Egészségügy!G94+Sport!G63+Közművelődés!G76+Támogatás!G56</f>
        <v>0</v>
      </c>
      <c r="H56" s="170">
        <f>Igazgatás!H90+Községgazd!H65+Vagyongazd!H61+Közfoglalkoztatás!H56+Közút!H56+Környezetvédelem!H58+Egészségügy!H94+Sport!H63+Közművelődés!H76+Támogatás!H56</f>
        <v>0</v>
      </c>
      <c r="I56" s="78">
        <f>Igazgatás!I90+Községgazd!L65+Vagyongazd!I61+Közfoglalkoztatás!I56+Közút!I56+Környezetvédelem!L58+Egészségügy!L94+Sport!I63+Közművelődés!K76+Támogatás!O56</f>
        <v>0</v>
      </c>
      <c r="J56" s="13">
        <f>Igazgatás!J90+Községgazd!M65+Vagyongazd!J61+Közfoglalkoztatás!J56+Közút!J56+Környezetvédelem!M58+Egészségügy!M94+Sport!J63+Közművelődés!L76+Támogatás!P56</f>
        <v>0</v>
      </c>
      <c r="K56" s="13">
        <f>Igazgatás!K90+Községgazd!N65+Vagyongazd!K61+Közfoglalkoztatás!K56+Közút!K56+Környezetvédelem!N58+Egészségügy!N94+Sport!K63+Közművelődés!M76+Támogatás!Q56</f>
        <v>0</v>
      </c>
      <c r="L56" s="13">
        <f>Igazgatás!L90+Községgazd!O65+Vagyongazd!L61+Közfoglalkoztatás!L56+Közút!L56+Környezetvédelem!O58+Egészségügy!O94+Sport!L63+Közművelődés!N76+Támogatás!R56</f>
        <v>0</v>
      </c>
      <c r="M56" s="13">
        <f>Igazgatás!M90+Községgazd!P65+Vagyongazd!M61+Közfoglalkoztatás!M56+Közút!M56+Környezetvédelem!P58+Egészségügy!P94+Sport!M63+Közművelődés!O76+Támogatás!S56</f>
        <v>0</v>
      </c>
      <c r="N56" s="83">
        <f>Igazgatás!N90+Községgazd!Q65+Vagyongazd!N61+Közfoglalkoztatás!N56+Közút!N56+Környezetvédelem!Q58+Egészségügy!Q94+Sport!N63+Közművelődés!P76+Támogatás!T56</f>
        <v>0</v>
      </c>
      <c r="O56" s="13">
        <f>Igazgatás!O90+Községgazd!R65+Vagyongazd!O61+Közfoglalkoztatás!O56+Közút!O56+Környezetvédelem!R58+Egészségügy!R94+Sport!O63+Közművelődés!Q76+Támogatás!U56</f>
        <v>0</v>
      </c>
      <c r="P56" s="43">
        <f>Igazgatás!P90+Községgazd!S65+Vagyongazd!P61+Közfoglalkoztatás!P56+Közút!P56+Környezetvédelem!S58+Egészségügy!S94+Sport!P63+Közművelődés!R76+Támogatás!V56</f>
        <v>0</v>
      </c>
      <c r="Q56" s="83">
        <f>Igazgatás!Q90+Községgazd!T65+Vagyongazd!Q61+Közfoglalkoztatás!Q56+Közút!Q56+Környezetvédelem!T58+Egészségügy!T94+Sport!Q63+Közművelődés!S76+Támogatás!W56</f>
        <v>0</v>
      </c>
      <c r="R56" s="13">
        <f>Igazgatás!R90+Községgazd!U65+Vagyongazd!R61+Közfoglalkoztatás!R56+Közút!R56+Környezetvédelem!U58+Egészségügy!U94+Sport!R63+Közművelődés!T76+Támogatás!X56</f>
        <v>0</v>
      </c>
      <c r="S56" s="43">
        <f>Igazgatás!S90+Községgazd!V65+Vagyongazd!S61+Közfoglalkoztatás!S56+Közút!S56+Környezetvédelem!V58+Egészségügy!V94+Sport!S63+Közművelődés!U76+Támogatás!Y56</f>
        <v>0</v>
      </c>
      <c r="T56" s="45">
        <f>Igazgatás!T90+Községgazd!W65+Vagyongazd!T61+Közfoglalkoztatás!T56+Közút!T56+Környezetvédelem!W58+Egészségügy!W94+Sport!T63+Közművelődés!V76+Támogatás!Z56</f>
        <v>0</v>
      </c>
    </row>
    <row r="57" spans="1:20" s="41" customFormat="1" hidden="1" x14ac:dyDescent="0.25">
      <c r="A57" s="128" t="s">
        <v>203</v>
      </c>
      <c r="B57" s="53" t="s">
        <v>649</v>
      </c>
      <c r="C57" s="576" t="s">
        <v>204</v>
      </c>
      <c r="D57" s="577"/>
      <c r="E57" s="577"/>
      <c r="F57" s="265">
        <f>Igazgatás!F91+Községgazd!F66+Vagyongazd!F62+Közfoglalkoztatás!F57+Közút!F57+Környezetvédelem!F59+Egészségügy!F95+Sport!F64+Közművelődés!F77+Támogatás!F57</f>
        <v>0</v>
      </c>
      <c r="G57" s="158">
        <f>Igazgatás!G91+Községgazd!G66+Vagyongazd!G62+Közfoglalkoztatás!G57+Közút!G57+Környezetvédelem!G59+Egészségügy!G95+Sport!G64+Közművelődés!G77+Támogatás!G57</f>
        <v>0</v>
      </c>
      <c r="H57" s="170">
        <f>Igazgatás!H91+Községgazd!H66+Vagyongazd!H62+Közfoglalkoztatás!H57+Közút!H57+Környezetvédelem!H59+Egészségügy!H95+Sport!H64+Közművelődés!H77+Támogatás!H57</f>
        <v>0</v>
      </c>
      <c r="I57" s="78">
        <f>Igazgatás!I91+Községgazd!L66+Vagyongazd!I62+Közfoglalkoztatás!I57+Közút!I57+Környezetvédelem!L59+Egészségügy!L95+Sport!I64+Közművelődés!K77+Támogatás!O57</f>
        <v>0</v>
      </c>
      <c r="J57" s="13">
        <f>Igazgatás!J91+Községgazd!M66+Vagyongazd!J62+Közfoglalkoztatás!J57+Közút!J57+Környezetvédelem!M59+Egészségügy!M95+Sport!J64+Közművelődés!L77+Támogatás!P57</f>
        <v>0</v>
      </c>
      <c r="K57" s="13">
        <f>Igazgatás!K91+Községgazd!N66+Vagyongazd!K62+Közfoglalkoztatás!K57+Közút!K57+Környezetvédelem!N59+Egészségügy!N95+Sport!K64+Közművelődés!M77+Támogatás!Q57</f>
        <v>0</v>
      </c>
      <c r="L57" s="13">
        <f>Igazgatás!L91+Községgazd!O66+Vagyongazd!L62+Közfoglalkoztatás!L57+Közút!L57+Környezetvédelem!O59+Egészségügy!O95+Sport!L64+Közművelődés!N77+Támogatás!R57</f>
        <v>0</v>
      </c>
      <c r="M57" s="13">
        <f>Igazgatás!M91+Községgazd!P66+Vagyongazd!M62+Közfoglalkoztatás!M57+Közút!M57+Környezetvédelem!P59+Egészségügy!P95+Sport!M64+Közművelődés!O77+Támogatás!S57</f>
        <v>0</v>
      </c>
      <c r="N57" s="83">
        <f>Igazgatás!N91+Községgazd!Q66+Vagyongazd!N62+Közfoglalkoztatás!N57+Közút!N57+Környezetvédelem!Q59+Egészségügy!Q95+Sport!N64+Közművelődés!P77+Támogatás!T57</f>
        <v>0</v>
      </c>
      <c r="O57" s="13">
        <f>Igazgatás!O91+Községgazd!R66+Vagyongazd!O62+Közfoglalkoztatás!O57+Közút!O57+Környezetvédelem!R59+Egészségügy!R95+Sport!O64+Közművelődés!Q77+Támogatás!U57</f>
        <v>0</v>
      </c>
      <c r="P57" s="43">
        <f>Igazgatás!P91+Községgazd!S66+Vagyongazd!P62+Közfoglalkoztatás!P57+Közút!P57+Környezetvédelem!S59+Egészségügy!S95+Sport!P64+Közművelődés!R77+Támogatás!V57</f>
        <v>0</v>
      </c>
      <c r="Q57" s="83">
        <f>Igazgatás!Q91+Községgazd!T66+Vagyongazd!Q62+Közfoglalkoztatás!Q57+Közút!Q57+Környezetvédelem!T59+Egészségügy!T95+Sport!Q64+Közművelődés!S77+Támogatás!W57</f>
        <v>0</v>
      </c>
      <c r="R57" s="13">
        <f>Igazgatás!R91+Községgazd!U66+Vagyongazd!R62+Közfoglalkoztatás!R57+Közút!R57+Környezetvédelem!U59+Egészségügy!U95+Sport!R64+Közművelődés!T77+Támogatás!X57</f>
        <v>0</v>
      </c>
      <c r="S57" s="43">
        <f>Igazgatás!S91+Községgazd!V66+Vagyongazd!S62+Közfoglalkoztatás!S57+Közút!S57+Környezetvédelem!V59+Egészségügy!V95+Sport!S64+Közművelődés!U77+Támogatás!Y57</f>
        <v>0</v>
      </c>
      <c r="T57" s="45">
        <f>Igazgatás!T91+Községgazd!W66+Vagyongazd!T62+Közfoglalkoztatás!T57+Közút!T57+Környezetvédelem!W59+Egészségügy!W95+Sport!T64+Közművelődés!V77+Támogatás!Z57</f>
        <v>0</v>
      </c>
    </row>
    <row r="58" spans="1:20" s="41" customFormat="1" ht="15.75" thickBot="1" x14ac:dyDescent="0.3">
      <c r="A58" s="128" t="s">
        <v>205</v>
      </c>
      <c r="B58" s="198" t="s">
        <v>650</v>
      </c>
      <c r="C58" s="586" t="s">
        <v>206</v>
      </c>
      <c r="D58" s="587"/>
      <c r="E58" s="587"/>
      <c r="F58" s="282">
        <f>Igazgatás!F92+Községgazd!F67+Vagyongazd!F63+Közfoglalkoztatás!F58+Közút!F58+Környezetvédelem!F60+Egészségügy!F96+Sport!F65+Közművelődés!F78+Támogatás!F58</f>
        <v>149000</v>
      </c>
      <c r="G58" s="199">
        <f>Igazgatás!G92+Községgazd!G67+Vagyongazd!G63+Közfoglalkoztatás!G58+Közút!G58+Környezetvédelem!G60+Egészségügy!G96+Sport!G65+Közművelődés!G78+Támogatás!G58</f>
        <v>0</v>
      </c>
      <c r="H58" s="170">
        <f>Igazgatás!H92+Községgazd!H67+Vagyongazd!H63+Közfoglalkoztatás!H58+Közút!H58+Környezetvédelem!H60+Egészségügy!H96+Sport!H65+Közművelődés!H78+Támogatás!H58</f>
        <v>149000</v>
      </c>
      <c r="I58" s="78">
        <f>Igazgatás!I92+Községgazd!L67+Vagyongazd!I63+Közfoglalkoztatás!I58+Közút!I58+Környezetvédelem!L60+Egészségügy!L96+Sport!I65+Közművelődés!K78+Támogatás!O58</f>
        <v>37850</v>
      </c>
      <c r="J58" s="13">
        <f>Igazgatás!J92+Községgazd!M67+Vagyongazd!J63+Közfoglalkoztatás!J58+Közút!J58+Környezetvédelem!M60+Egészségügy!M96+Sport!J65+Közművelődés!L78+Támogatás!P58</f>
        <v>0</v>
      </c>
      <c r="K58" s="13">
        <f>Igazgatás!K92+Községgazd!N67+Vagyongazd!K63+Közfoglalkoztatás!K58+Közút!K58+Környezetvédelem!N60+Egészségügy!N96+Sport!K65+Közművelődés!M78+Támogatás!Q58</f>
        <v>10000</v>
      </c>
      <c r="L58" s="13">
        <f>Igazgatás!L92+Községgazd!O67+Vagyongazd!L63+Közfoglalkoztatás!L58+Közút!L58+Környezetvédelem!O60+Egészségügy!O96+Sport!L65+Közművelődés!N78+Támogatás!R58</f>
        <v>37850</v>
      </c>
      <c r="M58" s="13">
        <f>Igazgatás!M92+Községgazd!P67+Vagyongazd!M63+Közfoglalkoztatás!M58+Közút!M58+Környezetvédelem!P60+Egészségügy!P96+Sport!M65+Közművelődés!O78+Támogatás!S58</f>
        <v>7850</v>
      </c>
      <c r="N58" s="83">
        <f>Igazgatás!N92+Községgazd!Q67+Vagyongazd!N63+Közfoglalkoztatás!N58+Közút!N58+Környezetvédelem!Q60+Egészségügy!Q96+Sport!N65+Közművelődés!P78+Támogatás!T58</f>
        <v>10000</v>
      </c>
      <c r="O58" s="13">
        <f>Igazgatás!O92+Községgazd!R67+Vagyongazd!O63+Közfoglalkoztatás!O58+Közút!O58+Környezetvédelem!R60+Egészségügy!R96+Sport!O65+Közművelődés!Q78+Támogatás!U58</f>
        <v>20000</v>
      </c>
      <c r="P58" s="43">
        <f>Igazgatás!P92+Községgazd!S67+Vagyongazd!P63+Közfoglalkoztatás!P58+Közút!P58+Környezetvédelem!S60+Egészségügy!S96+Sport!P65+Közművelődés!R78+Támogatás!V58</f>
        <v>7600</v>
      </c>
      <c r="Q58" s="83">
        <f>Igazgatás!Q92+Községgazd!T67+Vagyongazd!Q63+Közfoglalkoztatás!Q58+Közút!Q58+Környezetvédelem!T60+Egészségügy!T96+Sport!Q65+Közművelődés!S78+Támogatás!W58</f>
        <v>0</v>
      </c>
      <c r="R58" s="13">
        <f>Igazgatás!R92+Községgazd!U67+Vagyongazd!R63+Közfoglalkoztatás!R58+Közút!R58+Környezetvédelem!U60+Egészségügy!U96+Sport!R65+Közművelődés!T78+Támogatás!X58</f>
        <v>10000</v>
      </c>
      <c r="S58" s="43">
        <f>Igazgatás!S92+Községgazd!V67+Vagyongazd!S63+Közfoglalkoztatás!S58+Közút!S58+Környezetvédelem!V60+Egészségügy!V96+Sport!S65+Közművelődés!U78+Támogatás!Y58</f>
        <v>0</v>
      </c>
      <c r="T58" s="45">
        <f>Igazgatás!T92+Községgazd!W67+Vagyongazd!T63+Közfoglalkoztatás!T58+Közút!T58+Környezetvédelem!W60+Egészségügy!W96+Sport!T65+Közművelődés!V78+Támogatás!Z58</f>
        <v>7850</v>
      </c>
    </row>
    <row r="59" spans="1:20" ht="15.75" thickBot="1" x14ac:dyDescent="0.3">
      <c r="B59" s="85" t="s">
        <v>207</v>
      </c>
      <c r="C59" s="560" t="s">
        <v>208</v>
      </c>
      <c r="D59" s="561"/>
      <c r="E59" s="561"/>
      <c r="F59" s="261">
        <f>Igazgatás!F93+Községgazd!F68+Vagyongazd!F64+Közfoglalkoztatás!F59+Közút!F59+Környezetvédelem!F61+Egészségügy!F100+Sport!F66+Közművelődés!F81+Támogatás!F59</f>
        <v>3671000</v>
      </c>
      <c r="G59" s="154">
        <f>Igazgatás!G93+Községgazd!G68+Vagyongazd!G64+Közfoglalkoztatás!G59+Közút!G59+Környezetvédelem!G61+Egészségügy!G100+Sport!G66+Közművelődés!G81+Támogatás!G59</f>
        <v>0</v>
      </c>
      <c r="H59" s="166">
        <f>Igazgatás!H93+Községgazd!H68+Vagyongazd!H64+Közfoglalkoztatás!H59+Közút!H59+Környezetvédelem!H61+Egészségügy!H100+Sport!H66+Közművelődés!H81+Támogatás!H59</f>
        <v>3671000</v>
      </c>
      <c r="I59" s="87">
        <f>Igazgatás!I93+Községgazd!L68+Vagyongazd!I64+Közfoglalkoztatás!I59+Közút!I59+Környezetvédelem!L61+Egészségügy!L100+Sport!I66+Közművelődés!K81+Támogatás!O59</f>
        <v>340500</v>
      </c>
      <c r="J59" s="88">
        <f>Igazgatás!J93+Községgazd!M68+Vagyongazd!J64+Közfoglalkoztatás!J59+Közút!J59+Környezetvédelem!M61+Egészségügy!M100+Sport!J66+Közművelődés!L81+Támogatás!P59</f>
        <v>173000</v>
      </c>
      <c r="K59" s="88">
        <f>Igazgatás!K93+Községgazd!N68+Vagyongazd!K64+Közfoglalkoztatás!K59+Közút!K59+Környezetvédelem!N61+Egészségügy!N100+Sport!K66+Közművelődés!M81+Támogatás!Q59</f>
        <v>269000</v>
      </c>
      <c r="L59" s="88">
        <f>Igazgatás!L93+Községgazd!O68+Vagyongazd!L64+Közfoglalkoztatás!L59+Közút!L59+Környezetvédelem!O61+Egészségügy!O100+Sport!L66+Közművelődés!N81+Támogatás!R59</f>
        <v>419000</v>
      </c>
      <c r="M59" s="88">
        <f>Igazgatás!M93+Községgazd!P68+Vagyongazd!M64+Közfoglalkoztatás!M59+Közút!M59+Környezetvédelem!P61+Egészségügy!P100+Sport!M66+Közművelődés!O81+Támogatás!S59</f>
        <v>269000</v>
      </c>
      <c r="N59" s="91">
        <f>Igazgatás!N93+Községgazd!Q68+Vagyongazd!N64+Közfoglalkoztatás!N59+Közút!N59+Környezetvédelem!Q61+Egészségügy!Q100+Sport!N66+Közművelődés!P81+Támogatás!T59</f>
        <v>269000</v>
      </c>
      <c r="O59" s="88">
        <f>Igazgatás!O93+Községgazd!R68+Vagyongazd!O64+Közfoglalkoztatás!O59+Közút!O59+Környezetvédelem!R61+Egészségügy!R100+Sport!O66+Közművelődés!Q81+Támogatás!U59</f>
        <v>269000</v>
      </c>
      <c r="P59" s="90">
        <f>Igazgatás!P93+Községgazd!S68+Vagyongazd!P64+Közfoglalkoztatás!P59+Közút!P59+Környezetvédelem!S61+Egészségügy!S100+Sport!P66+Közművelődés!R81+Támogatás!V59</f>
        <v>436500</v>
      </c>
      <c r="Q59" s="91">
        <f>Igazgatás!Q93+Községgazd!T68+Vagyongazd!Q64+Közfoglalkoztatás!Q59+Közút!Q59+Környezetvédelem!T61+Egészségügy!T100+Sport!Q66+Közművelődés!S81+Támogatás!W59</f>
        <v>419000</v>
      </c>
      <c r="R59" s="88">
        <f>Igazgatás!R93+Községgazd!U68+Vagyongazd!R64+Közfoglalkoztatás!R59+Közút!R59+Környezetvédelem!U61+Egészségügy!U100+Sport!R66+Közművelődés!T81+Támogatás!X59</f>
        <v>269000</v>
      </c>
      <c r="S59" s="90">
        <f>Igazgatás!S93+Községgazd!V68+Vagyongazd!S64+Közfoglalkoztatás!S59+Közút!S59+Környezetvédelem!V61+Egészségügy!V100+Sport!S66+Közművelődés!U81+Támogatás!Y59</f>
        <v>269000</v>
      </c>
      <c r="T59" s="92">
        <f>Igazgatás!T93+Községgazd!W68+Vagyongazd!T64+Közfoglalkoztatás!T59+Közút!T59+Környezetvédelem!W61+Egészségügy!W100+Sport!T66+Közművelődés!V81+Támogatás!Z59</f>
        <v>269000</v>
      </c>
    </row>
    <row r="60" spans="1:20" s="18" customFormat="1" hidden="1" x14ac:dyDescent="0.25">
      <c r="A60" s="128" t="s">
        <v>880</v>
      </c>
      <c r="B60" s="117" t="s">
        <v>881</v>
      </c>
      <c r="C60" s="574" t="s">
        <v>882</v>
      </c>
      <c r="D60" s="575"/>
      <c r="E60" s="575"/>
      <c r="F60" s="257">
        <f>Igazgatás!F94+Községgazd!F69+Vagyongazd!F65+Közfoglalkoztatás!F60+Közút!F60+Környezetvédelem!F62+Egészségügy!F101+Sport!F67+Közművelődés!F82+Támogatás!F60</f>
        <v>0</v>
      </c>
      <c r="G60" s="150">
        <f>Igazgatás!G94+Községgazd!G69+Vagyongazd!G65+Közfoglalkoztatás!G60+Közút!G60+Környezetvédelem!G62+Egészségügy!G101+Sport!G67+Közművelődés!G82+Támogatás!G60</f>
        <v>0</v>
      </c>
      <c r="H60" s="168">
        <f>Igazgatás!H94+Községgazd!H69+Vagyongazd!H65+Közfoglalkoztatás!H60+Közút!H60+Környezetvédelem!H62+Egészségügy!H101+Sport!H67+Közművelődés!H82+Támogatás!H60</f>
        <v>0</v>
      </c>
      <c r="I60" s="95">
        <f>Igazgatás!I94+Községgazd!L69+Vagyongazd!I65+Közfoglalkoztatás!I60+Közút!I60+Környezetvédelem!L62+Egészségügy!L101+Sport!I67+Közművelődés!K82+Támogatás!O60</f>
        <v>0</v>
      </c>
      <c r="J60" s="96">
        <f>Igazgatás!J94+Községgazd!M69+Vagyongazd!J65+Közfoglalkoztatás!J60+Közút!J60+Környezetvédelem!M62+Egészségügy!M101+Sport!J67+Közművelődés!L82+Támogatás!P60</f>
        <v>0</v>
      </c>
      <c r="K60" s="96">
        <f>Igazgatás!K94+Községgazd!N69+Vagyongazd!K65+Közfoglalkoztatás!K60+Közút!K60+Környezetvédelem!N62+Egészségügy!N101+Sport!K67+Közművelődés!M82+Támogatás!Q60</f>
        <v>0</v>
      </c>
      <c r="L60" s="96">
        <f>Igazgatás!L94+Községgazd!O69+Vagyongazd!L65+Közfoglalkoztatás!L60+Közút!L60+Környezetvédelem!O62+Egészségügy!O101+Sport!L67+Közművelődés!N82+Támogatás!R60</f>
        <v>0</v>
      </c>
      <c r="M60" s="96">
        <f>Igazgatás!M94+Községgazd!P69+Vagyongazd!M65+Közfoglalkoztatás!M60+Közút!M60+Környezetvédelem!P62+Egészségügy!P101+Sport!M67+Közművelődés!O82+Támogatás!S60</f>
        <v>0</v>
      </c>
      <c r="N60" s="99">
        <f>Igazgatás!N94+Községgazd!Q69+Vagyongazd!N65+Közfoglalkoztatás!N60+Közút!N60+Környezetvédelem!Q62+Egészségügy!Q101+Sport!N67+Közművelődés!P82+Támogatás!T60</f>
        <v>0</v>
      </c>
      <c r="O60" s="96">
        <f>Igazgatás!O94+Községgazd!R69+Vagyongazd!O65+Közfoglalkoztatás!O60+Közút!O60+Környezetvédelem!R62+Egészségügy!R101+Sport!O67+Közművelődés!Q82+Támogatás!U60</f>
        <v>0</v>
      </c>
      <c r="P60" s="98">
        <f>Igazgatás!P94+Községgazd!S69+Vagyongazd!P65+Közfoglalkoztatás!P60+Közút!P60+Környezetvédelem!S62+Egészségügy!S101+Sport!P67+Közművelődés!R82+Támogatás!V60</f>
        <v>0</v>
      </c>
      <c r="Q60" s="99">
        <f>Igazgatás!Q94+Községgazd!T69+Vagyongazd!Q65+Közfoglalkoztatás!Q60+Közút!Q60+Környezetvédelem!T62+Egészségügy!T101+Sport!Q67+Közművelődés!S82+Támogatás!W60</f>
        <v>0</v>
      </c>
      <c r="R60" s="96">
        <f>Igazgatás!R94+Községgazd!U69+Vagyongazd!R65+Közfoglalkoztatás!R60+Közút!R60+Környezetvédelem!U62+Egészségügy!U101+Sport!R67+Közművelődés!T82+Támogatás!X60</f>
        <v>0</v>
      </c>
      <c r="S60" s="98">
        <f>Igazgatás!S94+Községgazd!V69+Vagyongazd!S65+Közfoglalkoztatás!S60+Közút!S60+Környezetvédelem!V62+Egészségügy!V101+Sport!S67+Közművelődés!U82+Támogatás!Y60</f>
        <v>0</v>
      </c>
      <c r="T60" s="100">
        <f>Igazgatás!T94+Községgazd!W69+Vagyongazd!T65+Közfoglalkoztatás!T60+Közút!T60+Környezetvédelem!W62+Egészségügy!W101+Sport!T67+Közművelődés!V82+Támogatás!Z60</f>
        <v>0</v>
      </c>
    </row>
    <row r="61" spans="1:20" s="18" customFormat="1" hidden="1" x14ac:dyDescent="0.25">
      <c r="A61" s="128" t="s">
        <v>209</v>
      </c>
      <c r="B61" s="117" t="s">
        <v>651</v>
      </c>
      <c r="C61" s="574" t="s">
        <v>210</v>
      </c>
      <c r="D61" s="575"/>
      <c r="E61" s="575"/>
      <c r="F61" s="257">
        <f>Igazgatás!F95+Községgazd!F70+Vagyongazd!F66+Közfoglalkoztatás!F61+Közút!F61+Környezetvédelem!F63+Egészségügy!F102+Sport!F68+Közművelődés!F83+Támogatás!F61</f>
        <v>0</v>
      </c>
      <c r="G61" s="150">
        <f>Igazgatás!G95+Községgazd!G70+Vagyongazd!G66+Közfoglalkoztatás!G61+Közút!G61+Környezetvédelem!G63+Egészségügy!G102+Sport!G68+Közművelődés!G83+Támogatás!G61</f>
        <v>0</v>
      </c>
      <c r="H61" s="168">
        <f>Igazgatás!H95+Községgazd!H70+Vagyongazd!H66+Közfoglalkoztatás!H61+Közút!H61+Környezetvédelem!H63+Egészségügy!H102+Sport!H68+Közművelődés!H83+Támogatás!H61</f>
        <v>0</v>
      </c>
      <c r="I61" s="95">
        <f>Igazgatás!I95+Községgazd!L70+Vagyongazd!I66+Közfoglalkoztatás!I61+Közút!I61+Környezetvédelem!L63+Egészségügy!L102+Sport!I68+Közművelődés!K83+Támogatás!O61</f>
        <v>0</v>
      </c>
      <c r="J61" s="96">
        <f>Igazgatás!J95+Községgazd!M70+Vagyongazd!J66+Közfoglalkoztatás!J61+Közút!J61+Környezetvédelem!M63+Egészségügy!M102+Sport!J68+Közművelődés!L83+Támogatás!P61</f>
        <v>0</v>
      </c>
      <c r="K61" s="96">
        <f>Igazgatás!K95+Községgazd!N70+Vagyongazd!K66+Közfoglalkoztatás!K61+Közút!K61+Környezetvédelem!N63+Egészségügy!N102+Sport!K68+Közművelődés!M83+Támogatás!Q61</f>
        <v>0</v>
      </c>
      <c r="L61" s="96">
        <f>Igazgatás!L95+Községgazd!O70+Vagyongazd!L66+Közfoglalkoztatás!L61+Közút!L61+Környezetvédelem!O63+Egészségügy!O102+Sport!L68+Közművelődés!N83+Támogatás!R61</f>
        <v>0</v>
      </c>
      <c r="M61" s="96">
        <f>Igazgatás!M95+Községgazd!P70+Vagyongazd!M66+Közfoglalkoztatás!M61+Közút!M61+Környezetvédelem!P63+Egészségügy!P102+Sport!M68+Közművelődés!O83+Támogatás!S61</f>
        <v>0</v>
      </c>
      <c r="N61" s="99">
        <f>Igazgatás!N95+Községgazd!Q70+Vagyongazd!N66+Közfoglalkoztatás!N61+Közút!N61+Környezetvédelem!Q63+Egészségügy!Q102+Sport!N68+Közművelődés!P83+Támogatás!T61</f>
        <v>0</v>
      </c>
      <c r="O61" s="96">
        <f>Igazgatás!O95+Községgazd!R70+Vagyongazd!O66+Közfoglalkoztatás!O61+Közút!O61+Környezetvédelem!R63+Egészségügy!R102+Sport!O68+Közművelődés!Q83+Támogatás!U61</f>
        <v>0</v>
      </c>
      <c r="P61" s="98">
        <f>Igazgatás!P95+Községgazd!S70+Vagyongazd!P66+Közfoglalkoztatás!P61+Közút!P61+Környezetvédelem!S63+Egészségügy!S102+Sport!P68+Közművelődés!R83+Támogatás!V61</f>
        <v>0</v>
      </c>
      <c r="Q61" s="99">
        <f>Igazgatás!Q95+Községgazd!T70+Vagyongazd!Q66+Közfoglalkoztatás!Q61+Közút!Q61+Környezetvédelem!T63+Egészségügy!T102+Sport!Q68+Közművelődés!S83+Támogatás!W61</f>
        <v>0</v>
      </c>
      <c r="R61" s="96">
        <f>Igazgatás!R95+Községgazd!U70+Vagyongazd!R66+Közfoglalkoztatás!R61+Közút!R61+Környezetvédelem!U63+Egészségügy!U102+Sport!R68+Közművelődés!T83+Támogatás!X61</f>
        <v>0</v>
      </c>
      <c r="S61" s="98">
        <f>Igazgatás!S95+Községgazd!V70+Vagyongazd!S66+Közfoglalkoztatás!S61+Közút!S61+Környezetvédelem!V63+Egészségügy!V102+Sport!S68+Közművelődés!U83+Támogatás!Y61</f>
        <v>0</v>
      </c>
      <c r="T61" s="100">
        <f>Igazgatás!T95+Községgazd!W70+Vagyongazd!T66+Közfoglalkoztatás!T61+Közút!T61+Környezetvédelem!W63+Egészségügy!W102+Sport!T68+Közművelődés!V83+Támogatás!Z61</f>
        <v>0</v>
      </c>
    </row>
    <row r="62" spans="1:20" s="18" customFormat="1" hidden="1" x14ac:dyDescent="0.25">
      <c r="A62" s="128" t="s">
        <v>211</v>
      </c>
      <c r="B62" s="93" t="s">
        <v>652</v>
      </c>
      <c r="C62" s="556" t="s">
        <v>352</v>
      </c>
      <c r="D62" s="557"/>
      <c r="E62" s="557"/>
      <c r="F62" s="259">
        <f>Igazgatás!F96+Községgazd!F71+Vagyongazd!F67+Közfoglalkoztatás!F62+Közút!F62+Környezetvédelem!F64+Egészségügy!F103+Sport!F69+Közművelődés!F84+Támogatás!F62</f>
        <v>0</v>
      </c>
      <c r="G62" s="152">
        <f>Igazgatás!G96+Községgazd!G71+Vagyongazd!G67+Közfoglalkoztatás!G62+Közút!G62+Környezetvédelem!G64+Egészségügy!G103+Sport!G69+Közművelődés!G84+Támogatás!G62</f>
        <v>0</v>
      </c>
      <c r="H62" s="168">
        <f>Igazgatás!H96+Községgazd!H71+Vagyongazd!H67+Közfoglalkoztatás!H62+Közút!H62+Környezetvédelem!H64+Egészségügy!H103+Sport!H69+Közművelődés!H84+Támogatás!H62</f>
        <v>0</v>
      </c>
      <c r="I62" s="95">
        <f>Igazgatás!I96+Községgazd!L71+Vagyongazd!I67+Közfoglalkoztatás!I62+Közút!I62+Környezetvédelem!L64+Egészségügy!L103+Sport!I69+Közművelődés!K84+Támogatás!O62</f>
        <v>0</v>
      </c>
      <c r="J62" s="96">
        <f>Igazgatás!J96+Községgazd!M71+Vagyongazd!J67+Közfoglalkoztatás!J62+Közút!J62+Környezetvédelem!M64+Egészségügy!M103+Sport!J69+Közművelődés!L84+Támogatás!P62</f>
        <v>0</v>
      </c>
      <c r="K62" s="96">
        <f>Igazgatás!K96+Községgazd!N71+Vagyongazd!K67+Közfoglalkoztatás!K62+Közút!K62+Környezetvédelem!N64+Egészségügy!N103+Sport!K69+Közművelődés!M84+Támogatás!Q62</f>
        <v>0</v>
      </c>
      <c r="L62" s="96">
        <f>Igazgatás!L96+Községgazd!O71+Vagyongazd!L67+Közfoglalkoztatás!L62+Közút!L62+Környezetvédelem!O64+Egészségügy!O103+Sport!L69+Közművelődés!N84+Támogatás!R62</f>
        <v>0</v>
      </c>
      <c r="M62" s="96">
        <f>Igazgatás!M96+Községgazd!P71+Vagyongazd!M67+Közfoglalkoztatás!M62+Közút!M62+Környezetvédelem!P64+Egészségügy!P103+Sport!M69+Közművelődés!O84+Támogatás!S62</f>
        <v>0</v>
      </c>
      <c r="N62" s="99">
        <f>Igazgatás!N96+Községgazd!Q71+Vagyongazd!N67+Közfoglalkoztatás!N62+Közút!N62+Környezetvédelem!Q64+Egészségügy!Q103+Sport!N69+Közművelődés!P84+Támogatás!T62</f>
        <v>0</v>
      </c>
      <c r="O62" s="96">
        <f>Igazgatás!O96+Községgazd!R71+Vagyongazd!O67+Közfoglalkoztatás!O62+Közút!O62+Környezetvédelem!R64+Egészségügy!R103+Sport!O69+Közművelődés!Q84+Támogatás!U62</f>
        <v>0</v>
      </c>
      <c r="P62" s="98">
        <f>Igazgatás!P96+Községgazd!S71+Vagyongazd!P67+Közfoglalkoztatás!P62+Közút!P62+Környezetvédelem!S64+Egészségügy!S103+Sport!P69+Közművelődés!R84+Támogatás!V62</f>
        <v>0</v>
      </c>
      <c r="Q62" s="99">
        <f>Igazgatás!Q96+Községgazd!T71+Vagyongazd!Q67+Közfoglalkoztatás!Q62+Közút!Q62+Környezetvédelem!T64+Egészségügy!T103+Sport!Q69+Közművelődés!S84+Támogatás!W62</f>
        <v>0</v>
      </c>
      <c r="R62" s="96">
        <f>Igazgatás!R96+Községgazd!U71+Vagyongazd!R67+Közfoglalkoztatás!R62+Közút!R62+Környezetvédelem!U64+Egészségügy!U103+Sport!R69+Közművelődés!T84+Támogatás!X62</f>
        <v>0</v>
      </c>
      <c r="S62" s="98">
        <f>Igazgatás!S96+Községgazd!V71+Vagyongazd!S67+Közfoglalkoztatás!S62+Közút!S62+Környezetvédelem!V64+Egészségügy!V103+Sport!S69+Közművelődés!U84+Támogatás!Y62</f>
        <v>0</v>
      </c>
      <c r="T62" s="100">
        <f>Igazgatás!T96+Községgazd!W71+Vagyongazd!T67+Közfoglalkoztatás!T62+Közút!T62+Környezetvédelem!W64+Egészségügy!W103+Sport!T69+Közművelődés!V84+Támogatás!Z62</f>
        <v>0</v>
      </c>
    </row>
    <row r="63" spans="1:20" s="18" customFormat="1" hidden="1" x14ac:dyDescent="0.25">
      <c r="A63" s="128" t="s">
        <v>212</v>
      </c>
      <c r="B63" s="117" t="s">
        <v>653</v>
      </c>
      <c r="C63" s="556" t="s">
        <v>883</v>
      </c>
      <c r="D63" s="557"/>
      <c r="E63" s="557"/>
      <c r="F63" s="259">
        <f>Igazgatás!F97+Községgazd!F72+Vagyongazd!F68+Közfoglalkoztatás!F63+Közút!F63+Környezetvédelem!F65+Egészségügy!F104+Sport!F70+Közművelődés!F85+Támogatás!F63</f>
        <v>0</v>
      </c>
      <c r="G63" s="152">
        <f>Igazgatás!G97+Községgazd!G72+Vagyongazd!G68+Közfoglalkoztatás!G63+Közút!G63+Környezetvédelem!G65+Egészségügy!G104+Sport!G70+Közművelődés!G85+Támogatás!G63</f>
        <v>0</v>
      </c>
      <c r="H63" s="168">
        <f>Igazgatás!H97+Községgazd!H72+Vagyongazd!H68+Közfoglalkoztatás!H63+Közút!H63+Környezetvédelem!H65+Egészségügy!H104+Sport!H70+Közművelődés!H85+Támogatás!H63</f>
        <v>0</v>
      </c>
      <c r="I63" s="95">
        <f>Igazgatás!I97+Községgazd!L72+Vagyongazd!I68+Közfoglalkoztatás!I63+Közút!I63+Környezetvédelem!L65+Egészségügy!L104+Sport!I70+Közművelődés!K85+Támogatás!O63</f>
        <v>0</v>
      </c>
      <c r="J63" s="96">
        <f>Igazgatás!J97+Községgazd!M72+Vagyongazd!J68+Közfoglalkoztatás!J63+Közút!J63+Környezetvédelem!M65+Egészségügy!M104+Sport!J70+Közművelődés!L85+Támogatás!P63</f>
        <v>0</v>
      </c>
      <c r="K63" s="96">
        <f>Igazgatás!K97+Községgazd!N72+Vagyongazd!K68+Közfoglalkoztatás!K63+Közút!K63+Környezetvédelem!N65+Egészségügy!N104+Sport!K70+Közművelődés!M85+Támogatás!Q63</f>
        <v>0</v>
      </c>
      <c r="L63" s="96">
        <f>Igazgatás!L97+Községgazd!O72+Vagyongazd!L68+Közfoglalkoztatás!L63+Közút!L63+Környezetvédelem!O65+Egészségügy!O104+Sport!L70+Közművelődés!N85+Támogatás!R63</f>
        <v>0</v>
      </c>
      <c r="M63" s="96">
        <f>Igazgatás!M97+Községgazd!P72+Vagyongazd!M68+Közfoglalkoztatás!M63+Közút!M63+Környezetvédelem!P65+Egészségügy!P104+Sport!M70+Közművelődés!O85+Támogatás!S63</f>
        <v>0</v>
      </c>
      <c r="N63" s="99">
        <f>Igazgatás!N97+Községgazd!Q72+Vagyongazd!N68+Közfoglalkoztatás!N63+Közút!N63+Környezetvédelem!Q65+Egészségügy!Q104+Sport!N70+Közművelődés!P85+Támogatás!T63</f>
        <v>0</v>
      </c>
      <c r="O63" s="96">
        <f>Igazgatás!O97+Községgazd!R72+Vagyongazd!O68+Közfoglalkoztatás!O63+Közút!O63+Környezetvédelem!R65+Egészségügy!R104+Sport!O70+Közművelődés!Q85+Támogatás!U63</f>
        <v>0</v>
      </c>
      <c r="P63" s="98">
        <f>Igazgatás!P97+Községgazd!S72+Vagyongazd!P68+Közfoglalkoztatás!P63+Közút!P63+Környezetvédelem!S65+Egészségügy!S104+Sport!P70+Közművelődés!R85+Támogatás!V63</f>
        <v>0</v>
      </c>
      <c r="Q63" s="99">
        <f>Igazgatás!Q97+Községgazd!T72+Vagyongazd!Q68+Közfoglalkoztatás!Q63+Közút!Q63+Környezetvédelem!T65+Egészségügy!T104+Sport!Q70+Közművelődés!S85+Támogatás!W63</f>
        <v>0</v>
      </c>
      <c r="R63" s="96">
        <f>Igazgatás!R97+Községgazd!U72+Vagyongazd!R68+Közfoglalkoztatás!R63+Közút!R63+Környezetvédelem!U65+Egészségügy!U104+Sport!R70+Közművelődés!T85+Támogatás!X63</f>
        <v>0</v>
      </c>
      <c r="S63" s="98">
        <f>Igazgatás!S97+Községgazd!V72+Vagyongazd!S68+Közfoglalkoztatás!S63+Közút!S63+Környezetvédelem!V65+Egészségügy!V104+Sport!S70+Közművelődés!U85+Támogatás!Y63</f>
        <v>0</v>
      </c>
      <c r="T63" s="100">
        <f>Igazgatás!T97+Községgazd!W72+Vagyongazd!T68+Közfoglalkoztatás!T63+Közút!T63+Környezetvédelem!W65+Egészségügy!W104+Sport!T70+Közművelődés!V85+Támogatás!Z63</f>
        <v>0</v>
      </c>
    </row>
    <row r="64" spans="1:20" s="18" customFormat="1" hidden="1" x14ac:dyDescent="0.25">
      <c r="A64" s="128" t="s">
        <v>213</v>
      </c>
      <c r="B64" s="93" t="s">
        <v>654</v>
      </c>
      <c r="C64" s="556" t="s">
        <v>884</v>
      </c>
      <c r="D64" s="557"/>
      <c r="E64" s="557"/>
      <c r="F64" s="259">
        <f>Igazgatás!F98+Községgazd!F73+Vagyongazd!F69+Közfoglalkoztatás!F64+Közút!F64+Környezetvédelem!F66+Egészségügy!F105+Sport!F71+Közművelődés!F86+Támogatás!F64</f>
        <v>0</v>
      </c>
      <c r="G64" s="152">
        <f>Igazgatás!G98+Községgazd!G73+Vagyongazd!G69+Közfoglalkoztatás!G64+Közút!G64+Környezetvédelem!G66+Egészségügy!G105+Sport!G71+Közművelődés!G86+Támogatás!G64</f>
        <v>0</v>
      </c>
      <c r="H64" s="168">
        <f>Igazgatás!H98+Községgazd!H73+Vagyongazd!H69+Közfoglalkoztatás!H64+Közút!H64+Környezetvédelem!H66+Egészségügy!H105+Sport!H71+Közművelődés!H86+Támogatás!H64</f>
        <v>0</v>
      </c>
      <c r="I64" s="95">
        <f>Igazgatás!I98+Községgazd!L73+Vagyongazd!I69+Közfoglalkoztatás!I64+Közút!I64+Környezetvédelem!L66+Egészségügy!L105+Sport!I71+Közművelődés!K86+Támogatás!O64</f>
        <v>0</v>
      </c>
      <c r="J64" s="96">
        <f>Igazgatás!J98+Községgazd!M73+Vagyongazd!J69+Közfoglalkoztatás!J64+Közút!J64+Környezetvédelem!M66+Egészségügy!M105+Sport!J71+Közművelődés!L86+Támogatás!P64</f>
        <v>0</v>
      </c>
      <c r="K64" s="96">
        <f>Igazgatás!K98+Községgazd!N73+Vagyongazd!K69+Közfoglalkoztatás!K64+Közút!K64+Környezetvédelem!N66+Egészségügy!N105+Sport!K71+Közművelődés!M86+Támogatás!Q64</f>
        <v>0</v>
      </c>
      <c r="L64" s="96">
        <f>Igazgatás!L98+Községgazd!O73+Vagyongazd!L69+Közfoglalkoztatás!L64+Közút!L64+Környezetvédelem!O66+Egészségügy!O105+Sport!L71+Közművelődés!N86+Támogatás!R64</f>
        <v>0</v>
      </c>
      <c r="M64" s="96">
        <f>Igazgatás!M98+Községgazd!P73+Vagyongazd!M69+Közfoglalkoztatás!M64+Közút!M64+Környezetvédelem!P66+Egészségügy!P105+Sport!M71+Közművelődés!O86+Támogatás!S64</f>
        <v>0</v>
      </c>
      <c r="N64" s="99">
        <f>Igazgatás!N98+Községgazd!Q73+Vagyongazd!N69+Közfoglalkoztatás!N64+Közút!N64+Környezetvédelem!Q66+Egészségügy!Q105+Sport!N71+Közművelődés!P86+Támogatás!T64</f>
        <v>0</v>
      </c>
      <c r="O64" s="96">
        <f>Igazgatás!O98+Községgazd!R73+Vagyongazd!O69+Közfoglalkoztatás!O64+Közút!O64+Környezetvédelem!R66+Egészségügy!R105+Sport!O71+Közművelődés!Q86+Támogatás!U64</f>
        <v>0</v>
      </c>
      <c r="P64" s="98">
        <f>Igazgatás!P98+Községgazd!S73+Vagyongazd!P69+Közfoglalkoztatás!P64+Közút!P64+Környezetvédelem!S66+Egészségügy!S105+Sport!P71+Közművelődés!R86+Támogatás!V64</f>
        <v>0</v>
      </c>
      <c r="Q64" s="99">
        <f>Igazgatás!Q98+Községgazd!T73+Vagyongazd!Q69+Közfoglalkoztatás!Q64+Közút!Q64+Környezetvédelem!T66+Egészségügy!T105+Sport!Q71+Közművelődés!S86+Támogatás!W64</f>
        <v>0</v>
      </c>
      <c r="R64" s="96">
        <f>Igazgatás!R98+Községgazd!U73+Vagyongazd!R69+Közfoglalkoztatás!R64+Közút!R64+Környezetvédelem!U66+Egészségügy!U105+Sport!R71+Közművelődés!T86+Támogatás!X64</f>
        <v>0</v>
      </c>
      <c r="S64" s="98">
        <f>Igazgatás!S98+Községgazd!V73+Vagyongazd!S69+Közfoglalkoztatás!S64+Közút!S64+Környezetvédelem!V66+Egészségügy!V105+Sport!S71+Közművelődés!U86+Támogatás!Y64</f>
        <v>0</v>
      </c>
      <c r="T64" s="100">
        <f>Igazgatás!T98+Községgazd!W73+Vagyongazd!T69+Közfoglalkoztatás!T64+Közút!T64+Környezetvédelem!W66+Egészségügy!W105+Sport!T71+Közművelődés!V86+Támogatás!Z64</f>
        <v>0</v>
      </c>
    </row>
    <row r="65" spans="1:21" s="18" customFormat="1" x14ac:dyDescent="0.25">
      <c r="A65" s="128" t="s">
        <v>214</v>
      </c>
      <c r="B65" s="117" t="s">
        <v>655</v>
      </c>
      <c r="C65" s="556" t="s">
        <v>215</v>
      </c>
      <c r="D65" s="557"/>
      <c r="E65" s="557"/>
      <c r="F65" s="259">
        <f>Igazgatás!F99+Községgazd!F74+Vagyongazd!F70+Közfoglalkoztatás!F65+Közút!F65+Környezetvédelem!F67+Egészségügy!F106+Sport!F72+Közművelődés!F87+Támogatás!F65</f>
        <v>1200000</v>
      </c>
      <c r="G65" s="152">
        <f>Igazgatás!G99+Községgazd!G74+Vagyongazd!G70+Közfoglalkoztatás!G65+Közút!G65+Környezetvédelem!G67+Egészségügy!G106+Sport!G72+Közművelődés!G87+Támogatás!G65</f>
        <v>0</v>
      </c>
      <c r="H65" s="168">
        <f>Igazgatás!H99+Községgazd!H74+Vagyongazd!H70+Közfoglalkoztatás!H65+Közút!H65+Környezetvédelem!H67+Egészségügy!H106+Sport!H72+Közművelődés!H87+Támogatás!H65</f>
        <v>1200000</v>
      </c>
      <c r="I65" s="95">
        <f>Igazgatás!I99+Községgazd!L74+Vagyongazd!I70+Közfoglalkoztatás!I65+Közút!I65+Környezetvédelem!L67+Egészségügy!L106+Sport!I72+Közművelődés!K87+Támogatás!O65</f>
        <v>100000</v>
      </c>
      <c r="J65" s="96">
        <f>Igazgatás!J99+Községgazd!M74+Vagyongazd!J70+Közfoglalkoztatás!J65+Közút!J65+Környezetvédelem!M67+Egészségügy!M106+Sport!J72+Közművelődés!L87+Támogatás!P65</f>
        <v>100000</v>
      </c>
      <c r="K65" s="96">
        <f>Igazgatás!K99+Községgazd!N74+Vagyongazd!K70+Közfoglalkoztatás!K65+Közút!K65+Környezetvédelem!N67+Egészségügy!N106+Sport!K72+Közművelődés!M87+Támogatás!Q65</f>
        <v>100000</v>
      </c>
      <c r="L65" s="96">
        <f>Igazgatás!L99+Községgazd!O74+Vagyongazd!L70+Közfoglalkoztatás!L65+Közút!L65+Környezetvédelem!O67+Egészségügy!O106+Sport!L72+Közművelődés!N87+Támogatás!R65</f>
        <v>100000</v>
      </c>
      <c r="M65" s="96">
        <f>Igazgatás!M99+Községgazd!P74+Vagyongazd!M70+Közfoglalkoztatás!M65+Közút!M65+Környezetvédelem!P67+Egészségügy!P106+Sport!M72+Közművelődés!O87+Támogatás!S65</f>
        <v>100000</v>
      </c>
      <c r="N65" s="99">
        <f>Igazgatás!N99+Községgazd!Q74+Vagyongazd!N70+Közfoglalkoztatás!N65+Közút!N65+Környezetvédelem!Q67+Egészségügy!Q106+Sport!N72+Közművelődés!P87+Támogatás!T65</f>
        <v>100000</v>
      </c>
      <c r="O65" s="96">
        <f>Igazgatás!O99+Községgazd!R74+Vagyongazd!O70+Közfoglalkoztatás!O65+Közút!O65+Környezetvédelem!R67+Egészségügy!R106+Sport!O72+Közművelődés!Q87+Támogatás!U65</f>
        <v>100000</v>
      </c>
      <c r="P65" s="98">
        <f>Igazgatás!P99+Községgazd!S74+Vagyongazd!P70+Közfoglalkoztatás!P65+Közút!P65+Környezetvédelem!S67+Egészségügy!S106+Sport!P72+Közművelődés!R87+Támogatás!V65</f>
        <v>100000</v>
      </c>
      <c r="Q65" s="99">
        <f>Igazgatás!Q99+Községgazd!T74+Vagyongazd!Q70+Közfoglalkoztatás!Q65+Közút!Q65+Környezetvédelem!T67+Egészségügy!T106+Sport!Q72+Közművelődés!S87+Támogatás!W65</f>
        <v>100000</v>
      </c>
      <c r="R65" s="96">
        <f>Igazgatás!R99+Községgazd!U74+Vagyongazd!R70+Közfoglalkoztatás!R65+Közút!R65+Környezetvédelem!U67+Egészségügy!U106+Sport!R72+Közművelődés!T87+Támogatás!X65</f>
        <v>100000</v>
      </c>
      <c r="S65" s="98">
        <f>Igazgatás!S99+Községgazd!V74+Vagyongazd!S70+Közfoglalkoztatás!S65+Közút!S65+Környezetvédelem!V67+Egészségügy!V106+Sport!S72+Közművelődés!U87+Támogatás!Y65</f>
        <v>100000</v>
      </c>
      <c r="T65" s="100">
        <f>Igazgatás!T99+Községgazd!W74+Vagyongazd!T70+Közfoglalkoztatás!T65+Közút!T65+Környezetvédelem!W67+Egészségügy!W106+Sport!T72+Közművelődés!V87+Támogatás!Z65</f>
        <v>100000</v>
      </c>
    </row>
    <row r="66" spans="1:21" s="18" customFormat="1" x14ac:dyDescent="0.25">
      <c r="A66" s="128" t="s">
        <v>216</v>
      </c>
      <c r="B66" s="93" t="s">
        <v>656</v>
      </c>
      <c r="C66" s="556" t="s">
        <v>217</v>
      </c>
      <c r="D66" s="557"/>
      <c r="E66" s="557"/>
      <c r="F66" s="259">
        <f>Igazgatás!F100+Községgazd!F75+Vagyongazd!F71+Közfoglalkoztatás!F66+Közút!F66+Környezetvédelem!F68+Egészségügy!F107+Sport!F73+Közművelődés!F88+Támogatás!F66</f>
        <v>335000</v>
      </c>
      <c r="G66" s="152">
        <f>Igazgatás!G100+Községgazd!G75+Vagyongazd!G71+Közfoglalkoztatás!G66+Közút!G66+Környezetvédelem!G68+Egészségügy!G107+Sport!G73+Közművelődés!G88+Támogatás!G66</f>
        <v>0</v>
      </c>
      <c r="H66" s="168">
        <f>Igazgatás!H100+Községgazd!H75+Vagyongazd!H71+Közfoglalkoztatás!H66+Közút!H66+Környezetvédelem!H68+Egészségügy!H107+Sport!H73+Közművelődés!H88+Támogatás!H66</f>
        <v>335000</v>
      </c>
      <c r="I66" s="95">
        <f>Igazgatás!I100+Községgazd!L75+Vagyongazd!I71+Közfoglalkoztatás!I66+Közút!I66+Környezetvédelem!L68+Egészségügy!L107+Sport!I73+Közművelődés!K88+Támogatás!O66</f>
        <v>167500</v>
      </c>
      <c r="J66" s="96">
        <f>Igazgatás!J100+Községgazd!M75+Vagyongazd!J71+Közfoglalkoztatás!J66+Közút!J66+Környezetvédelem!M68+Egészségügy!M107+Sport!J73+Közművelődés!L88+Támogatás!P66</f>
        <v>0</v>
      </c>
      <c r="K66" s="96">
        <f>Igazgatás!K100+Községgazd!N75+Vagyongazd!K71+Közfoglalkoztatás!K66+Közút!K66+Környezetvédelem!N68+Egészségügy!N107+Sport!K73+Közművelődés!M88+Támogatás!Q66</f>
        <v>0</v>
      </c>
      <c r="L66" s="96">
        <f>Igazgatás!L100+Községgazd!O75+Vagyongazd!L71+Közfoglalkoztatás!L66+Közút!L66+Környezetvédelem!O68+Egészségügy!O107+Sport!L73+Közművelődés!N88+Támogatás!R66</f>
        <v>0</v>
      </c>
      <c r="M66" s="96">
        <f>Igazgatás!M100+Községgazd!P75+Vagyongazd!M71+Közfoglalkoztatás!M66+Közút!M66+Környezetvédelem!P68+Egészségügy!P107+Sport!M73+Közművelődés!O88+Támogatás!S66</f>
        <v>0</v>
      </c>
      <c r="N66" s="99">
        <f>Igazgatás!N100+Községgazd!Q75+Vagyongazd!N71+Közfoglalkoztatás!N66+Közút!N66+Környezetvédelem!Q68+Egészségügy!Q107+Sport!N73+Közművelődés!P88+Támogatás!T66</f>
        <v>0</v>
      </c>
      <c r="O66" s="96">
        <f>Igazgatás!O100+Községgazd!R75+Vagyongazd!O71+Közfoglalkoztatás!O66+Közút!O66+Környezetvédelem!R68+Egészségügy!R107+Sport!O73+Közművelődés!Q88+Támogatás!U66</f>
        <v>0</v>
      </c>
      <c r="P66" s="98">
        <f>Igazgatás!P100+Községgazd!S75+Vagyongazd!P71+Közfoglalkoztatás!P66+Közút!P66+Környezetvédelem!S68+Egészségügy!S107+Sport!P73+Közművelődés!R88+Támogatás!V66</f>
        <v>167500</v>
      </c>
      <c r="Q66" s="99">
        <f>Igazgatás!Q100+Községgazd!T75+Vagyongazd!Q71+Közfoglalkoztatás!Q66+Közút!Q66+Környezetvédelem!T68+Egészségügy!T107+Sport!Q73+Közművelődés!S88+Támogatás!W66</f>
        <v>0</v>
      </c>
      <c r="R66" s="96">
        <f>Igazgatás!R100+Községgazd!U75+Vagyongazd!R71+Közfoglalkoztatás!R66+Közút!R66+Környezetvédelem!U68+Egészségügy!U107+Sport!R73+Közművelődés!T88+Támogatás!X66</f>
        <v>0</v>
      </c>
      <c r="S66" s="98">
        <f>Igazgatás!S100+Községgazd!V75+Vagyongazd!S71+Közfoglalkoztatás!S66+Közút!S66+Környezetvédelem!V68+Egészségügy!V107+Sport!S73+Közművelődés!U88+Támogatás!Y66</f>
        <v>0</v>
      </c>
      <c r="T66" s="100">
        <f>Igazgatás!T100+Községgazd!W75+Vagyongazd!T71+Közfoglalkoztatás!T66+Közút!T66+Környezetvédelem!W68+Egészségügy!W107+Sport!T73+Közművelődés!V88+Támogatás!Z66</f>
        <v>0</v>
      </c>
    </row>
    <row r="67" spans="1:21" hidden="1" x14ac:dyDescent="0.25">
      <c r="B67" s="55"/>
      <c r="C67" s="2"/>
      <c r="D67" s="524" t="s">
        <v>343</v>
      </c>
      <c r="E67" s="524"/>
      <c r="F67" s="258">
        <f>Igazgatás!F101+Községgazd!F76+Vagyongazd!F72+Közfoglalkoztatás!F67+Közút!F67+Környezetvédelem!F69+Egészségügy!F108+Sport!F74+Közművelődés!F89+Támogatás!F67</f>
        <v>0</v>
      </c>
      <c r="G67" s="151">
        <f>Igazgatás!G101+Községgazd!G76+Vagyongazd!G72+Közfoglalkoztatás!G67+Közút!G67+Környezetvédelem!G69+Egészségügy!G108+Sport!G74+Közművelődés!G89+Támogatás!G67</f>
        <v>0</v>
      </c>
      <c r="H67" s="169">
        <f>Igazgatás!H101+Községgazd!H76+Vagyongazd!H72+Közfoglalkoztatás!H67+Közút!H67+Környezetvédelem!H69+Egészségügy!H108+Sport!H74+Közművelődés!H89+Támogatás!H67</f>
        <v>0</v>
      </c>
      <c r="I67" s="76">
        <f>Igazgatás!I101+Községgazd!L76+Vagyongazd!I72+Közfoglalkoztatás!I67+Közút!I67+Környezetvédelem!L69+Egészségügy!L108+Sport!I74+Közművelődés!K89+Támogatás!O67</f>
        <v>0</v>
      </c>
      <c r="J67" s="1">
        <f>Igazgatás!J101+Községgazd!M76+Vagyongazd!J72+Közfoglalkoztatás!J67+Közút!J67+Környezetvédelem!M69+Egészségügy!M108+Sport!J74+Közművelődés!L89+Támogatás!P67</f>
        <v>0</v>
      </c>
      <c r="K67" s="1">
        <f>Igazgatás!K101+Községgazd!N76+Vagyongazd!K72+Közfoglalkoztatás!K67+Közút!K67+Környezetvédelem!N69+Egészségügy!N108+Sport!K74+Közművelődés!M89+Támogatás!Q67</f>
        <v>0</v>
      </c>
      <c r="L67" s="1">
        <f>Igazgatás!L101+Községgazd!O76+Vagyongazd!L72+Közfoglalkoztatás!L67+Közút!L67+Környezetvédelem!O69+Egészségügy!O108+Sport!L74+Közművelődés!N89+Támogatás!R67</f>
        <v>0</v>
      </c>
      <c r="M67" s="1">
        <f>Igazgatás!M101+Községgazd!P76+Vagyongazd!M72+Közfoglalkoztatás!M67+Közút!M67+Környezetvédelem!P69+Egészségügy!P108+Sport!M74+Közművelődés!O89+Támogatás!S67</f>
        <v>0</v>
      </c>
      <c r="N67" s="82">
        <f>Igazgatás!N101+Községgazd!Q76+Vagyongazd!N72+Közfoglalkoztatás!N67+Közút!N67+Környezetvédelem!Q69+Egészségügy!Q108+Sport!N74+Közművelődés!P89+Támogatás!T67</f>
        <v>0</v>
      </c>
      <c r="O67" s="1">
        <f>Igazgatás!O101+Községgazd!R76+Vagyongazd!O72+Közfoglalkoztatás!O67+Közút!O67+Környezetvédelem!R69+Egészségügy!R108+Sport!O74+Közművelődés!Q89+Támogatás!U67</f>
        <v>0</v>
      </c>
      <c r="P67" s="42">
        <f>Igazgatás!P101+Községgazd!S76+Vagyongazd!P72+Közfoglalkoztatás!P67+Közút!P67+Környezetvédelem!S69+Egészségügy!S108+Sport!P74+Közművelődés!R89+Támogatás!V67</f>
        <v>0</v>
      </c>
      <c r="Q67" s="82">
        <f>Igazgatás!Q101+Községgazd!T76+Vagyongazd!Q72+Közfoglalkoztatás!Q67+Közút!Q67+Környezetvédelem!T69+Egészségügy!T108+Sport!Q74+Közművelődés!S89+Támogatás!W67</f>
        <v>0</v>
      </c>
      <c r="R67" s="1">
        <f>Igazgatás!R101+Községgazd!U76+Vagyongazd!R72+Közfoglalkoztatás!R67+Közút!R67+Környezetvédelem!U69+Egészségügy!U108+Sport!R74+Közművelődés!T89+Támogatás!X67</f>
        <v>0</v>
      </c>
      <c r="S67" s="42">
        <f>Igazgatás!S101+Községgazd!V76+Vagyongazd!S72+Közfoglalkoztatás!S67+Közút!S67+Környezetvédelem!V69+Egészségügy!V108+Sport!S74+Közművelődés!U89+Támogatás!Y67</f>
        <v>0</v>
      </c>
      <c r="T67" s="44">
        <f>Igazgatás!T101+Községgazd!W76+Vagyongazd!T72+Közfoglalkoztatás!T67+Közút!T67+Környezetvédelem!W69+Egészségügy!W108+Sport!T74+Közművelődés!V89+Támogatás!Z67</f>
        <v>0</v>
      </c>
      <c r="U67" s="21"/>
    </row>
    <row r="68" spans="1:21" x14ac:dyDescent="0.25">
      <c r="B68" s="55"/>
      <c r="C68" s="2"/>
      <c r="D68" s="524" t="s">
        <v>344</v>
      </c>
      <c r="E68" s="524"/>
      <c r="F68" s="258">
        <f>Igazgatás!F102+Községgazd!F77+Vagyongazd!F73+Közfoglalkoztatás!F68+Közút!F68+Környezetvédelem!F70+Egészségügy!F109+Sport!F75+Közművelődés!F90+Támogatás!F68</f>
        <v>335000</v>
      </c>
      <c r="G68" s="151">
        <f>Igazgatás!G102+Községgazd!G77+Vagyongazd!G73+Közfoglalkoztatás!G68+Közút!G68+Környezetvédelem!G70+Egészségügy!G109+Sport!G75+Közművelődés!G90+Támogatás!G68</f>
        <v>0</v>
      </c>
      <c r="H68" s="169">
        <f>Igazgatás!H102+Községgazd!H77+Vagyongazd!H73+Közfoglalkoztatás!H68+Közút!H68+Környezetvédelem!H70+Egészségügy!H109+Sport!H75+Közművelődés!H90+Támogatás!H68</f>
        <v>335000</v>
      </c>
      <c r="I68" s="76">
        <f>Igazgatás!I102+Községgazd!L77+Vagyongazd!I73+Közfoglalkoztatás!I68+Közút!I68+Környezetvédelem!L70+Egészségügy!L109+Sport!I75+Közművelődés!K90+Támogatás!O68</f>
        <v>167500</v>
      </c>
      <c r="J68" s="1">
        <f>Igazgatás!J102+Községgazd!M77+Vagyongazd!J73+Közfoglalkoztatás!J68+Közút!J68+Környezetvédelem!M70+Egészségügy!M109+Sport!J75+Közművelődés!L90+Támogatás!P68</f>
        <v>0</v>
      </c>
      <c r="K68" s="1">
        <f>Igazgatás!K102+Községgazd!N77+Vagyongazd!K73+Közfoglalkoztatás!K68+Közút!K68+Környezetvédelem!N70+Egészségügy!N109+Sport!K75+Közművelődés!M90+Támogatás!Q68</f>
        <v>0</v>
      </c>
      <c r="L68" s="1">
        <f>Igazgatás!L102+Községgazd!O77+Vagyongazd!L73+Közfoglalkoztatás!L68+Közút!L68+Környezetvédelem!O70+Egészségügy!O109+Sport!L75+Közművelődés!N90+Támogatás!R68</f>
        <v>0</v>
      </c>
      <c r="M68" s="1">
        <f>Igazgatás!M102+Községgazd!P77+Vagyongazd!M73+Közfoglalkoztatás!M68+Közút!M68+Környezetvédelem!P70+Egészségügy!P109+Sport!M75+Közművelődés!O90+Támogatás!S68</f>
        <v>0</v>
      </c>
      <c r="N68" s="82">
        <f>Igazgatás!N102+Községgazd!Q77+Vagyongazd!N73+Közfoglalkoztatás!N68+Közút!N68+Környezetvédelem!Q70+Egészségügy!Q109+Sport!N75+Közművelődés!P90+Támogatás!T68</f>
        <v>0</v>
      </c>
      <c r="O68" s="1">
        <f>Igazgatás!O102+Községgazd!R77+Vagyongazd!O73+Közfoglalkoztatás!O68+Közút!O68+Környezetvédelem!R70+Egészségügy!R109+Sport!O75+Közművelődés!Q90+Támogatás!U68</f>
        <v>0</v>
      </c>
      <c r="P68" s="42">
        <f>Igazgatás!P102+Községgazd!S77+Vagyongazd!P73+Közfoglalkoztatás!P68+Közút!P68+Környezetvédelem!S70+Egészségügy!S109+Sport!P75+Közművelődés!R90+Támogatás!V68</f>
        <v>167500</v>
      </c>
      <c r="Q68" s="82">
        <f>Igazgatás!Q102+Községgazd!T77+Vagyongazd!Q73+Közfoglalkoztatás!Q68+Közút!Q68+Környezetvédelem!T70+Egészségügy!T109+Sport!Q75+Közművelődés!S90+Támogatás!W68</f>
        <v>0</v>
      </c>
      <c r="R68" s="1">
        <f>Igazgatás!R102+Községgazd!U77+Vagyongazd!R73+Közfoglalkoztatás!R68+Közút!R68+Környezetvédelem!U70+Egészségügy!U109+Sport!R75+Közművelődés!T90+Támogatás!X68</f>
        <v>0</v>
      </c>
      <c r="S68" s="42">
        <f>Igazgatás!S102+Községgazd!V77+Vagyongazd!S73+Közfoglalkoztatás!S68+Közút!S68+Környezetvédelem!V70+Egészségügy!V109+Sport!S75+Közművelődés!U90+Támogatás!Y68</f>
        <v>0</v>
      </c>
      <c r="T68" s="44">
        <f>Igazgatás!T102+Községgazd!W77+Vagyongazd!T73+Közfoglalkoztatás!T68+Közút!T68+Környezetvédelem!W70+Egészségügy!W109+Sport!T75+Közművelődés!V90+Támogatás!Z68</f>
        <v>0</v>
      </c>
    </row>
    <row r="69" spans="1:21" hidden="1" x14ac:dyDescent="0.25">
      <c r="B69" s="55"/>
      <c r="C69" s="2"/>
      <c r="D69" s="524" t="s">
        <v>345</v>
      </c>
      <c r="E69" s="524"/>
      <c r="F69" s="258">
        <f>Igazgatás!F103+Községgazd!F78+Vagyongazd!F74+Közfoglalkoztatás!F69+Közút!F69+Környezetvédelem!F71+Egészségügy!F110+Sport!F76+Közművelődés!F91+Támogatás!F69</f>
        <v>0</v>
      </c>
      <c r="G69" s="151">
        <f>Igazgatás!G103+Községgazd!G78+Vagyongazd!G74+Közfoglalkoztatás!G69+Közút!G69+Környezetvédelem!G71+Egészségügy!G110+Sport!G76+Közművelődés!G91+Támogatás!G69</f>
        <v>0</v>
      </c>
      <c r="H69" s="169">
        <f>Igazgatás!H103+Községgazd!H78+Vagyongazd!H74+Közfoglalkoztatás!H69+Közút!H69+Környezetvédelem!H71+Egészségügy!H110+Sport!H76+Közművelődés!H91+Támogatás!H69</f>
        <v>0</v>
      </c>
      <c r="I69" s="76">
        <f>Igazgatás!I103+Községgazd!L78+Vagyongazd!I74+Közfoglalkoztatás!I69+Közút!I69+Környezetvédelem!L71+Egészségügy!L110+Sport!I76+Közművelődés!K91+Támogatás!O69</f>
        <v>0</v>
      </c>
      <c r="J69" s="1">
        <f>Igazgatás!J103+Községgazd!M78+Vagyongazd!J74+Közfoglalkoztatás!J69+Közút!J69+Környezetvédelem!M71+Egészségügy!M110+Sport!J76+Közművelődés!L91+Támogatás!P69</f>
        <v>0</v>
      </c>
      <c r="K69" s="1">
        <f>Igazgatás!K103+Községgazd!N78+Vagyongazd!K74+Közfoglalkoztatás!K69+Közút!K69+Környezetvédelem!N71+Egészségügy!N110+Sport!K76+Közművelődés!M91+Támogatás!Q69</f>
        <v>0</v>
      </c>
      <c r="L69" s="1">
        <f>Igazgatás!L103+Községgazd!O78+Vagyongazd!L74+Közfoglalkoztatás!L69+Közút!L69+Környezetvédelem!O71+Egészségügy!O110+Sport!L76+Közművelődés!N91+Támogatás!R69</f>
        <v>0</v>
      </c>
      <c r="M69" s="1">
        <f>Igazgatás!M103+Községgazd!P78+Vagyongazd!M74+Közfoglalkoztatás!M69+Közút!M69+Környezetvédelem!P71+Egészségügy!P110+Sport!M76+Közművelődés!O91+Támogatás!S69</f>
        <v>0</v>
      </c>
      <c r="N69" s="82">
        <f>Igazgatás!N103+Községgazd!Q78+Vagyongazd!N74+Közfoglalkoztatás!N69+Közút!N69+Környezetvédelem!Q71+Egészségügy!Q110+Sport!N76+Közművelődés!P91+Támogatás!T69</f>
        <v>0</v>
      </c>
      <c r="O69" s="1">
        <f>Igazgatás!O103+Községgazd!R78+Vagyongazd!O74+Közfoglalkoztatás!O69+Közút!O69+Környezetvédelem!R71+Egészségügy!R110+Sport!O76+Közművelődés!Q91+Támogatás!U69</f>
        <v>0</v>
      </c>
      <c r="P69" s="42">
        <f>Igazgatás!P103+Községgazd!S78+Vagyongazd!P74+Közfoglalkoztatás!P69+Közút!P69+Környezetvédelem!S71+Egészségügy!S110+Sport!P76+Közművelődés!R91+Támogatás!V69</f>
        <v>0</v>
      </c>
      <c r="Q69" s="82">
        <f>Igazgatás!Q103+Községgazd!T78+Vagyongazd!Q74+Közfoglalkoztatás!Q69+Közút!Q69+Környezetvédelem!T71+Egészségügy!T110+Sport!Q76+Közművelődés!S91+Támogatás!W69</f>
        <v>0</v>
      </c>
      <c r="R69" s="1">
        <f>Igazgatás!R103+Községgazd!U78+Vagyongazd!R74+Közfoglalkoztatás!R69+Közút!R69+Környezetvédelem!U71+Egészségügy!U110+Sport!R76+Közművelődés!T91+Támogatás!X69</f>
        <v>0</v>
      </c>
      <c r="S69" s="42">
        <f>Igazgatás!S103+Községgazd!V78+Vagyongazd!S74+Közfoglalkoztatás!S69+Közút!S69+Környezetvédelem!V71+Egészségügy!V110+Sport!S76+Közművelődés!U91+Támogatás!Y69</f>
        <v>0</v>
      </c>
      <c r="T69" s="44">
        <f>Igazgatás!T103+Községgazd!W78+Vagyongazd!T74+Közfoglalkoztatás!T69+Közút!T69+Környezetvédelem!W71+Egészségügy!W110+Sport!T76+Közművelődés!V91+Támogatás!Z69</f>
        <v>0</v>
      </c>
    </row>
    <row r="70" spans="1:21" s="18" customFormat="1" x14ac:dyDescent="0.25">
      <c r="A70" s="128" t="s">
        <v>218</v>
      </c>
      <c r="B70" s="93" t="s">
        <v>657</v>
      </c>
      <c r="C70" s="556" t="s">
        <v>219</v>
      </c>
      <c r="D70" s="557"/>
      <c r="E70" s="557"/>
      <c r="F70" s="259">
        <f>Igazgatás!F104+Községgazd!F79+Vagyongazd!F75+Közfoglalkoztatás!F70+Közút!F70+Környezetvédelem!F72+Egészségügy!F111+Sport!F77+Közművelődés!F92+Támogatás!F70</f>
        <v>2136000</v>
      </c>
      <c r="G70" s="152">
        <f>Igazgatás!G104+Községgazd!G79+Vagyongazd!G75+Közfoglalkoztatás!G70+Közút!G70+Környezetvédelem!G72+Egészségügy!G111+Sport!G77+Közművelődés!G92+Támogatás!G70</f>
        <v>0</v>
      </c>
      <c r="H70" s="168">
        <f>Igazgatás!H104+Községgazd!H79+Vagyongazd!H75+Közfoglalkoztatás!H70+Közút!H70+Környezetvédelem!H72+Egészségügy!H111+Sport!H77+Közművelődés!H92+Támogatás!H70</f>
        <v>2136000</v>
      </c>
      <c r="I70" s="95">
        <f>Igazgatás!I104+Községgazd!L79+Vagyongazd!I75+Közfoglalkoztatás!I70+Közút!I70+Környezetvédelem!L72+Egészségügy!L111+Sport!I77+Közművelődés!K92+Támogatás!O70</f>
        <v>73000</v>
      </c>
      <c r="J70" s="96">
        <f>Igazgatás!J104+Községgazd!M79+Vagyongazd!J75+Közfoglalkoztatás!J70+Közút!J70+Környezetvédelem!M72+Egészségügy!M111+Sport!J77+Közművelődés!L92+Támogatás!P70</f>
        <v>73000</v>
      </c>
      <c r="K70" s="96">
        <f>Igazgatás!K104+Községgazd!N79+Vagyongazd!K75+Közfoglalkoztatás!K70+Közút!K70+Környezetvédelem!N72+Egészségügy!N111+Sport!K77+Közművelődés!M92+Támogatás!Q70</f>
        <v>169000</v>
      </c>
      <c r="L70" s="96">
        <f>Igazgatás!L104+Községgazd!O79+Vagyongazd!L75+Közfoglalkoztatás!L70+Közút!L70+Környezetvédelem!O72+Egészségügy!O111+Sport!L77+Közművelődés!N92+Támogatás!R70</f>
        <v>319000</v>
      </c>
      <c r="M70" s="96">
        <f>Igazgatás!M104+Községgazd!P79+Vagyongazd!M75+Közfoglalkoztatás!M70+Közút!M70+Környezetvédelem!P72+Egészségügy!P111+Sport!M77+Közművelődés!O92+Támogatás!S70</f>
        <v>169000</v>
      </c>
      <c r="N70" s="99">
        <f>Igazgatás!N104+Községgazd!Q79+Vagyongazd!N75+Közfoglalkoztatás!N70+Közút!N70+Környezetvédelem!Q72+Egészségügy!Q111+Sport!N77+Közművelődés!P92+Támogatás!T70</f>
        <v>169000</v>
      </c>
      <c r="O70" s="96">
        <f>Igazgatás!O104+Községgazd!R79+Vagyongazd!O75+Közfoglalkoztatás!O70+Közút!O70+Környezetvédelem!R72+Egészségügy!R111+Sport!O77+Közművelődés!Q92+Támogatás!U70</f>
        <v>169000</v>
      </c>
      <c r="P70" s="98">
        <f>Igazgatás!P104+Községgazd!S79+Vagyongazd!P75+Közfoglalkoztatás!P70+Közút!P70+Környezetvédelem!S72+Egészségügy!S111+Sport!P77+Közművelődés!R92+Támogatás!V70</f>
        <v>169000</v>
      </c>
      <c r="Q70" s="99">
        <f>Igazgatás!Q104+Községgazd!T79+Vagyongazd!Q75+Közfoglalkoztatás!Q70+Közút!Q70+Környezetvédelem!T72+Egészségügy!T111+Sport!Q77+Közművelődés!S92+Támogatás!W70</f>
        <v>319000</v>
      </c>
      <c r="R70" s="96">
        <f>Igazgatás!R104+Községgazd!U79+Vagyongazd!R75+Közfoglalkoztatás!R70+Közút!R70+Környezetvédelem!U72+Egészségügy!U111+Sport!R77+Közművelődés!T92+Támogatás!X70</f>
        <v>169000</v>
      </c>
      <c r="S70" s="98">
        <f>Igazgatás!S104+Községgazd!V79+Vagyongazd!S75+Közfoglalkoztatás!S70+Közút!S70+Környezetvédelem!V72+Egészségügy!V111+Sport!S77+Közművelődés!U92+Támogatás!Y70</f>
        <v>169000</v>
      </c>
      <c r="T70" s="100">
        <f>Igazgatás!T104+Községgazd!W79+Vagyongazd!T75+Közfoglalkoztatás!T70+Közút!T70+Környezetvédelem!W72+Egészségügy!W111+Sport!T77+Közművelődés!V92+Támogatás!Z70</f>
        <v>169000</v>
      </c>
    </row>
    <row r="71" spans="1:21" hidden="1" x14ac:dyDescent="0.25">
      <c r="B71" s="55"/>
      <c r="C71" s="2"/>
      <c r="D71" s="524" t="s">
        <v>836</v>
      </c>
      <c r="E71" s="524"/>
      <c r="F71" s="258">
        <f>Igazgatás!F105+Községgazd!F80+Vagyongazd!F76+Közfoglalkoztatás!F71+Közút!F71+Környezetvédelem!F73+Egészségügy!F112+Sport!F78+Közművelődés!F93+Támogatás!F71</f>
        <v>960000</v>
      </c>
      <c r="G71" s="151">
        <f>Igazgatás!G105+Községgazd!G80+Vagyongazd!G76+Közfoglalkoztatás!G71+Közút!G71+Környezetvédelem!G73+Egészségügy!G112+Sport!G78+Közművelődés!G93+Támogatás!G71</f>
        <v>0</v>
      </c>
      <c r="H71" s="169">
        <f>Igazgatás!H105+Községgazd!H80+Vagyongazd!H76+Közfoglalkoztatás!H71+Közút!H71+Környezetvédelem!H73+Egészségügy!H112+Sport!H78+Közművelődés!H93+Támogatás!H71</f>
        <v>960000</v>
      </c>
      <c r="I71" s="76">
        <f>Igazgatás!I105+Községgazd!L80+Vagyongazd!I76+Közfoglalkoztatás!I71+Közút!I71+Környezetvédelem!L73+Egészségügy!L112+Sport!I78+Közművelődés!K93+Támogatás!O71</f>
        <v>0</v>
      </c>
      <c r="J71" s="1">
        <f>Igazgatás!J105+Községgazd!M80+Vagyongazd!J76+Közfoglalkoztatás!J71+Közút!J71+Környezetvédelem!M73+Egészségügy!M112+Sport!J78+Közművelődés!L93+Támogatás!P71</f>
        <v>0</v>
      </c>
      <c r="K71" s="1">
        <f>Igazgatás!K105+Községgazd!N80+Vagyongazd!K76+Közfoglalkoztatás!K71+Közút!K71+Környezetvédelem!N73+Egészségügy!N112+Sport!K78+Közművelődés!M93+Támogatás!Q71</f>
        <v>96000</v>
      </c>
      <c r="L71" s="1">
        <f>Igazgatás!L105+Községgazd!O80+Vagyongazd!L76+Közfoglalkoztatás!L71+Közút!L71+Környezetvédelem!O73+Egészségügy!O112+Sport!L78+Közművelődés!N93+Támogatás!R71</f>
        <v>96000</v>
      </c>
      <c r="M71" s="1">
        <f>Igazgatás!M105+Községgazd!P80+Vagyongazd!M76+Közfoglalkoztatás!M71+Közút!M71+Környezetvédelem!P73+Egészségügy!P112+Sport!M78+Közművelődés!O93+Támogatás!S71</f>
        <v>96000</v>
      </c>
      <c r="N71" s="82">
        <f>Igazgatás!N105+Községgazd!Q80+Vagyongazd!N76+Közfoglalkoztatás!N71+Közút!N71+Környezetvédelem!Q73+Egészségügy!Q112+Sport!N78+Közművelődés!P93+Támogatás!T71</f>
        <v>96000</v>
      </c>
      <c r="O71" s="1">
        <f>Igazgatás!O105+Községgazd!R80+Vagyongazd!O76+Közfoglalkoztatás!O71+Közút!O71+Környezetvédelem!R73+Egészségügy!R112+Sport!O78+Közművelődés!Q93+Támogatás!U71</f>
        <v>96000</v>
      </c>
      <c r="P71" s="42">
        <f>Igazgatás!P105+Községgazd!S80+Vagyongazd!P76+Közfoglalkoztatás!P71+Közút!P71+Környezetvédelem!S73+Egészségügy!S112+Sport!P78+Közművelődés!R93+Támogatás!V71</f>
        <v>96000</v>
      </c>
      <c r="Q71" s="82">
        <f>Igazgatás!Q105+Községgazd!T80+Vagyongazd!Q76+Közfoglalkoztatás!Q71+Közút!Q71+Környezetvédelem!T73+Egészségügy!T112+Sport!Q78+Közművelődés!S93+Támogatás!W71</f>
        <v>96000</v>
      </c>
      <c r="R71" s="1">
        <f>Igazgatás!R105+Községgazd!U80+Vagyongazd!R76+Közfoglalkoztatás!R71+Közút!R71+Környezetvédelem!U73+Egészségügy!U112+Sport!R78+Közművelődés!T93+Támogatás!X71</f>
        <v>96000</v>
      </c>
      <c r="S71" s="42">
        <f>Igazgatás!S105+Községgazd!V80+Vagyongazd!S76+Közfoglalkoztatás!S71+Közút!S71+Környezetvédelem!V73+Egészségügy!V112+Sport!S78+Közművelődés!U93+Támogatás!Y71</f>
        <v>96000</v>
      </c>
      <c r="T71" s="44">
        <f>Igazgatás!T105+Községgazd!W80+Vagyongazd!T76+Közfoglalkoztatás!T71+Közút!T71+Környezetvédelem!W73+Egészségügy!W112+Sport!T78+Közművelődés!V93+Támogatás!Z71</f>
        <v>96000</v>
      </c>
    </row>
    <row r="72" spans="1:21" x14ac:dyDescent="0.25">
      <c r="B72" s="55"/>
      <c r="C72" s="2"/>
      <c r="D72" s="524" t="s">
        <v>346</v>
      </c>
      <c r="E72" s="524"/>
      <c r="F72" s="258">
        <f>Igazgatás!F106+Községgazd!F81+Vagyongazd!F77+Közfoglalkoztatás!F72+Közút!F72+Környezetvédelem!F74+Egészségügy!F113+Sport!F79+Közművelődés!F94+Támogatás!F72</f>
        <v>300000</v>
      </c>
      <c r="G72" s="151">
        <f>Igazgatás!G106+Községgazd!G81+Vagyongazd!G77+Közfoglalkoztatás!G72+Közút!G72+Környezetvédelem!G74+Egészségügy!G113+Sport!G79+Közművelődés!G94+Támogatás!G72</f>
        <v>0</v>
      </c>
      <c r="H72" s="169">
        <f>Igazgatás!H106+Községgazd!H81+Vagyongazd!H77+Közfoglalkoztatás!H72+Közút!H72+Környezetvédelem!H74+Egészségügy!H113+Sport!H79+Közművelődés!H94+Támogatás!H72</f>
        <v>300000</v>
      </c>
      <c r="I72" s="76">
        <f>Igazgatás!I106+Községgazd!L81+Vagyongazd!I77+Közfoglalkoztatás!I72+Közút!I72+Környezetvédelem!L74+Egészségügy!L113+Sport!I79+Közművelődés!K94+Támogatás!O72</f>
        <v>0</v>
      </c>
      <c r="J72" s="1">
        <f>Igazgatás!J106+Községgazd!M81+Vagyongazd!J77+Közfoglalkoztatás!J72+Közút!J72+Környezetvédelem!M74+Egészségügy!M113+Sport!J79+Közművelődés!L94+Támogatás!P72</f>
        <v>0</v>
      </c>
      <c r="K72" s="1">
        <f>Igazgatás!K106+Községgazd!N81+Vagyongazd!K77+Közfoglalkoztatás!K72+Közút!K72+Környezetvédelem!N74+Egészségügy!N113+Sport!K79+Közművelődés!M94+Támogatás!Q72</f>
        <v>0</v>
      </c>
      <c r="L72" s="1">
        <f>Igazgatás!L106+Községgazd!O81+Vagyongazd!L77+Közfoglalkoztatás!L72+Közút!L72+Környezetvédelem!O74+Egészségügy!O113+Sport!L79+Közművelődés!N94+Támogatás!R72</f>
        <v>150000</v>
      </c>
      <c r="M72" s="1">
        <f>Igazgatás!M106+Községgazd!P81+Vagyongazd!M77+Közfoglalkoztatás!M72+Közút!M72+Környezetvédelem!P74+Egészségügy!P113+Sport!M79+Közművelődés!O94+Támogatás!S72</f>
        <v>0</v>
      </c>
      <c r="N72" s="82">
        <f>Igazgatás!N106+Községgazd!Q81+Vagyongazd!N77+Közfoglalkoztatás!N72+Közút!N72+Környezetvédelem!Q74+Egészségügy!Q113+Sport!N79+Közművelődés!P94+Támogatás!T72</f>
        <v>0</v>
      </c>
      <c r="O72" s="1">
        <f>Igazgatás!O106+Községgazd!R81+Vagyongazd!O77+Közfoglalkoztatás!O72+Közút!O72+Környezetvédelem!R74+Egészségügy!R113+Sport!O79+Közművelődés!Q94+Támogatás!U72</f>
        <v>0</v>
      </c>
      <c r="P72" s="42">
        <f>Igazgatás!P106+Községgazd!S81+Vagyongazd!P77+Közfoglalkoztatás!P72+Közút!P72+Környezetvédelem!S74+Egészségügy!S113+Sport!P79+Közművelődés!R94+Támogatás!V72</f>
        <v>0</v>
      </c>
      <c r="Q72" s="82">
        <f>Igazgatás!Q106+Községgazd!T81+Vagyongazd!Q77+Közfoglalkoztatás!Q72+Közút!Q72+Környezetvédelem!T74+Egészségügy!T113+Sport!Q79+Közművelődés!S94+Támogatás!W72</f>
        <v>150000</v>
      </c>
      <c r="R72" s="1">
        <f>Igazgatás!R106+Községgazd!U81+Vagyongazd!R77+Közfoglalkoztatás!R72+Közút!R72+Környezetvédelem!U74+Egészségügy!U113+Sport!R79+Közművelődés!T94+Támogatás!X72</f>
        <v>0</v>
      </c>
      <c r="S72" s="42">
        <f>Igazgatás!S106+Községgazd!V81+Vagyongazd!S77+Közfoglalkoztatás!S72+Közút!S72+Környezetvédelem!V74+Egészségügy!V113+Sport!S79+Közművelődés!U94+Támogatás!Y72</f>
        <v>0</v>
      </c>
      <c r="T72" s="44">
        <f>Igazgatás!T106+Községgazd!W81+Vagyongazd!T77+Közfoglalkoztatás!T72+Közút!T72+Környezetvédelem!W74+Egészségügy!W113+Sport!T79+Közművelődés!V94+Támogatás!Z72</f>
        <v>0</v>
      </c>
    </row>
    <row r="73" spans="1:21" x14ac:dyDescent="0.25">
      <c r="B73" s="55"/>
      <c r="C73" s="2"/>
      <c r="D73" s="524" t="s">
        <v>837</v>
      </c>
      <c r="E73" s="524"/>
      <c r="F73" s="258">
        <f>Igazgatás!F107+Községgazd!F82+Vagyongazd!F78+Közfoglalkoztatás!F73+Közút!F73+Környezetvédelem!F75+Egészségügy!F114+Sport!F80+Közművelődés!F95+Támogatás!F73</f>
        <v>600000</v>
      </c>
      <c r="G73" s="151">
        <f>Igazgatás!G107+Községgazd!G82+Vagyongazd!G78+Közfoglalkoztatás!G73+Közút!G73+Környezetvédelem!G75+Egészségügy!G114+Sport!G80+Közművelődés!G95+Támogatás!G73</f>
        <v>0</v>
      </c>
      <c r="H73" s="169">
        <f>Igazgatás!H107+Községgazd!H82+Vagyongazd!H78+Közfoglalkoztatás!H73+Közút!H73+Környezetvédelem!H75+Egészségügy!H114+Sport!H80+Közművelődés!H95+Támogatás!H73</f>
        <v>600000</v>
      </c>
      <c r="I73" s="76">
        <f>Igazgatás!I107+Községgazd!L82+Vagyongazd!I78+Közfoglalkoztatás!I73+Közút!I73+Környezetvédelem!L75+Egészségügy!L114+Sport!I80+Közművelődés!K95+Támogatás!O73</f>
        <v>50000</v>
      </c>
      <c r="J73" s="1">
        <f>Igazgatás!J107+Községgazd!M82+Vagyongazd!J78+Közfoglalkoztatás!J73+Közút!J73+Környezetvédelem!M75+Egészségügy!M114+Sport!J80+Közművelődés!L95+Támogatás!P73</f>
        <v>50000</v>
      </c>
      <c r="K73" s="1">
        <f>Igazgatás!K107+Községgazd!N82+Vagyongazd!K78+Közfoglalkoztatás!K73+Közút!K73+Környezetvédelem!N75+Egészségügy!N114+Sport!K80+Közművelődés!M95+Támogatás!Q73</f>
        <v>50000</v>
      </c>
      <c r="L73" s="1">
        <f>Igazgatás!L107+Községgazd!O82+Vagyongazd!L78+Közfoglalkoztatás!L73+Közút!L73+Környezetvédelem!O75+Egészségügy!O114+Sport!L80+Közművelődés!N95+Támogatás!R73</f>
        <v>50000</v>
      </c>
      <c r="M73" s="1">
        <f>Igazgatás!M107+Községgazd!P82+Vagyongazd!M78+Közfoglalkoztatás!M73+Közút!M73+Környezetvédelem!P75+Egészségügy!P114+Sport!M80+Közművelődés!O95+Támogatás!S73</f>
        <v>50000</v>
      </c>
      <c r="N73" s="82">
        <f>Igazgatás!N107+Községgazd!Q82+Vagyongazd!N78+Közfoglalkoztatás!N73+Közút!N73+Környezetvédelem!Q75+Egészségügy!Q114+Sport!N80+Közművelődés!P95+Támogatás!T73</f>
        <v>50000</v>
      </c>
      <c r="O73" s="1">
        <f>Igazgatás!O107+Községgazd!R82+Vagyongazd!O78+Közfoglalkoztatás!O73+Közút!O73+Környezetvédelem!R75+Egészségügy!R114+Sport!O80+Közművelődés!Q95+Támogatás!U73</f>
        <v>50000</v>
      </c>
      <c r="P73" s="42">
        <f>Igazgatás!P107+Községgazd!S82+Vagyongazd!P78+Közfoglalkoztatás!P73+Közút!P73+Környezetvédelem!S75+Egészségügy!S114+Sport!P80+Közművelődés!R95+Támogatás!V73</f>
        <v>50000</v>
      </c>
      <c r="Q73" s="82">
        <f>Igazgatás!Q107+Községgazd!T82+Vagyongazd!Q78+Közfoglalkoztatás!Q73+Közút!Q73+Környezetvédelem!T75+Egészségügy!T114+Sport!Q80+Közművelődés!S95+Támogatás!W73</f>
        <v>50000</v>
      </c>
      <c r="R73" s="1">
        <f>Igazgatás!R107+Községgazd!U82+Vagyongazd!R78+Közfoglalkoztatás!R73+Közút!R73+Környezetvédelem!U75+Egészségügy!U114+Sport!R80+Közművelődés!T95+Támogatás!X73</f>
        <v>50000</v>
      </c>
      <c r="S73" s="42">
        <f>Igazgatás!S107+Községgazd!V82+Vagyongazd!S78+Közfoglalkoztatás!S73+Közút!S73+Környezetvédelem!V75+Egészségügy!V114+Sport!S80+Közművelődés!U95+Támogatás!Y73</f>
        <v>50000</v>
      </c>
      <c r="T73" s="44">
        <f>Igazgatás!T107+Községgazd!W82+Vagyongazd!T78+Közfoglalkoztatás!T73+Közút!T73+Környezetvédelem!W75+Egészségügy!W114+Sport!T80+Közművelődés!V95+Támogatás!Z73</f>
        <v>50000</v>
      </c>
    </row>
    <row r="74" spans="1:21" ht="15.75" thickBot="1" x14ac:dyDescent="0.3">
      <c r="B74" s="55"/>
      <c r="C74" s="2"/>
      <c r="D74" s="524" t="s">
        <v>835</v>
      </c>
      <c r="E74" s="524"/>
      <c r="F74" s="258">
        <f>Igazgatás!F108+Községgazd!F83+Vagyongazd!F79+Közfoglalkoztatás!F74+Közút!F74+Környezetvédelem!F76+Egészségügy!F115+Sport!F81+Közművelődés!F96+Támogatás!F74</f>
        <v>276000</v>
      </c>
      <c r="G74" s="151">
        <f>Igazgatás!G108+Községgazd!G83+Vagyongazd!G79+Közfoglalkoztatás!G74+Közút!G74+Környezetvédelem!G76+Egészségügy!G115+Sport!G81+Közművelődés!G96+Támogatás!G74</f>
        <v>0</v>
      </c>
      <c r="H74" s="169">
        <f>Igazgatás!H108+Községgazd!H83+Vagyongazd!H79+Közfoglalkoztatás!H74+Közút!H74+Környezetvédelem!H76+Egészségügy!H115+Sport!H81+Közművelődés!H96+Támogatás!H74</f>
        <v>276000</v>
      </c>
      <c r="I74" s="76">
        <f>Igazgatás!I108+Községgazd!L83+Vagyongazd!I79+Közfoglalkoztatás!I74+Közút!I74+Környezetvédelem!L76+Egészségügy!L115+Sport!I81+Közművelődés!K96+Támogatás!O74</f>
        <v>23000</v>
      </c>
      <c r="J74" s="1">
        <f>Igazgatás!J108+Községgazd!M83+Vagyongazd!J79+Közfoglalkoztatás!J74+Közút!J74+Környezetvédelem!M76+Egészségügy!M115+Sport!J81+Közművelődés!L96+Támogatás!P74</f>
        <v>23000</v>
      </c>
      <c r="K74" s="1">
        <f>Igazgatás!K108+Községgazd!N83+Vagyongazd!K79+Közfoglalkoztatás!K74+Közút!K74+Környezetvédelem!N76+Egészségügy!N115+Sport!K81+Közművelődés!M96+Támogatás!Q74</f>
        <v>23000</v>
      </c>
      <c r="L74" s="1">
        <f>Igazgatás!L108+Községgazd!O83+Vagyongazd!L79+Közfoglalkoztatás!L74+Közút!L74+Környezetvédelem!O76+Egészségügy!O115+Sport!L81+Közművelődés!N96+Támogatás!R74</f>
        <v>23000</v>
      </c>
      <c r="M74" s="1">
        <f>Igazgatás!M108+Községgazd!P83+Vagyongazd!M79+Közfoglalkoztatás!M74+Közút!M74+Környezetvédelem!P76+Egészségügy!P115+Sport!M81+Közművelődés!O96+Támogatás!S74</f>
        <v>23000</v>
      </c>
      <c r="N74" s="82">
        <f>Igazgatás!N108+Községgazd!Q83+Vagyongazd!N79+Közfoglalkoztatás!N74+Közút!N74+Környezetvédelem!Q76+Egészségügy!Q115+Sport!N81+Közművelődés!P96+Támogatás!T74</f>
        <v>23000</v>
      </c>
      <c r="O74" s="1">
        <f>Igazgatás!O108+Községgazd!R83+Vagyongazd!O79+Közfoglalkoztatás!O74+Közút!O74+Környezetvédelem!R76+Egészségügy!R115+Sport!O81+Közművelődés!Q96+Támogatás!U74</f>
        <v>23000</v>
      </c>
      <c r="P74" s="42">
        <f>Igazgatás!P108+Községgazd!S83+Vagyongazd!P79+Közfoglalkoztatás!P74+Közút!P74+Környezetvédelem!S76+Egészségügy!S115+Sport!P81+Közművelődés!R96+Támogatás!V74</f>
        <v>23000</v>
      </c>
      <c r="Q74" s="82">
        <f>Igazgatás!Q108+Községgazd!T83+Vagyongazd!Q79+Közfoglalkoztatás!Q74+Közút!Q74+Környezetvédelem!T76+Egészségügy!T115+Sport!Q81+Közművelődés!S96+Támogatás!W74</f>
        <v>23000</v>
      </c>
      <c r="R74" s="1">
        <f>Igazgatás!R108+Községgazd!U83+Vagyongazd!R79+Közfoglalkoztatás!R74+Közút!R74+Környezetvédelem!U76+Egészségügy!U115+Sport!R81+Közművelődés!T96+Támogatás!X74</f>
        <v>23000</v>
      </c>
      <c r="S74" s="42">
        <f>Igazgatás!S108+Községgazd!V83+Vagyongazd!S79+Közfoglalkoztatás!S74+Közút!S74+Környezetvédelem!V76+Egészségügy!V115+Sport!S81+Közművelődés!U96+Támogatás!Y74</f>
        <v>23000</v>
      </c>
      <c r="T74" s="44">
        <f>Igazgatás!T108+Községgazd!W83+Vagyongazd!T79+Közfoglalkoztatás!T74+Közút!T74+Környezetvédelem!W76+Egészségügy!W115+Sport!T81+Közművelődés!V96+Támogatás!Z74</f>
        <v>23000</v>
      </c>
    </row>
    <row r="75" spans="1:21" ht="15.75" thickBot="1" x14ac:dyDescent="0.3">
      <c r="B75" s="101" t="s">
        <v>220</v>
      </c>
      <c r="C75" s="560" t="s">
        <v>221</v>
      </c>
      <c r="D75" s="561"/>
      <c r="E75" s="561"/>
      <c r="F75" s="261">
        <f>Igazgatás!F109+Községgazd!F84+Vagyongazd!F80+Közfoglalkoztatás!F75+Közút!F75+Környezetvédelem!F77+Egészségügy!F116+Sport!F82+Közművelődés!F97+Támogatás!F75</f>
        <v>76936326.286473975</v>
      </c>
      <c r="G75" s="154">
        <f>Igazgatás!G109+Községgazd!G84+Vagyongazd!G80+Közfoglalkoztatás!G75+Közút!G75+Környezetvédelem!G77+Egészségügy!G116+Sport!G82+Közművelődés!G97+Támogatás!G75</f>
        <v>2568000</v>
      </c>
      <c r="H75" s="166">
        <f>Igazgatás!H109+Községgazd!H84+Vagyongazd!H80+Közfoglalkoztatás!H75+Közút!H75+Környezetvédelem!H77+Egészségügy!H116+Sport!H82+Közművelődés!H97+Támogatás!H75</f>
        <v>79504326.286473975</v>
      </c>
      <c r="I75" s="87">
        <f>Igazgatás!I109+Községgazd!L84+Vagyongazd!I80+Közfoglalkoztatás!I75+Közút!I75+Környezetvédelem!L77+Egészségügy!L116+Sport!I82+Közművelődés!K97+Támogatás!O75</f>
        <v>8471983</v>
      </c>
      <c r="J75" s="88">
        <f>Igazgatás!J109+Községgazd!M84+Vagyongazd!J80+Közfoglalkoztatás!J75+Közút!J75+Környezetvédelem!M77+Egészségügy!M116+Sport!J82+Közművelődés!L97+Támogatás!P75</f>
        <v>241844</v>
      </c>
      <c r="K75" s="88">
        <f>Igazgatás!K109+Községgazd!N84+Vagyongazd!K80+Közfoglalkoztatás!K75+Közút!K75+Környezetvédelem!N77+Egészségügy!N116+Sport!K82+Közművelődés!M97+Támogatás!Q75</f>
        <v>438844</v>
      </c>
      <c r="L75" s="88">
        <f>Igazgatás!L109+Községgazd!O84+Vagyongazd!L80+Közfoglalkoztatás!L75+Közút!L75+Környezetvédelem!O77+Egészségügy!O116+Sport!L82+Közművelődés!N97+Támogatás!R75</f>
        <v>5049892</v>
      </c>
      <c r="M75" s="88">
        <f>Igazgatás!M109+Községgazd!P84+Vagyongazd!M80+Közfoglalkoztatás!M75+Közút!M75+Környezetvédelem!P77+Egészségügy!P116+Sport!M82+Közművelődés!O97+Támogatás!S75</f>
        <v>1876844</v>
      </c>
      <c r="N75" s="91">
        <f>Igazgatás!N109+Községgazd!Q84+Vagyongazd!N80+Közfoglalkoztatás!N75+Közút!N75+Környezetvédelem!Q77+Egészségügy!Q116+Sport!N82+Közművelődés!P97+Támogatás!T75</f>
        <v>1268844</v>
      </c>
      <c r="O75" s="88">
        <f>Igazgatás!O109+Községgazd!R84+Vagyongazd!O80+Közfoglalkoztatás!O75+Közút!O75+Környezetvédelem!R77+Egészségügy!R116+Sport!O82+Közművelődés!Q97+Támogatás!U75</f>
        <v>2858844</v>
      </c>
      <c r="P75" s="90">
        <f>Igazgatás!P109+Községgazd!S84+Vagyongazd!P80+Közfoglalkoztatás!P75+Közút!P75+Környezetvédelem!S77+Egészségügy!S116+Sport!P82+Közművelődés!R97+Támogatás!V75</f>
        <v>1268844</v>
      </c>
      <c r="Q75" s="91">
        <f>Igazgatás!Q109+Községgazd!T84+Vagyongazd!Q80+Közfoglalkoztatás!Q75+Közút!Q75+Környezetvédelem!T77+Egészségügy!T116+Sport!Q82+Közművelődés!S97+Támogatás!W75</f>
        <v>613845</v>
      </c>
      <c r="R75" s="88">
        <f>Igazgatás!R109+Községgazd!U84+Vagyongazd!R80+Közfoglalkoztatás!R75+Közút!R75+Környezetvédelem!U77+Egészségügy!U116+Sport!R82+Közművelődés!T97+Támogatás!X75</f>
        <v>368845</v>
      </c>
      <c r="S75" s="90">
        <f>Igazgatás!S109+Községgazd!V84+Vagyongazd!S80+Közfoglalkoztatás!S75+Közút!S75+Környezetvédelem!V77+Egészségügy!V116+Sport!S82+Közművelődés!U97+Támogatás!Y75</f>
        <v>1201329.1400000001</v>
      </c>
      <c r="T75" s="92">
        <f>Igazgatás!T109+Községgazd!W84+Vagyongazd!T80+Közfoglalkoztatás!T75+Közút!T75+Környezetvédelem!W77+Egészségügy!W116+Sport!T82+Közművelődés!V97+Támogatás!Z75</f>
        <v>55844368.146473981</v>
      </c>
    </row>
    <row r="76" spans="1:21" s="41" customFormat="1" hidden="1" x14ac:dyDescent="0.25">
      <c r="A76" s="128" t="s">
        <v>222</v>
      </c>
      <c r="B76" s="126" t="s">
        <v>658</v>
      </c>
      <c r="C76" s="562" t="s">
        <v>223</v>
      </c>
      <c r="D76" s="563"/>
      <c r="E76" s="563"/>
      <c r="F76" s="266">
        <f>Igazgatás!F110+Községgazd!F85+Vagyongazd!F81+Közfoglalkoztatás!F76+Közút!F76+Környezetvédelem!F78+Egészségügy!F117+Sport!F83+Közművelődés!F98+Támogatás!F76</f>
        <v>0</v>
      </c>
      <c r="G76" s="159">
        <f>Igazgatás!G110+Községgazd!G85+Vagyongazd!G81+Közfoglalkoztatás!G76+Közút!G76+Környezetvédelem!G78+Egészségügy!G117+Sport!G83+Közművelődés!G98+Támogatás!G76</f>
        <v>0</v>
      </c>
      <c r="H76" s="171">
        <f>Igazgatás!H110+Községgazd!H85+Vagyongazd!H81+Közfoglalkoztatás!H76+Közút!H76+Környezetvédelem!H78+Egészségügy!H117+Sport!H83+Közművelődés!H98+Támogatás!H76</f>
        <v>0</v>
      </c>
      <c r="I76" s="173">
        <f>Igazgatás!I110+Községgazd!L85+Vagyongazd!I81+Közfoglalkoztatás!I76+Közút!I76+Környezetvédelem!L78+Egészségügy!L117+Sport!I83+Közművelődés!K98+Támogatás!O76</f>
        <v>0</v>
      </c>
      <c r="J76" s="134">
        <f>Igazgatás!J110+Községgazd!M85+Vagyongazd!J81+Közfoglalkoztatás!J76+Közút!J76+Környezetvédelem!M78+Egészségügy!M117+Sport!J83+Közművelődés!L98+Támogatás!P76</f>
        <v>0</v>
      </c>
      <c r="K76" s="134">
        <f>Igazgatás!K110+Községgazd!N85+Vagyongazd!K81+Közfoglalkoztatás!K76+Közút!K76+Környezetvédelem!N78+Egészségügy!N117+Sport!K83+Közművelődés!M98+Támogatás!Q76</f>
        <v>0</v>
      </c>
      <c r="L76" s="134">
        <f>Igazgatás!L110+Községgazd!O85+Vagyongazd!L81+Közfoglalkoztatás!L76+Közút!L76+Környezetvédelem!O78+Egészségügy!O117+Sport!L83+Közművelődés!N98+Támogatás!R76</f>
        <v>0</v>
      </c>
      <c r="M76" s="134">
        <f>Igazgatás!M110+Községgazd!P85+Vagyongazd!M81+Közfoglalkoztatás!M76+Közút!M76+Környezetvédelem!P78+Egészségügy!P117+Sport!M83+Közművelődés!O98+Támogatás!S76</f>
        <v>0</v>
      </c>
      <c r="N76" s="135">
        <f>Igazgatás!N110+Községgazd!Q85+Vagyongazd!N81+Közfoglalkoztatás!N76+Közút!N76+Környezetvédelem!Q78+Egészségügy!Q117+Sport!N83+Közművelődés!P98+Támogatás!T76</f>
        <v>0</v>
      </c>
      <c r="O76" s="134">
        <f>Igazgatás!O110+Községgazd!R85+Vagyongazd!O81+Közfoglalkoztatás!O76+Közút!O76+Környezetvédelem!R78+Egészségügy!R117+Sport!O83+Közművelődés!Q98+Támogatás!U76</f>
        <v>0</v>
      </c>
      <c r="P76" s="133">
        <f>Igazgatás!P110+Községgazd!S85+Vagyongazd!P81+Közfoglalkoztatás!P76+Közút!P76+Környezetvédelem!S78+Egészségügy!S117+Sport!P83+Közművelődés!R98+Támogatás!V76</f>
        <v>0</v>
      </c>
      <c r="Q76" s="135">
        <f>Igazgatás!Q110+Községgazd!T85+Vagyongazd!Q81+Közfoglalkoztatás!Q76+Közút!Q76+Környezetvédelem!T78+Egészségügy!T117+Sport!Q83+Közművelődés!S98+Támogatás!W76</f>
        <v>0</v>
      </c>
      <c r="R76" s="134">
        <f>Igazgatás!R110+Községgazd!U85+Vagyongazd!R81+Közfoglalkoztatás!R76+Közút!R76+Környezetvédelem!U78+Egészségügy!U117+Sport!R83+Közművelődés!T98+Támogatás!X76</f>
        <v>0</v>
      </c>
      <c r="S76" s="133">
        <f>Igazgatás!S110+Községgazd!V85+Vagyongazd!S81+Közfoglalkoztatás!S76+Közút!S76+Környezetvédelem!V78+Egészségügy!V117+Sport!S83+Közművelődés!U98+Támogatás!Y76</f>
        <v>0</v>
      </c>
      <c r="T76" s="136">
        <f>Igazgatás!T110+Községgazd!W85+Vagyongazd!T81+Közfoglalkoztatás!T76+Közút!T76+Környezetvédelem!W78+Egészségügy!W117+Sport!T83+Közművelődés!V98+Támogatás!Z76</f>
        <v>0</v>
      </c>
    </row>
    <row r="77" spans="1:21" hidden="1" x14ac:dyDescent="0.25">
      <c r="B77" s="55"/>
      <c r="C77" s="2"/>
      <c r="D77" s="524" t="s">
        <v>347</v>
      </c>
      <c r="E77" s="524"/>
      <c r="F77" s="258">
        <f>Igazgatás!F111+Községgazd!F86+Vagyongazd!F82+Közfoglalkoztatás!F77+Közút!F77+Környezetvédelem!F79+Egészségügy!F118+Sport!F84+Közművelődés!F99+Támogatás!F77</f>
        <v>0</v>
      </c>
      <c r="G77" s="151">
        <f>Igazgatás!G111+Községgazd!G86+Vagyongazd!G82+Közfoglalkoztatás!G77+Közút!G77+Környezetvédelem!G79+Egészségügy!G118+Sport!G84+Közművelődés!G99+Támogatás!G77</f>
        <v>0</v>
      </c>
      <c r="H77" s="169">
        <f>Igazgatás!H111+Községgazd!H86+Vagyongazd!H82+Közfoglalkoztatás!H77+Közút!H77+Környezetvédelem!H79+Egészségügy!H118+Sport!H84+Közművelődés!H99+Támogatás!H77</f>
        <v>0</v>
      </c>
      <c r="I77" s="76">
        <f>Igazgatás!I111+Községgazd!L86+Vagyongazd!I82+Közfoglalkoztatás!I77+Közút!I77+Környezetvédelem!L79+Egészségügy!L118+Sport!I84+Közművelődés!K99+Támogatás!O77</f>
        <v>0</v>
      </c>
      <c r="J77" s="1">
        <f>Igazgatás!J111+Községgazd!M86+Vagyongazd!J82+Közfoglalkoztatás!J77+Közút!J77+Környezetvédelem!M79+Egészségügy!M118+Sport!J84+Közművelődés!L99+Támogatás!P77</f>
        <v>0</v>
      </c>
      <c r="K77" s="1">
        <f>Igazgatás!K111+Községgazd!N86+Vagyongazd!K82+Közfoglalkoztatás!K77+Közút!K77+Környezetvédelem!N79+Egészségügy!N118+Sport!K84+Közművelődés!M99+Támogatás!Q77</f>
        <v>0</v>
      </c>
      <c r="L77" s="1">
        <f>Igazgatás!L111+Községgazd!O86+Vagyongazd!L82+Közfoglalkoztatás!L77+Közút!L77+Környezetvédelem!O79+Egészségügy!O118+Sport!L84+Közművelődés!N99+Támogatás!R77</f>
        <v>0</v>
      </c>
      <c r="M77" s="1">
        <f>Igazgatás!M111+Községgazd!P86+Vagyongazd!M82+Közfoglalkoztatás!M77+Közút!M77+Környezetvédelem!P79+Egészségügy!P118+Sport!M84+Közművelődés!O99+Támogatás!S77</f>
        <v>0</v>
      </c>
      <c r="N77" s="82">
        <f>Igazgatás!N111+Községgazd!Q86+Vagyongazd!N82+Közfoglalkoztatás!N77+Közút!N77+Környezetvédelem!Q79+Egészségügy!Q118+Sport!N84+Közművelődés!P99+Támogatás!T77</f>
        <v>0</v>
      </c>
      <c r="O77" s="1">
        <f>Igazgatás!O111+Községgazd!R86+Vagyongazd!O82+Közfoglalkoztatás!O77+Közút!O77+Környezetvédelem!R79+Egészségügy!R118+Sport!O84+Közművelődés!Q99+Támogatás!U77</f>
        <v>0</v>
      </c>
      <c r="P77" s="42">
        <f>Igazgatás!P111+Községgazd!S86+Vagyongazd!P82+Közfoglalkoztatás!P77+Közút!P77+Környezetvédelem!S79+Egészségügy!S118+Sport!P84+Közművelődés!R99+Támogatás!V77</f>
        <v>0</v>
      </c>
      <c r="Q77" s="82">
        <f>Igazgatás!Q111+Községgazd!T86+Vagyongazd!Q82+Közfoglalkoztatás!Q77+Közút!Q77+Környezetvédelem!T79+Egészségügy!T118+Sport!Q84+Közművelődés!S99+Támogatás!W77</f>
        <v>0</v>
      </c>
      <c r="R77" s="1">
        <f>Igazgatás!R111+Községgazd!U86+Vagyongazd!R82+Közfoglalkoztatás!R77+Közút!R77+Környezetvédelem!U79+Egészségügy!U118+Sport!R84+Közművelődés!T99+Támogatás!X77</f>
        <v>0</v>
      </c>
      <c r="S77" s="42">
        <f>Igazgatás!S111+Községgazd!V86+Vagyongazd!S82+Közfoglalkoztatás!S77+Közút!S77+Környezetvédelem!V79+Egészségügy!V118+Sport!S84+Közművelődés!U99+Támogatás!Y77</f>
        <v>0</v>
      </c>
      <c r="T77" s="44">
        <f>Igazgatás!T111+Községgazd!W86+Vagyongazd!T82+Közfoglalkoztatás!T77+Közút!T77+Környezetvédelem!W79+Egészségügy!W118+Sport!T84+Közművelődés!V99+Támogatás!Z77</f>
        <v>0</v>
      </c>
    </row>
    <row r="78" spans="1:21" hidden="1" x14ac:dyDescent="0.25">
      <c r="B78" s="55"/>
      <c r="C78" s="2"/>
      <c r="D78" s="524" t="s">
        <v>348</v>
      </c>
      <c r="E78" s="524"/>
      <c r="F78" s="258">
        <f>Igazgatás!F112+Községgazd!F87+Vagyongazd!F83+Közfoglalkoztatás!F78+Közút!F78+Környezetvédelem!F80+Egészségügy!F119+Sport!F85+Közművelődés!F100+Támogatás!F78</f>
        <v>0</v>
      </c>
      <c r="G78" s="151">
        <f>Igazgatás!G112+Községgazd!G87+Vagyongazd!G83+Közfoglalkoztatás!G78+Közút!G78+Környezetvédelem!G80+Egészségügy!G119+Sport!G85+Közművelődés!G100+Támogatás!G78</f>
        <v>0</v>
      </c>
      <c r="H78" s="169">
        <f>Igazgatás!H112+Községgazd!H87+Vagyongazd!H83+Közfoglalkoztatás!H78+Közút!H78+Környezetvédelem!H80+Egészségügy!H119+Sport!H85+Közművelődés!H100+Támogatás!H78</f>
        <v>0</v>
      </c>
      <c r="I78" s="76">
        <f>Igazgatás!I112+Községgazd!L87+Vagyongazd!I83+Közfoglalkoztatás!I78+Közút!I78+Környezetvédelem!L80+Egészségügy!L119+Sport!I85+Közművelődés!K100+Támogatás!O78</f>
        <v>0</v>
      </c>
      <c r="J78" s="1">
        <f>Igazgatás!J112+Községgazd!M87+Vagyongazd!J83+Közfoglalkoztatás!J78+Közút!J78+Környezetvédelem!M80+Egészségügy!M119+Sport!J85+Közművelődés!L100+Támogatás!P78</f>
        <v>0</v>
      </c>
      <c r="K78" s="1">
        <f>Igazgatás!K112+Községgazd!N87+Vagyongazd!K83+Közfoglalkoztatás!K78+Közút!K78+Környezetvédelem!N80+Egészségügy!N119+Sport!K85+Közművelődés!M100+Támogatás!Q78</f>
        <v>0</v>
      </c>
      <c r="L78" s="1">
        <f>Igazgatás!L112+Községgazd!O87+Vagyongazd!L83+Közfoglalkoztatás!L78+Közút!L78+Környezetvédelem!O80+Egészségügy!O119+Sport!L85+Közművelődés!N100+Támogatás!R78</f>
        <v>0</v>
      </c>
      <c r="M78" s="1">
        <f>Igazgatás!M112+Községgazd!P87+Vagyongazd!M83+Közfoglalkoztatás!M78+Közút!M78+Környezetvédelem!P80+Egészségügy!P119+Sport!M85+Közművelődés!O100+Támogatás!S78</f>
        <v>0</v>
      </c>
      <c r="N78" s="82">
        <f>Igazgatás!N112+Községgazd!Q87+Vagyongazd!N83+Közfoglalkoztatás!N78+Közút!N78+Környezetvédelem!Q80+Egészségügy!Q119+Sport!N85+Közművelődés!P100+Támogatás!T78</f>
        <v>0</v>
      </c>
      <c r="O78" s="1">
        <f>Igazgatás!O112+Községgazd!R87+Vagyongazd!O83+Közfoglalkoztatás!O78+Közút!O78+Környezetvédelem!R80+Egészségügy!R119+Sport!O85+Közművelődés!Q100+Támogatás!U78</f>
        <v>0</v>
      </c>
      <c r="P78" s="42">
        <f>Igazgatás!P112+Községgazd!S87+Vagyongazd!P83+Közfoglalkoztatás!P78+Közút!P78+Környezetvédelem!S80+Egészségügy!S119+Sport!P85+Közművelődés!R100+Támogatás!V78</f>
        <v>0</v>
      </c>
      <c r="Q78" s="82">
        <f>Igazgatás!Q112+Községgazd!T87+Vagyongazd!Q83+Közfoglalkoztatás!Q78+Közút!Q78+Környezetvédelem!T80+Egészségügy!T119+Sport!Q85+Közművelődés!S100+Támogatás!W78</f>
        <v>0</v>
      </c>
      <c r="R78" s="1">
        <f>Igazgatás!R112+Községgazd!U87+Vagyongazd!R83+Közfoglalkoztatás!R78+Közút!R78+Környezetvédelem!U80+Egészségügy!U119+Sport!R85+Közművelődés!T100+Támogatás!X78</f>
        <v>0</v>
      </c>
      <c r="S78" s="42">
        <f>Igazgatás!S112+Községgazd!V87+Vagyongazd!S83+Közfoglalkoztatás!S78+Közút!S78+Környezetvédelem!V80+Egészségügy!V119+Sport!S85+Közművelődés!U100+Támogatás!Y78</f>
        <v>0</v>
      </c>
      <c r="T78" s="44">
        <f>Igazgatás!T112+Községgazd!W87+Vagyongazd!T83+Közfoglalkoztatás!T78+Közút!T78+Környezetvédelem!W80+Egészségügy!W119+Sport!T85+Közművelődés!V100+Támogatás!Z78</f>
        <v>0</v>
      </c>
    </row>
    <row r="79" spans="1:21" hidden="1" x14ac:dyDescent="0.25">
      <c r="B79" s="126" t="s">
        <v>838</v>
      </c>
      <c r="C79" s="562" t="s">
        <v>839</v>
      </c>
      <c r="D79" s="563"/>
      <c r="E79" s="563"/>
      <c r="F79" s="266">
        <f>Igazgatás!F113+Községgazd!F88+Vagyongazd!F84+Közfoglalkoztatás!F79+Közút!F79+Környezetvédelem!F81+Egészségügy!F120+Sport!F86+Közművelődés!F101+Támogatás!F79</f>
        <v>4681048</v>
      </c>
      <c r="G79" s="159">
        <f>Igazgatás!G113+Községgazd!G88+Vagyongazd!G84+Közfoglalkoztatás!G79+Közút!G79+Környezetvédelem!G81+Egészségügy!G120+Sport!G86+Közművelődés!G101+Támogatás!G79</f>
        <v>0</v>
      </c>
      <c r="H79" s="171">
        <f>Igazgatás!H113+Községgazd!H88+Vagyongazd!H84+Közfoglalkoztatás!H79+Közút!H79+Környezetvédelem!H81+Egészségügy!H120+Sport!H86+Közművelődés!H101+Támogatás!H79</f>
        <v>4681048</v>
      </c>
      <c r="I79" s="173">
        <f>Igazgatás!I113+Községgazd!L88+Vagyongazd!I84+Közfoglalkoztatás!I79+Közút!I79+Környezetvédelem!L81+Egészségügy!L120+Sport!I86+Közművelődés!K101+Támogatás!O79</f>
        <v>0</v>
      </c>
      <c r="J79" s="134">
        <f>Igazgatás!J113+Községgazd!M88+Vagyongazd!J84+Közfoglalkoztatás!J79+Közút!J79+Környezetvédelem!M81+Egészségügy!M120+Sport!J86+Közművelődés!L101+Támogatás!P79</f>
        <v>0</v>
      </c>
      <c r="K79" s="134">
        <f>Igazgatás!K113+Községgazd!N88+Vagyongazd!K84+Közfoglalkoztatás!K79+Közút!K79+Környezetvédelem!N81+Egészségügy!N120+Sport!K86+Közművelődés!M101+Támogatás!Q79</f>
        <v>0</v>
      </c>
      <c r="L79" s="134">
        <f>Igazgatás!L113+Községgazd!O88+Vagyongazd!L84+Közfoglalkoztatás!L79+Közút!L79+Környezetvédelem!O81+Egészségügy!O120+Sport!L86+Közművelődés!N101+Támogatás!R79</f>
        <v>4681048</v>
      </c>
      <c r="M79" s="134">
        <f>Igazgatás!M113+Községgazd!P88+Vagyongazd!M84+Közfoglalkoztatás!M79+Közút!M79+Környezetvédelem!P81+Egészségügy!P120+Sport!M86+Közművelődés!O101+Támogatás!S79</f>
        <v>0</v>
      </c>
      <c r="N79" s="135">
        <f>Igazgatás!N113+Községgazd!Q88+Vagyongazd!N84+Közfoglalkoztatás!N79+Közút!N79+Környezetvédelem!Q81+Egészségügy!Q120+Sport!N86+Közművelődés!P101+Támogatás!T79</f>
        <v>0</v>
      </c>
      <c r="O79" s="134">
        <f>Igazgatás!O113+Községgazd!R88+Vagyongazd!O84+Közfoglalkoztatás!O79+Közút!O79+Környezetvédelem!R81+Egészségügy!R120+Sport!O86+Közművelődés!Q101+Támogatás!U79</f>
        <v>0</v>
      </c>
      <c r="P79" s="133">
        <f>Igazgatás!P113+Községgazd!S88+Vagyongazd!P84+Közfoglalkoztatás!P79+Közút!P79+Környezetvédelem!S81+Egészségügy!S120+Sport!P86+Közművelődés!R101+Támogatás!V79</f>
        <v>0</v>
      </c>
      <c r="Q79" s="135">
        <f>Igazgatás!Q113+Községgazd!T88+Vagyongazd!Q84+Közfoglalkoztatás!Q79+Közút!Q79+Környezetvédelem!T81+Egészségügy!T120+Sport!Q86+Közművelődés!S101+Támogatás!W79</f>
        <v>0</v>
      </c>
      <c r="R79" s="134">
        <f>Igazgatás!R113+Községgazd!U88+Vagyongazd!R84+Közfoglalkoztatás!R79+Közút!R79+Környezetvédelem!U81+Egészségügy!U120+Sport!R86+Közművelődés!T101+Támogatás!X79</f>
        <v>0</v>
      </c>
      <c r="S79" s="133">
        <f>Igazgatás!S113+Községgazd!V88+Vagyongazd!S84+Közfoglalkoztatás!S79+Közút!S79+Környezetvédelem!V81+Egészségügy!V120+Sport!S86+Közművelődés!U101+Támogatás!Y79</f>
        <v>0</v>
      </c>
      <c r="T79" s="136">
        <f>Igazgatás!T113+Községgazd!W88+Vagyongazd!T84+Közfoglalkoztatás!T79+Közút!T79+Környezetvédelem!W81+Egészségügy!W120+Sport!T86+Közművelődés!V101+Támogatás!Z79</f>
        <v>0</v>
      </c>
    </row>
    <row r="80" spans="1:21" s="211" customFormat="1" hidden="1" x14ac:dyDescent="0.25">
      <c r="A80" s="128" t="s">
        <v>885</v>
      </c>
      <c r="B80" s="191" t="s">
        <v>886</v>
      </c>
      <c r="C80" s="204"/>
      <c r="D80" s="274" t="s">
        <v>976</v>
      </c>
      <c r="E80" s="300"/>
      <c r="F80" s="281">
        <f>Igazgatás!F114+Községgazd!F89+Vagyongazd!F85+Közfoglalkoztatás!F80+Közút!F80+Környezetvédelem!F82+Egészségügy!F121+Sport!F87+Közművelődés!F102+Támogatás!F80</f>
        <v>4681048</v>
      </c>
      <c r="G80" s="192">
        <f>Igazgatás!G114+Községgazd!G89+Vagyongazd!G85+Közfoglalkoztatás!G80+Közút!G80+Környezetvédelem!G82+Egészségügy!G121+Sport!G87+Közművelődés!G102+Támogatás!G80</f>
        <v>0</v>
      </c>
      <c r="H80" s="193">
        <f>Igazgatás!H114+Községgazd!H89+Vagyongazd!H85+Közfoglalkoztatás!H80+Közút!H80+Környezetvédelem!H82+Egészségügy!H121+Sport!H87+Közművelődés!H102+Támogatás!H80</f>
        <v>4681048</v>
      </c>
      <c r="I80" s="201">
        <f>Igazgatás!I114+Községgazd!L89+Vagyongazd!I85+Közfoglalkoztatás!I80+Közút!I80+Környezetvédelem!L82+Egészségügy!L121+Sport!I87+Közművelődés!K102+Támogatás!O80</f>
        <v>0</v>
      </c>
      <c r="J80" s="195">
        <f>Igazgatás!J114+Községgazd!M89+Vagyongazd!J85+Közfoglalkoztatás!J80+Közút!J80+Környezetvédelem!M82+Egészségügy!M121+Sport!J87+Közművelődés!L102+Támogatás!P80</f>
        <v>0</v>
      </c>
      <c r="K80" s="195">
        <f>Igazgatás!K114+Községgazd!N89+Vagyongazd!K85+Közfoglalkoztatás!K80+Közút!K80+Környezetvédelem!N82+Egészségügy!N121+Sport!K87+Közművelődés!M102+Támogatás!Q80</f>
        <v>0</v>
      </c>
      <c r="L80" s="195">
        <f>Igazgatás!L114+Községgazd!O89+Vagyongazd!L85+Közfoglalkoztatás!L80+Közút!L80+Környezetvédelem!O82+Egészségügy!O121+Sport!L87+Közművelődés!N102+Támogatás!R80</f>
        <v>4681048</v>
      </c>
      <c r="M80" s="195">
        <f>Igazgatás!M114+Községgazd!P89+Vagyongazd!M85+Közfoglalkoztatás!M80+Közút!M80+Környezetvédelem!P82+Egészségügy!P121+Sport!M87+Közművelődés!O102+Támogatás!S80</f>
        <v>0</v>
      </c>
      <c r="N80" s="196">
        <f>Igazgatás!N114+Községgazd!Q89+Vagyongazd!N85+Közfoglalkoztatás!N80+Közút!N80+Környezetvédelem!Q82+Egészségügy!Q121+Sport!N87+Közművelődés!P102+Támogatás!T80</f>
        <v>0</v>
      </c>
      <c r="O80" s="195">
        <f>Igazgatás!O114+Községgazd!R89+Vagyongazd!O85+Közfoglalkoztatás!O80+Közút!O80+Környezetvédelem!R82+Egészségügy!R121+Sport!O87+Közművelődés!Q102+Támogatás!U80</f>
        <v>0</v>
      </c>
      <c r="P80" s="194">
        <f>Igazgatás!P114+Községgazd!S89+Vagyongazd!P85+Közfoglalkoztatás!P80+Közút!P80+Környezetvédelem!S82+Egészségügy!S121+Sport!P87+Közművelődés!R102+Támogatás!V80</f>
        <v>0</v>
      </c>
      <c r="Q80" s="196">
        <f>Igazgatás!Q114+Községgazd!T89+Vagyongazd!Q85+Közfoglalkoztatás!Q80+Közút!Q80+Környezetvédelem!T82+Egészségügy!T121+Sport!Q87+Közművelődés!S102+Támogatás!W80</f>
        <v>0</v>
      </c>
      <c r="R80" s="195">
        <f>Igazgatás!R114+Községgazd!U89+Vagyongazd!R85+Közfoglalkoztatás!R80+Közút!R80+Környezetvédelem!U82+Egészségügy!U121+Sport!R87+Közművelődés!T102+Támogatás!X80</f>
        <v>0</v>
      </c>
      <c r="S80" s="194">
        <f>Igazgatás!S114+Községgazd!V89+Vagyongazd!S85+Közfoglalkoztatás!S80+Közút!S80+Környezetvédelem!V82+Egészségügy!V121+Sport!S87+Közművelődés!U102+Támogatás!Y80</f>
        <v>0</v>
      </c>
      <c r="T80" s="197">
        <f>Igazgatás!T114+Községgazd!W89+Vagyongazd!T85+Közfoglalkoztatás!T80+Közút!T80+Környezetvédelem!W82+Egészségügy!W121+Sport!T87+Közművelődés!V102+Támogatás!Z80</f>
        <v>0</v>
      </c>
    </row>
    <row r="81" spans="1:20" s="211" customFormat="1" hidden="1" x14ac:dyDescent="0.25">
      <c r="A81" s="128" t="s">
        <v>224</v>
      </c>
      <c r="B81" s="191" t="s">
        <v>659</v>
      </c>
      <c r="C81" s="204"/>
      <c r="D81" s="274" t="s">
        <v>225</v>
      </c>
      <c r="E81" s="300"/>
      <c r="F81" s="281">
        <f>Igazgatás!F115+Községgazd!F90+Vagyongazd!F86+Közfoglalkoztatás!F81+Közút!F81+Környezetvédelem!F83+Egészségügy!F122+Sport!F88+Közművelődés!F103+Támogatás!F81</f>
        <v>0</v>
      </c>
      <c r="G81" s="192">
        <f>Igazgatás!G115+Községgazd!G90+Vagyongazd!G86+Közfoglalkoztatás!G81+Közút!G81+Környezetvédelem!G83+Egészségügy!G122+Sport!G88+Közművelődés!G103+Támogatás!G81</f>
        <v>0</v>
      </c>
      <c r="H81" s="193">
        <f>Igazgatás!H115+Községgazd!H90+Vagyongazd!H86+Közfoglalkoztatás!H81+Közút!H81+Környezetvédelem!H83+Egészségügy!H122+Sport!H88+Közművelődés!H103+Támogatás!H81</f>
        <v>0</v>
      </c>
      <c r="I81" s="201">
        <f>Igazgatás!I115+Községgazd!L90+Vagyongazd!I86+Közfoglalkoztatás!I81+Közút!I81+Környezetvédelem!L83+Egészségügy!L122+Sport!I88+Közművelődés!K103+Támogatás!O81</f>
        <v>0</v>
      </c>
      <c r="J81" s="195">
        <f>Igazgatás!J115+Községgazd!M90+Vagyongazd!J86+Közfoglalkoztatás!J81+Közút!J81+Környezetvédelem!M83+Egészségügy!M122+Sport!J88+Közművelődés!L103+Támogatás!P81</f>
        <v>0</v>
      </c>
      <c r="K81" s="195">
        <f>Igazgatás!K115+Községgazd!N90+Vagyongazd!K86+Közfoglalkoztatás!K81+Közút!K81+Környezetvédelem!N83+Egészségügy!N122+Sport!K88+Közművelődés!M103+Támogatás!Q81</f>
        <v>0</v>
      </c>
      <c r="L81" s="195">
        <f>Igazgatás!L115+Községgazd!O90+Vagyongazd!L86+Közfoglalkoztatás!L81+Közút!L81+Környezetvédelem!O83+Egészségügy!O122+Sport!L88+Közművelődés!N103+Támogatás!R81</f>
        <v>0</v>
      </c>
      <c r="M81" s="195">
        <f>Igazgatás!M115+Községgazd!P90+Vagyongazd!M86+Közfoglalkoztatás!M81+Közút!M81+Környezetvédelem!P83+Egészségügy!P122+Sport!M88+Közművelődés!O103+Támogatás!S81</f>
        <v>0</v>
      </c>
      <c r="N81" s="196">
        <f>Igazgatás!N115+Községgazd!Q90+Vagyongazd!N86+Közfoglalkoztatás!N81+Közút!N81+Környezetvédelem!Q83+Egészségügy!Q122+Sport!N88+Közművelődés!P103+Támogatás!T81</f>
        <v>0</v>
      </c>
      <c r="O81" s="195">
        <f>Igazgatás!O115+Községgazd!R90+Vagyongazd!O86+Közfoglalkoztatás!O81+Közút!O81+Környezetvédelem!R83+Egészségügy!R122+Sport!O88+Közművelődés!Q103+Támogatás!U81</f>
        <v>0</v>
      </c>
      <c r="P81" s="194">
        <f>Igazgatás!P115+Községgazd!S90+Vagyongazd!P86+Közfoglalkoztatás!P81+Közút!P81+Környezetvédelem!S83+Egészségügy!S122+Sport!P88+Közművelődés!R103+Támogatás!V81</f>
        <v>0</v>
      </c>
      <c r="Q81" s="196">
        <f>Igazgatás!Q115+Községgazd!T90+Vagyongazd!Q86+Közfoglalkoztatás!Q81+Közút!Q81+Környezetvédelem!T83+Egészségügy!T122+Sport!Q88+Közművelődés!S103+Támogatás!W81</f>
        <v>0</v>
      </c>
      <c r="R81" s="195">
        <f>Igazgatás!R115+Községgazd!U90+Vagyongazd!R86+Közfoglalkoztatás!R81+Közút!R81+Környezetvédelem!U83+Egészségügy!U122+Sport!R88+Közművelődés!T103+Támogatás!X81</f>
        <v>0</v>
      </c>
      <c r="S81" s="194">
        <f>Igazgatás!S115+Községgazd!V90+Vagyongazd!S86+Közfoglalkoztatás!S81+Közút!S81+Környezetvédelem!V83+Egészségügy!V122+Sport!S88+Közművelődés!U103+Támogatás!Y81</f>
        <v>0</v>
      </c>
      <c r="T81" s="197">
        <f>Igazgatás!T115+Községgazd!W90+Vagyongazd!T86+Közfoglalkoztatás!T81+Közút!T81+Környezetvédelem!W83+Egészségügy!W122+Sport!T88+Közművelődés!V103+Támogatás!Z81</f>
        <v>0</v>
      </c>
    </row>
    <row r="82" spans="1:20" s="211" customFormat="1" hidden="1" x14ac:dyDescent="0.25">
      <c r="A82" s="128" t="s">
        <v>226</v>
      </c>
      <c r="B82" s="191" t="s">
        <v>660</v>
      </c>
      <c r="C82" s="204"/>
      <c r="D82" s="274" t="s">
        <v>227</v>
      </c>
      <c r="E82" s="300"/>
      <c r="F82" s="281">
        <f>Igazgatás!F116+Községgazd!F91+Vagyongazd!F87+Közfoglalkoztatás!F82+Közút!F82+Környezetvédelem!F84+Egészségügy!F123+Sport!F89+Közművelődés!F104+Támogatás!F82</f>
        <v>0</v>
      </c>
      <c r="G82" s="192">
        <f>Igazgatás!G116+Községgazd!G91+Vagyongazd!G87+Közfoglalkoztatás!G82+Közút!G82+Környezetvédelem!G84+Egészségügy!G123+Sport!G89+Közművelődés!G104+Támogatás!G82</f>
        <v>0</v>
      </c>
      <c r="H82" s="193">
        <f>Igazgatás!H116+Községgazd!H91+Vagyongazd!H87+Közfoglalkoztatás!H82+Közút!H82+Környezetvédelem!H84+Egészségügy!H123+Sport!H89+Közművelődés!H104+Támogatás!H82</f>
        <v>0</v>
      </c>
      <c r="I82" s="201">
        <f>Igazgatás!I116+Községgazd!L91+Vagyongazd!I87+Közfoglalkoztatás!I82+Közút!I82+Környezetvédelem!L84+Egészségügy!L123+Sport!I89+Közművelődés!K104+Támogatás!O82</f>
        <v>0</v>
      </c>
      <c r="J82" s="195">
        <f>Igazgatás!J116+Községgazd!M91+Vagyongazd!J87+Közfoglalkoztatás!J82+Közút!J82+Környezetvédelem!M84+Egészségügy!M123+Sport!J89+Közművelődés!L104+Támogatás!P82</f>
        <v>0</v>
      </c>
      <c r="K82" s="195">
        <f>Igazgatás!K116+Községgazd!N91+Vagyongazd!K87+Közfoglalkoztatás!K82+Közút!K82+Környezetvédelem!N84+Egészségügy!N123+Sport!K89+Közművelődés!M104+Támogatás!Q82</f>
        <v>0</v>
      </c>
      <c r="L82" s="195">
        <f>Igazgatás!L116+Községgazd!O91+Vagyongazd!L87+Közfoglalkoztatás!L82+Közút!L82+Környezetvédelem!O84+Egészségügy!O123+Sport!L89+Közművelődés!N104+Támogatás!R82</f>
        <v>0</v>
      </c>
      <c r="M82" s="195">
        <f>Igazgatás!M116+Községgazd!P91+Vagyongazd!M87+Közfoglalkoztatás!M82+Közút!M82+Környezetvédelem!P84+Egészségügy!P123+Sport!M89+Közművelődés!O104+Támogatás!S82</f>
        <v>0</v>
      </c>
      <c r="N82" s="196">
        <f>Igazgatás!N116+Községgazd!Q91+Vagyongazd!N87+Közfoglalkoztatás!N82+Közút!N82+Környezetvédelem!Q84+Egészségügy!Q123+Sport!N89+Közművelődés!P104+Támogatás!T82</f>
        <v>0</v>
      </c>
      <c r="O82" s="195">
        <f>Igazgatás!O116+Községgazd!R91+Vagyongazd!O87+Közfoglalkoztatás!O82+Közút!O82+Környezetvédelem!R84+Egészségügy!R123+Sport!O89+Közművelődés!Q104+Támogatás!U82</f>
        <v>0</v>
      </c>
      <c r="P82" s="194">
        <f>Igazgatás!P116+Községgazd!S91+Vagyongazd!P87+Közfoglalkoztatás!P82+Közút!P82+Környezetvédelem!S84+Egészségügy!S123+Sport!P89+Közművelődés!R104+Támogatás!V82</f>
        <v>0</v>
      </c>
      <c r="Q82" s="196">
        <f>Igazgatás!Q116+Községgazd!T91+Vagyongazd!Q87+Közfoglalkoztatás!Q82+Közút!Q82+Környezetvédelem!T84+Egészségügy!T123+Sport!Q89+Közművelődés!S104+Támogatás!W82</f>
        <v>0</v>
      </c>
      <c r="R82" s="195">
        <f>Igazgatás!R116+Községgazd!U91+Vagyongazd!R87+Közfoglalkoztatás!R82+Közút!R82+Környezetvédelem!U84+Egészségügy!U123+Sport!R89+Közművelődés!T104+Támogatás!X82</f>
        <v>0</v>
      </c>
      <c r="S82" s="194">
        <f>Igazgatás!S116+Községgazd!V91+Vagyongazd!S87+Közfoglalkoztatás!S82+Közút!S82+Környezetvédelem!V84+Egészségügy!V123+Sport!S89+Közművelődés!U104+Támogatás!Y82</f>
        <v>0</v>
      </c>
      <c r="T82" s="197">
        <f>Igazgatás!T116+Községgazd!W91+Vagyongazd!T87+Közfoglalkoztatás!T82+Közút!T82+Környezetvédelem!W84+Egészségügy!W123+Sport!T89+Közművelődés!V104+Támogatás!Z82</f>
        <v>0</v>
      </c>
    </row>
    <row r="83" spans="1:20" s="41" customFormat="1" ht="27.75" hidden="1" customHeight="1" x14ac:dyDescent="0.25">
      <c r="A83" s="128" t="s">
        <v>228</v>
      </c>
      <c r="B83" s="109" t="s">
        <v>661</v>
      </c>
      <c r="C83" s="602" t="s">
        <v>353</v>
      </c>
      <c r="D83" s="603"/>
      <c r="E83" s="603"/>
      <c r="F83" s="267">
        <f>Igazgatás!F117+Községgazd!F92+Vagyongazd!F88+Közfoglalkoztatás!F83+Közút!F83+Környezetvédelem!F85+Egészségügy!F124+Sport!F90+Közművelődés!F105+Támogatás!F83</f>
        <v>0</v>
      </c>
      <c r="G83" s="160">
        <f>Igazgatás!G117+Községgazd!G92+Vagyongazd!G88+Közfoglalkoztatás!G83+Közút!G83+Környezetvédelem!G85+Egészségügy!G124+Sport!G90+Közművelődés!G105+Támogatás!G83</f>
        <v>0</v>
      </c>
      <c r="H83" s="172">
        <f>Igazgatás!H117+Községgazd!H92+Vagyongazd!H88+Közfoglalkoztatás!H83+Közút!H83+Környezetvédelem!H85+Egészségügy!H124+Sport!H90+Közművelődés!H105+Támogatás!H83</f>
        <v>0</v>
      </c>
      <c r="I83" s="111">
        <f>Igazgatás!I117+Községgazd!L92+Vagyongazd!I88+Közfoglalkoztatás!I83+Közút!I83+Környezetvédelem!L85+Egészségügy!L124+Sport!I90+Közművelődés!K105+Támogatás!O83</f>
        <v>0</v>
      </c>
      <c r="J83" s="112">
        <f>Igazgatás!J117+Községgazd!M92+Vagyongazd!J88+Közfoglalkoztatás!J83+Közút!J83+Környezetvédelem!M85+Egészségügy!M124+Sport!J90+Közművelődés!L105+Támogatás!P83</f>
        <v>0</v>
      </c>
      <c r="K83" s="112">
        <f>Igazgatás!K117+Községgazd!N92+Vagyongazd!K88+Közfoglalkoztatás!K83+Közút!K83+Környezetvédelem!N85+Egészségügy!N124+Sport!K90+Közművelődés!M105+Támogatás!Q83</f>
        <v>0</v>
      </c>
      <c r="L83" s="112">
        <f>Igazgatás!L117+Községgazd!O92+Vagyongazd!L88+Közfoglalkoztatás!L83+Közút!L83+Környezetvédelem!O85+Egészségügy!O124+Sport!L90+Közművelődés!N105+Támogatás!R83</f>
        <v>0</v>
      </c>
      <c r="M83" s="112">
        <f>Igazgatás!M117+Községgazd!P92+Vagyongazd!M88+Közfoglalkoztatás!M83+Közút!M83+Környezetvédelem!P85+Egészségügy!P124+Sport!M90+Közművelődés!O105+Támogatás!S83</f>
        <v>0</v>
      </c>
      <c r="N83" s="115">
        <f>Igazgatás!N117+Községgazd!Q92+Vagyongazd!N88+Közfoglalkoztatás!N83+Közút!N83+Környezetvédelem!Q85+Egészségügy!Q124+Sport!N90+Közművelődés!P105+Támogatás!T83</f>
        <v>0</v>
      </c>
      <c r="O83" s="112">
        <f>Igazgatás!O117+Községgazd!R92+Vagyongazd!O88+Közfoglalkoztatás!O83+Közút!O83+Környezetvédelem!R85+Egészségügy!R124+Sport!O90+Közművelődés!Q105+Támogatás!U83</f>
        <v>0</v>
      </c>
      <c r="P83" s="114">
        <f>Igazgatás!P117+Községgazd!S92+Vagyongazd!P88+Közfoglalkoztatás!P83+Közút!P83+Környezetvédelem!S85+Egészségügy!S124+Sport!P90+Közművelődés!R105+Támogatás!V83</f>
        <v>0</v>
      </c>
      <c r="Q83" s="115">
        <f>Igazgatás!Q117+Községgazd!T92+Vagyongazd!Q88+Közfoglalkoztatás!Q83+Közút!Q83+Környezetvédelem!T85+Egészségügy!T124+Sport!Q90+Közművelődés!S105+Támogatás!W83</f>
        <v>0</v>
      </c>
      <c r="R83" s="112">
        <f>Igazgatás!R117+Községgazd!U92+Vagyongazd!R88+Közfoglalkoztatás!R83+Közút!R83+Környezetvédelem!U85+Egészségügy!U124+Sport!R90+Közművelődés!T105+Támogatás!X83</f>
        <v>0</v>
      </c>
      <c r="S83" s="114">
        <f>Igazgatás!S117+Községgazd!V92+Vagyongazd!S88+Közfoglalkoztatás!S83+Közút!S83+Környezetvédelem!V85+Egészségügy!V124+Sport!S90+Közművelődés!U105+Támogatás!Y83</f>
        <v>0</v>
      </c>
      <c r="T83" s="116">
        <f>Igazgatás!T117+Községgazd!W92+Vagyongazd!T88+Közfoglalkoztatás!T83+Közút!T83+Környezetvédelem!W85+Egészségügy!W124+Sport!T90+Közművelődés!V105+Támogatás!Z83</f>
        <v>0</v>
      </c>
    </row>
    <row r="84" spans="1:20" s="41" customFormat="1" hidden="1" x14ac:dyDescent="0.25">
      <c r="A84" s="128" t="s">
        <v>229</v>
      </c>
      <c r="B84" s="109" t="s">
        <v>662</v>
      </c>
      <c r="C84" s="602" t="s">
        <v>804</v>
      </c>
      <c r="D84" s="603"/>
      <c r="E84" s="603"/>
      <c r="F84" s="267">
        <f>Igazgatás!F118+Községgazd!F93+Vagyongazd!F89+Közfoglalkoztatás!F84+Közút!F84+Környezetvédelem!F86+Egészségügy!F125+Sport!F91+Közművelődés!F106+Támogatás!F84</f>
        <v>0</v>
      </c>
      <c r="G84" s="160">
        <f>Igazgatás!G118+Községgazd!G93+Vagyongazd!G89+Közfoglalkoztatás!G84+Közút!G84+Környezetvédelem!G86+Egészségügy!G125+Sport!G91+Közművelődés!G106+Támogatás!G84</f>
        <v>0</v>
      </c>
      <c r="H84" s="172">
        <f>Igazgatás!H118+Községgazd!H93+Vagyongazd!H89+Közfoglalkoztatás!H84+Közút!H84+Környezetvédelem!H86+Egészségügy!H125+Sport!H91+Közművelődés!H106+Támogatás!H84</f>
        <v>0</v>
      </c>
      <c r="I84" s="111">
        <f>Igazgatás!I118+Községgazd!L93+Vagyongazd!I89+Közfoglalkoztatás!I84+Közút!I84+Környezetvédelem!L86+Egészségügy!L125+Sport!I91+Közművelődés!K106+Támogatás!O84</f>
        <v>0</v>
      </c>
      <c r="J84" s="112">
        <f>Igazgatás!J118+Községgazd!M93+Vagyongazd!J89+Közfoglalkoztatás!J84+Közút!J84+Környezetvédelem!M86+Egészségügy!M125+Sport!J91+Közművelődés!L106+Támogatás!P84</f>
        <v>0</v>
      </c>
      <c r="K84" s="112">
        <f>Igazgatás!K118+Községgazd!N93+Vagyongazd!K89+Közfoglalkoztatás!K84+Közút!K84+Környezetvédelem!N86+Egészségügy!N125+Sport!K91+Közművelődés!M106+Támogatás!Q84</f>
        <v>0</v>
      </c>
      <c r="L84" s="112">
        <f>Igazgatás!L118+Községgazd!O93+Vagyongazd!L89+Közfoglalkoztatás!L84+Közút!L84+Környezetvédelem!O86+Egészségügy!O125+Sport!L91+Közművelődés!N106+Támogatás!R84</f>
        <v>0</v>
      </c>
      <c r="M84" s="112">
        <f>Igazgatás!M118+Községgazd!P93+Vagyongazd!M89+Közfoglalkoztatás!M84+Közút!M84+Környezetvédelem!P86+Egészségügy!P125+Sport!M91+Közművelődés!O106+Támogatás!S84</f>
        <v>0</v>
      </c>
      <c r="N84" s="115">
        <f>Igazgatás!N118+Községgazd!Q93+Vagyongazd!N89+Közfoglalkoztatás!N84+Közút!N84+Környezetvédelem!Q86+Egészségügy!Q125+Sport!N91+Közművelődés!P106+Támogatás!T84</f>
        <v>0</v>
      </c>
      <c r="O84" s="112">
        <f>Igazgatás!O118+Községgazd!R93+Vagyongazd!O89+Közfoglalkoztatás!O84+Közút!O84+Környezetvédelem!R86+Egészségügy!R125+Sport!O91+Közművelődés!Q106+Támogatás!U84</f>
        <v>0</v>
      </c>
      <c r="P84" s="114">
        <f>Igazgatás!P118+Községgazd!S93+Vagyongazd!P89+Közfoglalkoztatás!P84+Közút!P84+Környezetvédelem!S86+Egészségügy!S125+Sport!P91+Közművelődés!R106+Támogatás!V84</f>
        <v>0</v>
      </c>
      <c r="Q84" s="115">
        <f>Igazgatás!Q118+Községgazd!T93+Vagyongazd!Q89+Közfoglalkoztatás!Q84+Közút!Q84+Környezetvédelem!T86+Egészségügy!T125+Sport!Q91+Közművelődés!S106+Támogatás!W84</f>
        <v>0</v>
      </c>
      <c r="R84" s="112">
        <f>Igazgatás!R118+Községgazd!U93+Vagyongazd!R89+Közfoglalkoztatás!R84+Közút!R84+Környezetvédelem!U86+Egészségügy!U125+Sport!R91+Közművelődés!T106+Támogatás!X84</f>
        <v>0</v>
      </c>
      <c r="S84" s="114">
        <f>Igazgatás!S118+Községgazd!V93+Vagyongazd!S89+Közfoglalkoztatás!S84+Közút!S84+Környezetvédelem!V86+Egészségügy!V125+Sport!S91+Közművelődés!U106+Támogatás!Y84</f>
        <v>0</v>
      </c>
      <c r="T84" s="116">
        <f>Igazgatás!T118+Községgazd!W93+Vagyongazd!T89+Közfoglalkoztatás!T84+Közút!T84+Környezetvédelem!W86+Egészségügy!W125+Sport!T91+Közművelődés!V106+Támogatás!Z84</f>
        <v>0</v>
      </c>
    </row>
    <row r="85" spans="1:20" hidden="1" x14ac:dyDescent="0.25">
      <c r="B85" s="55"/>
      <c r="C85" s="2"/>
      <c r="D85" s="524" t="s">
        <v>370</v>
      </c>
      <c r="E85" s="524"/>
      <c r="F85" s="258">
        <f>Igazgatás!F119+Községgazd!F94+Vagyongazd!F90+Közfoglalkoztatás!F85+Közút!F85+Környezetvédelem!F87+Egészségügy!F126+Sport!F92+Közművelődés!F107+Támogatás!F85</f>
        <v>0</v>
      </c>
      <c r="G85" s="151">
        <f>Igazgatás!G119+Községgazd!G94+Vagyongazd!G90+Közfoglalkoztatás!G85+Közút!G85+Környezetvédelem!G87+Egészségügy!G126+Sport!G92+Közművelődés!G107+Támogatás!G85</f>
        <v>0</v>
      </c>
      <c r="H85" s="169">
        <f>Igazgatás!H119+Községgazd!H94+Vagyongazd!H90+Közfoglalkoztatás!H85+Közút!H85+Környezetvédelem!H87+Egészségügy!H126+Sport!H92+Közművelődés!H107+Támogatás!H85</f>
        <v>0</v>
      </c>
      <c r="I85" s="76">
        <f>Igazgatás!I119+Községgazd!L94+Vagyongazd!I90+Közfoglalkoztatás!I85+Közút!I85+Környezetvédelem!L87+Egészségügy!L126+Sport!I92+Közművelődés!K107+Támogatás!O85</f>
        <v>0</v>
      </c>
      <c r="J85" s="1">
        <f>Igazgatás!J119+Községgazd!M94+Vagyongazd!J90+Közfoglalkoztatás!J85+Közút!J85+Környezetvédelem!M87+Egészségügy!M126+Sport!J92+Közművelődés!L107+Támogatás!P85</f>
        <v>0</v>
      </c>
      <c r="K85" s="1">
        <f>Igazgatás!K119+Községgazd!N94+Vagyongazd!K90+Közfoglalkoztatás!K85+Közút!K85+Környezetvédelem!N87+Egészségügy!N126+Sport!K92+Közművelődés!M107+Támogatás!Q85</f>
        <v>0</v>
      </c>
      <c r="L85" s="1">
        <f>Igazgatás!L119+Községgazd!O94+Vagyongazd!L90+Közfoglalkoztatás!L85+Közút!L85+Környezetvédelem!O87+Egészségügy!O126+Sport!L92+Közművelődés!N107+Támogatás!R85</f>
        <v>0</v>
      </c>
      <c r="M85" s="1">
        <f>Igazgatás!M119+Községgazd!P94+Vagyongazd!M90+Közfoglalkoztatás!M85+Közút!M85+Környezetvédelem!P87+Egészségügy!P126+Sport!M92+Közművelődés!O107+Támogatás!S85</f>
        <v>0</v>
      </c>
      <c r="N85" s="82">
        <f>Igazgatás!N119+Községgazd!Q94+Vagyongazd!N90+Közfoglalkoztatás!N85+Közút!N85+Környezetvédelem!Q87+Egészségügy!Q126+Sport!N92+Közművelődés!P107+Támogatás!T85</f>
        <v>0</v>
      </c>
      <c r="O85" s="1">
        <f>Igazgatás!O119+Községgazd!R94+Vagyongazd!O90+Közfoglalkoztatás!O85+Közút!O85+Környezetvédelem!R87+Egészségügy!R126+Sport!O92+Közművelődés!Q107+Támogatás!U85</f>
        <v>0</v>
      </c>
      <c r="P85" s="42">
        <f>Igazgatás!P119+Községgazd!S94+Vagyongazd!P90+Közfoglalkoztatás!P85+Közút!P85+Környezetvédelem!S87+Egészségügy!S126+Sport!P92+Közművelődés!R107+Támogatás!V85</f>
        <v>0</v>
      </c>
      <c r="Q85" s="82">
        <f>Igazgatás!Q119+Községgazd!T94+Vagyongazd!Q90+Közfoglalkoztatás!Q85+Közút!Q85+Környezetvédelem!T87+Egészségügy!T126+Sport!Q92+Közművelődés!S107+Támogatás!W85</f>
        <v>0</v>
      </c>
      <c r="R85" s="1">
        <f>Igazgatás!R119+Községgazd!U94+Vagyongazd!R90+Közfoglalkoztatás!R85+Közút!R85+Környezetvédelem!U87+Egészségügy!U126+Sport!R92+Közművelődés!T107+Támogatás!X85</f>
        <v>0</v>
      </c>
      <c r="S85" s="42">
        <f>Igazgatás!S119+Községgazd!V94+Vagyongazd!S90+Közfoglalkoztatás!S85+Közút!S85+Környezetvédelem!V87+Egészségügy!V126+Sport!S92+Közművelődés!U107+Támogatás!Y85</f>
        <v>0</v>
      </c>
      <c r="T85" s="44">
        <f>Igazgatás!T119+Községgazd!W94+Vagyongazd!T90+Közfoglalkoztatás!T85+Közút!T85+Környezetvédelem!W87+Egészségügy!W126+Sport!T92+Közművelődés!V107+Támogatás!Z85</f>
        <v>0</v>
      </c>
    </row>
    <row r="86" spans="1:20" hidden="1" x14ac:dyDescent="0.25">
      <c r="B86" s="55"/>
      <c r="C86" s="2"/>
      <c r="D86" s="524" t="s">
        <v>506</v>
      </c>
      <c r="E86" s="524"/>
      <c r="F86" s="258">
        <f>Igazgatás!F120+Községgazd!F95+Vagyongazd!F91+Közfoglalkoztatás!F86+Közút!F86+Környezetvédelem!F88+Egészségügy!F127+Sport!F93+Közművelődés!F108+Támogatás!F86</f>
        <v>0</v>
      </c>
      <c r="G86" s="151">
        <f>Igazgatás!G120+Községgazd!G95+Vagyongazd!G91+Közfoglalkoztatás!G86+Közút!G86+Környezetvédelem!G88+Egészségügy!G127+Sport!G93+Közművelődés!G108+Támogatás!G86</f>
        <v>0</v>
      </c>
      <c r="H86" s="169">
        <f>Igazgatás!H120+Községgazd!H95+Vagyongazd!H91+Közfoglalkoztatás!H86+Közút!H86+Környezetvédelem!H88+Egészségügy!H127+Sport!H93+Közművelődés!H108+Támogatás!H86</f>
        <v>0</v>
      </c>
      <c r="I86" s="76">
        <f>Igazgatás!I120+Községgazd!L95+Vagyongazd!I91+Közfoglalkoztatás!I86+Közút!I86+Környezetvédelem!L88+Egészségügy!L127+Sport!I93+Közművelődés!K108+Támogatás!O86</f>
        <v>0</v>
      </c>
      <c r="J86" s="1">
        <f>Igazgatás!J120+Községgazd!M95+Vagyongazd!J91+Közfoglalkoztatás!J86+Közút!J86+Környezetvédelem!M88+Egészségügy!M127+Sport!J93+Közművelődés!L108+Támogatás!P86</f>
        <v>0</v>
      </c>
      <c r="K86" s="1">
        <f>Igazgatás!K120+Községgazd!N95+Vagyongazd!K91+Közfoglalkoztatás!K86+Közút!K86+Környezetvédelem!N88+Egészségügy!N127+Sport!K93+Közművelődés!M108+Támogatás!Q86</f>
        <v>0</v>
      </c>
      <c r="L86" s="1">
        <f>Igazgatás!L120+Községgazd!O95+Vagyongazd!L91+Közfoglalkoztatás!L86+Közút!L86+Környezetvédelem!O88+Egészségügy!O127+Sport!L93+Közművelődés!N108+Támogatás!R86</f>
        <v>0</v>
      </c>
      <c r="M86" s="1">
        <f>Igazgatás!M120+Községgazd!P95+Vagyongazd!M91+Közfoglalkoztatás!M86+Közút!M86+Környezetvédelem!P88+Egészségügy!P127+Sport!M93+Közművelődés!O108+Támogatás!S86</f>
        <v>0</v>
      </c>
      <c r="N86" s="82">
        <f>Igazgatás!N120+Községgazd!Q95+Vagyongazd!N91+Közfoglalkoztatás!N86+Közút!N86+Környezetvédelem!Q88+Egészségügy!Q127+Sport!N93+Közművelődés!P108+Támogatás!T86</f>
        <v>0</v>
      </c>
      <c r="O86" s="1">
        <f>Igazgatás!O120+Községgazd!R95+Vagyongazd!O91+Közfoglalkoztatás!O86+Közút!O86+Környezetvédelem!R88+Egészségügy!R127+Sport!O93+Közművelődés!Q108+Támogatás!U86</f>
        <v>0</v>
      </c>
      <c r="P86" s="42">
        <f>Igazgatás!P120+Községgazd!S95+Vagyongazd!P91+Közfoglalkoztatás!P86+Közút!P86+Környezetvédelem!S88+Egészségügy!S127+Sport!P93+Közművelődés!R108+Támogatás!V86</f>
        <v>0</v>
      </c>
      <c r="Q86" s="82">
        <f>Igazgatás!Q120+Községgazd!T95+Vagyongazd!Q91+Közfoglalkoztatás!Q86+Közút!Q86+Környezetvédelem!T88+Egészségügy!T127+Sport!Q93+Közművelődés!S108+Támogatás!W86</f>
        <v>0</v>
      </c>
      <c r="R86" s="1">
        <f>Igazgatás!R120+Községgazd!U95+Vagyongazd!R91+Közfoglalkoztatás!R86+Közút!R86+Környezetvédelem!U88+Egészségügy!U127+Sport!R93+Közművelődés!T108+Támogatás!X86</f>
        <v>0</v>
      </c>
      <c r="S86" s="42">
        <f>Igazgatás!S120+Községgazd!V95+Vagyongazd!S91+Közfoglalkoztatás!S86+Közút!S86+Környezetvédelem!V88+Egészségügy!V127+Sport!S93+Közművelődés!U108+Támogatás!Y86</f>
        <v>0</v>
      </c>
      <c r="T86" s="44">
        <f>Igazgatás!T120+Községgazd!W95+Vagyongazd!T91+Közfoglalkoztatás!T86+Közút!T86+Környezetvédelem!W88+Egészségügy!W127+Sport!T93+Közművelődés!V108+Támogatás!Z86</f>
        <v>0</v>
      </c>
    </row>
    <row r="87" spans="1:20" hidden="1" x14ac:dyDescent="0.25">
      <c r="B87" s="55"/>
      <c r="C87" s="2"/>
      <c r="D87" s="524" t="s">
        <v>507</v>
      </c>
      <c r="E87" s="524"/>
      <c r="F87" s="258">
        <f>Igazgatás!F121+Községgazd!F96+Vagyongazd!F92+Közfoglalkoztatás!F87+Közút!F87+Környezetvédelem!F89+Egészségügy!F128+Sport!F94+Közművelődés!F109+Támogatás!F87</f>
        <v>0</v>
      </c>
      <c r="G87" s="151">
        <f>Igazgatás!G121+Községgazd!G96+Vagyongazd!G92+Közfoglalkoztatás!G87+Közút!G87+Környezetvédelem!G89+Egészségügy!G128+Sport!G94+Közművelődés!G109+Támogatás!G87</f>
        <v>0</v>
      </c>
      <c r="H87" s="169">
        <f>Igazgatás!H121+Községgazd!H96+Vagyongazd!H92+Közfoglalkoztatás!H87+Közút!H87+Környezetvédelem!H89+Egészségügy!H128+Sport!H94+Közművelődés!H109+Támogatás!H87</f>
        <v>0</v>
      </c>
      <c r="I87" s="76">
        <f>Igazgatás!I121+Községgazd!L96+Vagyongazd!I92+Közfoglalkoztatás!I87+Közút!I87+Környezetvédelem!L89+Egészségügy!L128+Sport!I94+Közművelődés!K109+Támogatás!O87</f>
        <v>0</v>
      </c>
      <c r="J87" s="1">
        <f>Igazgatás!J121+Községgazd!M96+Vagyongazd!J92+Közfoglalkoztatás!J87+Közút!J87+Környezetvédelem!M89+Egészségügy!M128+Sport!J94+Közművelődés!L109+Támogatás!P87</f>
        <v>0</v>
      </c>
      <c r="K87" s="1">
        <f>Igazgatás!K121+Községgazd!N96+Vagyongazd!K92+Közfoglalkoztatás!K87+Közút!K87+Környezetvédelem!N89+Egészségügy!N128+Sport!K94+Közművelődés!M109+Támogatás!Q87</f>
        <v>0</v>
      </c>
      <c r="L87" s="1">
        <f>Igazgatás!L121+Községgazd!O96+Vagyongazd!L92+Közfoglalkoztatás!L87+Közút!L87+Környezetvédelem!O89+Egészségügy!O128+Sport!L94+Közművelődés!N109+Támogatás!R87</f>
        <v>0</v>
      </c>
      <c r="M87" s="1">
        <f>Igazgatás!M121+Községgazd!P96+Vagyongazd!M92+Közfoglalkoztatás!M87+Közút!M87+Környezetvédelem!P89+Egészségügy!P128+Sport!M94+Közművelődés!O109+Támogatás!S87</f>
        <v>0</v>
      </c>
      <c r="N87" s="82">
        <f>Igazgatás!N121+Községgazd!Q96+Vagyongazd!N92+Közfoglalkoztatás!N87+Közút!N87+Környezetvédelem!Q89+Egészségügy!Q128+Sport!N94+Közművelődés!P109+Támogatás!T87</f>
        <v>0</v>
      </c>
      <c r="O87" s="1">
        <f>Igazgatás!O121+Községgazd!R96+Vagyongazd!O92+Közfoglalkoztatás!O87+Közút!O87+Környezetvédelem!R89+Egészségügy!R128+Sport!O94+Közművelődés!Q109+Támogatás!U87</f>
        <v>0</v>
      </c>
      <c r="P87" s="42">
        <f>Igazgatás!P121+Községgazd!S96+Vagyongazd!P92+Közfoglalkoztatás!P87+Közút!P87+Környezetvédelem!S89+Egészségügy!S128+Sport!P94+Közművelődés!R109+Támogatás!V87</f>
        <v>0</v>
      </c>
      <c r="Q87" s="82">
        <f>Igazgatás!Q121+Községgazd!T96+Vagyongazd!Q92+Közfoglalkoztatás!Q87+Közút!Q87+Környezetvédelem!T89+Egészségügy!T128+Sport!Q94+Közművelődés!S109+Támogatás!W87</f>
        <v>0</v>
      </c>
      <c r="R87" s="1">
        <f>Igazgatás!R121+Községgazd!U96+Vagyongazd!R92+Közfoglalkoztatás!R87+Közút!R87+Környezetvédelem!U89+Egészségügy!U128+Sport!R94+Közművelődés!T109+Támogatás!X87</f>
        <v>0</v>
      </c>
      <c r="S87" s="42">
        <f>Igazgatás!S121+Községgazd!V96+Vagyongazd!S92+Közfoglalkoztatás!S87+Közút!S87+Környezetvédelem!V89+Egészségügy!V128+Sport!S94+Közművelődés!U109+Támogatás!Y87</f>
        <v>0</v>
      </c>
      <c r="T87" s="44">
        <f>Igazgatás!T121+Községgazd!W96+Vagyongazd!T92+Közfoglalkoztatás!T87+Közút!T87+Környezetvédelem!W89+Egészségügy!W128+Sport!T94+Közművelődés!V109+Támogatás!Z87</f>
        <v>0</v>
      </c>
    </row>
    <row r="88" spans="1:20" hidden="1" x14ac:dyDescent="0.25">
      <c r="B88" s="55"/>
      <c r="C88" s="2"/>
      <c r="D88" s="524" t="s">
        <v>508</v>
      </c>
      <c r="E88" s="524"/>
      <c r="F88" s="258">
        <f>Igazgatás!F122+Községgazd!F97+Vagyongazd!F93+Közfoglalkoztatás!F88+Közút!F88+Környezetvédelem!F90+Egészségügy!F129+Sport!F95+Közművelődés!F110+Támogatás!F88</f>
        <v>0</v>
      </c>
      <c r="G88" s="151">
        <f>Igazgatás!G122+Községgazd!G97+Vagyongazd!G93+Közfoglalkoztatás!G88+Közút!G88+Környezetvédelem!G90+Egészségügy!G129+Sport!G95+Közművelődés!G110+Támogatás!G88</f>
        <v>0</v>
      </c>
      <c r="H88" s="169">
        <f>Igazgatás!H122+Községgazd!H97+Vagyongazd!H93+Közfoglalkoztatás!H88+Közút!H88+Környezetvédelem!H90+Egészségügy!H129+Sport!H95+Közművelődés!H110+Támogatás!H88</f>
        <v>0</v>
      </c>
      <c r="I88" s="76">
        <f>Igazgatás!I122+Községgazd!L97+Vagyongazd!I93+Közfoglalkoztatás!I88+Közút!I88+Környezetvédelem!L90+Egészségügy!L129+Sport!I95+Közművelődés!K110+Támogatás!O88</f>
        <v>0</v>
      </c>
      <c r="J88" s="1">
        <f>Igazgatás!J122+Községgazd!M97+Vagyongazd!J93+Közfoglalkoztatás!J88+Közút!J88+Környezetvédelem!M90+Egészségügy!M129+Sport!J95+Közművelődés!L110+Támogatás!P88</f>
        <v>0</v>
      </c>
      <c r="K88" s="1">
        <f>Igazgatás!K122+Községgazd!N97+Vagyongazd!K93+Közfoglalkoztatás!K88+Közút!K88+Környezetvédelem!N90+Egészségügy!N129+Sport!K95+Közművelődés!M110+Támogatás!Q88</f>
        <v>0</v>
      </c>
      <c r="L88" s="1">
        <f>Igazgatás!L122+Községgazd!O97+Vagyongazd!L93+Közfoglalkoztatás!L88+Közút!L88+Környezetvédelem!O90+Egészségügy!O129+Sport!L95+Közművelődés!N110+Támogatás!R88</f>
        <v>0</v>
      </c>
      <c r="M88" s="1">
        <f>Igazgatás!M122+Községgazd!P97+Vagyongazd!M93+Közfoglalkoztatás!M88+Közút!M88+Környezetvédelem!P90+Egészségügy!P129+Sport!M95+Közművelődés!O110+Támogatás!S88</f>
        <v>0</v>
      </c>
      <c r="N88" s="82">
        <f>Igazgatás!N122+Községgazd!Q97+Vagyongazd!N93+Közfoglalkoztatás!N88+Közút!N88+Környezetvédelem!Q90+Egészségügy!Q129+Sport!N95+Közművelődés!P110+Támogatás!T88</f>
        <v>0</v>
      </c>
      <c r="O88" s="1">
        <f>Igazgatás!O122+Községgazd!R97+Vagyongazd!O93+Közfoglalkoztatás!O88+Közút!O88+Környezetvédelem!R90+Egészségügy!R129+Sport!O95+Közművelődés!Q110+Támogatás!U88</f>
        <v>0</v>
      </c>
      <c r="P88" s="42">
        <f>Igazgatás!P122+Községgazd!S97+Vagyongazd!P93+Közfoglalkoztatás!P88+Közút!P88+Környezetvédelem!S90+Egészségügy!S129+Sport!P95+Közművelődés!R110+Támogatás!V88</f>
        <v>0</v>
      </c>
      <c r="Q88" s="82">
        <f>Igazgatás!Q122+Községgazd!T97+Vagyongazd!Q93+Közfoglalkoztatás!Q88+Közút!Q88+Környezetvédelem!T90+Egészségügy!T129+Sport!Q95+Közművelődés!S110+Támogatás!W88</f>
        <v>0</v>
      </c>
      <c r="R88" s="1">
        <f>Igazgatás!R122+Községgazd!U97+Vagyongazd!R93+Közfoglalkoztatás!R88+Közút!R88+Környezetvédelem!U90+Egészségügy!U129+Sport!R95+Közművelődés!T110+Támogatás!X88</f>
        <v>0</v>
      </c>
      <c r="S88" s="42">
        <f>Igazgatás!S122+Községgazd!V97+Vagyongazd!S93+Közfoglalkoztatás!S88+Közút!S88+Környezetvédelem!V90+Egészségügy!V129+Sport!S95+Közművelődés!U110+Támogatás!Y88</f>
        <v>0</v>
      </c>
      <c r="T88" s="44">
        <f>Igazgatás!T122+Községgazd!W97+Vagyongazd!T93+Közfoglalkoztatás!T88+Közút!T88+Környezetvédelem!W90+Egészségügy!W129+Sport!T95+Közművelődés!V110+Támogatás!Z88</f>
        <v>0</v>
      </c>
    </row>
    <row r="89" spans="1:20" hidden="1" x14ac:dyDescent="0.25">
      <c r="B89" s="55"/>
      <c r="C89" s="2"/>
      <c r="D89" s="524" t="s">
        <v>509</v>
      </c>
      <c r="E89" s="524"/>
      <c r="F89" s="258">
        <f>Igazgatás!F123+Községgazd!F98+Vagyongazd!F94+Közfoglalkoztatás!F89+Közút!F89+Környezetvédelem!F91+Egészségügy!F130+Sport!F96+Közművelődés!F111+Támogatás!F89</f>
        <v>0</v>
      </c>
      <c r="G89" s="151">
        <f>Igazgatás!G123+Községgazd!G98+Vagyongazd!G94+Közfoglalkoztatás!G89+Közút!G89+Környezetvédelem!G91+Egészségügy!G130+Sport!G96+Közművelődés!G111+Támogatás!G89</f>
        <v>0</v>
      </c>
      <c r="H89" s="169">
        <f>Igazgatás!H123+Községgazd!H98+Vagyongazd!H94+Közfoglalkoztatás!H89+Közút!H89+Környezetvédelem!H91+Egészségügy!H130+Sport!H96+Közművelődés!H111+Támogatás!H89</f>
        <v>0</v>
      </c>
      <c r="I89" s="76">
        <f>Igazgatás!I123+Községgazd!L98+Vagyongazd!I94+Közfoglalkoztatás!I89+Közút!I89+Környezetvédelem!L91+Egészségügy!L130+Sport!I96+Közművelődés!K111+Támogatás!O89</f>
        <v>0</v>
      </c>
      <c r="J89" s="1">
        <f>Igazgatás!J123+Községgazd!M98+Vagyongazd!J94+Közfoglalkoztatás!J89+Közút!J89+Környezetvédelem!M91+Egészségügy!M130+Sport!J96+Közművelődés!L111+Támogatás!P89</f>
        <v>0</v>
      </c>
      <c r="K89" s="1">
        <f>Igazgatás!K123+Községgazd!N98+Vagyongazd!K94+Közfoglalkoztatás!K89+Közút!K89+Környezetvédelem!N91+Egészségügy!N130+Sport!K96+Közművelődés!M111+Támogatás!Q89</f>
        <v>0</v>
      </c>
      <c r="L89" s="1">
        <f>Igazgatás!L123+Községgazd!O98+Vagyongazd!L94+Közfoglalkoztatás!L89+Közút!L89+Környezetvédelem!O91+Egészségügy!O130+Sport!L96+Közművelődés!N111+Támogatás!R89</f>
        <v>0</v>
      </c>
      <c r="M89" s="1">
        <f>Igazgatás!M123+Községgazd!P98+Vagyongazd!M94+Közfoglalkoztatás!M89+Közút!M89+Környezetvédelem!P91+Egészségügy!P130+Sport!M96+Közművelődés!O111+Támogatás!S89</f>
        <v>0</v>
      </c>
      <c r="N89" s="82">
        <f>Igazgatás!N123+Községgazd!Q98+Vagyongazd!N94+Közfoglalkoztatás!N89+Közút!N89+Környezetvédelem!Q91+Egészségügy!Q130+Sport!N96+Közművelődés!P111+Támogatás!T89</f>
        <v>0</v>
      </c>
      <c r="O89" s="1">
        <f>Igazgatás!O123+Községgazd!R98+Vagyongazd!O94+Közfoglalkoztatás!O89+Közút!O89+Környezetvédelem!R91+Egészségügy!R130+Sport!O96+Közművelődés!Q111+Támogatás!U89</f>
        <v>0</v>
      </c>
      <c r="P89" s="42">
        <f>Igazgatás!P123+Községgazd!S98+Vagyongazd!P94+Közfoglalkoztatás!P89+Közút!P89+Környezetvédelem!S91+Egészségügy!S130+Sport!P96+Közművelődés!R111+Támogatás!V89</f>
        <v>0</v>
      </c>
      <c r="Q89" s="82">
        <f>Igazgatás!Q123+Községgazd!T98+Vagyongazd!Q94+Közfoglalkoztatás!Q89+Közút!Q89+Környezetvédelem!T91+Egészségügy!T130+Sport!Q96+Közművelődés!S111+Támogatás!W89</f>
        <v>0</v>
      </c>
      <c r="R89" s="1">
        <f>Igazgatás!R123+Községgazd!U98+Vagyongazd!R94+Közfoglalkoztatás!R89+Közút!R89+Környezetvédelem!U91+Egészségügy!U130+Sport!R96+Közművelődés!T111+Támogatás!X89</f>
        <v>0</v>
      </c>
      <c r="S89" s="42">
        <f>Igazgatás!S123+Községgazd!V98+Vagyongazd!S94+Közfoglalkoztatás!S89+Közút!S89+Környezetvédelem!V91+Egészségügy!V130+Sport!S96+Közművelődés!U111+Támogatás!Y89</f>
        <v>0</v>
      </c>
      <c r="T89" s="44">
        <f>Igazgatás!T123+Községgazd!W98+Vagyongazd!T94+Közfoglalkoztatás!T89+Közút!T89+Környezetvédelem!W91+Egészségügy!W130+Sport!T96+Közművelődés!V111+Támogatás!Z89</f>
        <v>0</v>
      </c>
    </row>
    <row r="90" spans="1:20" hidden="1" x14ac:dyDescent="0.25">
      <c r="B90" s="55"/>
      <c r="C90" s="2"/>
      <c r="D90" s="524" t="s">
        <v>510</v>
      </c>
      <c r="E90" s="524"/>
      <c r="F90" s="258">
        <f>Igazgatás!F124+Községgazd!F99+Vagyongazd!F95+Közfoglalkoztatás!F90+Közút!F90+Környezetvédelem!F92+Egészségügy!F131+Sport!F97+Közművelődés!F112+Támogatás!F90</f>
        <v>0</v>
      </c>
      <c r="G90" s="151">
        <f>Igazgatás!G124+Községgazd!G99+Vagyongazd!G95+Közfoglalkoztatás!G90+Közút!G90+Környezetvédelem!G92+Egészségügy!G131+Sport!G97+Közművelődés!G112+Támogatás!G90</f>
        <v>0</v>
      </c>
      <c r="H90" s="169">
        <f>Igazgatás!H124+Községgazd!H99+Vagyongazd!H95+Közfoglalkoztatás!H90+Közút!H90+Környezetvédelem!H92+Egészségügy!H131+Sport!H97+Közművelődés!H112+Támogatás!H90</f>
        <v>0</v>
      </c>
      <c r="I90" s="76">
        <f>Igazgatás!I124+Községgazd!L99+Vagyongazd!I95+Közfoglalkoztatás!I90+Közút!I90+Környezetvédelem!L92+Egészségügy!L131+Sport!I97+Közművelődés!K112+Támogatás!O90</f>
        <v>0</v>
      </c>
      <c r="J90" s="1">
        <f>Igazgatás!J124+Községgazd!M99+Vagyongazd!J95+Közfoglalkoztatás!J90+Közút!J90+Környezetvédelem!M92+Egészségügy!M131+Sport!J97+Közművelődés!L112+Támogatás!P90</f>
        <v>0</v>
      </c>
      <c r="K90" s="1">
        <f>Igazgatás!K124+Községgazd!N99+Vagyongazd!K95+Közfoglalkoztatás!K90+Közút!K90+Környezetvédelem!N92+Egészségügy!N131+Sport!K97+Közművelődés!M112+Támogatás!Q90</f>
        <v>0</v>
      </c>
      <c r="L90" s="1">
        <f>Igazgatás!L124+Községgazd!O99+Vagyongazd!L95+Közfoglalkoztatás!L90+Közút!L90+Környezetvédelem!O92+Egészségügy!O131+Sport!L97+Közművelődés!N112+Támogatás!R90</f>
        <v>0</v>
      </c>
      <c r="M90" s="1">
        <f>Igazgatás!M124+Községgazd!P99+Vagyongazd!M95+Közfoglalkoztatás!M90+Közút!M90+Környezetvédelem!P92+Egészségügy!P131+Sport!M97+Közművelődés!O112+Támogatás!S90</f>
        <v>0</v>
      </c>
      <c r="N90" s="82">
        <f>Igazgatás!N124+Községgazd!Q99+Vagyongazd!N95+Közfoglalkoztatás!N90+Közút!N90+Környezetvédelem!Q92+Egészségügy!Q131+Sport!N97+Közművelődés!P112+Támogatás!T90</f>
        <v>0</v>
      </c>
      <c r="O90" s="1">
        <f>Igazgatás!O124+Községgazd!R99+Vagyongazd!O95+Közfoglalkoztatás!O90+Közút!O90+Környezetvédelem!R92+Egészségügy!R131+Sport!O97+Közművelődés!Q112+Támogatás!U90</f>
        <v>0</v>
      </c>
      <c r="P90" s="42">
        <f>Igazgatás!P124+Községgazd!S99+Vagyongazd!P95+Közfoglalkoztatás!P90+Közút!P90+Környezetvédelem!S92+Egészségügy!S131+Sport!P97+Közművelődés!R112+Támogatás!V90</f>
        <v>0</v>
      </c>
      <c r="Q90" s="82">
        <f>Igazgatás!Q124+Községgazd!T99+Vagyongazd!Q95+Közfoglalkoztatás!Q90+Közút!Q90+Környezetvédelem!T92+Egészségügy!T131+Sport!Q97+Közművelődés!S112+Támogatás!W90</f>
        <v>0</v>
      </c>
      <c r="R90" s="1">
        <f>Igazgatás!R124+Községgazd!U99+Vagyongazd!R95+Közfoglalkoztatás!R90+Közút!R90+Környezetvédelem!U92+Egészségügy!U131+Sport!R97+Közművelődés!T112+Támogatás!X90</f>
        <v>0</v>
      </c>
      <c r="S90" s="42">
        <f>Igazgatás!S124+Községgazd!V99+Vagyongazd!S95+Közfoglalkoztatás!S90+Közút!S90+Környezetvédelem!V92+Egészségügy!V131+Sport!S97+Közművelődés!U112+Támogatás!Y90</f>
        <v>0</v>
      </c>
      <c r="T90" s="44">
        <f>Igazgatás!T124+Községgazd!W99+Vagyongazd!T95+Közfoglalkoztatás!T90+Közút!T90+Környezetvédelem!W92+Egészségügy!W131+Sport!T97+Közművelődés!V112+Támogatás!Z90</f>
        <v>0</v>
      </c>
    </row>
    <row r="91" spans="1:20" ht="25.5" hidden="1" customHeight="1" x14ac:dyDescent="0.25">
      <c r="B91" s="55"/>
      <c r="C91" s="2"/>
      <c r="D91" s="523" t="s">
        <v>511</v>
      </c>
      <c r="E91" s="523"/>
      <c r="F91" s="268">
        <f>Igazgatás!F125+Községgazd!F100+Vagyongazd!F96+Közfoglalkoztatás!F91+Közút!F91+Környezetvédelem!F93+Egészségügy!F132+Sport!F98+Közművelődés!F113+Támogatás!F91</f>
        <v>0</v>
      </c>
      <c r="G91" s="161">
        <f>Igazgatás!G125+Községgazd!G100+Vagyongazd!G96+Közfoglalkoztatás!G91+Közút!G91+Környezetvédelem!G93+Egészségügy!G132+Sport!G98+Közművelődés!G113+Támogatás!G91</f>
        <v>0</v>
      </c>
      <c r="H91" s="169">
        <f>Igazgatás!H125+Községgazd!H100+Vagyongazd!H96+Közfoglalkoztatás!H91+Közút!H91+Környezetvédelem!H93+Egészségügy!H132+Sport!H98+Közművelődés!H113+Támogatás!H91</f>
        <v>0</v>
      </c>
      <c r="I91" s="76">
        <f>Igazgatás!I125+Községgazd!L100+Vagyongazd!I96+Közfoglalkoztatás!I91+Közút!I91+Környezetvédelem!L93+Egészségügy!L132+Sport!I98+Közművelődés!K113+Támogatás!O91</f>
        <v>0</v>
      </c>
      <c r="J91" s="1">
        <f>Igazgatás!J125+Községgazd!M100+Vagyongazd!J96+Közfoglalkoztatás!J91+Közút!J91+Környezetvédelem!M93+Egészségügy!M132+Sport!J98+Közművelődés!L113+Támogatás!P91</f>
        <v>0</v>
      </c>
      <c r="K91" s="1">
        <f>Igazgatás!K125+Községgazd!N100+Vagyongazd!K96+Közfoglalkoztatás!K91+Közút!K91+Környezetvédelem!N93+Egészségügy!N132+Sport!K98+Közművelődés!M113+Támogatás!Q91</f>
        <v>0</v>
      </c>
      <c r="L91" s="1">
        <f>Igazgatás!L125+Községgazd!O100+Vagyongazd!L96+Közfoglalkoztatás!L91+Közút!L91+Környezetvédelem!O93+Egészségügy!O132+Sport!L98+Közművelődés!N113+Támogatás!R91</f>
        <v>0</v>
      </c>
      <c r="M91" s="1">
        <f>Igazgatás!M125+Községgazd!P100+Vagyongazd!M96+Közfoglalkoztatás!M91+Közút!M91+Környezetvédelem!P93+Egészségügy!P132+Sport!M98+Közművelődés!O113+Támogatás!S91</f>
        <v>0</v>
      </c>
      <c r="N91" s="82">
        <f>Igazgatás!N125+Községgazd!Q100+Vagyongazd!N96+Közfoglalkoztatás!N91+Közút!N91+Környezetvédelem!Q93+Egészségügy!Q132+Sport!N98+Közművelődés!P113+Támogatás!T91</f>
        <v>0</v>
      </c>
      <c r="O91" s="1">
        <f>Igazgatás!O125+Községgazd!R100+Vagyongazd!O96+Közfoglalkoztatás!O91+Közút!O91+Környezetvédelem!R93+Egészségügy!R132+Sport!O98+Közművelődés!Q113+Támogatás!U91</f>
        <v>0</v>
      </c>
      <c r="P91" s="42">
        <f>Igazgatás!P125+Községgazd!S100+Vagyongazd!P96+Közfoglalkoztatás!P91+Közút!P91+Környezetvédelem!S93+Egészségügy!S132+Sport!P98+Közművelődés!R113+Támogatás!V91</f>
        <v>0</v>
      </c>
      <c r="Q91" s="82">
        <f>Igazgatás!Q125+Községgazd!T100+Vagyongazd!Q96+Közfoglalkoztatás!Q91+Közút!Q91+Környezetvédelem!T93+Egészségügy!T132+Sport!Q98+Közművelődés!S113+Támogatás!W91</f>
        <v>0</v>
      </c>
      <c r="R91" s="1">
        <f>Igazgatás!R125+Községgazd!U100+Vagyongazd!R96+Közfoglalkoztatás!R91+Közút!R91+Környezetvédelem!U93+Egészségügy!U132+Sport!R98+Közművelődés!T113+Támogatás!X91</f>
        <v>0</v>
      </c>
      <c r="S91" s="42">
        <f>Igazgatás!S125+Községgazd!V100+Vagyongazd!S96+Közfoglalkoztatás!S91+Közút!S91+Környezetvédelem!V93+Egészségügy!V132+Sport!S98+Közművelődés!U113+Támogatás!Y91</f>
        <v>0</v>
      </c>
      <c r="T91" s="44">
        <f>Igazgatás!T125+Községgazd!W100+Vagyongazd!T96+Közfoglalkoztatás!T91+Közút!T91+Környezetvédelem!W93+Egészségügy!W132+Sport!T98+Közművelődés!V113+Támogatás!Z91</f>
        <v>0</v>
      </c>
    </row>
    <row r="92" spans="1:20" hidden="1" x14ac:dyDescent="0.25">
      <c r="B92" s="55"/>
      <c r="C92" s="2"/>
      <c r="D92" s="524" t="s">
        <v>805</v>
      </c>
      <c r="E92" s="524"/>
      <c r="F92" s="258">
        <f>Igazgatás!F126+Községgazd!F101+Vagyongazd!F97+Közfoglalkoztatás!F92+Közút!F92+Környezetvédelem!F94+Egészségügy!F133+Sport!F99+Közművelődés!F114+Támogatás!F92</f>
        <v>0</v>
      </c>
      <c r="G92" s="151">
        <f>Igazgatás!G126+Községgazd!G101+Vagyongazd!G97+Közfoglalkoztatás!G92+Közút!G92+Környezetvédelem!G94+Egészségügy!G133+Sport!G99+Közművelődés!G114+Támogatás!G92</f>
        <v>0</v>
      </c>
      <c r="H92" s="169">
        <f>Igazgatás!H126+Községgazd!H101+Vagyongazd!H97+Közfoglalkoztatás!H92+Közút!H92+Környezetvédelem!H94+Egészségügy!H133+Sport!H99+Közművelődés!H114+Támogatás!H92</f>
        <v>0</v>
      </c>
      <c r="I92" s="76">
        <f>Igazgatás!I126+Községgazd!L101+Vagyongazd!I97+Közfoglalkoztatás!I92+Közút!I92+Környezetvédelem!L94+Egészségügy!L133+Sport!I99+Közművelődés!K114+Támogatás!O92</f>
        <v>0</v>
      </c>
      <c r="J92" s="1">
        <f>Igazgatás!J126+Községgazd!M101+Vagyongazd!J97+Közfoglalkoztatás!J92+Közút!J92+Környezetvédelem!M94+Egészségügy!M133+Sport!J99+Közművelődés!L114+Támogatás!P92</f>
        <v>0</v>
      </c>
      <c r="K92" s="1">
        <f>Igazgatás!K126+Községgazd!N101+Vagyongazd!K97+Közfoglalkoztatás!K92+Közút!K92+Környezetvédelem!N94+Egészségügy!N133+Sport!K99+Közművelődés!M114+Támogatás!Q92</f>
        <v>0</v>
      </c>
      <c r="L92" s="1">
        <f>Igazgatás!L126+Községgazd!O101+Vagyongazd!L97+Közfoglalkoztatás!L92+Közút!L92+Környezetvédelem!O94+Egészségügy!O133+Sport!L99+Közművelődés!N114+Támogatás!R92</f>
        <v>0</v>
      </c>
      <c r="M92" s="1">
        <f>Igazgatás!M126+Községgazd!P101+Vagyongazd!M97+Közfoglalkoztatás!M92+Közút!M92+Környezetvédelem!P94+Egészségügy!P133+Sport!M99+Közművelődés!O114+Támogatás!S92</f>
        <v>0</v>
      </c>
      <c r="N92" s="82">
        <f>Igazgatás!N126+Községgazd!Q101+Vagyongazd!N97+Közfoglalkoztatás!N92+Közút!N92+Környezetvédelem!Q94+Egészségügy!Q133+Sport!N99+Közművelődés!P114+Támogatás!T92</f>
        <v>0</v>
      </c>
      <c r="O92" s="1">
        <f>Igazgatás!O126+Községgazd!R101+Vagyongazd!O97+Közfoglalkoztatás!O92+Közút!O92+Környezetvédelem!R94+Egészségügy!R133+Sport!O99+Közművelődés!Q114+Támogatás!U92</f>
        <v>0</v>
      </c>
      <c r="P92" s="42">
        <f>Igazgatás!P126+Községgazd!S101+Vagyongazd!P97+Közfoglalkoztatás!P92+Közút!P92+Környezetvédelem!S94+Egészségügy!S133+Sport!P99+Közművelődés!R114+Támogatás!V92</f>
        <v>0</v>
      </c>
      <c r="Q92" s="82">
        <f>Igazgatás!Q126+Községgazd!T101+Vagyongazd!Q97+Közfoglalkoztatás!Q92+Közút!Q92+Környezetvédelem!T94+Egészségügy!T133+Sport!Q99+Közművelődés!S114+Támogatás!W92</f>
        <v>0</v>
      </c>
      <c r="R92" s="1">
        <f>Igazgatás!R126+Községgazd!U101+Vagyongazd!R97+Közfoglalkoztatás!R92+Közút!R92+Környezetvédelem!U94+Egészségügy!U133+Sport!R99+Közművelődés!T114+Támogatás!X92</f>
        <v>0</v>
      </c>
      <c r="S92" s="42">
        <f>Igazgatás!S126+Községgazd!V101+Vagyongazd!S97+Közfoglalkoztatás!S92+Közút!S92+Környezetvédelem!V94+Egészségügy!V133+Sport!S99+Közművelődés!U114+Támogatás!Y92</f>
        <v>0</v>
      </c>
      <c r="T92" s="44">
        <f>Igazgatás!T126+Községgazd!W101+Vagyongazd!T97+Közfoglalkoztatás!T92+Közút!T92+Környezetvédelem!W94+Egészségügy!W133+Sport!T99+Közművelődés!V114+Támogatás!Z92</f>
        <v>0</v>
      </c>
    </row>
    <row r="93" spans="1:20" ht="25.5" hidden="1" customHeight="1" x14ac:dyDescent="0.25">
      <c r="B93" s="55"/>
      <c r="C93" s="2"/>
      <c r="D93" s="523" t="s">
        <v>512</v>
      </c>
      <c r="E93" s="523"/>
      <c r="F93" s="268">
        <f>Igazgatás!F127+Községgazd!F102+Vagyongazd!F98+Közfoglalkoztatás!F93+Közút!F93+Környezetvédelem!F95+Egészségügy!F134+Sport!F100+Közművelődés!F115+Támogatás!F93</f>
        <v>0</v>
      </c>
      <c r="G93" s="161">
        <f>Igazgatás!G127+Községgazd!G102+Vagyongazd!G98+Közfoglalkoztatás!G93+Közút!G93+Környezetvédelem!G95+Egészségügy!G134+Sport!G100+Közművelődés!G115+Támogatás!G93</f>
        <v>0</v>
      </c>
      <c r="H93" s="169">
        <f>Igazgatás!H127+Községgazd!H102+Vagyongazd!H98+Közfoglalkoztatás!H93+Közút!H93+Környezetvédelem!H95+Egészségügy!H134+Sport!H100+Közművelődés!H115+Támogatás!H93</f>
        <v>0</v>
      </c>
      <c r="I93" s="76">
        <f>Igazgatás!I127+Községgazd!L102+Vagyongazd!I98+Közfoglalkoztatás!I93+Közút!I93+Környezetvédelem!L95+Egészségügy!L134+Sport!I100+Közművelődés!K115+Támogatás!O93</f>
        <v>0</v>
      </c>
      <c r="J93" s="1">
        <f>Igazgatás!J127+Községgazd!M102+Vagyongazd!J98+Közfoglalkoztatás!J93+Közút!J93+Környezetvédelem!M95+Egészségügy!M134+Sport!J100+Közművelődés!L115+Támogatás!P93</f>
        <v>0</v>
      </c>
      <c r="K93" s="1">
        <f>Igazgatás!K127+Községgazd!N102+Vagyongazd!K98+Közfoglalkoztatás!K93+Közút!K93+Környezetvédelem!N95+Egészségügy!N134+Sport!K100+Közművelődés!M115+Támogatás!Q93</f>
        <v>0</v>
      </c>
      <c r="L93" s="1">
        <f>Igazgatás!L127+Községgazd!O102+Vagyongazd!L98+Közfoglalkoztatás!L93+Közút!L93+Környezetvédelem!O95+Egészségügy!O134+Sport!L100+Közművelődés!N115+Támogatás!R93</f>
        <v>0</v>
      </c>
      <c r="M93" s="1">
        <f>Igazgatás!M127+Községgazd!P102+Vagyongazd!M98+Közfoglalkoztatás!M93+Közút!M93+Környezetvédelem!P95+Egészségügy!P134+Sport!M100+Közművelődés!O115+Támogatás!S93</f>
        <v>0</v>
      </c>
      <c r="N93" s="82">
        <f>Igazgatás!N127+Községgazd!Q102+Vagyongazd!N98+Közfoglalkoztatás!N93+Közút!N93+Környezetvédelem!Q95+Egészségügy!Q134+Sport!N100+Közművelődés!P115+Támogatás!T93</f>
        <v>0</v>
      </c>
      <c r="O93" s="1">
        <f>Igazgatás!O127+Községgazd!R102+Vagyongazd!O98+Közfoglalkoztatás!O93+Közút!O93+Környezetvédelem!R95+Egészségügy!R134+Sport!O100+Közművelődés!Q115+Támogatás!U93</f>
        <v>0</v>
      </c>
      <c r="P93" s="42">
        <f>Igazgatás!P127+Községgazd!S102+Vagyongazd!P98+Közfoglalkoztatás!P93+Közút!P93+Környezetvédelem!S95+Egészségügy!S134+Sport!P100+Közművelődés!R115+Támogatás!V93</f>
        <v>0</v>
      </c>
      <c r="Q93" s="82">
        <f>Igazgatás!Q127+Községgazd!T102+Vagyongazd!Q98+Közfoglalkoztatás!Q93+Közút!Q93+Környezetvédelem!T95+Egészségügy!T134+Sport!Q100+Közművelődés!S115+Támogatás!W93</f>
        <v>0</v>
      </c>
      <c r="R93" s="1">
        <f>Igazgatás!R127+Községgazd!U102+Vagyongazd!R98+Közfoglalkoztatás!R93+Közút!R93+Környezetvédelem!U95+Egészségügy!U134+Sport!R100+Közművelődés!T115+Támogatás!X93</f>
        <v>0</v>
      </c>
      <c r="S93" s="42">
        <f>Igazgatás!S127+Községgazd!V102+Vagyongazd!S98+Közfoglalkoztatás!S93+Közút!S93+Környezetvédelem!V95+Egészségügy!V134+Sport!S100+Közművelődés!U115+Támogatás!Y93</f>
        <v>0</v>
      </c>
      <c r="T93" s="44">
        <f>Igazgatás!T127+Községgazd!W102+Vagyongazd!T98+Közfoglalkoztatás!T93+Közút!T93+Környezetvédelem!W95+Egészségügy!W134+Sport!T100+Közművelődés!V115+Támogatás!Z93</f>
        <v>0</v>
      </c>
    </row>
    <row r="94" spans="1:20" ht="25.5" hidden="1" customHeight="1" x14ac:dyDescent="0.25">
      <c r="B94" s="55"/>
      <c r="C94" s="2"/>
      <c r="D94" s="523" t="s">
        <v>513</v>
      </c>
      <c r="E94" s="523"/>
      <c r="F94" s="268">
        <f>Igazgatás!F128+Községgazd!F103+Vagyongazd!F99+Közfoglalkoztatás!F94+Közút!F94+Környezetvédelem!F96+Egészségügy!F135+Sport!F101+Közművelődés!F116+Támogatás!F94</f>
        <v>0</v>
      </c>
      <c r="G94" s="161">
        <f>Igazgatás!G128+Községgazd!G103+Vagyongazd!G99+Közfoglalkoztatás!G94+Közút!G94+Környezetvédelem!G96+Egészségügy!G135+Sport!G101+Közművelődés!G116+Támogatás!G94</f>
        <v>0</v>
      </c>
      <c r="H94" s="169">
        <f>Igazgatás!H128+Községgazd!H103+Vagyongazd!H99+Közfoglalkoztatás!H94+Közút!H94+Környezetvédelem!H96+Egészségügy!H135+Sport!H101+Közművelődés!H116+Támogatás!H94</f>
        <v>0</v>
      </c>
      <c r="I94" s="76">
        <f>Igazgatás!I128+Községgazd!L103+Vagyongazd!I99+Közfoglalkoztatás!I94+Közút!I94+Környezetvédelem!L96+Egészségügy!L135+Sport!I101+Közművelődés!K116+Támogatás!O94</f>
        <v>0</v>
      </c>
      <c r="J94" s="1">
        <f>Igazgatás!J128+Községgazd!M103+Vagyongazd!J99+Közfoglalkoztatás!J94+Közút!J94+Környezetvédelem!M96+Egészségügy!M135+Sport!J101+Közművelődés!L116+Támogatás!P94</f>
        <v>0</v>
      </c>
      <c r="K94" s="1">
        <f>Igazgatás!K128+Községgazd!N103+Vagyongazd!K99+Közfoglalkoztatás!K94+Közút!K94+Környezetvédelem!N96+Egészségügy!N135+Sport!K101+Közművelődés!M116+Támogatás!Q94</f>
        <v>0</v>
      </c>
      <c r="L94" s="1">
        <f>Igazgatás!L128+Községgazd!O103+Vagyongazd!L99+Közfoglalkoztatás!L94+Közút!L94+Környezetvédelem!O96+Egészségügy!O135+Sport!L101+Közművelődés!N116+Támogatás!R94</f>
        <v>0</v>
      </c>
      <c r="M94" s="1">
        <f>Igazgatás!M128+Községgazd!P103+Vagyongazd!M99+Közfoglalkoztatás!M94+Közút!M94+Környezetvédelem!P96+Egészségügy!P135+Sport!M101+Közművelődés!O116+Támogatás!S94</f>
        <v>0</v>
      </c>
      <c r="N94" s="82">
        <f>Igazgatás!N128+Községgazd!Q103+Vagyongazd!N99+Közfoglalkoztatás!N94+Közút!N94+Környezetvédelem!Q96+Egészségügy!Q135+Sport!N101+Közművelődés!P116+Támogatás!T94</f>
        <v>0</v>
      </c>
      <c r="O94" s="1">
        <f>Igazgatás!O128+Községgazd!R103+Vagyongazd!O99+Közfoglalkoztatás!O94+Közút!O94+Környezetvédelem!R96+Egészségügy!R135+Sport!O101+Közművelődés!Q116+Támogatás!U94</f>
        <v>0</v>
      </c>
      <c r="P94" s="42">
        <f>Igazgatás!P128+Községgazd!S103+Vagyongazd!P99+Közfoglalkoztatás!P94+Közút!P94+Környezetvédelem!S96+Egészségügy!S135+Sport!P101+Közművelődés!R116+Támogatás!V94</f>
        <v>0</v>
      </c>
      <c r="Q94" s="82">
        <f>Igazgatás!Q128+Községgazd!T103+Vagyongazd!Q99+Közfoglalkoztatás!Q94+Közút!Q94+Környezetvédelem!T96+Egészségügy!T135+Sport!Q101+Közművelődés!S116+Támogatás!W94</f>
        <v>0</v>
      </c>
      <c r="R94" s="1">
        <f>Igazgatás!R128+Községgazd!U103+Vagyongazd!R99+Közfoglalkoztatás!R94+Közút!R94+Környezetvédelem!U96+Egészségügy!U135+Sport!R101+Közművelődés!T116+Támogatás!X94</f>
        <v>0</v>
      </c>
      <c r="S94" s="42">
        <f>Igazgatás!S128+Községgazd!V103+Vagyongazd!S99+Közfoglalkoztatás!S94+Közút!S94+Környezetvédelem!V96+Egészségügy!V135+Sport!S101+Közművelődés!U116+Támogatás!Y94</f>
        <v>0</v>
      </c>
      <c r="T94" s="44">
        <f>Igazgatás!T128+Községgazd!W103+Vagyongazd!T99+Közfoglalkoztatás!T94+Közút!T94+Környezetvédelem!W96+Egészségügy!W135+Sport!T101+Közművelődés!V116+Támogatás!Z94</f>
        <v>0</v>
      </c>
    </row>
    <row r="95" spans="1:20" s="41" customFormat="1" ht="15" hidden="1" customHeight="1" x14ac:dyDescent="0.25">
      <c r="A95" s="128" t="s">
        <v>230</v>
      </c>
      <c r="B95" s="109" t="s">
        <v>663</v>
      </c>
      <c r="C95" s="602" t="s">
        <v>806</v>
      </c>
      <c r="D95" s="603"/>
      <c r="E95" s="603"/>
      <c r="F95" s="267">
        <f>Igazgatás!F129+Községgazd!F104+Vagyongazd!F100+Közfoglalkoztatás!F95+Közút!F95+Környezetvédelem!F97+Egészségügy!F136+Sport!F102+Közművelődés!F117+Támogatás!F95</f>
        <v>0</v>
      </c>
      <c r="G95" s="160">
        <f>Igazgatás!G129+Községgazd!G104+Vagyongazd!G100+Közfoglalkoztatás!G95+Közút!G95+Környezetvédelem!G97+Egészségügy!G136+Sport!G102+Közművelődés!G117+Támogatás!G95</f>
        <v>0</v>
      </c>
      <c r="H95" s="172">
        <f>Igazgatás!H129+Községgazd!H104+Vagyongazd!H100+Közfoglalkoztatás!H95+Közút!H95+Környezetvédelem!H97+Egészségügy!H136+Sport!H102+Közművelődés!H117+Támogatás!H95</f>
        <v>0</v>
      </c>
      <c r="I95" s="111">
        <f>Igazgatás!I129+Községgazd!L104+Vagyongazd!I100+Közfoglalkoztatás!I95+Közút!I95+Környezetvédelem!L97+Egészségügy!L136+Sport!I102+Közművelődés!K117+Támogatás!O95</f>
        <v>0</v>
      </c>
      <c r="J95" s="112">
        <f>Igazgatás!J129+Községgazd!M104+Vagyongazd!J100+Közfoglalkoztatás!J95+Közút!J95+Környezetvédelem!M97+Egészségügy!M136+Sport!J102+Közművelődés!L117+Támogatás!P95</f>
        <v>0</v>
      </c>
      <c r="K95" s="112">
        <f>Igazgatás!K129+Községgazd!N104+Vagyongazd!K100+Közfoglalkoztatás!K95+Közút!K95+Környezetvédelem!N97+Egészségügy!N136+Sport!K102+Közművelődés!M117+Támogatás!Q95</f>
        <v>0</v>
      </c>
      <c r="L95" s="112">
        <f>Igazgatás!L129+Községgazd!O104+Vagyongazd!L100+Közfoglalkoztatás!L95+Közút!L95+Környezetvédelem!O97+Egészségügy!O136+Sport!L102+Közművelődés!N117+Támogatás!R95</f>
        <v>0</v>
      </c>
      <c r="M95" s="112">
        <f>Igazgatás!M129+Községgazd!P104+Vagyongazd!M100+Közfoglalkoztatás!M95+Közút!M95+Környezetvédelem!P97+Egészségügy!P136+Sport!M102+Közművelődés!O117+Támogatás!S95</f>
        <v>0</v>
      </c>
      <c r="N95" s="115">
        <f>Igazgatás!N129+Községgazd!Q104+Vagyongazd!N100+Közfoglalkoztatás!N95+Közút!N95+Környezetvédelem!Q97+Egészségügy!Q136+Sport!N102+Közművelődés!P117+Támogatás!T95</f>
        <v>0</v>
      </c>
      <c r="O95" s="112">
        <f>Igazgatás!O129+Községgazd!R104+Vagyongazd!O100+Közfoglalkoztatás!O95+Közút!O95+Környezetvédelem!R97+Egészségügy!R136+Sport!O102+Közművelődés!Q117+Támogatás!U95</f>
        <v>0</v>
      </c>
      <c r="P95" s="114">
        <f>Igazgatás!P129+Községgazd!S104+Vagyongazd!P100+Közfoglalkoztatás!P95+Közút!P95+Környezetvédelem!S97+Egészségügy!S136+Sport!P102+Közművelődés!R117+Támogatás!V95</f>
        <v>0</v>
      </c>
      <c r="Q95" s="115">
        <f>Igazgatás!Q129+Községgazd!T104+Vagyongazd!Q100+Közfoglalkoztatás!Q95+Közút!Q95+Környezetvédelem!T97+Egészségügy!T136+Sport!Q102+Közművelődés!S117+Támogatás!W95</f>
        <v>0</v>
      </c>
      <c r="R95" s="112">
        <f>Igazgatás!R129+Községgazd!U104+Vagyongazd!R100+Közfoglalkoztatás!R95+Közút!R95+Környezetvédelem!U97+Egészségügy!U136+Sport!R102+Közművelődés!T117+Támogatás!X95</f>
        <v>0</v>
      </c>
      <c r="S95" s="114">
        <f>Igazgatás!S129+Községgazd!V104+Vagyongazd!S100+Közfoglalkoztatás!S95+Közút!S95+Környezetvédelem!V97+Egészségügy!V136+Sport!S102+Közművelődés!U117+Támogatás!Y95</f>
        <v>0</v>
      </c>
      <c r="T95" s="116">
        <f>Igazgatás!T129+Községgazd!W104+Vagyongazd!T100+Közfoglalkoztatás!T95+Közút!T95+Környezetvédelem!W97+Egészségügy!W136+Sport!T102+Közművelődés!V117+Támogatás!Z95</f>
        <v>0</v>
      </c>
    </row>
    <row r="96" spans="1:20" hidden="1" x14ac:dyDescent="0.25">
      <c r="B96" s="55"/>
      <c r="C96" s="2"/>
      <c r="D96" s="524" t="s">
        <v>369</v>
      </c>
      <c r="E96" s="524"/>
      <c r="F96" s="258">
        <f>Igazgatás!F130+Községgazd!F105+Vagyongazd!F101+Közfoglalkoztatás!F96+Közút!F96+Környezetvédelem!F98+Egészségügy!F137+Sport!F103+Közművelődés!F118+Támogatás!F96</f>
        <v>0</v>
      </c>
      <c r="G96" s="151">
        <f>Igazgatás!G130+Községgazd!G105+Vagyongazd!G101+Közfoglalkoztatás!G96+Közút!G96+Környezetvédelem!G98+Egészségügy!G137+Sport!G103+Közművelődés!G118+Támogatás!G96</f>
        <v>0</v>
      </c>
      <c r="H96" s="169">
        <f>Igazgatás!H130+Községgazd!H105+Vagyongazd!H101+Közfoglalkoztatás!H96+Közút!H96+Környezetvédelem!H98+Egészségügy!H137+Sport!H103+Közművelődés!H118+Támogatás!H96</f>
        <v>0</v>
      </c>
      <c r="I96" s="76">
        <f>Igazgatás!I130+Községgazd!L105+Vagyongazd!I101+Közfoglalkoztatás!I96+Közút!I96+Környezetvédelem!L98+Egészségügy!L137+Sport!I103+Közművelődés!K118+Támogatás!O96</f>
        <v>0</v>
      </c>
      <c r="J96" s="1">
        <f>Igazgatás!J130+Községgazd!M105+Vagyongazd!J101+Közfoglalkoztatás!J96+Közút!J96+Környezetvédelem!M98+Egészségügy!M137+Sport!J103+Közművelődés!L118+Támogatás!P96</f>
        <v>0</v>
      </c>
      <c r="K96" s="1">
        <f>Igazgatás!K130+Községgazd!N105+Vagyongazd!K101+Közfoglalkoztatás!K96+Közút!K96+Környezetvédelem!N98+Egészségügy!N137+Sport!K103+Közművelődés!M118+Támogatás!Q96</f>
        <v>0</v>
      </c>
      <c r="L96" s="1">
        <f>Igazgatás!L130+Községgazd!O105+Vagyongazd!L101+Közfoglalkoztatás!L96+Közút!L96+Környezetvédelem!O98+Egészségügy!O137+Sport!L103+Közművelődés!N118+Támogatás!R96</f>
        <v>0</v>
      </c>
      <c r="M96" s="1">
        <f>Igazgatás!M130+Községgazd!P105+Vagyongazd!M101+Közfoglalkoztatás!M96+Közút!M96+Környezetvédelem!P98+Egészségügy!P137+Sport!M103+Közművelődés!O118+Támogatás!S96</f>
        <v>0</v>
      </c>
      <c r="N96" s="82">
        <f>Igazgatás!N130+Községgazd!Q105+Vagyongazd!N101+Közfoglalkoztatás!N96+Közút!N96+Környezetvédelem!Q98+Egészségügy!Q137+Sport!N103+Közművelődés!P118+Támogatás!T96</f>
        <v>0</v>
      </c>
      <c r="O96" s="1">
        <f>Igazgatás!O130+Községgazd!R105+Vagyongazd!O101+Közfoglalkoztatás!O96+Közút!O96+Környezetvédelem!R98+Egészségügy!R137+Sport!O103+Közművelődés!Q118+Támogatás!U96</f>
        <v>0</v>
      </c>
      <c r="P96" s="42">
        <f>Igazgatás!P130+Községgazd!S105+Vagyongazd!P101+Közfoglalkoztatás!P96+Közút!P96+Környezetvédelem!S98+Egészségügy!S137+Sport!P103+Közművelődés!R118+Támogatás!V96</f>
        <v>0</v>
      </c>
      <c r="Q96" s="82">
        <f>Igazgatás!Q130+Községgazd!T105+Vagyongazd!Q101+Közfoglalkoztatás!Q96+Közút!Q96+Környezetvédelem!T98+Egészségügy!T137+Sport!Q103+Közművelődés!S118+Támogatás!W96</f>
        <v>0</v>
      </c>
      <c r="R96" s="1">
        <f>Igazgatás!R130+Községgazd!U105+Vagyongazd!R101+Közfoglalkoztatás!R96+Közút!R96+Környezetvédelem!U98+Egészségügy!U137+Sport!R103+Közművelődés!T118+Támogatás!X96</f>
        <v>0</v>
      </c>
      <c r="S96" s="42">
        <f>Igazgatás!S130+Községgazd!V105+Vagyongazd!S101+Közfoglalkoztatás!S96+Közút!S96+Környezetvédelem!V98+Egészségügy!V137+Sport!S103+Közművelődés!U118+Támogatás!Y96</f>
        <v>0</v>
      </c>
      <c r="T96" s="44">
        <f>Igazgatás!T130+Községgazd!W105+Vagyongazd!T101+Közfoglalkoztatás!T96+Közút!T96+Környezetvédelem!W98+Egészségügy!W137+Sport!T103+Közművelődés!V118+Támogatás!Z96</f>
        <v>0</v>
      </c>
    </row>
    <row r="97" spans="1:20" hidden="1" x14ac:dyDescent="0.25">
      <c r="B97" s="55"/>
      <c r="C97" s="2"/>
      <c r="D97" s="524" t="s">
        <v>514</v>
      </c>
      <c r="E97" s="524"/>
      <c r="F97" s="258">
        <f>Igazgatás!F131+Községgazd!F106+Vagyongazd!F102+Közfoglalkoztatás!F97+Közút!F97+Környezetvédelem!F99+Egészségügy!F138+Sport!F104+Közművelődés!F119+Támogatás!F97</f>
        <v>0</v>
      </c>
      <c r="G97" s="151">
        <f>Igazgatás!G131+Községgazd!G106+Vagyongazd!G102+Közfoglalkoztatás!G97+Közút!G97+Környezetvédelem!G99+Egészségügy!G138+Sport!G104+Közművelődés!G119+Támogatás!G97</f>
        <v>0</v>
      </c>
      <c r="H97" s="169">
        <f>Igazgatás!H131+Községgazd!H106+Vagyongazd!H102+Közfoglalkoztatás!H97+Közút!H97+Környezetvédelem!H99+Egészségügy!H138+Sport!H104+Közművelődés!H119+Támogatás!H97</f>
        <v>0</v>
      </c>
      <c r="I97" s="76">
        <f>Igazgatás!I131+Községgazd!L106+Vagyongazd!I102+Közfoglalkoztatás!I97+Közút!I97+Környezetvédelem!L99+Egészségügy!L138+Sport!I104+Közművelődés!K119+Támogatás!O97</f>
        <v>0</v>
      </c>
      <c r="J97" s="1">
        <f>Igazgatás!J131+Községgazd!M106+Vagyongazd!J102+Közfoglalkoztatás!J97+Közút!J97+Környezetvédelem!M99+Egészségügy!M138+Sport!J104+Közművelődés!L119+Támogatás!P97</f>
        <v>0</v>
      </c>
      <c r="K97" s="1">
        <f>Igazgatás!K131+Községgazd!N106+Vagyongazd!K102+Közfoglalkoztatás!K97+Közút!K97+Környezetvédelem!N99+Egészségügy!N138+Sport!K104+Közművelődés!M119+Támogatás!Q97</f>
        <v>0</v>
      </c>
      <c r="L97" s="1">
        <f>Igazgatás!L131+Községgazd!O106+Vagyongazd!L102+Közfoglalkoztatás!L97+Közút!L97+Környezetvédelem!O99+Egészségügy!O138+Sport!L104+Közművelődés!N119+Támogatás!R97</f>
        <v>0</v>
      </c>
      <c r="M97" s="1">
        <f>Igazgatás!M131+Községgazd!P106+Vagyongazd!M102+Közfoglalkoztatás!M97+Közút!M97+Környezetvédelem!P99+Egészségügy!P138+Sport!M104+Közművelődés!O119+Támogatás!S97</f>
        <v>0</v>
      </c>
      <c r="N97" s="82">
        <f>Igazgatás!N131+Községgazd!Q106+Vagyongazd!N102+Közfoglalkoztatás!N97+Közút!N97+Környezetvédelem!Q99+Egészségügy!Q138+Sport!N104+Közművelődés!P119+Támogatás!T97</f>
        <v>0</v>
      </c>
      <c r="O97" s="1">
        <f>Igazgatás!O131+Községgazd!R106+Vagyongazd!O102+Közfoglalkoztatás!O97+Közút!O97+Környezetvédelem!R99+Egészségügy!R138+Sport!O104+Közművelődés!Q119+Támogatás!U97</f>
        <v>0</v>
      </c>
      <c r="P97" s="42">
        <f>Igazgatás!P131+Községgazd!S106+Vagyongazd!P102+Közfoglalkoztatás!P97+Közút!P97+Környezetvédelem!S99+Egészségügy!S138+Sport!P104+Közművelődés!R119+Támogatás!V97</f>
        <v>0</v>
      </c>
      <c r="Q97" s="82">
        <f>Igazgatás!Q131+Községgazd!T106+Vagyongazd!Q102+Közfoglalkoztatás!Q97+Közút!Q97+Környezetvédelem!T99+Egészségügy!T138+Sport!Q104+Közművelődés!S119+Támogatás!W97</f>
        <v>0</v>
      </c>
      <c r="R97" s="1">
        <f>Igazgatás!R131+Községgazd!U106+Vagyongazd!R102+Közfoglalkoztatás!R97+Közút!R97+Környezetvédelem!U99+Egészségügy!U138+Sport!R104+Közművelődés!T119+Támogatás!X97</f>
        <v>0</v>
      </c>
      <c r="S97" s="42">
        <f>Igazgatás!S131+Községgazd!V106+Vagyongazd!S102+Közfoglalkoztatás!S97+Közút!S97+Környezetvédelem!V99+Egészségügy!V138+Sport!S104+Közművelődés!U119+Támogatás!Y97</f>
        <v>0</v>
      </c>
      <c r="T97" s="44">
        <f>Igazgatás!T131+Községgazd!W106+Vagyongazd!T102+Közfoglalkoztatás!T97+Közút!T97+Környezetvédelem!W99+Egészségügy!W138+Sport!T104+Közművelődés!V119+Támogatás!Z97</f>
        <v>0</v>
      </c>
    </row>
    <row r="98" spans="1:20" hidden="1" x14ac:dyDescent="0.25">
      <c r="B98" s="55"/>
      <c r="C98" s="2"/>
      <c r="D98" s="524" t="s">
        <v>516</v>
      </c>
      <c r="E98" s="524"/>
      <c r="F98" s="258">
        <f>Igazgatás!F132+Községgazd!F107+Vagyongazd!F103+Közfoglalkoztatás!F98+Közút!F98+Környezetvédelem!F100+Egészségügy!F139+Sport!F105+Közművelődés!F120+Támogatás!F98</f>
        <v>0</v>
      </c>
      <c r="G98" s="151">
        <f>Igazgatás!G132+Községgazd!G107+Vagyongazd!G103+Közfoglalkoztatás!G98+Közút!G98+Környezetvédelem!G100+Egészségügy!G139+Sport!G105+Közművelődés!G120+Támogatás!G98</f>
        <v>0</v>
      </c>
      <c r="H98" s="169">
        <f>Igazgatás!H132+Községgazd!H107+Vagyongazd!H103+Közfoglalkoztatás!H98+Közút!H98+Környezetvédelem!H100+Egészségügy!H139+Sport!H105+Közművelődés!H120+Támogatás!H98</f>
        <v>0</v>
      </c>
      <c r="I98" s="76">
        <f>Igazgatás!I132+Községgazd!L107+Vagyongazd!I103+Közfoglalkoztatás!I98+Közút!I98+Környezetvédelem!L100+Egészségügy!L139+Sport!I105+Közművelődés!K120+Támogatás!O98</f>
        <v>0</v>
      </c>
      <c r="J98" s="1">
        <f>Igazgatás!J132+Községgazd!M107+Vagyongazd!J103+Közfoglalkoztatás!J98+Közút!J98+Környezetvédelem!M100+Egészségügy!M139+Sport!J105+Közművelődés!L120+Támogatás!P98</f>
        <v>0</v>
      </c>
      <c r="K98" s="1">
        <f>Igazgatás!K132+Községgazd!N107+Vagyongazd!K103+Közfoglalkoztatás!K98+Közút!K98+Környezetvédelem!N100+Egészségügy!N139+Sport!K105+Közművelődés!M120+Támogatás!Q98</f>
        <v>0</v>
      </c>
      <c r="L98" s="1">
        <f>Igazgatás!L132+Községgazd!O107+Vagyongazd!L103+Közfoglalkoztatás!L98+Közút!L98+Környezetvédelem!O100+Egészségügy!O139+Sport!L105+Közművelődés!N120+Támogatás!R98</f>
        <v>0</v>
      </c>
      <c r="M98" s="1">
        <f>Igazgatás!M132+Községgazd!P107+Vagyongazd!M103+Közfoglalkoztatás!M98+Közút!M98+Környezetvédelem!P100+Egészségügy!P139+Sport!M105+Közművelődés!O120+Támogatás!S98</f>
        <v>0</v>
      </c>
      <c r="N98" s="82">
        <f>Igazgatás!N132+Községgazd!Q107+Vagyongazd!N103+Közfoglalkoztatás!N98+Közút!N98+Környezetvédelem!Q100+Egészségügy!Q139+Sport!N105+Közművelődés!P120+Támogatás!T98</f>
        <v>0</v>
      </c>
      <c r="O98" s="1">
        <f>Igazgatás!O132+Községgazd!R107+Vagyongazd!O103+Közfoglalkoztatás!O98+Közút!O98+Környezetvédelem!R100+Egészségügy!R139+Sport!O105+Közművelődés!Q120+Támogatás!U98</f>
        <v>0</v>
      </c>
      <c r="P98" s="42">
        <f>Igazgatás!P132+Községgazd!S107+Vagyongazd!P103+Közfoglalkoztatás!P98+Közút!P98+Környezetvédelem!S100+Egészségügy!S139+Sport!P105+Közművelődés!R120+Támogatás!V98</f>
        <v>0</v>
      </c>
      <c r="Q98" s="82">
        <f>Igazgatás!Q132+Községgazd!T107+Vagyongazd!Q103+Közfoglalkoztatás!Q98+Közút!Q98+Környezetvédelem!T100+Egészségügy!T139+Sport!Q105+Közművelődés!S120+Támogatás!W98</f>
        <v>0</v>
      </c>
      <c r="R98" s="1">
        <f>Igazgatás!R132+Községgazd!U107+Vagyongazd!R103+Közfoglalkoztatás!R98+Közút!R98+Környezetvédelem!U100+Egészségügy!U139+Sport!R105+Közművelődés!T120+Támogatás!X98</f>
        <v>0</v>
      </c>
      <c r="S98" s="42">
        <f>Igazgatás!S132+Községgazd!V107+Vagyongazd!S103+Közfoglalkoztatás!S98+Közút!S98+Környezetvédelem!V100+Egészségügy!V139+Sport!S105+Közművelődés!U120+Támogatás!Y98</f>
        <v>0</v>
      </c>
      <c r="T98" s="44">
        <f>Igazgatás!T132+Községgazd!W107+Vagyongazd!T103+Közfoglalkoztatás!T98+Közút!T98+Környezetvédelem!W100+Egészségügy!W139+Sport!T105+Közművelődés!V120+Támogatás!Z98</f>
        <v>0</v>
      </c>
    </row>
    <row r="99" spans="1:20" hidden="1" x14ac:dyDescent="0.25">
      <c r="B99" s="55"/>
      <c r="C99" s="2"/>
      <c r="D99" s="524" t="s">
        <v>808</v>
      </c>
      <c r="E99" s="524"/>
      <c r="F99" s="258">
        <f>Igazgatás!F133+Községgazd!F108+Vagyongazd!F104+Közfoglalkoztatás!F99+Közút!F99+Környezetvédelem!F101+Egészségügy!F140+Sport!F106+Közművelődés!F121+Támogatás!F99</f>
        <v>0</v>
      </c>
      <c r="G99" s="151">
        <f>Igazgatás!G133+Községgazd!G108+Vagyongazd!G104+Közfoglalkoztatás!G99+Közút!G99+Környezetvédelem!G101+Egészségügy!G140+Sport!G106+Közművelődés!G121+Támogatás!G99</f>
        <v>0</v>
      </c>
      <c r="H99" s="169">
        <f>Igazgatás!H133+Községgazd!H108+Vagyongazd!H104+Közfoglalkoztatás!H99+Közút!H99+Környezetvédelem!H101+Egészségügy!H140+Sport!H106+Közművelődés!H121+Támogatás!H99</f>
        <v>0</v>
      </c>
      <c r="I99" s="76">
        <f>Igazgatás!I133+Községgazd!L108+Vagyongazd!I104+Közfoglalkoztatás!I99+Közút!I99+Környezetvédelem!L101+Egészségügy!L140+Sport!I106+Közművelődés!K121+Támogatás!O99</f>
        <v>0</v>
      </c>
      <c r="J99" s="1">
        <f>Igazgatás!J133+Községgazd!M108+Vagyongazd!J104+Közfoglalkoztatás!J99+Közút!J99+Környezetvédelem!M101+Egészségügy!M140+Sport!J106+Közművelődés!L121+Támogatás!P99</f>
        <v>0</v>
      </c>
      <c r="K99" s="1">
        <f>Igazgatás!K133+Községgazd!N108+Vagyongazd!K104+Közfoglalkoztatás!K99+Közút!K99+Környezetvédelem!N101+Egészségügy!N140+Sport!K106+Közművelődés!M121+Támogatás!Q99</f>
        <v>0</v>
      </c>
      <c r="L99" s="1">
        <f>Igazgatás!L133+Községgazd!O108+Vagyongazd!L104+Közfoglalkoztatás!L99+Közút!L99+Környezetvédelem!O101+Egészségügy!O140+Sport!L106+Közművelődés!N121+Támogatás!R99</f>
        <v>0</v>
      </c>
      <c r="M99" s="1">
        <f>Igazgatás!M133+Községgazd!P108+Vagyongazd!M104+Közfoglalkoztatás!M99+Közút!M99+Környezetvédelem!P101+Egészségügy!P140+Sport!M106+Közművelődés!O121+Támogatás!S99</f>
        <v>0</v>
      </c>
      <c r="N99" s="82">
        <f>Igazgatás!N133+Községgazd!Q108+Vagyongazd!N104+Közfoglalkoztatás!N99+Közút!N99+Környezetvédelem!Q101+Egészségügy!Q140+Sport!N106+Közművelődés!P121+Támogatás!T99</f>
        <v>0</v>
      </c>
      <c r="O99" s="1">
        <f>Igazgatás!O133+Községgazd!R108+Vagyongazd!O104+Közfoglalkoztatás!O99+Közút!O99+Környezetvédelem!R101+Egészségügy!R140+Sport!O106+Közművelődés!Q121+Támogatás!U99</f>
        <v>0</v>
      </c>
      <c r="P99" s="42">
        <f>Igazgatás!P133+Községgazd!S108+Vagyongazd!P104+Közfoglalkoztatás!P99+Közút!P99+Környezetvédelem!S101+Egészségügy!S140+Sport!P106+Közművelődés!R121+Támogatás!V99</f>
        <v>0</v>
      </c>
      <c r="Q99" s="82">
        <f>Igazgatás!Q133+Községgazd!T108+Vagyongazd!Q104+Közfoglalkoztatás!Q99+Közút!Q99+Környezetvédelem!T101+Egészségügy!T140+Sport!Q106+Közművelődés!S121+Támogatás!W99</f>
        <v>0</v>
      </c>
      <c r="R99" s="1">
        <f>Igazgatás!R133+Községgazd!U108+Vagyongazd!R104+Közfoglalkoztatás!R99+Közút!R99+Környezetvédelem!U101+Egészségügy!U140+Sport!R106+Közművelődés!T121+Támogatás!X99</f>
        <v>0</v>
      </c>
      <c r="S99" s="42">
        <f>Igazgatás!S133+Községgazd!V108+Vagyongazd!S104+Közfoglalkoztatás!S99+Közút!S99+Környezetvédelem!V101+Egészségügy!V140+Sport!S106+Közművelődés!U121+Támogatás!Y99</f>
        <v>0</v>
      </c>
      <c r="T99" s="44">
        <f>Igazgatás!T133+Községgazd!W108+Vagyongazd!T104+Közfoglalkoztatás!T99+Közút!T99+Környezetvédelem!W101+Egészségügy!W140+Sport!T106+Közművelődés!V121+Támogatás!Z99</f>
        <v>0</v>
      </c>
    </row>
    <row r="100" spans="1:20" hidden="1" x14ac:dyDescent="0.25">
      <c r="B100" s="55"/>
      <c r="C100" s="2"/>
      <c r="D100" s="524" t="s">
        <v>521</v>
      </c>
      <c r="E100" s="524"/>
      <c r="F100" s="258">
        <f>Igazgatás!F134+Községgazd!F109+Vagyongazd!F105+Közfoglalkoztatás!F100+Közút!F100+Környezetvédelem!F102+Egészségügy!F141+Sport!F107+Közművelődés!F122+Támogatás!F100</f>
        <v>0</v>
      </c>
      <c r="G100" s="151">
        <f>Igazgatás!G134+Községgazd!G109+Vagyongazd!G105+Közfoglalkoztatás!G100+Közút!G100+Környezetvédelem!G102+Egészségügy!G141+Sport!G107+Közművelődés!G122+Támogatás!G100</f>
        <v>0</v>
      </c>
      <c r="H100" s="169">
        <f>Igazgatás!H134+Községgazd!H109+Vagyongazd!H105+Közfoglalkoztatás!H100+Közút!H100+Környezetvédelem!H102+Egészségügy!H141+Sport!H107+Közművelődés!H122+Támogatás!H100</f>
        <v>0</v>
      </c>
      <c r="I100" s="76">
        <f>Igazgatás!I134+Községgazd!L109+Vagyongazd!I105+Közfoglalkoztatás!I100+Közút!I100+Környezetvédelem!L102+Egészségügy!L141+Sport!I107+Közművelődés!K122+Támogatás!O100</f>
        <v>0</v>
      </c>
      <c r="J100" s="1">
        <f>Igazgatás!J134+Községgazd!M109+Vagyongazd!J105+Közfoglalkoztatás!J100+Közút!J100+Környezetvédelem!M102+Egészségügy!M141+Sport!J107+Közművelődés!L122+Támogatás!P100</f>
        <v>0</v>
      </c>
      <c r="K100" s="1">
        <f>Igazgatás!K134+Községgazd!N109+Vagyongazd!K105+Közfoglalkoztatás!K100+Közút!K100+Környezetvédelem!N102+Egészségügy!N141+Sport!K107+Közművelődés!M122+Támogatás!Q100</f>
        <v>0</v>
      </c>
      <c r="L100" s="1">
        <f>Igazgatás!L134+Községgazd!O109+Vagyongazd!L105+Közfoglalkoztatás!L100+Közút!L100+Környezetvédelem!O102+Egészségügy!O141+Sport!L107+Közművelődés!N122+Támogatás!R100</f>
        <v>0</v>
      </c>
      <c r="M100" s="1">
        <f>Igazgatás!M134+Községgazd!P109+Vagyongazd!M105+Közfoglalkoztatás!M100+Közút!M100+Környezetvédelem!P102+Egészségügy!P141+Sport!M107+Közművelődés!O122+Támogatás!S100</f>
        <v>0</v>
      </c>
      <c r="N100" s="82">
        <f>Igazgatás!N134+Községgazd!Q109+Vagyongazd!N105+Közfoglalkoztatás!N100+Közút!N100+Környezetvédelem!Q102+Egészségügy!Q141+Sport!N107+Közművelődés!P122+Támogatás!T100</f>
        <v>0</v>
      </c>
      <c r="O100" s="1">
        <f>Igazgatás!O134+Községgazd!R109+Vagyongazd!O105+Közfoglalkoztatás!O100+Közút!O100+Környezetvédelem!R102+Egészségügy!R141+Sport!O107+Közművelődés!Q122+Támogatás!U100</f>
        <v>0</v>
      </c>
      <c r="P100" s="42">
        <f>Igazgatás!P134+Községgazd!S109+Vagyongazd!P105+Közfoglalkoztatás!P100+Közút!P100+Környezetvédelem!S102+Egészségügy!S141+Sport!P107+Közművelődés!R122+Támogatás!V100</f>
        <v>0</v>
      </c>
      <c r="Q100" s="82">
        <f>Igazgatás!Q134+Községgazd!T109+Vagyongazd!Q105+Közfoglalkoztatás!Q100+Közút!Q100+Környezetvédelem!T102+Egészségügy!T141+Sport!Q107+Közművelődés!S122+Támogatás!W100</f>
        <v>0</v>
      </c>
      <c r="R100" s="1">
        <f>Igazgatás!R134+Községgazd!U109+Vagyongazd!R105+Közfoglalkoztatás!R100+Közút!R100+Környezetvédelem!U102+Egészségügy!U141+Sport!R107+Közművelődés!T122+Támogatás!X100</f>
        <v>0</v>
      </c>
      <c r="S100" s="42">
        <f>Igazgatás!S134+Községgazd!V109+Vagyongazd!S105+Közfoglalkoztatás!S100+Közút!S100+Környezetvédelem!V102+Egészségügy!V141+Sport!S107+Közművelődés!U122+Támogatás!Y100</f>
        <v>0</v>
      </c>
      <c r="T100" s="44">
        <f>Igazgatás!T134+Községgazd!W109+Vagyongazd!T105+Közfoglalkoztatás!T100+Közút!T100+Környezetvédelem!W102+Egészségügy!W141+Sport!T107+Közművelődés!V122+Támogatás!Z100</f>
        <v>0</v>
      </c>
    </row>
    <row r="101" spans="1:20" hidden="1" x14ac:dyDescent="0.25">
      <c r="B101" s="55"/>
      <c r="C101" s="2"/>
      <c r="D101" s="524" t="s">
        <v>519</v>
      </c>
      <c r="E101" s="524"/>
      <c r="F101" s="258">
        <f>Igazgatás!F135+Községgazd!F110+Vagyongazd!F106+Közfoglalkoztatás!F101+Közút!F101+Környezetvédelem!F103+Egészségügy!F142+Sport!F108+Közművelődés!F123+Támogatás!F101</f>
        <v>0</v>
      </c>
      <c r="G101" s="151">
        <f>Igazgatás!G135+Községgazd!G110+Vagyongazd!G106+Közfoglalkoztatás!G101+Közút!G101+Környezetvédelem!G103+Egészségügy!G142+Sport!G108+Közművelődés!G123+Támogatás!G101</f>
        <v>0</v>
      </c>
      <c r="H101" s="169">
        <f>Igazgatás!H135+Községgazd!H110+Vagyongazd!H106+Közfoglalkoztatás!H101+Közút!H101+Környezetvédelem!H103+Egészségügy!H142+Sport!H108+Közművelődés!H123+Támogatás!H101</f>
        <v>0</v>
      </c>
      <c r="I101" s="76">
        <f>Igazgatás!I135+Községgazd!L110+Vagyongazd!I106+Közfoglalkoztatás!I101+Közút!I101+Környezetvédelem!L103+Egészségügy!L142+Sport!I108+Közművelődés!K123+Támogatás!O101</f>
        <v>0</v>
      </c>
      <c r="J101" s="1">
        <f>Igazgatás!J135+Községgazd!M110+Vagyongazd!J106+Közfoglalkoztatás!J101+Közút!J101+Környezetvédelem!M103+Egészségügy!M142+Sport!J108+Közművelődés!L123+Támogatás!P101</f>
        <v>0</v>
      </c>
      <c r="K101" s="1">
        <f>Igazgatás!K135+Községgazd!N110+Vagyongazd!K106+Közfoglalkoztatás!K101+Közút!K101+Környezetvédelem!N103+Egészségügy!N142+Sport!K108+Közművelődés!M123+Támogatás!Q101</f>
        <v>0</v>
      </c>
      <c r="L101" s="1">
        <f>Igazgatás!L135+Községgazd!O110+Vagyongazd!L106+Közfoglalkoztatás!L101+Közút!L101+Környezetvédelem!O103+Egészségügy!O142+Sport!L108+Közművelődés!N123+Támogatás!R101</f>
        <v>0</v>
      </c>
      <c r="M101" s="1">
        <f>Igazgatás!M135+Községgazd!P110+Vagyongazd!M106+Közfoglalkoztatás!M101+Közút!M101+Környezetvédelem!P103+Egészségügy!P142+Sport!M108+Közművelődés!O123+Támogatás!S101</f>
        <v>0</v>
      </c>
      <c r="N101" s="82">
        <f>Igazgatás!N135+Községgazd!Q110+Vagyongazd!N106+Közfoglalkoztatás!N101+Közút!N101+Környezetvédelem!Q103+Egészségügy!Q142+Sport!N108+Közművelődés!P123+Támogatás!T101</f>
        <v>0</v>
      </c>
      <c r="O101" s="1">
        <f>Igazgatás!O135+Községgazd!R110+Vagyongazd!O106+Közfoglalkoztatás!O101+Közút!O101+Környezetvédelem!R103+Egészségügy!R142+Sport!O108+Közművelődés!Q123+Támogatás!U101</f>
        <v>0</v>
      </c>
      <c r="P101" s="42">
        <f>Igazgatás!P135+Községgazd!S110+Vagyongazd!P106+Közfoglalkoztatás!P101+Közút!P101+Környezetvédelem!S103+Egészségügy!S142+Sport!P108+Közművelődés!R123+Támogatás!V101</f>
        <v>0</v>
      </c>
      <c r="Q101" s="82">
        <f>Igazgatás!Q135+Községgazd!T110+Vagyongazd!Q106+Közfoglalkoztatás!Q101+Közút!Q101+Környezetvédelem!T103+Egészségügy!T142+Sport!Q108+Közművelődés!S123+Támogatás!W101</f>
        <v>0</v>
      </c>
      <c r="R101" s="1">
        <f>Igazgatás!R135+Községgazd!U110+Vagyongazd!R106+Közfoglalkoztatás!R101+Közút!R101+Környezetvédelem!U103+Egészségügy!U142+Sport!R108+Közművelődés!T123+Támogatás!X101</f>
        <v>0</v>
      </c>
      <c r="S101" s="42">
        <f>Igazgatás!S135+Községgazd!V110+Vagyongazd!S106+Közfoglalkoztatás!S101+Közút!S101+Környezetvédelem!V103+Egészségügy!V142+Sport!S108+Közművelődés!U123+Támogatás!Y101</f>
        <v>0</v>
      </c>
      <c r="T101" s="44">
        <f>Igazgatás!T135+Községgazd!W110+Vagyongazd!T106+Közfoglalkoztatás!T101+Közút!T101+Környezetvédelem!W103+Egészségügy!W142+Sport!T108+Közművelődés!V123+Támogatás!Z101</f>
        <v>0</v>
      </c>
    </row>
    <row r="102" spans="1:20" ht="25.5" hidden="1" customHeight="1" x14ac:dyDescent="0.25">
      <c r="B102" s="55"/>
      <c r="C102" s="2"/>
      <c r="D102" s="523" t="s">
        <v>523</v>
      </c>
      <c r="E102" s="523"/>
      <c r="F102" s="268">
        <f>Igazgatás!F136+Községgazd!F111+Vagyongazd!F107+Közfoglalkoztatás!F102+Közút!F102+Környezetvédelem!F104+Egészségügy!F143+Sport!F109+Közművelődés!F124+Támogatás!F102</f>
        <v>0</v>
      </c>
      <c r="G102" s="161">
        <f>Igazgatás!G136+Községgazd!G111+Vagyongazd!G107+Közfoglalkoztatás!G102+Közút!G102+Környezetvédelem!G104+Egészségügy!G143+Sport!G109+Közművelődés!G124+Támogatás!G102</f>
        <v>0</v>
      </c>
      <c r="H102" s="169">
        <f>Igazgatás!H136+Községgazd!H111+Vagyongazd!H107+Közfoglalkoztatás!H102+Közút!H102+Környezetvédelem!H104+Egészségügy!H143+Sport!H109+Közművelődés!H124+Támogatás!H102</f>
        <v>0</v>
      </c>
      <c r="I102" s="76">
        <f>Igazgatás!I136+Községgazd!L111+Vagyongazd!I107+Közfoglalkoztatás!I102+Közút!I102+Környezetvédelem!L104+Egészségügy!L143+Sport!I109+Közművelődés!K124+Támogatás!O102</f>
        <v>0</v>
      </c>
      <c r="J102" s="1">
        <f>Igazgatás!J136+Községgazd!M111+Vagyongazd!J107+Közfoglalkoztatás!J102+Közút!J102+Környezetvédelem!M104+Egészségügy!M143+Sport!J109+Közművelődés!L124+Támogatás!P102</f>
        <v>0</v>
      </c>
      <c r="K102" s="1">
        <f>Igazgatás!K136+Községgazd!N111+Vagyongazd!K107+Közfoglalkoztatás!K102+Közút!K102+Környezetvédelem!N104+Egészségügy!N143+Sport!K109+Közművelődés!M124+Támogatás!Q102</f>
        <v>0</v>
      </c>
      <c r="L102" s="1">
        <f>Igazgatás!L136+Községgazd!O111+Vagyongazd!L107+Közfoglalkoztatás!L102+Közút!L102+Környezetvédelem!O104+Egészségügy!O143+Sport!L109+Közművelődés!N124+Támogatás!R102</f>
        <v>0</v>
      </c>
      <c r="M102" s="1">
        <f>Igazgatás!M136+Községgazd!P111+Vagyongazd!M107+Közfoglalkoztatás!M102+Közút!M102+Környezetvédelem!P104+Egészségügy!P143+Sport!M109+Közművelődés!O124+Támogatás!S102</f>
        <v>0</v>
      </c>
      <c r="N102" s="82">
        <f>Igazgatás!N136+Községgazd!Q111+Vagyongazd!N107+Közfoglalkoztatás!N102+Közút!N102+Környezetvédelem!Q104+Egészségügy!Q143+Sport!N109+Közművelődés!P124+Támogatás!T102</f>
        <v>0</v>
      </c>
      <c r="O102" s="1">
        <f>Igazgatás!O136+Községgazd!R111+Vagyongazd!O107+Közfoglalkoztatás!O102+Közút!O102+Környezetvédelem!R104+Egészségügy!R143+Sport!O109+Közművelődés!Q124+Támogatás!U102</f>
        <v>0</v>
      </c>
      <c r="P102" s="42">
        <f>Igazgatás!P136+Községgazd!S111+Vagyongazd!P107+Közfoglalkoztatás!P102+Közút!P102+Környezetvédelem!S104+Egészségügy!S143+Sport!P109+Közművelődés!R124+Támogatás!V102</f>
        <v>0</v>
      </c>
      <c r="Q102" s="82">
        <f>Igazgatás!Q136+Községgazd!T111+Vagyongazd!Q107+Közfoglalkoztatás!Q102+Közút!Q102+Környezetvédelem!T104+Egészségügy!T143+Sport!Q109+Közművelődés!S124+Támogatás!W102</f>
        <v>0</v>
      </c>
      <c r="R102" s="1">
        <f>Igazgatás!R136+Községgazd!U111+Vagyongazd!R107+Közfoglalkoztatás!R102+Közút!R102+Környezetvédelem!U104+Egészségügy!U143+Sport!R109+Közművelődés!T124+Támogatás!X102</f>
        <v>0</v>
      </c>
      <c r="S102" s="42">
        <f>Igazgatás!S136+Községgazd!V111+Vagyongazd!S107+Közfoglalkoztatás!S102+Közút!S102+Környezetvédelem!V104+Egészségügy!V143+Sport!S109+Közművelődés!U124+Támogatás!Y102</f>
        <v>0</v>
      </c>
      <c r="T102" s="44">
        <f>Igazgatás!T136+Községgazd!W111+Vagyongazd!T107+Közfoglalkoztatás!T102+Közút!T102+Környezetvédelem!W104+Egészségügy!W143+Sport!T109+Közművelődés!V124+Támogatás!Z102</f>
        <v>0</v>
      </c>
    </row>
    <row r="103" spans="1:20" hidden="1" x14ac:dyDescent="0.25">
      <c r="B103" s="55"/>
      <c r="C103" s="2"/>
      <c r="D103" s="524" t="s">
        <v>807</v>
      </c>
      <c r="E103" s="524"/>
      <c r="F103" s="258">
        <f>Igazgatás!F137+Községgazd!F112+Vagyongazd!F108+Közfoglalkoztatás!F103+Közút!F103+Környezetvédelem!F105+Egészségügy!F144+Sport!F110+Közművelődés!F125+Támogatás!F103</f>
        <v>0</v>
      </c>
      <c r="G103" s="151">
        <f>Igazgatás!G137+Községgazd!G112+Vagyongazd!G108+Közfoglalkoztatás!G103+Közút!G103+Környezetvédelem!G105+Egészségügy!G144+Sport!G110+Közművelődés!G125+Támogatás!G103</f>
        <v>0</v>
      </c>
      <c r="H103" s="169">
        <f>Igazgatás!H137+Községgazd!H112+Vagyongazd!H108+Közfoglalkoztatás!H103+Közút!H103+Környezetvédelem!H105+Egészségügy!H144+Sport!H110+Közművelődés!H125+Támogatás!H103</f>
        <v>0</v>
      </c>
      <c r="I103" s="76">
        <f>Igazgatás!I137+Községgazd!L112+Vagyongazd!I108+Közfoglalkoztatás!I103+Közút!I103+Környezetvédelem!L105+Egészségügy!L144+Sport!I110+Közművelődés!K125+Támogatás!O103</f>
        <v>0</v>
      </c>
      <c r="J103" s="1">
        <f>Igazgatás!J137+Községgazd!M112+Vagyongazd!J108+Közfoglalkoztatás!J103+Közút!J103+Környezetvédelem!M105+Egészségügy!M144+Sport!J110+Közművelődés!L125+Támogatás!P103</f>
        <v>0</v>
      </c>
      <c r="K103" s="1">
        <f>Igazgatás!K137+Községgazd!N112+Vagyongazd!K108+Közfoglalkoztatás!K103+Közút!K103+Környezetvédelem!N105+Egészségügy!N144+Sport!K110+Közművelődés!M125+Támogatás!Q103</f>
        <v>0</v>
      </c>
      <c r="L103" s="1">
        <f>Igazgatás!L137+Községgazd!O112+Vagyongazd!L108+Közfoglalkoztatás!L103+Közút!L103+Környezetvédelem!O105+Egészségügy!O144+Sport!L110+Közművelődés!N125+Támogatás!R103</f>
        <v>0</v>
      </c>
      <c r="M103" s="1">
        <f>Igazgatás!M137+Községgazd!P112+Vagyongazd!M108+Közfoglalkoztatás!M103+Közút!M103+Környezetvédelem!P105+Egészségügy!P144+Sport!M110+Közművelődés!O125+Támogatás!S103</f>
        <v>0</v>
      </c>
      <c r="N103" s="82">
        <f>Igazgatás!N137+Községgazd!Q112+Vagyongazd!N108+Közfoglalkoztatás!N103+Közút!N103+Környezetvédelem!Q105+Egészségügy!Q144+Sport!N110+Közművelődés!P125+Támogatás!T103</f>
        <v>0</v>
      </c>
      <c r="O103" s="1">
        <f>Igazgatás!O137+Községgazd!R112+Vagyongazd!O108+Közfoglalkoztatás!O103+Közút!O103+Környezetvédelem!R105+Egészségügy!R144+Sport!O110+Közművelődés!Q125+Támogatás!U103</f>
        <v>0</v>
      </c>
      <c r="P103" s="42">
        <f>Igazgatás!P137+Községgazd!S112+Vagyongazd!P108+Közfoglalkoztatás!P103+Közút!P103+Környezetvédelem!S105+Egészségügy!S144+Sport!P110+Közművelődés!R125+Támogatás!V103</f>
        <v>0</v>
      </c>
      <c r="Q103" s="82">
        <f>Igazgatás!Q137+Községgazd!T112+Vagyongazd!Q108+Közfoglalkoztatás!Q103+Közút!Q103+Környezetvédelem!T105+Egészségügy!T144+Sport!Q110+Közművelődés!S125+Támogatás!W103</f>
        <v>0</v>
      </c>
      <c r="R103" s="1">
        <f>Igazgatás!R137+Községgazd!U112+Vagyongazd!R108+Közfoglalkoztatás!R103+Közút!R103+Környezetvédelem!U105+Egészségügy!U144+Sport!R110+Közművelődés!T125+Támogatás!X103</f>
        <v>0</v>
      </c>
      <c r="S103" s="42">
        <f>Igazgatás!S137+Községgazd!V112+Vagyongazd!S108+Közfoglalkoztatás!S103+Közút!S103+Környezetvédelem!V105+Egészségügy!V144+Sport!S110+Közművelődés!U125+Támogatás!Y103</f>
        <v>0</v>
      </c>
      <c r="T103" s="44">
        <f>Igazgatás!T137+Községgazd!W112+Vagyongazd!T108+Közfoglalkoztatás!T103+Közút!T103+Környezetvédelem!W105+Egészségügy!W144+Sport!T110+Közművelődés!V125+Támogatás!Z103</f>
        <v>0</v>
      </c>
    </row>
    <row r="104" spans="1:20" ht="25.5" hidden="1" customHeight="1" x14ac:dyDescent="0.25">
      <c r="B104" s="55"/>
      <c r="C104" s="2"/>
      <c r="D104" s="523" t="s">
        <v>526</v>
      </c>
      <c r="E104" s="523"/>
      <c r="F104" s="268">
        <f>Igazgatás!F138+Községgazd!F113+Vagyongazd!F109+Közfoglalkoztatás!F104+Közút!F104+Környezetvédelem!F106+Egészségügy!F145+Sport!F111+Közművelődés!F126+Támogatás!F104</f>
        <v>0</v>
      </c>
      <c r="G104" s="161">
        <f>Igazgatás!G138+Községgazd!G113+Vagyongazd!G109+Közfoglalkoztatás!G104+Közút!G104+Környezetvédelem!G106+Egészségügy!G145+Sport!G111+Közművelődés!G126+Támogatás!G104</f>
        <v>0</v>
      </c>
      <c r="H104" s="169">
        <f>Igazgatás!H138+Községgazd!H113+Vagyongazd!H109+Közfoglalkoztatás!H104+Közút!H104+Környezetvédelem!H106+Egészségügy!H145+Sport!H111+Közművelődés!H126+Támogatás!H104</f>
        <v>0</v>
      </c>
      <c r="I104" s="76">
        <f>Igazgatás!I138+Községgazd!L113+Vagyongazd!I109+Közfoglalkoztatás!I104+Közút!I104+Környezetvédelem!L106+Egészségügy!L145+Sport!I111+Közművelődés!K126+Támogatás!O104</f>
        <v>0</v>
      </c>
      <c r="J104" s="1">
        <f>Igazgatás!J138+Községgazd!M113+Vagyongazd!J109+Közfoglalkoztatás!J104+Közút!J104+Környezetvédelem!M106+Egészségügy!M145+Sport!J111+Közművelődés!L126+Támogatás!P104</f>
        <v>0</v>
      </c>
      <c r="K104" s="1">
        <f>Igazgatás!K138+Községgazd!N113+Vagyongazd!K109+Közfoglalkoztatás!K104+Közút!K104+Környezetvédelem!N106+Egészségügy!N145+Sport!K111+Közművelődés!M126+Támogatás!Q104</f>
        <v>0</v>
      </c>
      <c r="L104" s="1">
        <f>Igazgatás!L138+Községgazd!O113+Vagyongazd!L109+Közfoglalkoztatás!L104+Közút!L104+Környezetvédelem!O106+Egészségügy!O145+Sport!L111+Közművelődés!N126+Támogatás!R104</f>
        <v>0</v>
      </c>
      <c r="M104" s="1">
        <f>Igazgatás!M138+Községgazd!P113+Vagyongazd!M109+Közfoglalkoztatás!M104+Közút!M104+Környezetvédelem!P106+Egészségügy!P145+Sport!M111+Közművelődés!O126+Támogatás!S104</f>
        <v>0</v>
      </c>
      <c r="N104" s="82">
        <f>Igazgatás!N138+Községgazd!Q113+Vagyongazd!N109+Közfoglalkoztatás!N104+Közút!N104+Környezetvédelem!Q106+Egészségügy!Q145+Sport!N111+Közművelődés!P126+Támogatás!T104</f>
        <v>0</v>
      </c>
      <c r="O104" s="1">
        <f>Igazgatás!O138+Községgazd!R113+Vagyongazd!O109+Közfoglalkoztatás!O104+Közút!O104+Környezetvédelem!R106+Egészségügy!R145+Sport!O111+Közművelődés!Q126+Támogatás!U104</f>
        <v>0</v>
      </c>
      <c r="P104" s="42">
        <f>Igazgatás!P138+Községgazd!S113+Vagyongazd!P109+Közfoglalkoztatás!P104+Közút!P104+Környezetvédelem!S106+Egészségügy!S145+Sport!P111+Közművelődés!R126+Támogatás!V104</f>
        <v>0</v>
      </c>
      <c r="Q104" s="82">
        <f>Igazgatás!Q138+Községgazd!T113+Vagyongazd!Q109+Közfoglalkoztatás!Q104+Közút!Q104+Környezetvédelem!T106+Egészségügy!T145+Sport!Q111+Közművelődés!S126+Támogatás!W104</f>
        <v>0</v>
      </c>
      <c r="R104" s="1">
        <f>Igazgatás!R138+Községgazd!U113+Vagyongazd!R109+Közfoglalkoztatás!R104+Közút!R104+Környezetvédelem!U106+Egészségügy!U145+Sport!R111+Közművelődés!T126+Támogatás!X104</f>
        <v>0</v>
      </c>
      <c r="S104" s="42">
        <f>Igazgatás!S138+Községgazd!V113+Vagyongazd!S109+Közfoglalkoztatás!S104+Közút!S104+Környezetvédelem!V106+Egészségügy!V145+Sport!S111+Közművelődés!U126+Támogatás!Y104</f>
        <v>0</v>
      </c>
      <c r="T104" s="44">
        <f>Igazgatás!T138+Községgazd!W113+Vagyongazd!T109+Közfoglalkoztatás!T104+Közút!T104+Környezetvédelem!W106+Egészségügy!W145+Sport!T111+Közművelődés!V126+Támogatás!Z104</f>
        <v>0</v>
      </c>
    </row>
    <row r="105" spans="1:20" ht="25.5" hidden="1" customHeight="1" x14ac:dyDescent="0.25">
      <c r="B105" s="55"/>
      <c r="C105" s="2"/>
      <c r="D105" s="523" t="s">
        <v>528</v>
      </c>
      <c r="E105" s="523"/>
      <c r="F105" s="268">
        <f>Igazgatás!F139+Községgazd!F114+Vagyongazd!F110+Közfoglalkoztatás!F105+Közút!F105+Környezetvédelem!F107+Egészségügy!F146+Sport!F112+Közművelődés!F127+Támogatás!F105</f>
        <v>0</v>
      </c>
      <c r="G105" s="161">
        <f>Igazgatás!G139+Községgazd!G114+Vagyongazd!G110+Közfoglalkoztatás!G105+Közút!G105+Környezetvédelem!G107+Egészségügy!G146+Sport!G112+Közművelődés!G127+Támogatás!G105</f>
        <v>0</v>
      </c>
      <c r="H105" s="169">
        <f>Igazgatás!H139+Községgazd!H114+Vagyongazd!H110+Közfoglalkoztatás!H105+Közút!H105+Környezetvédelem!H107+Egészségügy!H146+Sport!H112+Közművelődés!H127+Támogatás!H105</f>
        <v>0</v>
      </c>
      <c r="I105" s="76">
        <f>Igazgatás!I139+Községgazd!L114+Vagyongazd!I110+Közfoglalkoztatás!I105+Közút!I105+Környezetvédelem!L107+Egészségügy!L146+Sport!I112+Közművelődés!K127+Támogatás!O105</f>
        <v>0</v>
      </c>
      <c r="J105" s="1">
        <f>Igazgatás!J139+Községgazd!M114+Vagyongazd!J110+Közfoglalkoztatás!J105+Közút!J105+Környezetvédelem!M107+Egészségügy!M146+Sport!J112+Közművelődés!L127+Támogatás!P105</f>
        <v>0</v>
      </c>
      <c r="K105" s="1">
        <f>Igazgatás!K139+Községgazd!N114+Vagyongazd!K110+Közfoglalkoztatás!K105+Közút!K105+Környezetvédelem!N107+Egészségügy!N146+Sport!K112+Közművelődés!M127+Támogatás!Q105</f>
        <v>0</v>
      </c>
      <c r="L105" s="1">
        <f>Igazgatás!L139+Községgazd!O114+Vagyongazd!L110+Közfoglalkoztatás!L105+Közút!L105+Környezetvédelem!O107+Egészségügy!O146+Sport!L112+Közművelődés!N127+Támogatás!R105</f>
        <v>0</v>
      </c>
      <c r="M105" s="1">
        <f>Igazgatás!M139+Községgazd!P114+Vagyongazd!M110+Közfoglalkoztatás!M105+Közút!M105+Környezetvédelem!P107+Egészségügy!P146+Sport!M112+Közművelődés!O127+Támogatás!S105</f>
        <v>0</v>
      </c>
      <c r="N105" s="82">
        <f>Igazgatás!N139+Községgazd!Q114+Vagyongazd!N110+Közfoglalkoztatás!N105+Közút!N105+Környezetvédelem!Q107+Egészségügy!Q146+Sport!N112+Közművelődés!P127+Támogatás!T105</f>
        <v>0</v>
      </c>
      <c r="O105" s="1">
        <f>Igazgatás!O139+Községgazd!R114+Vagyongazd!O110+Közfoglalkoztatás!O105+Közút!O105+Környezetvédelem!R107+Egészségügy!R146+Sport!O112+Közművelődés!Q127+Támogatás!U105</f>
        <v>0</v>
      </c>
      <c r="P105" s="42">
        <f>Igazgatás!P139+Községgazd!S114+Vagyongazd!P110+Közfoglalkoztatás!P105+Közút!P105+Környezetvédelem!S107+Egészségügy!S146+Sport!P112+Közművelődés!R127+Támogatás!V105</f>
        <v>0</v>
      </c>
      <c r="Q105" s="82">
        <f>Igazgatás!Q139+Községgazd!T114+Vagyongazd!Q110+Közfoglalkoztatás!Q105+Közút!Q105+Környezetvédelem!T107+Egészségügy!T146+Sport!Q112+Közművelődés!S127+Támogatás!W105</f>
        <v>0</v>
      </c>
      <c r="R105" s="1">
        <f>Igazgatás!R139+Községgazd!U114+Vagyongazd!R110+Közfoglalkoztatás!R105+Közút!R105+Környezetvédelem!U107+Egészségügy!U146+Sport!R112+Közművelődés!T127+Támogatás!X105</f>
        <v>0</v>
      </c>
      <c r="S105" s="42">
        <f>Igazgatás!S139+Községgazd!V114+Vagyongazd!S110+Közfoglalkoztatás!S105+Közút!S105+Környezetvédelem!V107+Egészségügy!V146+Sport!S112+Közművelődés!U127+Támogatás!Y105</f>
        <v>0</v>
      </c>
      <c r="T105" s="44">
        <f>Igazgatás!T139+Községgazd!W114+Vagyongazd!T110+Közfoglalkoztatás!T105+Közút!T105+Környezetvédelem!W107+Egészségügy!W146+Sport!T112+Közművelődés!V127+Támogatás!Z105</f>
        <v>0</v>
      </c>
    </row>
    <row r="106" spans="1:20" s="41" customFormat="1" hidden="1" x14ac:dyDescent="0.25">
      <c r="A106" s="128" t="s">
        <v>231</v>
      </c>
      <c r="B106" s="109" t="s">
        <v>664</v>
      </c>
      <c r="C106" s="564" t="s">
        <v>232</v>
      </c>
      <c r="D106" s="565"/>
      <c r="E106" s="565"/>
      <c r="F106" s="269">
        <f>Igazgatás!F140+Községgazd!F115+Vagyongazd!F111+Közfoglalkoztatás!F106+Közút!F106+Környezetvédelem!F108+Egészségügy!F147+Sport!F113+Közművelődés!F128+Támogatás!F106</f>
        <v>70000</v>
      </c>
      <c r="G106" s="162">
        <f>Igazgatás!G140+Községgazd!G115+Vagyongazd!G111+Közfoglalkoztatás!G106+Közút!G106+Környezetvédelem!G108+Egészségügy!G147+Sport!G113+Közművelődés!G128+Támogatás!G106</f>
        <v>0</v>
      </c>
      <c r="H106" s="172">
        <f>Igazgatás!H140+Községgazd!H115+Vagyongazd!H111+Közfoglalkoztatás!H106+Közút!H106+Környezetvédelem!H108+Egészségügy!H147+Sport!H113+Közművelődés!H128+Támogatás!H106</f>
        <v>70000</v>
      </c>
      <c r="I106" s="111">
        <f>Igazgatás!I140+Községgazd!L115+Vagyongazd!I111+Közfoglalkoztatás!I106+Közút!I106+Környezetvédelem!L108+Egészségügy!L147+Sport!I113+Közművelődés!K128+Támogatás!O106</f>
        <v>0</v>
      </c>
      <c r="J106" s="112">
        <f>Igazgatás!J140+Községgazd!M115+Vagyongazd!J111+Közfoglalkoztatás!J106+Közút!J106+Környezetvédelem!M108+Egészségügy!M147+Sport!J113+Közművelődés!L128+Támogatás!P106</f>
        <v>0</v>
      </c>
      <c r="K106" s="112">
        <f>Igazgatás!K140+Községgazd!N115+Vagyongazd!K111+Közfoglalkoztatás!K106+Közút!K106+Környezetvédelem!N108+Egészségügy!N147+Sport!K113+Közművelődés!M128+Támogatás!Q106</f>
        <v>70000</v>
      </c>
      <c r="L106" s="112">
        <f>Igazgatás!L140+Községgazd!O115+Vagyongazd!L111+Közfoglalkoztatás!L106+Közút!L106+Környezetvédelem!O108+Egészségügy!O147+Sport!L113+Közművelődés!N128+Támogatás!R106</f>
        <v>0</v>
      </c>
      <c r="M106" s="112">
        <f>Igazgatás!M140+Községgazd!P115+Vagyongazd!M111+Közfoglalkoztatás!M106+Közút!M106+Környezetvédelem!P108+Egészségügy!P147+Sport!M113+Közművelődés!O128+Támogatás!S106</f>
        <v>0</v>
      </c>
      <c r="N106" s="115">
        <f>Igazgatás!N140+Községgazd!Q115+Vagyongazd!N111+Közfoglalkoztatás!N106+Közút!N106+Környezetvédelem!Q108+Egészségügy!Q147+Sport!N113+Közművelődés!P128+Támogatás!T106</f>
        <v>0</v>
      </c>
      <c r="O106" s="112">
        <f>Igazgatás!O140+Községgazd!R115+Vagyongazd!O111+Közfoglalkoztatás!O106+Közút!O106+Környezetvédelem!R108+Egészségügy!R147+Sport!O113+Közművelődés!Q128+Támogatás!U106</f>
        <v>0</v>
      </c>
      <c r="P106" s="114">
        <f>Igazgatás!P140+Községgazd!S115+Vagyongazd!P111+Közfoglalkoztatás!P106+Közút!P106+Környezetvédelem!S108+Egészségügy!S147+Sport!P113+Közművelődés!R128+Támogatás!V106</f>
        <v>0</v>
      </c>
      <c r="Q106" s="115">
        <f>Igazgatás!Q140+Községgazd!T115+Vagyongazd!Q111+Közfoglalkoztatás!Q106+Közút!Q106+Környezetvédelem!T108+Egészségügy!T147+Sport!Q113+Közművelődés!S128+Támogatás!W106</f>
        <v>0</v>
      </c>
      <c r="R106" s="112">
        <f>Igazgatás!R140+Községgazd!U115+Vagyongazd!R111+Közfoglalkoztatás!R106+Közút!R106+Környezetvédelem!U108+Egészségügy!U147+Sport!R113+Közművelődés!T128+Támogatás!X106</f>
        <v>0</v>
      </c>
      <c r="S106" s="114">
        <f>Igazgatás!S140+Községgazd!V115+Vagyongazd!S111+Közfoglalkoztatás!S106+Közút!S106+Környezetvédelem!V108+Egészségügy!V147+Sport!S113+Közművelődés!U128+Támogatás!Y106</f>
        <v>0</v>
      </c>
      <c r="T106" s="116">
        <f>Igazgatás!T140+Községgazd!W115+Vagyongazd!T111+Közfoglalkoztatás!T106+Közút!T106+Környezetvédelem!W108+Egészségügy!W147+Sport!T113+Közművelődés!V128+Támogatás!Z106</f>
        <v>0</v>
      </c>
    </row>
    <row r="107" spans="1:20" hidden="1" x14ac:dyDescent="0.25">
      <c r="B107" s="55"/>
      <c r="C107" s="2"/>
      <c r="D107" s="524" t="s">
        <v>368</v>
      </c>
      <c r="E107" s="524"/>
      <c r="F107" s="258">
        <f>Igazgatás!F141+Községgazd!F116+Vagyongazd!F112+Közfoglalkoztatás!F107+Közút!F107+Környezetvédelem!F109+Egészségügy!F148+Sport!F114+Közművelődés!F129+Támogatás!F107</f>
        <v>70000</v>
      </c>
      <c r="G107" s="151">
        <f>Igazgatás!G141+Községgazd!G116+Vagyongazd!G112+Közfoglalkoztatás!G107+Közút!G107+Környezetvédelem!G109+Egészségügy!G148+Sport!G114+Közművelődés!G129+Támogatás!G107</f>
        <v>0</v>
      </c>
      <c r="H107" s="169">
        <f>Igazgatás!H141+Községgazd!H116+Vagyongazd!H112+Közfoglalkoztatás!H107+Közút!H107+Környezetvédelem!H109+Egészségügy!H148+Sport!H114+Közművelődés!H129+Támogatás!H107</f>
        <v>70000</v>
      </c>
      <c r="I107" s="76">
        <f>Igazgatás!I141+Községgazd!L116+Vagyongazd!I112+Közfoglalkoztatás!I107+Közút!I107+Környezetvédelem!L109+Egészségügy!L148+Sport!I114+Közművelődés!K129+Támogatás!O107</f>
        <v>0</v>
      </c>
      <c r="J107" s="1">
        <f>Igazgatás!J141+Községgazd!M116+Vagyongazd!J112+Közfoglalkoztatás!J107+Közút!J107+Környezetvédelem!M109+Egészségügy!M148+Sport!J114+Közművelődés!L129+Támogatás!P107</f>
        <v>0</v>
      </c>
      <c r="K107" s="1">
        <f>Igazgatás!K141+Községgazd!N116+Vagyongazd!K112+Közfoglalkoztatás!K107+Közút!K107+Környezetvédelem!N109+Egészségügy!N148+Sport!K114+Közművelődés!M129+Támogatás!Q107</f>
        <v>70000</v>
      </c>
      <c r="L107" s="1">
        <f>Igazgatás!L141+Községgazd!O116+Vagyongazd!L112+Közfoglalkoztatás!L107+Közút!L107+Környezetvédelem!O109+Egészségügy!O148+Sport!L114+Közművelődés!N129+Támogatás!R107</f>
        <v>0</v>
      </c>
      <c r="M107" s="1">
        <f>Igazgatás!M141+Községgazd!P116+Vagyongazd!M112+Közfoglalkoztatás!M107+Közút!M107+Környezetvédelem!P109+Egészségügy!P148+Sport!M114+Közművelődés!O129+Támogatás!S107</f>
        <v>0</v>
      </c>
      <c r="N107" s="82">
        <f>Igazgatás!N141+Községgazd!Q116+Vagyongazd!N112+Közfoglalkoztatás!N107+Közút!N107+Környezetvédelem!Q109+Egészségügy!Q148+Sport!N114+Közművelődés!P129+Támogatás!T107</f>
        <v>0</v>
      </c>
      <c r="O107" s="1">
        <f>Igazgatás!O141+Községgazd!R116+Vagyongazd!O112+Közfoglalkoztatás!O107+Közút!O107+Környezetvédelem!R109+Egészségügy!R148+Sport!O114+Közművelődés!Q129+Támogatás!U107</f>
        <v>0</v>
      </c>
      <c r="P107" s="42">
        <f>Igazgatás!P141+Községgazd!S116+Vagyongazd!P112+Közfoglalkoztatás!P107+Közút!P107+Környezetvédelem!S109+Egészségügy!S148+Sport!P114+Közművelődés!R129+Támogatás!V107</f>
        <v>0</v>
      </c>
      <c r="Q107" s="82">
        <f>Igazgatás!Q141+Községgazd!T116+Vagyongazd!Q112+Közfoglalkoztatás!Q107+Közút!Q107+Környezetvédelem!T109+Egészségügy!T148+Sport!Q114+Közművelődés!S129+Támogatás!W107</f>
        <v>0</v>
      </c>
      <c r="R107" s="1">
        <f>Igazgatás!R141+Községgazd!U116+Vagyongazd!R112+Közfoglalkoztatás!R107+Közút!R107+Környezetvédelem!U109+Egészségügy!U148+Sport!R114+Közművelődés!T129+Támogatás!X107</f>
        <v>0</v>
      </c>
      <c r="S107" s="42">
        <f>Igazgatás!S141+Községgazd!V116+Vagyongazd!S112+Közfoglalkoztatás!S107+Közút!S107+Környezetvédelem!V109+Egészségügy!V148+Sport!S114+Közművelődés!U129+Támogatás!Y107</f>
        <v>0</v>
      </c>
      <c r="T107" s="44">
        <f>Igazgatás!T141+Községgazd!W116+Vagyongazd!T112+Közfoglalkoztatás!T107+Közút!T107+Környezetvédelem!W109+Egészségügy!W148+Sport!T114+Közművelődés!V129+Támogatás!Z107</f>
        <v>0</v>
      </c>
    </row>
    <row r="108" spans="1:20" hidden="1" x14ac:dyDescent="0.25">
      <c r="B108" s="55"/>
      <c r="C108" s="2"/>
      <c r="D108" s="524" t="s">
        <v>515</v>
      </c>
      <c r="E108" s="524"/>
      <c r="F108" s="258">
        <f>Igazgatás!F142+Községgazd!F117+Vagyongazd!F113+Közfoglalkoztatás!F108+Közút!F108+Környezetvédelem!F110+Egészségügy!F149+Sport!F115+Közművelődés!F130+Támogatás!F108</f>
        <v>0</v>
      </c>
      <c r="G108" s="151">
        <f>Igazgatás!G142+Községgazd!G117+Vagyongazd!G113+Közfoglalkoztatás!G108+Közút!G108+Környezetvédelem!G110+Egészségügy!G149+Sport!G115+Közművelődés!G130+Támogatás!G108</f>
        <v>0</v>
      </c>
      <c r="H108" s="169">
        <f>Igazgatás!H142+Községgazd!H117+Vagyongazd!H113+Közfoglalkoztatás!H108+Közút!H108+Környezetvédelem!H110+Egészségügy!H149+Sport!H115+Közművelődés!H130+Támogatás!H108</f>
        <v>0</v>
      </c>
      <c r="I108" s="76">
        <f>Igazgatás!I142+Községgazd!L117+Vagyongazd!I113+Közfoglalkoztatás!I108+Közút!I108+Környezetvédelem!L110+Egészségügy!L149+Sport!I115+Közművelődés!K130+Támogatás!O108</f>
        <v>0</v>
      </c>
      <c r="J108" s="1">
        <f>Igazgatás!J142+Községgazd!M117+Vagyongazd!J113+Közfoglalkoztatás!J108+Közút!J108+Környezetvédelem!M110+Egészségügy!M149+Sport!J115+Közművelődés!L130+Támogatás!P108</f>
        <v>0</v>
      </c>
      <c r="K108" s="1">
        <f>Igazgatás!K142+Községgazd!N117+Vagyongazd!K113+Közfoglalkoztatás!K108+Közút!K108+Környezetvédelem!N110+Egészségügy!N149+Sport!K115+Közművelődés!M130+Támogatás!Q108</f>
        <v>0</v>
      </c>
      <c r="L108" s="1">
        <f>Igazgatás!L142+Községgazd!O117+Vagyongazd!L113+Közfoglalkoztatás!L108+Közút!L108+Környezetvédelem!O110+Egészségügy!O149+Sport!L115+Közművelődés!N130+Támogatás!R108</f>
        <v>0</v>
      </c>
      <c r="M108" s="1">
        <f>Igazgatás!M142+Községgazd!P117+Vagyongazd!M113+Közfoglalkoztatás!M108+Közút!M108+Környezetvédelem!P110+Egészségügy!P149+Sport!M115+Közművelődés!O130+Támogatás!S108</f>
        <v>0</v>
      </c>
      <c r="N108" s="82">
        <f>Igazgatás!N142+Községgazd!Q117+Vagyongazd!N113+Közfoglalkoztatás!N108+Közút!N108+Környezetvédelem!Q110+Egészségügy!Q149+Sport!N115+Közművelődés!P130+Támogatás!T108</f>
        <v>0</v>
      </c>
      <c r="O108" s="1">
        <f>Igazgatás!O142+Községgazd!R117+Vagyongazd!O113+Közfoglalkoztatás!O108+Közút!O108+Környezetvédelem!R110+Egészségügy!R149+Sport!O115+Közművelődés!Q130+Támogatás!U108</f>
        <v>0</v>
      </c>
      <c r="P108" s="42">
        <f>Igazgatás!P142+Községgazd!S117+Vagyongazd!P113+Közfoglalkoztatás!P108+Közút!P108+Környezetvédelem!S110+Egészségügy!S149+Sport!P115+Közművelődés!R130+Támogatás!V108</f>
        <v>0</v>
      </c>
      <c r="Q108" s="82">
        <f>Igazgatás!Q142+Községgazd!T117+Vagyongazd!Q113+Közfoglalkoztatás!Q108+Közút!Q108+Környezetvédelem!T110+Egészségügy!T149+Sport!Q115+Közművelődés!S130+Támogatás!W108</f>
        <v>0</v>
      </c>
      <c r="R108" s="1">
        <f>Igazgatás!R142+Községgazd!U117+Vagyongazd!R113+Közfoglalkoztatás!R108+Közút!R108+Környezetvédelem!U110+Egészségügy!U149+Sport!R115+Közművelődés!T130+Támogatás!X108</f>
        <v>0</v>
      </c>
      <c r="S108" s="42">
        <f>Igazgatás!S142+Községgazd!V117+Vagyongazd!S113+Közfoglalkoztatás!S108+Közút!S108+Környezetvédelem!V110+Egészségügy!V149+Sport!S115+Közművelődés!U130+Támogatás!Y108</f>
        <v>0</v>
      </c>
      <c r="T108" s="44">
        <f>Igazgatás!T142+Községgazd!W117+Vagyongazd!T113+Közfoglalkoztatás!T108+Közút!T108+Környezetvédelem!W110+Egészségügy!W149+Sport!T115+Közművelődés!V130+Támogatás!Z108</f>
        <v>0</v>
      </c>
    </row>
    <row r="109" spans="1:20" hidden="1" x14ac:dyDescent="0.25">
      <c r="B109" s="55"/>
      <c r="C109" s="2"/>
      <c r="D109" s="524" t="s">
        <v>517</v>
      </c>
      <c r="E109" s="524"/>
      <c r="F109" s="258">
        <f>Igazgatás!F143+Községgazd!F118+Vagyongazd!F114+Közfoglalkoztatás!F109+Közút!F109+Környezetvédelem!F111+Egészségügy!F150+Sport!F116+Közművelődés!F131+Támogatás!F109</f>
        <v>0</v>
      </c>
      <c r="G109" s="151">
        <f>Igazgatás!G143+Községgazd!G118+Vagyongazd!G114+Közfoglalkoztatás!G109+Közút!G109+Környezetvédelem!G111+Egészségügy!G150+Sport!G116+Közművelődés!G131+Támogatás!G109</f>
        <v>0</v>
      </c>
      <c r="H109" s="169">
        <f>Igazgatás!H143+Községgazd!H118+Vagyongazd!H114+Közfoglalkoztatás!H109+Közút!H109+Környezetvédelem!H111+Egészségügy!H150+Sport!H116+Közművelődés!H131+Támogatás!H109</f>
        <v>0</v>
      </c>
      <c r="I109" s="76">
        <f>Igazgatás!I143+Községgazd!L118+Vagyongazd!I114+Közfoglalkoztatás!I109+Közút!I109+Környezetvédelem!L111+Egészségügy!L150+Sport!I116+Közművelődés!K131+Támogatás!O109</f>
        <v>0</v>
      </c>
      <c r="J109" s="1">
        <f>Igazgatás!J143+Községgazd!M118+Vagyongazd!J114+Közfoglalkoztatás!J109+Közút!J109+Környezetvédelem!M111+Egészségügy!M150+Sport!J116+Közművelődés!L131+Támogatás!P109</f>
        <v>0</v>
      </c>
      <c r="K109" s="1">
        <f>Igazgatás!K143+Községgazd!N118+Vagyongazd!K114+Közfoglalkoztatás!K109+Közút!K109+Környezetvédelem!N111+Egészségügy!N150+Sport!K116+Közművelődés!M131+Támogatás!Q109</f>
        <v>0</v>
      </c>
      <c r="L109" s="1">
        <f>Igazgatás!L143+Községgazd!O118+Vagyongazd!L114+Közfoglalkoztatás!L109+Közút!L109+Környezetvédelem!O111+Egészségügy!O150+Sport!L116+Közművelődés!N131+Támogatás!R109</f>
        <v>0</v>
      </c>
      <c r="M109" s="1">
        <f>Igazgatás!M143+Községgazd!P118+Vagyongazd!M114+Közfoglalkoztatás!M109+Közút!M109+Környezetvédelem!P111+Egészségügy!P150+Sport!M116+Közművelődés!O131+Támogatás!S109</f>
        <v>0</v>
      </c>
      <c r="N109" s="82">
        <f>Igazgatás!N143+Községgazd!Q118+Vagyongazd!N114+Közfoglalkoztatás!N109+Közút!N109+Környezetvédelem!Q111+Egészségügy!Q150+Sport!N116+Közművelődés!P131+Támogatás!T109</f>
        <v>0</v>
      </c>
      <c r="O109" s="1">
        <f>Igazgatás!O143+Községgazd!R118+Vagyongazd!O114+Közfoglalkoztatás!O109+Közút!O109+Környezetvédelem!R111+Egészségügy!R150+Sport!O116+Közművelődés!Q131+Támogatás!U109</f>
        <v>0</v>
      </c>
      <c r="P109" s="42">
        <f>Igazgatás!P143+Községgazd!S118+Vagyongazd!P114+Közfoglalkoztatás!P109+Közút!P109+Környezetvédelem!S111+Egészségügy!S150+Sport!P116+Közművelődés!R131+Támogatás!V109</f>
        <v>0</v>
      </c>
      <c r="Q109" s="82">
        <f>Igazgatás!Q143+Községgazd!T118+Vagyongazd!Q114+Közfoglalkoztatás!Q109+Közút!Q109+Környezetvédelem!T111+Egészségügy!T150+Sport!Q116+Közművelődés!S131+Támogatás!W109</f>
        <v>0</v>
      </c>
      <c r="R109" s="1">
        <f>Igazgatás!R143+Községgazd!U118+Vagyongazd!R114+Közfoglalkoztatás!R109+Közút!R109+Környezetvédelem!U111+Egészségügy!U150+Sport!R116+Közművelődés!T131+Támogatás!X109</f>
        <v>0</v>
      </c>
      <c r="S109" s="42">
        <f>Igazgatás!S143+Községgazd!V118+Vagyongazd!S114+Közfoglalkoztatás!S109+Közút!S109+Környezetvédelem!V111+Egészségügy!V150+Sport!S116+Közművelődés!U131+Támogatás!Y109</f>
        <v>0</v>
      </c>
      <c r="T109" s="44">
        <f>Igazgatás!T143+Községgazd!W118+Vagyongazd!T114+Közfoglalkoztatás!T109+Közút!T109+Környezetvédelem!W111+Egészségügy!W150+Sport!T116+Közművelődés!V131+Támogatás!Z109</f>
        <v>0</v>
      </c>
    </row>
    <row r="110" spans="1:20" hidden="1" x14ac:dyDescent="0.25">
      <c r="B110" s="55"/>
      <c r="C110" s="2"/>
      <c r="D110" s="524" t="s">
        <v>518</v>
      </c>
      <c r="E110" s="524"/>
      <c r="F110" s="258">
        <f>Igazgatás!F144+Községgazd!F119+Vagyongazd!F115+Közfoglalkoztatás!F110+Közút!F110+Környezetvédelem!F112+Egészségügy!F151+Sport!F117+Közművelődés!F132+Támogatás!F110</f>
        <v>0</v>
      </c>
      <c r="G110" s="151">
        <f>Igazgatás!G144+Községgazd!G119+Vagyongazd!G115+Közfoglalkoztatás!G110+Közút!G110+Környezetvédelem!G112+Egészségügy!G151+Sport!G117+Közművelődés!G132+Támogatás!G110</f>
        <v>0</v>
      </c>
      <c r="H110" s="169">
        <f>Igazgatás!H144+Községgazd!H119+Vagyongazd!H115+Közfoglalkoztatás!H110+Közút!H110+Környezetvédelem!H112+Egészségügy!H151+Sport!H117+Közművelődés!H132+Támogatás!H110</f>
        <v>0</v>
      </c>
      <c r="I110" s="76">
        <f>Igazgatás!I144+Községgazd!L119+Vagyongazd!I115+Közfoglalkoztatás!I110+Közút!I110+Környezetvédelem!L112+Egészségügy!L151+Sport!I117+Közművelődés!K132+Támogatás!O110</f>
        <v>0</v>
      </c>
      <c r="J110" s="1">
        <f>Igazgatás!J144+Községgazd!M119+Vagyongazd!J115+Közfoglalkoztatás!J110+Közút!J110+Környezetvédelem!M112+Egészségügy!M151+Sport!J117+Közművelődés!L132+Támogatás!P110</f>
        <v>0</v>
      </c>
      <c r="K110" s="1">
        <f>Igazgatás!K144+Községgazd!N119+Vagyongazd!K115+Közfoglalkoztatás!K110+Közút!K110+Környezetvédelem!N112+Egészségügy!N151+Sport!K117+Közművelődés!M132+Támogatás!Q110</f>
        <v>0</v>
      </c>
      <c r="L110" s="1">
        <f>Igazgatás!L144+Községgazd!O119+Vagyongazd!L115+Közfoglalkoztatás!L110+Közút!L110+Környezetvédelem!O112+Egészségügy!O151+Sport!L117+Közművelődés!N132+Támogatás!R110</f>
        <v>0</v>
      </c>
      <c r="M110" s="1">
        <f>Igazgatás!M144+Községgazd!P119+Vagyongazd!M115+Közfoglalkoztatás!M110+Közút!M110+Környezetvédelem!P112+Egészségügy!P151+Sport!M117+Közművelődés!O132+Támogatás!S110</f>
        <v>0</v>
      </c>
      <c r="N110" s="82">
        <f>Igazgatás!N144+Községgazd!Q119+Vagyongazd!N115+Közfoglalkoztatás!N110+Közút!N110+Környezetvédelem!Q112+Egészségügy!Q151+Sport!N117+Közművelődés!P132+Támogatás!T110</f>
        <v>0</v>
      </c>
      <c r="O110" s="1">
        <f>Igazgatás!O144+Községgazd!R119+Vagyongazd!O115+Közfoglalkoztatás!O110+Közút!O110+Környezetvédelem!R112+Egészségügy!R151+Sport!O117+Közművelődés!Q132+Támogatás!U110</f>
        <v>0</v>
      </c>
      <c r="P110" s="42">
        <f>Igazgatás!P144+Községgazd!S119+Vagyongazd!P115+Közfoglalkoztatás!P110+Közút!P110+Környezetvédelem!S112+Egészségügy!S151+Sport!P117+Közművelődés!R132+Támogatás!V110</f>
        <v>0</v>
      </c>
      <c r="Q110" s="82">
        <f>Igazgatás!Q144+Községgazd!T119+Vagyongazd!Q115+Közfoglalkoztatás!Q110+Közút!Q110+Környezetvédelem!T112+Egészségügy!T151+Sport!Q117+Közművelődés!S132+Támogatás!W110</f>
        <v>0</v>
      </c>
      <c r="R110" s="1">
        <f>Igazgatás!R144+Községgazd!U119+Vagyongazd!R115+Közfoglalkoztatás!R110+Közút!R110+Környezetvédelem!U112+Egészségügy!U151+Sport!R117+Közművelődés!T132+Támogatás!X110</f>
        <v>0</v>
      </c>
      <c r="S110" s="42">
        <f>Igazgatás!S144+Községgazd!V119+Vagyongazd!S115+Közfoglalkoztatás!S110+Közút!S110+Környezetvédelem!V112+Egészségügy!V151+Sport!S117+Közművelődés!U132+Támogatás!Y110</f>
        <v>0</v>
      </c>
      <c r="T110" s="44">
        <f>Igazgatás!T144+Községgazd!W119+Vagyongazd!T115+Közfoglalkoztatás!T110+Közút!T110+Környezetvédelem!W112+Egészségügy!W151+Sport!T117+Közművelődés!V132+Támogatás!Z110</f>
        <v>0</v>
      </c>
    </row>
    <row r="111" spans="1:20" hidden="1" x14ac:dyDescent="0.25">
      <c r="B111" s="55"/>
      <c r="C111" s="2"/>
      <c r="D111" s="524" t="s">
        <v>522</v>
      </c>
      <c r="E111" s="524"/>
      <c r="F111" s="258">
        <f>Igazgatás!F145+Községgazd!F120+Vagyongazd!F116+Közfoglalkoztatás!F111+Közút!F111+Környezetvédelem!F113+Egészségügy!F152+Sport!F118+Közművelődés!F133+Támogatás!F111</f>
        <v>0</v>
      </c>
      <c r="G111" s="151">
        <f>Igazgatás!G145+Községgazd!G120+Vagyongazd!G116+Közfoglalkoztatás!G111+Közút!G111+Környezetvédelem!G113+Egészségügy!G152+Sport!G118+Közművelődés!G133+Támogatás!G111</f>
        <v>0</v>
      </c>
      <c r="H111" s="169">
        <f>Igazgatás!H145+Községgazd!H120+Vagyongazd!H116+Közfoglalkoztatás!H111+Közút!H111+Környezetvédelem!H113+Egészségügy!H152+Sport!H118+Közművelődés!H133+Támogatás!H111</f>
        <v>0</v>
      </c>
      <c r="I111" s="76">
        <f>Igazgatás!I145+Községgazd!L120+Vagyongazd!I116+Közfoglalkoztatás!I111+Közút!I111+Környezetvédelem!L113+Egészségügy!L152+Sport!I118+Közművelődés!K133+Támogatás!O111</f>
        <v>0</v>
      </c>
      <c r="J111" s="1">
        <f>Igazgatás!J145+Községgazd!M120+Vagyongazd!J116+Közfoglalkoztatás!J111+Közút!J111+Környezetvédelem!M113+Egészségügy!M152+Sport!J118+Közművelődés!L133+Támogatás!P111</f>
        <v>0</v>
      </c>
      <c r="K111" s="1">
        <f>Igazgatás!K145+Községgazd!N120+Vagyongazd!K116+Közfoglalkoztatás!K111+Közút!K111+Környezetvédelem!N113+Egészségügy!N152+Sport!K118+Közművelődés!M133+Támogatás!Q111</f>
        <v>0</v>
      </c>
      <c r="L111" s="1">
        <f>Igazgatás!L145+Községgazd!O120+Vagyongazd!L116+Közfoglalkoztatás!L111+Közút!L111+Környezetvédelem!O113+Egészségügy!O152+Sport!L118+Közművelődés!N133+Támogatás!R111</f>
        <v>0</v>
      </c>
      <c r="M111" s="1">
        <f>Igazgatás!M145+Községgazd!P120+Vagyongazd!M116+Közfoglalkoztatás!M111+Közút!M111+Környezetvédelem!P113+Egészségügy!P152+Sport!M118+Közművelődés!O133+Támogatás!S111</f>
        <v>0</v>
      </c>
      <c r="N111" s="82">
        <f>Igazgatás!N145+Községgazd!Q120+Vagyongazd!N116+Közfoglalkoztatás!N111+Közút!N111+Környezetvédelem!Q113+Egészségügy!Q152+Sport!N118+Közművelődés!P133+Támogatás!T111</f>
        <v>0</v>
      </c>
      <c r="O111" s="1">
        <f>Igazgatás!O145+Községgazd!R120+Vagyongazd!O116+Közfoglalkoztatás!O111+Közút!O111+Környezetvédelem!R113+Egészségügy!R152+Sport!O118+Közművelődés!Q133+Támogatás!U111</f>
        <v>0</v>
      </c>
      <c r="P111" s="42">
        <f>Igazgatás!P145+Községgazd!S120+Vagyongazd!P116+Közfoglalkoztatás!P111+Közút!P111+Környezetvédelem!S113+Egészségügy!S152+Sport!P118+Közművelődés!R133+Támogatás!V111</f>
        <v>0</v>
      </c>
      <c r="Q111" s="82">
        <f>Igazgatás!Q145+Községgazd!T120+Vagyongazd!Q116+Közfoglalkoztatás!Q111+Közút!Q111+Környezetvédelem!T113+Egészségügy!T152+Sport!Q118+Közművelődés!S133+Támogatás!W111</f>
        <v>0</v>
      </c>
      <c r="R111" s="1">
        <f>Igazgatás!R145+Községgazd!U120+Vagyongazd!R116+Közfoglalkoztatás!R111+Közút!R111+Környezetvédelem!U113+Egészségügy!U152+Sport!R118+Közművelődés!T133+Támogatás!X111</f>
        <v>0</v>
      </c>
      <c r="S111" s="42">
        <f>Igazgatás!S145+Községgazd!V120+Vagyongazd!S116+Közfoglalkoztatás!S111+Közút!S111+Környezetvédelem!V113+Egészségügy!V152+Sport!S118+Közművelődés!U133+Támogatás!Y111</f>
        <v>0</v>
      </c>
      <c r="T111" s="44">
        <f>Igazgatás!T145+Községgazd!W120+Vagyongazd!T116+Közfoglalkoztatás!T111+Közút!T111+Környezetvédelem!W113+Egészségügy!W152+Sport!T118+Közművelődés!V133+Támogatás!Z111</f>
        <v>0</v>
      </c>
    </row>
    <row r="112" spans="1:20" hidden="1" x14ac:dyDescent="0.25">
      <c r="B112" s="55"/>
      <c r="C112" s="2"/>
      <c r="D112" s="524" t="s">
        <v>520</v>
      </c>
      <c r="E112" s="524"/>
      <c r="F112" s="258">
        <f>Igazgatás!F146+Községgazd!F121+Vagyongazd!F117+Közfoglalkoztatás!F112+Közút!F112+Környezetvédelem!F114+Egészségügy!F153+Sport!F119+Közművelődés!F134+Támogatás!F112</f>
        <v>0</v>
      </c>
      <c r="G112" s="151">
        <f>Igazgatás!G146+Községgazd!G121+Vagyongazd!G117+Közfoglalkoztatás!G112+Közút!G112+Környezetvédelem!G114+Egészségügy!G153+Sport!G119+Közművelődés!G134+Támogatás!G112</f>
        <v>0</v>
      </c>
      <c r="H112" s="169">
        <f>Igazgatás!H146+Községgazd!H121+Vagyongazd!H117+Közfoglalkoztatás!H112+Közút!H112+Környezetvédelem!H114+Egészségügy!H153+Sport!H119+Közművelődés!H134+Támogatás!H112</f>
        <v>0</v>
      </c>
      <c r="I112" s="76">
        <f>Igazgatás!I146+Községgazd!L121+Vagyongazd!I117+Közfoglalkoztatás!I112+Közút!I112+Környezetvédelem!L114+Egészségügy!L153+Sport!I119+Közművelődés!K134+Támogatás!O112</f>
        <v>0</v>
      </c>
      <c r="J112" s="1">
        <f>Igazgatás!J146+Községgazd!M121+Vagyongazd!J117+Közfoglalkoztatás!J112+Közút!J112+Környezetvédelem!M114+Egészségügy!M153+Sport!J119+Közművelődés!L134+Támogatás!P112</f>
        <v>0</v>
      </c>
      <c r="K112" s="1">
        <f>Igazgatás!K146+Községgazd!N121+Vagyongazd!K117+Közfoglalkoztatás!K112+Közút!K112+Környezetvédelem!N114+Egészségügy!N153+Sport!K119+Közművelődés!M134+Támogatás!Q112</f>
        <v>0</v>
      </c>
      <c r="L112" s="1">
        <f>Igazgatás!L146+Községgazd!O121+Vagyongazd!L117+Közfoglalkoztatás!L112+Közút!L112+Környezetvédelem!O114+Egészségügy!O153+Sport!L119+Közművelődés!N134+Támogatás!R112</f>
        <v>0</v>
      </c>
      <c r="M112" s="1">
        <f>Igazgatás!M146+Községgazd!P121+Vagyongazd!M117+Közfoglalkoztatás!M112+Közút!M112+Környezetvédelem!P114+Egészségügy!P153+Sport!M119+Közművelődés!O134+Támogatás!S112</f>
        <v>0</v>
      </c>
      <c r="N112" s="82">
        <f>Igazgatás!N146+Községgazd!Q121+Vagyongazd!N117+Közfoglalkoztatás!N112+Közút!N112+Környezetvédelem!Q114+Egészségügy!Q153+Sport!N119+Közművelődés!P134+Támogatás!T112</f>
        <v>0</v>
      </c>
      <c r="O112" s="1">
        <f>Igazgatás!O146+Községgazd!R121+Vagyongazd!O117+Közfoglalkoztatás!O112+Közút!O112+Környezetvédelem!R114+Egészségügy!R153+Sport!O119+Közművelődés!Q134+Támogatás!U112</f>
        <v>0</v>
      </c>
      <c r="P112" s="42">
        <f>Igazgatás!P146+Községgazd!S121+Vagyongazd!P117+Közfoglalkoztatás!P112+Közút!P112+Környezetvédelem!S114+Egészségügy!S153+Sport!P119+Közművelődés!R134+Támogatás!V112</f>
        <v>0</v>
      </c>
      <c r="Q112" s="82">
        <f>Igazgatás!Q146+Községgazd!T121+Vagyongazd!Q117+Közfoglalkoztatás!Q112+Közút!Q112+Környezetvédelem!T114+Egészségügy!T153+Sport!Q119+Közművelődés!S134+Támogatás!W112</f>
        <v>0</v>
      </c>
      <c r="R112" s="1">
        <f>Igazgatás!R146+Községgazd!U121+Vagyongazd!R117+Közfoglalkoztatás!R112+Közút!R112+Környezetvédelem!U114+Egészségügy!U153+Sport!R119+Közművelődés!T134+Támogatás!X112</f>
        <v>0</v>
      </c>
      <c r="S112" s="42">
        <f>Igazgatás!S146+Községgazd!V121+Vagyongazd!S117+Közfoglalkoztatás!S112+Közút!S112+Környezetvédelem!V114+Egészségügy!V153+Sport!S119+Közművelődés!U134+Támogatás!Y112</f>
        <v>0</v>
      </c>
      <c r="T112" s="44">
        <f>Igazgatás!T146+Községgazd!W121+Vagyongazd!T117+Közfoglalkoztatás!T112+Közút!T112+Környezetvédelem!W114+Egészségügy!W153+Sport!T119+Közművelődés!V134+Támogatás!Z112</f>
        <v>0</v>
      </c>
    </row>
    <row r="113" spans="1:20" ht="25.5" hidden="1" customHeight="1" x14ac:dyDescent="0.25">
      <c r="B113" s="55"/>
      <c r="C113" s="2"/>
      <c r="D113" s="523" t="s">
        <v>524</v>
      </c>
      <c r="E113" s="523"/>
      <c r="F113" s="268">
        <f>Igazgatás!F147+Községgazd!F122+Vagyongazd!F118+Közfoglalkoztatás!F113+Közút!F113+Környezetvédelem!F115+Egészségügy!F154+Sport!F120+Közművelődés!F135+Támogatás!F113</f>
        <v>0</v>
      </c>
      <c r="G113" s="161">
        <f>Igazgatás!G147+Községgazd!G122+Vagyongazd!G118+Közfoglalkoztatás!G113+Közút!G113+Környezetvédelem!G115+Egészségügy!G154+Sport!G120+Közművelődés!G135+Támogatás!G113</f>
        <v>0</v>
      </c>
      <c r="H113" s="169">
        <f>Igazgatás!H147+Községgazd!H122+Vagyongazd!H118+Közfoglalkoztatás!H113+Közút!H113+Környezetvédelem!H115+Egészségügy!H154+Sport!H120+Közművelődés!H135+Támogatás!H113</f>
        <v>0</v>
      </c>
      <c r="I113" s="76">
        <f>Igazgatás!I147+Községgazd!L122+Vagyongazd!I118+Közfoglalkoztatás!I113+Közút!I113+Környezetvédelem!L115+Egészségügy!L154+Sport!I120+Közművelődés!K135+Támogatás!O113</f>
        <v>0</v>
      </c>
      <c r="J113" s="1">
        <f>Igazgatás!J147+Községgazd!M122+Vagyongazd!J118+Közfoglalkoztatás!J113+Közút!J113+Környezetvédelem!M115+Egészségügy!M154+Sport!J120+Közművelődés!L135+Támogatás!P113</f>
        <v>0</v>
      </c>
      <c r="K113" s="1">
        <f>Igazgatás!K147+Községgazd!N122+Vagyongazd!K118+Közfoglalkoztatás!K113+Közút!K113+Környezetvédelem!N115+Egészségügy!N154+Sport!K120+Közművelődés!M135+Támogatás!Q113</f>
        <v>0</v>
      </c>
      <c r="L113" s="1">
        <f>Igazgatás!L147+Községgazd!O122+Vagyongazd!L118+Közfoglalkoztatás!L113+Közút!L113+Környezetvédelem!O115+Egészségügy!O154+Sport!L120+Közművelődés!N135+Támogatás!R113</f>
        <v>0</v>
      </c>
      <c r="M113" s="1">
        <f>Igazgatás!M147+Községgazd!P122+Vagyongazd!M118+Közfoglalkoztatás!M113+Közút!M113+Környezetvédelem!P115+Egészségügy!P154+Sport!M120+Közművelődés!O135+Támogatás!S113</f>
        <v>0</v>
      </c>
      <c r="N113" s="82">
        <f>Igazgatás!N147+Községgazd!Q122+Vagyongazd!N118+Közfoglalkoztatás!N113+Közút!N113+Környezetvédelem!Q115+Egészségügy!Q154+Sport!N120+Közművelődés!P135+Támogatás!T113</f>
        <v>0</v>
      </c>
      <c r="O113" s="1">
        <f>Igazgatás!O147+Községgazd!R122+Vagyongazd!O118+Közfoglalkoztatás!O113+Közút!O113+Környezetvédelem!R115+Egészségügy!R154+Sport!O120+Közművelődés!Q135+Támogatás!U113</f>
        <v>0</v>
      </c>
      <c r="P113" s="42">
        <f>Igazgatás!P147+Községgazd!S122+Vagyongazd!P118+Közfoglalkoztatás!P113+Közút!P113+Környezetvédelem!S115+Egészségügy!S154+Sport!P120+Közművelődés!R135+Támogatás!V113</f>
        <v>0</v>
      </c>
      <c r="Q113" s="82">
        <f>Igazgatás!Q147+Községgazd!T122+Vagyongazd!Q118+Közfoglalkoztatás!Q113+Közút!Q113+Környezetvédelem!T115+Egészségügy!T154+Sport!Q120+Közművelődés!S135+Támogatás!W113</f>
        <v>0</v>
      </c>
      <c r="R113" s="1">
        <f>Igazgatás!R147+Községgazd!U122+Vagyongazd!R118+Közfoglalkoztatás!R113+Közút!R113+Környezetvédelem!U115+Egészségügy!U154+Sport!R120+Közművelődés!T135+Támogatás!X113</f>
        <v>0</v>
      </c>
      <c r="S113" s="42">
        <f>Igazgatás!S147+Községgazd!V122+Vagyongazd!S118+Közfoglalkoztatás!S113+Közút!S113+Környezetvédelem!V115+Egészségügy!V154+Sport!S120+Közművelődés!U135+Támogatás!Y113</f>
        <v>0</v>
      </c>
      <c r="T113" s="44">
        <f>Igazgatás!T147+Községgazd!W122+Vagyongazd!T118+Közfoglalkoztatás!T113+Közút!T113+Környezetvédelem!W115+Egészségügy!W154+Sport!T120+Közművelődés!V135+Támogatás!Z113</f>
        <v>0</v>
      </c>
    </row>
    <row r="114" spans="1:20" hidden="1" x14ac:dyDescent="0.25">
      <c r="B114" s="55"/>
      <c r="C114" s="2"/>
      <c r="D114" s="524" t="s">
        <v>525</v>
      </c>
      <c r="E114" s="524"/>
      <c r="F114" s="258">
        <f>Igazgatás!F148+Községgazd!F123+Vagyongazd!F119+Közfoglalkoztatás!F114+Közút!F114+Környezetvédelem!F116+Egészségügy!F155+Sport!F121+Közművelődés!F136+Támogatás!F114</f>
        <v>0</v>
      </c>
      <c r="G114" s="151">
        <f>Igazgatás!G148+Községgazd!G123+Vagyongazd!G119+Közfoglalkoztatás!G114+Közút!G114+Környezetvédelem!G116+Egészségügy!G155+Sport!G121+Közművelődés!G136+Támogatás!G114</f>
        <v>0</v>
      </c>
      <c r="H114" s="169">
        <f>Igazgatás!H148+Községgazd!H123+Vagyongazd!H119+Közfoglalkoztatás!H114+Közút!H114+Környezetvédelem!H116+Egészségügy!H155+Sport!H121+Közművelődés!H136+Támogatás!H114</f>
        <v>0</v>
      </c>
      <c r="I114" s="76">
        <f>Igazgatás!I148+Községgazd!L123+Vagyongazd!I119+Közfoglalkoztatás!I114+Közút!I114+Környezetvédelem!L116+Egészségügy!L155+Sport!I121+Közművelődés!K136+Támogatás!O114</f>
        <v>0</v>
      </c>
      <c r="J114" s="1">
        <f>Igazgatás!J148+Községgazd!M123+Vagyongazd!J119+Közfoglalkoztatás!J114+Közút!J114+Környezetvédelem!M116+Egészségügy!M155+Sport!J121+Közművelődés!L136+Támogatás!P114</f>
        <v>0</v>
      </c>
      <c r="K114" s="1">
        <f>Igazgatás!K148+Községgazd!N123+Vagyongazd!K119+Közfoglalkoztatás!K114+Közút!K114+Környezetvédelem!N116+Egészségügy!N155+Sport!K121+Közművelődés!M136+Támogatás!Q114</f>
        <v>0</v>
      </c>
      <c r="L114" s="1">
        <f>Igazgatás!L148+Községgazd!O123+Vagyongazd!L119+Közfoglalkoztatás!L114+Közút!L114+Környezetvédelem!O116+Egészségügy!O155+Sport!L121+Közművelődés!N136+Támogatás!R114</f>
        <v>0</v>
      </c>
      <c r="M114" s="1">
        <f>Igazgatás!M148+Községgazd!P123+Vagyongazd!M119+Közfoglalkoztatás!M114+Közút!M114+Környezetvédelem!P116+Egészségügy!P155+Sport!M121+Közművelődés!O136+Támogatás!S114</f>
        <v>0</v>
      </c>
      <c r="N114" s="82">
        <f>Igazgatás!N148+Községgazd!Q123+Vagyongazd!N119+Közfoglalkoztatás!N114+Közút!N114+Környezetvédelem!Q116+Egészségügy!Q155+Sport!N121+Közművelődés!P136+Támogatás!T114</f>
        <v>0</v>
      </c>
      <c r="O114" s="1">
        <f>Igazgatás!O148+Községgazd!R123+Vagyongazd!O119+Közfoglalkoztatás!O114+Közút!O114+Környezetvédelem!R116+Egészségügy!R155+Sport!O121+Közművelődés!Q136+Támogatás!U114</f>
        <v>0</v>
      </c>
      <c r="P114" s="42">
        <f>Igazgatás!P148+Községgazd!S123+Vagyongazd!P119+Közfoglalkoztatás!P114+Közút!P114+Környezetvédelem!S116+Egészségügy!S155+Sport!P121+Közművelődés!R136+Támogatás!V114</f>
        <v>0</v>
      </c>
      <c r="Q114" s="82">
        <f>Igazgatás!Q148+Községgazd!T123+Vagyongazd!Q119+Közfoglalkoztatás!Q114+Közút!Q114+Környezetvédelem!T116+Egészségügy!T155+Sport!Q121+Közművelődés!S136+Támogatás!W114</f>
        <v>0</v>
      </c>
      <c r="R114" s="1">
        <f>Igazgatás!R148+Községgazd!U123+Vagyongazd!R119+Közfoglalkoztatás!R114+Közút!R114+Környezetvédelem!U116+Egészségügy!U155+Sport!R121+Közművelődés!T136+Támogatás!X114</f>
        <v>0</v>
      </c>
      <c r="S114" s="42">
        <f>Igazgatás!S148+Községgazd!V123+Vagyongazd!S119+Közfoglalkoztatás!S114+Közút!S114+Környezetvédelem!V116+Egészségügy!V155+Sport!S121+Közművelődés!U136+Támogatás!Y114</f>
        <v>0</v>
      </c>
      <c r="T114" s="44">
        <f>Igazgatás!T148+Községgazd!W123+Vagyongazd!T119+Közfoglalkoztatás!T114+Közút!T114+Környezetvédelem!W116+Egészségügy!W155+Sport!T121+Közművelődés!V136+Támogatás!Z114</f>
        <v>0</v>
      </c>
    </row>
    <row r="115" spans="1:20" ht="25.5" hidden="1" customHeight="1" x14ac:dyDescent="0.25">
      <c r="B115" s="55"/>
      <c r="C115" s="2"/>
      <c r="D115" s="523" t="s">
        <v>527</v>
      </c>
      <c r="E115" s="523"/>
      <c r="F115" s="268">
        <f>Igazgatás!F149+Községgazd!F124+Vagyongazd!F120+Közfoglalkoztatás!F115+Közút!F115+Környezetvédelem!F117+Egészségügy!F156+Sport!F122+Közművelődés!F137+Támogatás!F115</f>
        <v>0</v>
      </c>
      <c r="G115" s="161">
        <f>Igazgatás!G149+Községgazd!G124+Vagyongazd!G120+Közfoglalkoztatás!G115+Közút!G115+Környezetvédelem!G117+Egészségügy!G156+Sport!G122+Közművelődés!G137+Támogatás!G115</f>
        <v>0</v>
      </c>
      <c r="H115" s="169">
        <f>Igazgatás!H149+Községgazd!H124+Vagyongazd!H120+Közfoglalkoztatás!H115+Közút!H115+Környezetvédelem!H117+Egészségügy!H156+Sport!H122+Közművelődés!H137+Támogatás!H115</f>
        <v>0</v>
      </c>
      <c r="I115" s="76">
        <f>Igazgatás!I149+Községgazd!L124+Vagyongazd!I120+Közfoglalkoztatás!I115+Közút!I115+Környezetvédelem!L117+Egészségügy!L156+Sport!I122+Közművelődés!K137+Támogatás!O115</f>
        <v>0</v>
      </c>
      <c r="J115" s="1">
        <f>Igazgatás!J149+Községgazd!M124+Vagyongazd!J120+Közfoglalkoztatás!J115+Közút!J115+Környezetvédelem!M117+Egészségügy!M156+Sport!J122+Közművelődés!L137+Támogatás!P115</f>
        <v>0</v>
      </c>
      <c r="K115" s="1">
        <f>Igazgatás!K149+Községgazd!N124+Vagyongazd!K120+Közfoglalkoztatás!K115+Közút!K115+Környezetvédelem!N117+Egészségügy!N156+Sport!K122+Közművelődés!M137+Támogatás!Q115</f>
        <v>0</v>
      </c>
      <c r="L115" s="1">
        <f>Igazgatás!L149+Községgazd!O124+Vagyongazd!L120+Közfoglalkoztatás!L115+Közút!L115+Környezetvédelem!O117+Egészségügy!O156+Sport!L122+Közművelődés!N137+Támogatás!R115</f>
        <v>0</v>
      </c>
      <c r="M115" s="1">
        <f>Igazgatás!M149+Községgazd!P124+Vagyongazd!M120+Közfoglalkoztatás!M115+Közút!M115+Környezetvédelem!P117+Egészségügy!P156+Sport!M122+Közművelődés!O137+Támogatás!S115</f>
        <v>0</v>
      </c>
      <c r="N115" s="82">
        <f>Igazgatás!N149+Községgazd!Q124+Vagyongazd!N120+Közfoglalkoztatás!N115+Közút!N115+Környezetvédelem!Q117+Egészségügy!Q156+Sport!N122+Közművelődés!P137+Támogatás!T115</f>
        <v>0</v>
      </c>
      <c r="O115" s="1">
        <f>Igazgatás!O149+Községgazd!R124+Vagyongazd!O120+Közfoglalkoztatás!O115+Közút!O115+Környezetvédelem!R117+Egészségügy!R156+Sport!O122+Közművelődés!Q137+Támogatás!U115</f>
        <v>0</v>
      </c>
      <c r="P115" s="42">
        <f>Igazgatás!P149+Községgazd!S124+Vagyongazd!P120+Közfoglalkoztatás!P115+Közút!P115+Környezetvédelem!S117+Egészségügy!S156+Sport!P122+Közművelődés!R137+Támogatás!V115</f>
        <v>0</v>
      </c>
      <c r="Q115" s="82">
        <f>Igazgatás!Q149+Községgazd!T124+Vagyongazd!Q120+Közfoglalkoztatás!Q115+Közút!Q115+Környezetvédelem!T117+Egészségügy!T156+Sport!Q122+Közművelődés!S137+Támogatás!W115</f>
        <v>0</v>
      </c>
      <c r="R115" s="1">
        <f>Igazgatás!R149+Községgazd!U124+Vagyongazd!R120+Közfoglalkoztatás!R115+Közút!R115+Környezetvédelem!U117+Egészségügy!U156+Sport!R122+Közművelődés!T137+Támogatás!X115</f>
        <v>0</v>
      </c>
      <c r="S115" s="42">
        <f>Igazgatás!S149+Községgazd!V124+Vagyongazd!S120+Közfoglalkoztatás!S115+Közút!S115+Környezetvédelem!V117+Egészségügy!V156+Sport!S122+Közművelődés!U137+Támogatás!Y115</f>
        <v>0</v>
      </c>
      <c r="T115" s="44">
        <f>Igazgatás!T149+Községgazd!W124+Vagyongazd!T120+Közfoglalkoztatás!T115+Közút!T115+Környezetvédelem!W117+Egészségügy!W156+Sport!T122+Közművelődés!V137+Támogatás!Z115</f>
        <v>0</v>
      </c>
    </row>
    <row r="116" spans="1:20" ht="25.5" hidden="1" customHeight="1" x14ac:dyDescent="0.25">
      <c r="B116" s="55"/>
      <c r="C116" s="2"/>
      <c r="D116" s="523" t="s">
        <v>529</v>
      </c>
      <c r="E116" s="523"/>
      <c r="F116" s="268">
        <f>Igazgatás!F150+Községgazd!F125+Vagyongazd!F121+Közfoglalkoztatás!F116+Közút!F116+Környezetvédelem!F118+Egészségügy!F157+Sport!F123+Közművelődés!F138+Támogatás!F116</f>
        <v>0</v>
      </c>
      <c r="G116" s="161">
        <f>Igazgatás!G150+Községgazd!G125+Vagyongazd!G121+Közfoglalkoztatás!G116+Közút!G116+Környezetvédelem!G118+Egészségügy!G157+Sport!G123+Közművelődés!G138+Támogatás!G116</f>
        <v>0</v>
      </c>
      <c r="H116" s="169">
        <f>Igazgatás!H150+Községgazd!H125+Vagyongazd!H121+Közfoglalkoztatás!H116+Közút!H116+Környezetvédelem!H118+Egészségügy!H157+Sport!H123+Közművelődés!H138+Támogatás!H116</f>
        <v>0</v>
      </c>
      <c r="I116" s="76">
        <f>Igazgatás!I150+Községgazd!L125+Vagyongazd!I121+Közfoglalkoztatás!I116+Közút!I116+Környezetvédelem!L118+Egészségügy!L157+Sport!I123+Közművelődés!K138+Támogatás!O116</f>
        <v>0</v>
      </c>
      <c r="J116" s="1">
        <f>Igazgatás!J150+Községgazd!M125+Vagyongazd!J121+Közfoglalkoztatás!J116+Közút!J116+Környezetvédelem!M118+Egészségügy!M157+Sport!J123+Közművelődés!L138+Támogatás!P116</f>
        <v>0</v>
      </c>
      <c r="K116" s="1">
        <f>Igazgatás!K150+Községgazd!N125+Vagyongazd!K121+Közfoglalkoztatás!K116+Közút!K116+Környezetvédelem!N118+Egészségügy!N157+Sport!K123+Közművelődés!M138+Támogatás!Q116</f>
        <v>0</v>
      </c>
      <c r="L116" s="1">
        <f>Igazgatás!L150+Községgazd!O125+Vagyongazd!L121+Közfoglalkoztatás!L116+Közút!L116+Környezetvédelem!O118+Egészségügy!O157+Sport!L123+Közművelődés!N138+Támogatás!R116</f>
        <v>0</v>
      </c>
      <c r="M116" s="1">
        <f>Igazgatás!M150+Községgazd!P125+Vagyongazd!M121+Közfoglalkoztatás!M116+Közút!M116+Környezetvédelem!P118+Egészségügy!P157+Sport!M123+Közművelődés!O138+Támogatás!S116</f>
        <v>0</v>
      </c>
      <c r="N116" s="82">
        <f>Igazgatás!N150+Községgazd!Q125+Vagyongazd!N121+Közfoglalkoztatás!N116+Közút!N116+Környezetvédelem!Q118+Egészségügy!Q157+Sport!N123+Közművelődés!P138+Támogatás!T116</f>
        <v>0</v>
      </c>
      <c r="O116" s="1">
        <f>Igazgatás!O150+Községgazd!R125+Vagyongazd!O121+Közfoglalkoztatás!O116+Közút!O116+Környezetvédelem!R118+Egészségügy!R157+Sport!O123+Közművelődés!Q138+Támogatás!U116</f>
        <v>0</v>
      </c>
      <c r="P116" s="42">
        <f>Igazgatás!P150+Községgazd!S125+Vagyongazd!P121+Közfoglalkoztatás!P116+Közút!P116+Környezetvédelem!S118+Egészségügy!S157+Sport!P123+Közművelődés!R138+Támogatás!V116</f>
        <v>0</v>
      </c>
      <c r="Q116" s="82">
        <f>Igazgatás!Q150+Községgazd!T125+Vagyongazd!Q121+Közfoglalkoztatás!Q116+Közút!Q116+Környezetvédelem!T118+Egészségügy!T157+Sport!Q123+Közművelődés!S138+Támogatás!W116</f>
        <v>0</v>
      </c>
      <c r="R116" s="1">
        <f>Igazgatás!R150+Községgazd!U125+Vagyongazd!R121+Közfoglalkoztatás!R116+Közút!R116+Környezetvédelem!U118+Egészségügy!U157+Sport!R123+Közművelődés!T138+Támogatás!X116</f>
        <v>0</v>
      </c>
      <c r="S116" s="42">
        <f>Igazgatás!S150+Községgazd!V125+Vagyongazd!S121+Közfoglalkoztatás!S116+Közút!S116+Környezetvédelem!V118+Egészségügy!V157+Sport!S123+Közművelődés!U138+Támogatás!Y116</f>
        <v>0</v>
      </c>
      <c r="T116" s="44">
        <f>Igazgatás!T150+Községgazd!W125+Vagyongazd!T121+Közfoglalkoztatás!T116+Közút!T116+Környezetvédelem!W118+Egészségügy!W157+Sport!T123+Közművelődés!V138+Támogatás!Z116</f>
        <v>0</v>
      </c>
    </row>
    <row r="117" spans="1:20" s="41" customFormat="1" ht="27.75" hidden="1" customHeight="1" x14ac:dyDescent="0.25">
      <c r="A117" s="128" t="s">
        <v>233</v>
      </c>
      <c r="B117" s="109" t="s">
        <v>665</v>
      </c>
      <c r="C117" s="602" t="s">
        <v>809</v>
      </c>
      <c r="D117" s="603"/>
      <c r="E117" s="603"/>
      <c r="F117" s="267">
        <f>Igazgatás!F151+Községgazd!F126+Vagyongazd!F122+Közfoglalkoztatás!F117+Közút!F117+Környezetvédelem!F119+Egészségügy!F158+Sport!F124+Közművelődés!F139+Támogatás!F117</f>
        <v>0</v>
      </c>
      <c r="G117" s="160">
        <f>Igazgatás!G151+Községgazd!G126+Vagyongazd!G122+Közfoglalkoztatás!G117+Közút!G117+Környezetvédelem!G119+Egészségügy!G158+Sport!G124+Közművelődés!G139+Támogatás!G117</f>
        <v>0</v>
      </c>
      <c r="H117" s="172">
        <f>Igazgatás!H151+Községgazd!H126+Vagyongazd!H122+Közfoglalkoztatás!H117+Közút!H117+Környezetvédelem!H119+Egészségügy!H158+Sport!H124+Közművelődés!H139+Támogatás!H117</f>
        <v>0</v>
      </c>
      <c r="I117" s="111">
        <f>Igazgatás!I151+Községgazd!L126+Vagyongazd!I122+Közfoglalkoztatás!I117+Közút!I117+Környezetvédelem!L119+Egészségügy!L158+Sport!I124+Közművelődés!K139+Támogatás!O117</f>
        <v>0</v>
      </c>
      <c r="J117" s="112">
        <f>Igazgatás!J151+Községgazd!M126+Vagyongazd!J122+Közfoglalkoztatás!J117+Közút!J117+Környezetvédelem!M119+Egészségügy!M158+Sport!J124+Közművelődés!L139+Támogatás!P117</f>
        <v>0</v>
      </c>
      <c r="K117" s="112">
        <f>Igazgatás!K151+Községgazd!N126+Vagyongazd!K122+Közfoglalkoztatás!K117+Közút!K117+Környezetvédelem!N119+Egészségügy!N158+Sport!K124+Közművelődés!M139+Támogatás!Q117</f>
        <v>0</v>
      </c>
      <c r="L117" s="112">
        <f>Igazgatás!L151+Községgazd!O126+Vagyongazd!L122+Közfoglalkoztatás!L117+Közút!L117+Környezetvédelem!O119+Egészségügy!O158+Sport!L124+Közművelődés!N139+Támogatás!R117</f>
        <v>0</v>
      </c>
      <c r="M117" s="112">
        <f>Igazgatás!M151+Községgazd!P126+Vagyongazd!M122+Közfoglalkoztatás!M117+Közút!M117+Környezetvédelem!P119+Egészségügy!P158+Sport!M124+Közművelődés!O139+Támogatás!S117</f>
        <v>0</v>
      </c>
      <c r="N117" s="115">
        <f>Igazgatás!N151+Községgazd!Q126+Vagyongazd!N122+Közfoglalkoztatás!N117+Közút!N117+Környezetvédelem!Q119+Egészségügy!Q158+Sport!N124+Közművelődés!P139+Támogatás!T117</f>
        <v>0</v>
      </c>
      <c r="O117" s="112">
        <f>Igazgatás!O151+Községgazd!R126+Vagyongazd!O122+Közfoglalkoztatás!O117+Közút!O117+Környezetvédelem!R119+Egészségügy!R158+Sport!O124+Közművelődés!Q139+Támogatás!U117</f>
        <v>0</v>
      </c>
      <c r="P117" s="114">
        <f>Igazgatás!P151+Községgazd!S126+Vagyongazd!P122+Közfoglalkoztatás!P117+Közút!P117+Környezetvédelem!S119+Egészségügy!S158+Sport!P124+Közművelődés!R139+Támogatás!V117</f>
        <v>0</v>
      </c>
      <c r="Q117" s="115">
        <f>Igazgatás!Q151+Községgazd!T126+Vagyongazd!Q122+Közfoglalkoztatás!Q117+Közút!Q117+Környezetvédelem!T119+Egészségügy!T158+Sport!Q124+Közművelődés!S139+Támogatás!W117</f>
        <v>0</v>
      </c>
      <c r="R117" s="112">
        <f>Igazgatás!R151+Községgazd!U126+Vagyongazd!R122+Közfoglalkoztatás!R117+Közút!R117+Környezetvédelem!U119+Egészségügy!U158+Sport!R124+Közművelődés!T139+Támogatás!X117</f>
        <v>0</v>
      </c>
      <c r="S117" s="114">
        <f>Igazgatás!S151+Községgazd!V126+Vagyongazd!S122+Közfoglalkoztatás!S117+Közút!S117+Környezetvédelem!V119+Egészségügy!V158+Sport!S124+Közművelődés!U139+Támogatás!Y117</f>
        <v>0</v>
      </c>
      <c r="T117" s="116">
        <f>Igazgatás!T151+Községgazd!W126+Vagyongazd!T122+Közfoglalkoztatás!T117+Közút!T117+Környezetvédelem!W119+Egészségügy!W158+Sport!T124+Közművelődés!V139+Támogatás!Z117</f>
        <v>0</v>
      </c>
    </row>
    <row r="118" spans="1:20" hidden="1" x14ac:dyDescent="0.25">
      <c r="B118" s="55"/>
      <c r="C118" s="2"/>
      <c r="D118" s="524" t="s">
        <v>531</v>
      </c>
      <c r="E118" s="524"/>
      <c r="F118" s="258">
        <f>Igazgatás!F152+Községgazd!F127+Vagyongazd!F123+Közfoglalkoztatás!F118+Közút!F118+Környezetvédelem!F120+Egészségügy!F159+Sport!F125+Közművelődés!F140+Támogatás!F118</f>
        <v>0</v>
      </c>
      <c r="G118" s="151">
        <f>Igazgatás!G152+Községgazd!G127+Vagyongazd!G123+Közfoglalkoztatás!G118+Közút!G118+Környezetvédelem!G120+Egészségügy!G159+Sport!G125+Közművelődés!G140+Támogatás!G118</f>
        <v>0</v>
      </c>
      <c r="H118" s="169">
        <f>Igazgatás!H152+Községgazd!H127+Vagyongazd!H123+Közfoglalkoztatás!H118+Közút!H118+Környezetvédelem!H120+Egészségügy!H159+Sport!H125+Közművelődés!H140+Támogatás!H118</f>
        <v>0</v>
      </c>
      <c r="I118" s="76">
        <f>Igazgatás!I152+Községgazd!L127+Vagyongazd!I123+Közfoglalkoztatás!I118+Közút!I118+Környezetvédelem!L120+Egészségügy!L159+Sport!I125+Közművelődés!K140+Támogatás!O118</f>
        <v>0</v>
      </c>
      <c r="J118" s="1">
        <f>Igazgatás!J152+Községgazd!M127+Vagyongazd!J123+Közfoglalkoztatás!J118+Közút!J118+Környezetvédelem!M120+Egészségügy!M159+Sport!J125+Közművelődés!L140+Támogatás!P118</f>
        <v>0</v>
      </c>
      <c r="K118" s="1">
        <f>Igazgatás!K152+Községgazd!N127+Vagyongazd!K123+Közfoglalkoztatás!K118+Közút!K118+Környezetvédelem!N120+Egészségügy!N159+Sport!K125+Közművelődés!M140+Támogatás!Q118</f>
        <v>0</v>
      </c>
      <c r="L118" s="1">
        <f>Igazgatás!L152+Községgazd!O127+Vagyongazd!L123+Közfoglalkoztatás!L118+Közút!L118+Környezetvédelem!O120+Egészségügy!O159+Sport!L125+Közművelődés!N140+Támogatás!R118</f>
        <v>0</v>
      </c>
      <c r="M118" s="1">
        <f>Igazgatás!M152+Községgazd!P127+Vagyongazd!M123+Közfoglalkoztatás!M118+Közút!M118+Környezetvédelem!P120+Egészségügy!P159+Sport!M125+Közművelődés!O140+Támogatás!S118</f>
        <v>0</v>
      </c>
      <c r="N118" s="82">
        <f>Igazgatás!N152+Községgazd!Q127+Vagyongazd!N123+Közfoglalkoztatás!N118+Közút!N118+Környezetvédelem!Q120+Egészségügy!Q159+Sport!N125+Közművelődés!P140+Támogatás!T118</f>
        <v>0</v>
      </c>
      <c r="O118" s="1">
        <f>Igazgatás!O152+Községgazd!R127+Vagyongazd!O123+Közfoglalkoztatás!O118+Közút!O118+Környezetvédelem!R120+Egészségügy!R159+Sport!O125+Közművelődés!Q140+Támogatás!U118</f>
        <v>0</v>
      </c>
      <c r="P118" s="42">
        <f>Igazgatás!P152+Községgazd!S127+Vagyongazd!P123+Közfoglalkoztatás!P118+Közút!P118+Környezetvédelem!S120+Egészségügy!S159+Sport!P125+Közművelődés!R140+Támogatás!V118</f>
        <v>0</v>
      </c>
      <c r="Q118" s="82">
        <f>Igazgatás!Q152+Községgazd!T127+Vagyongazd!Q123+Közfoglalkoztatás!Q118+Közút!Q118+Környezetvédelem!T120+Egészségügy!T159+Sport!Q125+Közművelődés!S140+Támogatás!W118</f>
        <v>0</v>
      </c>
      <c r="R118" s="1">
        <f>Igazgatás!R152+Községgazd!U127+Vagyongazd!R123+Közfoglalkoztatás!R118+Közút!R118+Környezetvédelem!U120+Egészségügy!U159+Sport!R125+Közművelődés!T140+Támogatás!X118</f>
        <v>0</v>
      </c>
      <c r="S118" s="42">
        <f>Igazgatás!S152+Községgazd!V127+Vagyongazd!S123+Közfoglalkoztatás!S118+Közút!S118+Környezetvédelem!V120+Egészségügy!V159+Sport!S125+Közművelődés!U140+Támogatás!Y118</f>
        <v>0</v>
      </c>
      <c r="T118" s="44">
        <f>Igazgatás!T152+Községgazd!W127+Vagyongazd!T123+Közfoglalkoztatás!T118+Közút!T118+Környezetvédelem!W120+Egészségügy!W159+Sport!T125+Közművelődés!V140+Támogatás!Z118</f>
        <v>0</v>
      </c>
    </row>
    <row r="119" spans="1:20" ht="25.5" hidden="1" customHeight="1" x14ac:dyDescent="0.25">
      <c r="B119" s="55"/>
      <c r="C119" s="2"/>
      <c r="D119" s="523" t="s">
        <v>530</v>
      </c>
      <c r="E119" s="523"/>
      <c r="F119" s="268">
        <f>Igazgatás!F153+Községgazd!F128+Vagyongazd!F124+Közfoglalkoztatás!F119+Közút!F119+Környezetvédelem!F121+Egészségügy!F160+Sport!F126+Közművelődés!F141+Támogatás!F119</f>
        <v>0</v>
      </c>
      <c r="G119" s="161">
        <f>Igazgatás!G153+Községgazd!G128+Vagyongazd!G124+Közfoglalkoztatás!G119+Közút!G119+Környezetvédelem!G121+Egészségügy!G160+Sport!G126+Közművelődés!G141+Támogatás!G119</f>
        <v>0</v>
      </c>
      <c r="H119" s="169">
        <f>Igazgatás!H153+Községgazd!H128+Vagyongazd!H124+Közfoglalkoztatás!H119+Közút!H119+Környezetvédelem!H121+Egészségügy!H160+Sport!H126+Közművelődés!H141+Támogatás!H119</f>
        <v>0</v>
      </c>
      <c r="I119" s="76">
        <f>Igazgatás!I153+Községgazd!L128+Vagyongazd!I124+Közfoglalkoztatás!I119+Közút!I119+Környezetvédelem!L121+Egészségügy!L160+Sport!I126+Közművelődés!K141+Támogatás!O119</f>
        <v>0</v>
      </c>
      <c r="J119" s="1">
        <f>Igazgatás!J153+Községgazd!M128+Vagyongazd!J124+Közfoglalkoztatás!J119+Közút!J119+Környezetvédelem!M121+Egészségügy!M160+Sport!J126+Közművelődés!L141+Támogatás!P119</f>
        <v>0</v>
      </c>
      <c r="K119" s="1">
        <f>Igazgatás!K153+Községgazd!N128+Vagyongazd!K124+Közfoglalkoztatás!K119+Közút!K119+Környezetvédelem!N121+Egészségügy!N160+Sport!K126+Közművelődés!M141+Támogatás!Q119</f>
        <v>0</v>
      </c>
      <c r="L119" s="1">
        <f>Igazgatás!L153+Községgazd!O128+Vagyongazd!L124+Közfoglalkoztatás!L119+Közút!L119+Környezetvédelem!O121+Egészségügy!O160+Sport!L126+Közművelődés!N141+Támogatás!R119</f>
        <v>0</v>
      </c>
      <c r="M119" s="1">
        <f>Igazgatás!M153+Községgazd!P128+Vagyongazd!M124+Közfoglalkoztatás!M119+Közút!M119+Környezetvédelem!P121+Egészségügy!P160+Sport!M126+Közművelődés!O141+Támogatás!S119</f>
        <v>0</v>
      </c>
      <c r="N119" s="82">
        <f>Igazgatás!N153+Községgazd!Q128+Vagyongazd!N124+Közfoglalkoztatás!N119+Közút!N119+Környezetvédelem!Q121+Egészségügy!Q160+Sport!N126+Közművelődés!P141+Támogatás!T119</f>
        <v>0</v>
      </c>
      <c r="O119" s="1">
        <f>Igazgatás!O153+Községgazd!R128+Vagyongazd!O124+Közfoglalkoztatás!O119+Közút!O119+Környezetvédelem!R121+Egészségügy!R160+Sport!O126+Közművelődés!Q141+Támogatás!U119</f>
        <v>0</v>
      </c>
      <c r="P119" s="42">
        <f>Igazgatás!P153+Községgazd!S128+Vagyongazd!P124+Közfoglalkoztatás!P119+Közút!P119+Környezetvédelem!S121+Egészségügy!S160+Sport!P126+Közművelődés!R141+Támogatás!V119</f>
        <v>0</v>
      </c>
      <c r="Q119" s="82">
        <f>Igazgatás!Q153+Községgazd!T128+Vagyongazd!Q124+Közfoglalkoztatás!Q119+Közút!Q119+Környezetvédelem!T121+Egészségügy!T160+Sport!Q126+Közművelődés!S141+Támogatás!W119</f>
        <v>0</v>
      </c>
      <c r="R119" s="1">
        <f>Igazgatás!R153+Községgazd!U128+Vagyongazd!R124+Közfoglalkoztatás!R119+Közút!R119+Környezetvédelem!U121+Egészségügy!U160+Sport!R126+Közművelődés!T141+Támogatás!X119</f>
        <v>0</v>
      </c>
      <c r="S119" s="42">
        <f>Igazgatás!S153+Községgazd!V128+Vagyongazd!S124+Közfoglalkoztatás!S119+Közút!S119+Környezetvédelem!V121+Egészségügy!V160+Sport!S126+Közművelődés!U141+Támogatás!Y119</f>
        <v>0</v>
      </c>
      <c r="T119" s="44">
        <f>Igazgatás!T153+Községgazd!W128+Vagyongazd!T124+Közfoglalkoztatás!T119+Közút!T119+Környezetvédelem!W121+Egészségügy!W160+Sport!T126+Közművelődés!V141+Támogatás!Z119</f>
        <v>0</v>
      </c>
    </row>
    <row r="120" spans="1:20" s="41" customFormat="1" hidden="1" x14ac:dyDescent="0.25">
      <c r="A120" s="128" t="s">
        <v>234</v>
      </c>
      <c r="B120" s="109" t="s">
        <v>667</v>
      </c>
      <c r="C120" s="602" t="s">
        <v>810</v>
      </c>
      <c r="D120" s="603"/>
      <c r="E120" s="603"/>
      <c r="F120" s="267">
        <f>Igazgatás!F154+Községgazd!F129+Vagyongazd!F125+Közfoglalkoztatás!F120+Közút!F120+Környezetvédelem!F122+Egészségügy!F161+Sport!F127+Közművelődés!F142+Támogatás!F120</f>
        <v>0</v>
      </c>
      <c r="G120" s="160">
        <f>Igazgatás!G154+Községgazd!G129+Vagyongazd!G125+Közfoglalkoztatás!G120+Közút!G120+Környezetvédelem!G122+Egészségügy!G161+Sport!G127+Közművelődés!G142+Támogatás!G120</f>
        <v>0</v>
      </c>
      <c r="H120" s="172">
        <f>Igazgatás!H154+Községgazd!H129+Vagyongazd!H125+Közfoglalkoztatás!H120+Közút!H120+Környezetvédelem!H122+Egészségügy!H161+Sport!H127+Közművelődés!H142+Támogatás!H120</f>
        <v>0</v>
      </c>
      <c r="I120" s="111">
        <f>Igazgatás!I154+Községgazd!L129+Vagyongazd!I125+Közfoglalkoztatás!I120+Közút!I120+Környezetvédelem!L122+Egészségügy!L161+Sport!I127+Közművelődés!K142+Támogatás!O120</f>
        <v>0</v>
      </c>
      <c r="J120" s="112">
        <f>Igazgatás!J154+Községgazd!M129+Vagyongazd!J125+Közfoglalkoztatás!J120+Közút!J120+Környezetvédelem!M122+Egészségügy!M161+Sport!J127+Közművelődés!L142+Támogatás!P120</f>
        <v>0</v>
      </c>
      <c r="K120" s="112">
        <f>Igazgatás!K154+Községgazd!N129+Vagyongazd!K125+Közfoglalkoztatás!K120+Közút!K120+Környezetvédelem!N122+Egészségügy!N161+Sport!K127+Közművelődés!M142+Támogatás!Q120</f>
        <v>0</v>
      </c>
      <c r="L120" s="112">
        <f>Igazgatás!L154+Községgazd!O129+Vagyongazd!L125+Közfoglalkoztatás!L120+Közút!L120+Környezetvédelem!O122+Egészségügy!O161+Sport!L127+Közművelődés!N142+Támogatás!R120</f>
        <v>0</v>
      </c>
      <c r="M120" s="112">
        <f>Igazgatás!M154+Községgazd!P129+Vagyongazd!M125+Közfoglalkoztatás!M120+Közút!M120+Környezetvédelem!P122+Egészségügy!P161+Sport!M127+Közművelődés!O142+Támogatás!S120</f>
        <v>0</v>
      </c>
      <c r="N120" s="115">
        <f>Igazgatás!N154+Községgazd!Q129+Vagyongazd!N125+Közfoglalkoztatás!N120+Közút!N120+Környezetvédelem!Q122+Egészségügy!Q161+Sport!N127+Közművelődés!P142+Támogatás!T120</f>
        <v>0</v>
      </c>
      <c r="O120" s="112">
        <f>Igazgatás!O154+Községgazd!R129+Vagyongazd!O125+Közfoglalkoztatás!O120+Közút!O120+Környezetvédelem!R122+Egészségügy!R161+Sport!O127+Közművelődés!Q142+Támogatás!U120</f>
        <v>0</v>
      </c>
      <c r="P120" s="114">
        <f>Igazgatás!P154+Községgazd!S129+Vagyongazd!P125+Közfoglalkoztatás!P120+Közút!P120+Környezetvédelem!S122+Egészségügy!S161+Sport!P127+Közművelődés!R142+Támogatás!V120</f>
        <v>0</v>
      </c>
      <c r="Q120" s="115">
        <f>Igazgatás!Q154+Községgazd!T129+Vagyongazd!Q125+Közfoglalkoztatás!Q120+Közút!Q120+Környezetvédelem!T122+Egészségügy!T161+Sport!Q127+Közművelődés!S142+Támogatás!W120</f>
        <v>0</v>
      </c>
      <c r="R120" s="112">
        <f>Igazgatás!R154+Községgazd!U129+Vagyongazd!R125+Közfoglalkoztatás!R120+Közút!R120+Környezetvédelem!U122+Egészségügy!U161+Sport!R127+Közművelődés!T142+Támogatás!X120</f>
        <v>0</v>
      </c>
      <c r="S120" s="114">
        <f>Igazgatás!S154+Községgazd!V129+Vagyongazd!S125+Közfoglalkoztatás!S120+Közút!S120+Környezetvédelem!V122+Egészségügy!V161+Sport!S127+Közművelődés!U142+Támogatás!Y120</f>
        <v>0</v>
      </c>
      <c r="T120" s="116">
        <f>Igazgatás!T154+Községgazd!W129+Vagyongazd!T125+Közfoglalkoztatás!T120+Közút!T120+Környezetvédelem!W122+Egészségügy!W161+Sport!T127+Közművelődés!V142+Támogatás!Z120</f>
        <v>0</v>
      </c>
    </row>
    <row r="121" spans="1:20" hidden="1" x14ac:dyDescent="0.25">
      <c r="B121" s="55"/>
      <c r="C121" s="2"/>
      <c r="D121" s="524" t="s">
        <v>354</v>
      </c>
      <c r="E121" s="524"/>
      <c r="F121" s="258">
        <f>Igazgatás!F155+Községgazd!F130+Vagyongazd!F126+Közfoglalkoztatás!F121+Közút!F121+Környezetvédelem!F123+Egészségügy!F162+Sport!F128+Közművelődés!F143+Támogatás!F121</f>
        <v>0</v>
      </c>
      <c r="G121" s="151">
        <f>Igazgatás!G155+Községgazd!G130+Vagyongazd!G126+Közfoglalkoztatás!G121+Közút!G121+Környezetvédelem!G123+Egészségügy!G162+Sport!G128+Közművelődés!G143+Támogatás!G121</f>
        <v>0</v>
      </c>
      <c r="H121" s="169">
        <f>Igazgatás!H155+Községgazd!H130+Vagyongazd!H126+Közfoglalkoztatás!H121+Közút!H121+Környezetvédelem!H123+Egészségügy!H162+Sport!H128+Közművelődés!H143+Támogatás!H121</f>
        <v>0</v>
      </c>
      <c r="I121" s="76">
        <f>Igazgatás!I155+Községgazd!L130+Vagyongazd!I126+Közfoglalkoztatás!I121+Közút!I121+Környezetvédelem!L123+Egészségügy!L162+Sport!I128+Közművelődés!K143+Támogatás!O121</f>
        <v>0</v>
      </c>
      <c r="J121" s="1">
        <f>Igazgatás!J155+Községgazd!M130+Vagyongazd!J126+Közfoglalkoztatás!J121+Közút!J121+Környezetvédelem!M123+Egészségügy!M162+Sport!J128+Közművelődés!L143+Támogatás!P121</f>
        <v>0</v>
      </c>
      <c r="K121" s="1">
        <f>Igazgatás!K155+Községgazd!N130+Vagyongazd!K126+Közfoglalkoztatás!K121+Közút!K121+Környezetvédelem!N123+Egészségügy!N162+Sport!K128+Közművelődés!M143+Támogatás!Q121</f>
        <v>0</v>
      </c>
      <c r="L121" s="1">
        <f>Igazgatás!L155+Községgazd!O130+Vagyongazd!L126+Közfoglalkoztatás!L121+Közút!L121+Környezetvédelem!O123+Egészségügy!O162+Sport!L128+Közművelődés!N143+Támogatás!R121</f>
        <v>0</v>
      </c>
      <c r="M121" s="1">
        <f>Igazgatás!M155+Községgazd!P130+Vagyongazd!M126+Közfoglalkoztatás!M121+Közút!M121+Környezetvédelem!P123+Egészségügy!P162+Sport!M128+Közművelődés!O143+Támogatás!S121</f>
        <v>0</v>
      </c>
      <c r="N121" s="82">
        <f>Igazgatás!N155+Községgazd!Q130+Vagyongazd!N126+Közfoglalkoztatás!N121+Közút!N121+Környezetvédelem!Q123+Egészségügy!Q162+Sport!N128+Közművelődés!P143+Támogatás!T121</f>
        <v>0</v>
      </c>
      <c r="O121" s="1">
        <f>Igazgatás!O155+Községgazd!R130+Vagyongazd!O126+Közfoglalkoztatás!O121+Közút!O121+Környezetvédelem!R123+Egészségügy!R162+Sport!O128+Közművelődés!Q143+Támogatás!U121</f>
        <v>0</v>
      </c>
      <c r="P121" s="42">
        <f>Igazgatás!P155+Községgazd!S130+Vagyongazd!P126+Közfoglalkoztatás!P121+Közút!P121+Környezetvédelem!S123+Egészségügy!S162+Sport!P128+Közművelődés!R143+Támogatás!V121</f>
        <v>0</v>
      </c>
      <c r="Q121" s="82">
        <f>Igazgatás!Q155+Községgazd!T130+Vagyongazd!Q126+Közfoglalkoztatás!Q121+Közút!Q121+Környezetvédelem!T123+Egészségügy!T162+Sport!Q128+Közművelődés!S143+Támogatás!W121</f>
        <v>0</v>
      </c>
      <c r="R121" s="1">
        <f>Igazgatás!R155+Községgazd!U130+Vagyongazd!R126+Közfoglalkoztatás!R121+Közút!R121+Környezetvédelem!U123+Egészségügy!U162+Sport!R128+Közművelődés!T143+Támogatás!X121</f>
        <v>0</v>
      </c>
      <c r="S121" s="42">
        <f>Igazgatás!S155+Községgazd!V130+Vagyongazd!S126+Közfoglalkoztatás!S121+Közút!S121+Környezetvédelem!V123+Egészségügy!V162+Sport!S128+Közművelődés!U143+Támogatás!Y121</f>
        <v>0</v>
      </c>
      <c r="T121" s="44">
        <f>Igazgatás!T155+Községgazd!W130+Vagyongazd!T126+Közfoglalkoztatás!T121+Közút!T121+Környezetvédelem!W123+Egészségügy!W162+Sport!T128+Közművelődés!V143+Támogatás!Z121</f>
        <v>0</v>
      </c>
    </row>
    <row r="122" spans="1:20" hidden="1" x14ac:dyDescent="0.25">
      <c r="B122" s="55"/>
      <c r="C122" s="2"/>
      <c r="D122" s="524" t="s">
        <v>357</v>
      </c>
      <c r="E122" s="524"/>
      <c r="F122" s="258">
        <f>Igazgatás!F156+Községgazd!F131+Vagyongazd!F127+Közfoglalkoztatás!F122+Közút!F122+Környezetvédelem!F124+Egészségügy!F163+Sport!F129+Közművelődés!F144+Támogatás!F122</f>
        <v>0</v>
      </c>
      <c r="G122" s="151">
        <f>Igazgatás!G156+Községgazd!G131+Vagyongazd!G127+Közfoglalkoztatás!G122+Közút!G122+Környezetvédelem!G124+Egészségügy!G163+Sport!G129+Közművelődés!G144+Támogatás!G122</f>
        <v>0</v>
      </c>
      <c r="H122" s="169">
        <f>Igazgatás!H156+Községgazd!H131+Vagyongazd!H127+Közfoglalkoztatás!H122+Közút!H122+Környezetvédelem!H124+Egészségügy!H163+Sport!H129+Közművelődés!H144+Támogatás!H122</f>
        <v>0</v>
      </c>
      <c r="I122" s="76">
        <f>Igazgatás!I156+Községgazd!L131+Vagyongazd!I127+Közfoglalkoztatás!I122+Közút!I122+Környezetvédelem!L124+Egészségügy!L163+Sport!I129+Közművelődés!K144+Támogatás!O122</f>
        <v>0</v>
      </c>
      <c r="J122" s="1">
        <f>Igazgatás!J156+Községgazd!M131+Vagyongazd!J127+Közfoglalkoztatás!J122+Közút!J122+Környezetvédelem!M124+Egészségügy!M163+Sport!J129+Közművelődés!L144+Támogatás!P122</f>
        <v>0</v>
      </c>
      <c r="K122" s="1">
        <f>Igazgatás!K156+Községgazd!N131+Vagyongazd!K127+Közfoglalkoztatás!K122+Közút!K122+Környezetvédelem!N124+Egészségügy!N163+Sport!K129+Közművelődés!M144+Támogatás!Q122</f>
        <v>0</v>
      </c>
      <c r="L122" s="1">
        <f>Igazgatás!L156+Községgazd!O131+Vagyongazd!L127+Közfoglalkoztatás!L122+Közút!L122+Környezetvédelem!O124+Egészségügy!O163+Sport!L129+Közművelődés!N144+Támogatás!R122</f>
        <v>0</v>
      </c>
      <c r="M122" s="1">
        <f>Igazgatás!M156+Községgazd!P131+Vagyongazd!M127+Közfoglalkoztatás!M122+Közút!M122+Környezetvédelem!P124+Egészségügy!P163+Sport!M129+Közművelődés!O144+Támogatás!S122</f>
        <v>0</v>
      </c>
      <c r="N122" s="82">
        <f>Igazgatás!N156+Községgazd!Q131+Vagyongazd!N127+Közfoglalkoztatás!N122+Közút!N122+Környezetvédelem!Q124+Egészségügy!Q163+Sport!N129+Közművelődés!P144+Támogatás!T122</f>
        <v>0</v>
      </c>
      <c r="O122" s="1">
        <f>Igazgatás!O156+Községgazd!R131+Vagyongazd!O127+Közfoglalkoztatás!O122+Közút!O122+Környezetvédelem!R124+Egészségügy!R163+Sport!O129+Közművelődés!Q144+Támogatás!U122</f>
        <v>0</v>
      </c>
      <c r="P122" s="42">
        <f>Igazgatás!P156+Községgazd!S131+Vagyongazd!P127+Közfoglalkoztatás!P122+Közút!P122+Környezetvédelem!S124+Egészségügy!S163+Sport!P129+Közművelődés!R144+Támogatás!V122</f>
        <v>0</v>
      </c>
      <c r="Q122" s="82">
        <f>Igazgatás!Q156+Községgazd!T131+Vagyongazd!Q127+Közfoglalkoztatás!Q122+Közút!Q122+Környezetvédelem!T124+Egészségügy!T163+Sport!Q129+Közművelődés!S144+Támogatás!W122</f>
        <v>0</v>
      </c>
      <c r="R122" s="1">
        <f>Igazgatás!R156+Községgazd!U131+Vagyongazd!R127+Közfoglalkoztatás!R122+Közút!R122+Környezetvédelem!U124+Egészségügy!U163+Sport!R129+Közművelődés!T144+Támogatás!X122</f>
        <v>0</v>
      </c>
      <c r="S122" s="42">
        <f>Igazgatás!S156+Községgazd!V131+Vagyongazd!S127+Közfoglalkoztatás!S122+Közút!S122+Környezetvédelem!V124+Egészségügy!V163+Sport!S129+Közművelődés!U144+Támogatás!Y122</f>
        <v>0</v>
      </c>
      <c r="T122" s="44">
        <f>Igazgatás!T156+Községgazd!W131+Vagyongazd!T127+Közfoglalkoztatás!T122+Közút!T122+Környezetvédelem!W124+Egészségügy!W163+Sport!T129+Közművelődés!V144+Támogatás!Z122</f>
        <v>0</v>
      </c>
    </row>
    <row r="123" spans="1:20" hidden="1" x14ac:dyDescent="0.25">
      <c r="B123" s="55"/>
      <c r="C123" s="2"/>
      <c r="D123" s="524" t="s">
        <v>358</v>
      </c>
      <c r="E123" s="524"/>
      <c r="F123" s="258">
        <f>Igazgatás!F157+Községgazd!F132+Vagyongazd!F128+Közfoglalkoztatás!F123+Közút!F123+Környezetvédelem!F125+Egészségügy!F164+Sport!F130+Közművelődés!F145+Támogatás!F123</f>
        <v>0</v>
      </c>
      <c r="G123" s="151">
        <f>Igazgatás!G157+Községgazd!G132+Vagyongazd!G128+Közfoglalkoztatás!G123+Közút!G123+Környezetvédelem!G125+Egészségügy!G164+Sport!G130+Közművelődés!G145+Támogatás!G123</f>
        <v>0</v>
      </c>
      <c r="H123" s="169">
        <f>Igazgatás!H157+Községgazd!H132+Vagyongazd!H128+Közfoglalkoztatás!H123+Közút!H123+Környezetvédelem!H125+Egészségügy!H164+Sport!H130+Közművelődés!H145+Támogatás!H123</f>
        <v>0</v>
      </c>
      <c r="I123" s="76">
        <f>Igazgatás!I157+Községgazd!L132+Vagyongazd!I128+Közfoglalkoztatás!I123+Közút!I123+Környezetvédelem!L125+Egészségügy!L164+Sport!I130+Közművelődés!K145+Támogatás!O123</f>
        <v>0</v>
      </c>
      <c r="J123" s="1">
        <f>Igazgatás!J157+Községgazd!M132+Vagyongazd!J128+Közfoglalkoztatás!J123+Közút!J123+Környezetvédelem!M125+Egészségügy!M164+Sport!J130+Közművelődés!L145+Támogatás!P123</f>
        <v>0</v>
      </c>
      <c r="K123" s="1">
        <f>Igazgatás!K157+Községgazd!N132+Vagyongazd!K128+Közfoglalkoztatás!K123+Közút!K123+Környezetvédelem!N125+Egészségügy!N164+Sport!K130+Közművelődés!M145+Támogatás!Q123</f>
        <v>0</v>
      </c>
      <c r="L123" s="1">
        <f>Igazgatás!L157+Községgazd!O132+Vagyongazd!L128+Közfoglalkoztatás!L123+Közút!L123+Környezetvédelem!O125+Egészségügy!O164+Sport!L130+Közművelődés!N145+Támogatás!R123</f>
        <v>0</v>
      </c>
      <c r="M123" s="1">
        <f>Igazgatás!M157+Községgazd!P132+Vagyongazd!M128+Közfoglalkoztatás!M123+Közút!M123+Környezetvédelem!P125+Egészségügy!P164+Sport!M130+Közművelődés!O145+Támogatás!S123</f>
        <v>0</v>
      </c>
      <c r="N123" s="82">
        <f>Igazgatás!N157+Községgazd!Q132+Vagyongazd!N128+Közfoglalkoztatás!N123+Közút!N123+Környezetvédelem!Q125+Egészségügy!Q164+Sport!N130+Közművelődés!P145+Támogatás!T123</f>
        <v>0</v>
      </c>
      <c r="O123" s="1">
        <f>Igazgatás!O157+Községgazd!R132+Vagyongazd!O128+Közfoglalkoztatás!O123+Közút!O123+Környezetvédelem!R125+Egészségügy!R164+Sport!O130+Közművelődés!Q145+Támogatás!U123</f>
        <v>0</v>
      </c>
      <c r="P123" s="42">
        <f>Igazgatás!P157+Községgazd!S132+Vagyongazd!P128+Közfoglalkoztatás!P123+Közút!P123+Környezetvédelem!S125+Egészségügy!S164+Sport!P130+Közművelődés!R145+Támogatás!V123</f>
        <v>0</v>
      </c>
      <c r="Q123" s="82">
        <f>Igazgatás!Q157+Községgazd!T132+Vagyongazd!Q128+Közfoglalkoztatás!Q123+Közút!Q123+Környezetvédelem!T125+Egészségügy!T164+Sport!Q130+Közművelődés!S145+Támogatás!W123</f>
        <v>0</v>
      </c>
      <c r="R123" s="1">
        <f>Igazgatás!R157+Községgazd!U132+Vagyongazd!R128+Közfoglalkoztatás!R123+Közút!R123+Környezetvédelem!U125+Egészségügy!U164+Sport!R130+Közművelődés!T145+Támogatás!X123</f>
        <v>0</v>
      </c>
      <c r="S123" s="42">
        <f>Igazgatás!S157+Községgazd!V132+Vagyongazd!S128+Közfoglalkoztatás!S123+Közút!S123+Környezetvédelem!V125+Egészségügy!V164+Sport!S130+Közművelődés!U145+Támogatás!Y123</f>
        <v>0</v>
      </c>
      <c r="T123" s="44">
        <f>Igazgatás!T157+Községgazd!W132+Vagyongazd!T128+Közfoglalkoztatás!T123+Közút!T123+Környezetvédelem!W125+Egészségügy!W164+Sport!T130+Közművelődés!V145+Támogatás!Z123</f>
        <v>0</v>
      </c>
    </row>
    <row r="124" spans="1:20" hidden="1" x14ac:dyDescent="0.25">
      <c r="B124" s="55"/>
      <c r="C124" s="2"/>
      <c r="D124" s="524" t="s">
        <v>355</v>
      </c>
      <c r="E124" s="524"/>
      <c r="F124" s="258">
        <f>Igazgatás!F158+Községgazd!F133+Vagyongazd!F129+Közfoglalkoztatás!F124+Közút!F124+Környezetvédelem!F126+Egészségügy!F165+Sport!F131+Közművelődés!F146+Támogatás!F124</f>
        <v>0</v>
      </c>
      <c r="G124" s="151">
        <f>Igazgatás!G158+Községgazd!G133+Vagyongazd!G129+Közfoglalkoztatás!G124+Közút!G124+Környezetvédelem!G126+Egészségügy!G165+Sport!G131+Közművelődés!G146+Támogatás!G124</f>
        <v>0</v>
      </c>
      <c r="H124" s="169">
        <f>Igazgatás!H158+Községgazd!H133+Vagyongazd!H129+Közfoglalkoztatás!H124+Közút!H124+Környezetvédelem!H126+Egészségügy!H165+Sport!H131+Közművelődés!H146+Támogatás!H124</f>
        <v>0</v>
      </c>
      <c r="I124" s="76">
        <f>Igazgatás!I158+Községgazd!L133+Vagyongazd!I129+Közfoglalkoztatás!I124+Közút!I124+Környezetvédelem!L126+Egészségügy!L165+Sport!I131+Közművelődés!K146+Támogatás!O124</f>
        <v>0</v>
      </c>
      <c r="J124" s="1">
        <f>Igazgatás!J158+Községgazd!M133+Vagyongazd!J129+Közfoglalkoztatás!J124+Közút!J124+Környezetvédelem!M126+Egészségügy!M165+Sport!J131+Közművelődés!L146+Támogatás!P124</f>
        <v>0</v>
      </c>
      <c r="K124" s="1">
        <f>Igazgatás!K158+Községgazd!N133+Vagyongazd!K129+Közfoglalkoztatás!K124+Közút!K124+Környezetvédelem!N126+Egészségügy!N165+Sport!K131+Közművelődés!M146+Támogatás!Q124</f>
        <v>0</v>
      </c>
      <c r="L124" s="1">
        <f>Igazgatás!L158+Községgazd!O133+Vagyongazd!L129+Közfoglalkoztatás!L124+Közút!L124+Környezetvédelem!O126+Egészségügy!O165+Sport!L131+Közművelődés!N146+Támogatás!R124</f>
        <v>0</v>
      </c>
      <c r="M124" s="1">
        <f>Igazgatás!M158+Községgazd!P133+Vagyongazd!M129+Közfoglalkoztatás!M124+Közút!M124+Környezetvédelem!P126+Egészségügy!P165+Sport!M131+Közművelődés!O146+Támogatás!S124</f>
        <v>0</v>
      </c>
      <c r="N124" s="82">
        <f>Igazgatás!N158+Községgazd!Q133+Vagyongazd!N129+Közfoglalkoztatás!N124+Közút!N124+Környezetvédelem!Q126+Egészségügy!Q165+Sport!N131+Közművelődés!P146+Támogatás!T124</f>
        <v>0</v>
      </c>
      <c r="O124" s="1">
        <f>Igazgatás!O158+Községgazd!R133+Vagyongazd!O129+Közfoglalkoztatás!O124+Közút!O124+Környezetvédelem!R126+Egészségügy!R165+Sport!O131+Közművelődés!Q146+Támogatás!U124</f>
        <v>0</v>
      </c>
      <c r="P124" s="42">
        <f>Igazgatás!P158+Községgazd!S133+Vagyongazd!P129+Közfoglalkoztatás!P124+Közút!P124+Környezetvédelem!S126+Egészségügy!S165+Sport!P131+Közművelődés!R146+Támogatás!V124</f>
        <v>0</v>
      </c>
      <c r="Q124" s="82">
        <f>Igazgatás!Q158+Községgazd!T133+Vagyongazd!Q129+Közfoglalkoztatás!Q124+Közút!Q124+Környezetvédelem!T126+Egészségügy!T165+Sport!Q131+Közművelődés!S146+Támogatás!W124</f>
        <v>0</v>
      </c>
      <c r="R124" s="1">
        <f>Igazgatás!R158+Községgazd!U133+Vagyongazd!R129+Közfoglalkoztatás!R124+Közút!R124+Környezetvédelem!U126+Egészségügy!U165+Sport!R131+Közművelődés!T146+Támogatás!X124</f>
        <v>0</v>
      </c>
      <c r="S124" s="42">
        <f>Igazgatás!S158+Községgazd!V133+Vagyongazd!S129+Közfoglalkoztatás!S124+Közút!S124+Környezetvédelem!V126+Egészségügy!V165+Sport!S131+Közművelődés!U146+Támogatás!Y124</f>
        <v>0</v>
      </c>
      <c r="T124" s="44">
        <f>Igazgatás!T158+Községgazd!W133+Vagyongazd!T129+Közfoglalkoztatás!T124+Közút!T124+Környezetvédelem!W126+Egészségügy!W165+Sport!T131+Közművelődés!V146+Támogatás!Z124</f>
        <v>0</v>
      </c>
    </row>
    <row r="125" spans="1:20" hidden="1" x14ac:dyDescent="0.25">
      <c r="B125" s="55"/>
      <c r="C125" s="2"/>
      <c r="D125" s="524" t="s">
        <v>811</v>
      </c>
      <c r="E125" s="524"/>
      <c r="F125" s="258">
        <f>Igazgatás!F159+Községgazd!F134+Vagyongazd!F130+Közfoglalkoztatás!F125+Közút!F125+Környezetvédelem!F127+Egészségügy!F166+Sport!F132+Közművelődés!F147+Támogatás!F125</f>
        <v>0</v>
      </c>
      <c r="G125" s="151">
        <f>Igazgatás!G159+Községgazd!G134+Vagyongazd!G130+Közfoglalkoztatás!G125+Közút!G125+Környezetvédelem!G127+Egészségügy!G166+Sport!G132+Közművelődés!G147+Támogatás!G125</f>
        <v>0</v>
      </c>
      <c r="H125" s="169">
        <f>Igazgatás!H159+Községgazd!H134+Vagyongazd!H130+Közfoglalkoztatás!H125+Közút!H125+Környezetvédelem!H127+Egészségügy!H166+Sport!H132+Közművelődés!H147+Támogatás!H125</f>
        <v>0</v>
      </c>
      <c r="I125" s="76">
        <f>Igazgatás!I159+Községgazd!L134+Vagyongazd!I130+Közfoglalkoztatás!I125+Közút!I125+Környezetvédelem!L127+Egészségügy!L166+Sport!I132+Közművelődés!K147+Támogatás!O125</f>
        <v>0</v>
      </c>
      <c r="J125" s="1">
        <f>Igazgatás!J159+Községgazd!M134+Vagyongazd!J130+Közfoglalkoztatás!J125+Közút!J125+Környezetvédelem!M127+Egészségügy!M166+Sport!J132+Közművelődés!L147+Támogatás!P125</f>
        <v>0</v>
      </c>
      <c r="K125" s="1">
        <f>Igazgatás!K159+Községgazd!N134+Vagyongazd!K130+Közfoglalkoztatás!K125+Közút!K125+Környezetvédelem!N127+Egészségügy!N166+Sport!K132+Közművelődés!M147+Támogatás!Q125</f>
        <v>0</v>
      </c>
      <c r="L125" s="1">
        <f>Igazgatás!L159+Községgazd!O134+Vagyongazd!L130+Közfoglalkoztatás!L125+Közút!L125+Környezetvédelem!O127+Egészségügy!O166+Sport!L132+Közművelődés!N147+Támogatás!R125</f>
        <v>0</v>
      </c>
      <c r="M125" s="1">
        <f>Igazgatás!M159+Községgazd!P134+Vagyongazd!M130+Közfoglalkoztatás!M125+Közút!M125+Környezetvédelem!P127+Egészségügy!P166+Sport!M132+Közművelődés!O147+Támogatás!S125</f>
        <v>0</v>
      </c>
      <c r="N125" s="82">
        <f>Igazgatás!N159+Községgazd!Q134+Vagyongazd!N130+Közfoglalkoztatás!N125+Közút!N125+Környezetvédelem!Q127+Egészségügy!Q166+Sport!N132+Közművelődés!P147+Támogatás!T125</f>
        <v>0</v>
      </c>
      <c r="O125" s="1">
        <f>Igazgatás!O159+Községgazd!R134+Vagyongazd!O130+Közfoglalkoztatás!O125+Közút!O125+Környezetvédelem!R127+Egészségügy!R166+Sport!O132+Közművelődés!Q147+Támogatás!U125</f>
        <v>0</v>
      </c>
      <c r="P125" s="42">
        <f>Igazgatás!P159+Községgazd!S134+Vagyongazd!P130+Közfoglalkoztatás!P125+Közút!P125+Környezetvédelem!S127+Egészségügy!S166+Sport!P132+Közművelődés!R147+Támogatás!V125</f>
        <v>0</v>
      </c>
      <c r="Q125" s="82">
        <f>Igazgatás!Q159+Községgazd!T134+Vagyongazd!Q130+Közfoglalkoztatás!Q125+Közút!Q125+Környezetvédelem!T127+Egészségügy!T166+Sport!Q132+Közművelődés!S147+Támogatás!W125</f>
        <v>0</v>
      </c>
      <c r="R125" s="1">
        <f>Igazgatás!R159+Községgazd!U134+Vagyongazd!R130+Közfoglalkoztatás!R125+Közút!R125+Környezetvédelem!U127+Egészségügy!U166+Sport!R132+Közművelődés!T147+Támogatás!X125</f>
        <v>0</v>
      </c>
      <c r="S125" s="42">
        <f>Igazgatás!S159+Községgazd!V134+Vagyongazd!S130+Közfoglalkoztatás!S125+Közút!S125+Környezetvédelem!V127+Egészségügy!V166+Sport!S132+Közművelődés!U147+Támogatás!Y125</f>
        <v>0</v>
      </c>
      <c r="T125" s="44">
        <f>Igazgatás!T159+Községgazd!W134+Vagyongazd!T130+Közfoglalkoztatás!T125+Közút!T125+Környezetvédelem!W127+Egészségügy!W166+Sport!T132+Közművelődés!V147+Támogatás!Z125</f>
        <v>0</v>
      </c>
    </row>
    <row r="126" spans="1:20" ht="25.5" hidden="1" customHeight="1" x14ac:dyDescent="0.25">
      <c r="B126" s="55"/>
      <c r="C126" s="2"/>
      <c r="D126" s="523" t="s">
        <v>532</v>
      </c>
      <c r="E126" s="523"/>
      <c r="F126" s="268">
        <f>Igazgatás!F160+Községgazd!F135+Vagyongazd!F131+Közfoglalkoztatás!F126+Közút!F126+Környezetvédelem!F128+Egészségügy!F167+Sport!F133+Közművelődés!F148+Támogatás!F126</f>
        <v>0</v>
      </c>
      <c r="G126" s="161">
        <f>Igazgatás!G160+Községgazd!G135+Vagyongazd!G131+Közfoglalkoztatás!G126+Közút!G126+Környezetvédelem!G128+Egészségügy!G167+Sport!G133+Közművelődés!G148+Támogatás!G126</f>
        <v>0</v>
      </c>
      <c r="H126" s="169">
        <f>Igazgatás!H160+Községgazd!H135+Vagyongazd!H131+Közfoglalkoztatás!H126+Közút!H126+Környezetvédelem!H128+Egészségügy!H167+Sport!H133+Közművelődés!H148+Támogatás!H126</f>
        <v>0</v>
      </c>
      <c r="I126" s="76">
        <f>Igazgatás!I160+Községgazd!L135+Vagyongazd!I131+Közfoglalkoztatás!I126+Közút!I126+Környezetvédelem!L128+Egészségügy!L167+Sport!I133+Közművelődés!K148+Támogatás!O126</f>
        <v>0</v>
      </c>
      <c r="J126" s="1">
        <f>Igazgatás!J160+Községgazd!M135+Vagyongazd!J131+Közfoglalkoztatás!J126+Közút!J126+Környezetvédelem!M128+Egészségügy!M167+Sport!J133+Közművelődés!L148+Támogatás!P126</f>
        <v>0</v>
      </c>
      <c r="K126" s="1">
        <f>Igazgatás!K160+Községgazd!N135+Vagyongazd!K131+Közfoglalkoztatás!K126+Közút!K126+Környezetvédelem!N128+Egészségügy!N167+Sport!K133+Közművelődés!M148+Támogatás!Q126</f>
        <v>0</v>
      </c>
      <c r="L126" s="1">
        <f>Igazgatás!L160+Községgazd!O135+Vagyongazd!L131+Közfoglalkoztatás!L126+Közút!L126+Környezetvédelem!O128+Egészségügy!O167+Sport!L133+Közművelődés!N148+Támogatás!R126</f>
        <v>0</v>
      </c>
      <c r="M126" s="1">
        <f>Igazgatás!M160+Községgazd!P135+Vagyongazd!M131+Közfoglalkoztatás!M126+Közút!M126+Környezetvédelem!P128+Egészségügy!P167+Sport!M133+Közművelődés!O148+Támogatás!S126</f>
        <v>0</v>
      </c>
      <c r="N126" s="82">
        <f>Igazgatás!N160+Községgazd!Q135+Vagyongazd!N131+Közfoglalkoztatás!N126+Közút!N126+Környezetvédelem!Q128+Egészségügy!Q167+Sport!N133+Közművelődés!P148+Támogatás!T126</f>
        <v>0</v>
      </c>
      <c r="O126" s="1">
        <f>Igazgatás!O160+Községgazd!R135+Vagyongazd!O131+Közfoglalkoztatás!O126+Közút!O126+Környezetvédelem!R128+Egészségügy!R167+Sport!O133+Közművelődés!Q148+Támogatás!U126</f>
        <v>0</v>
      </c>
      <c r="P126" s="42">
        <f>Igazgatás!P160+Községgazd!S135+Vagyongazd!P131+Közfoglalkoztatás!P126+Közút!P126+Környezetvédelem!S128+Egészségügy!S167+Sport!P133+Közművelődés!R148+Támogatás!V126</f>
        <v>0</v>
      </c>
      <c r="Q126" s="82">
        <f>Igazgatás!Q160+Községgazd!T135+Vagyongazd!Q131+Közfoglalkoztatás!Q126+Közút!Q126+Környezetvédelem!T128+Egészségügy!T167+Sport!Q133+Közművelődés!S148+Támogatás!W126</f>
        <v>0</v>
      </c>
      <c r="R126" s="1">
        <f>Igazgatás!R160+Községgazd!U135+Vagyongazd!R131+Közfoglalkoztatás!R126+Közút!R126+Környezetvédelem!U128+Egészségügy!U167+Sport!R133+Közművelődés!T148+Támogatás!X126</f>
        <v>0</v>
      </c>
      <c r="S126" s="42">
        <f>Igazgatás!S160+Községgazd!V135+Vagyongazd!S131+Közfoglalkoztatás!S126+Közút!S126+Környezetvédelem!V128+Egészségügy!V167+Sport!S133+Közművelődés!U148+Támogatás!Y126</f>
        <v>0</v>
      </c>
      <c r="T126" s="44">
        <f>Igazgatás!T160+Községgazd!W135+Vagyongazd!T131+Közfoglalkoztatás!T126+Közút!T126+Környezetvédelem!W128+Egészségügy!W167+Sport!T133+Közművelődés!V148+Támogatás!Z126</f>
        <v>0</v>
      </c>
    </row>
    <row r="127" spans="1:20" ht="25.5" hidden="1" customHeight="1" x14ac:dyDescent="0.25">
      <c r="B127" s="55"/>
      <c r="C127" s="2"/>
      <c r="D127" s="523" t="s">
        <v>533</v>
      </c>
      <c r="E127" s="523"/>
      <c r="F127" s="268">
        <f>Igazgatás!F161+Községgazd!F136+Vagyongazd!F132+Közfoglalkoztatás!F127+Közút!F127+Környezetvédelem!F129+Egészségügy!F168+Sport!F134+Közművelődés!F149+Támogatás!F127</f>
        <v>0</v>
      </c>
      <c r="G127" s="161">
        <f>Igazgatás!G161+Községgazd!G136+Vagyongazd!G132+Közfoglalkoztatás!G127+Közút!G127+Környezetvédelem!G129+Egészségügy!G168+Sport!G134+Közművelődés!G149+Támogatás!G127</f>
        <v>0</v>
      </c>
      <c r="H127" s="169">
        <f>Igazgatás!H161+Községgazd!H136+Vagyongazd!H132+Közfoglalkoztatás!H127+Közút!H127+Környezetvédelem!H129+Egészségügy!H168+Sport!H134+Közművelődés!H149+Támogatás!H127</f>
        <v>0</v>
      </c>
      <c r="I127" s="76">
        <f>Igazgatás!I161+Községgazd!L136+Vagyongazd!I132+Közfoglalkoztatás!I127+Közút!I127+Környezetvédelem!L129+Egészségügy!L168+Sport!I134+Közművelődés!K149+Támogatás!O127</f>
        <v>0</v>
      </c>
      <c r="J127" s="1">
        <f>Igazgatás!J161+Községgazd!M136+Vagyongazd!J132+Közfoglalkoztatás!J127+Közút!J127+Környezetvédelem!M129+Egészségügy!M168+Sport!J134+Közművelődés!L149+Támogatás!P127</f>
        <v>0</v>
      </c>
      <c r="K127" s="1">
        <f>Igazgatás!K161+Községgazd!N136+Vagyongazd!K132+Közfoglalkoztatás!K127+Közút!K127+Környezetvédelem!N129+Egészségügy!N168+Sport!K134+Közművelődés!M149+Támogatás!Q127</f>
        <v>0</v>
      </c>
      <c r="L127" s="1">
        <f>Igazgatás!L161+Községgazd!O136+Vagyongazd!L132+Közfoglalkoztatás!L127+Közút!L127+Környezetvédelem!O129+Egészségügy!O168+Sport!L134+Közművelődés!N149+Támogatás!R127</f>
        <v>0</v>
      </c>
      <c r="M127" s="1">
        <f>Igazgatás!M161+Községgazd!P136+Vagyongazd!M132+Közfoglalkoztatás!M127+Közút!M127+Környezetvédelem!P129+Egészségügy!P168+Sport!M134+Közművelődés!O149+Támogatás!S127</f>
        <v>0</v>
      </c>
      <c r="N127" s="82">
        <f>Igazgatás!N161+Községgazd!Q136+Vagyongazd!N132+Közfoglalkoztatás!N127+Közút!N127+Környezetvédelem!Q129+Egészségügy!Q168+Sport!N134+Közművelődés!P149+Támogatás!T127</f>
        <v>0</v>
      </c>
      <c r="O127" s="1">
        <f>Igazgatás!O161+Községgazd!R136+Vagyongazd!O132+Közfoglalkoztatás!O127+Közút!O127+Környezetvédelem!R129+Egészségügy!R168+Sport!O134+Közművelődés!Q149+Támogatás!U127</f>
        <v>0</v>
      </c>
      <c r="P127" s="42">
        <f>Igazgatás!P161+Községgazd!S136+Vagyongazd!P132+Közfoglalkoztatás!P127+Közút!P127+Környezetvédelem!S129+Egészségügy!S168+Sport!P134+Közművelődés!R149+Támogatás!V127</f>
        <v>0</v>
      </c>
      <c r="Q127" s="82">
        <f>Igazgatás!Q161+Községgazd!T136+Vagyongazd!Q132+Közfoglalkoztatás!Q127+Közút!Q127+Környezetvédelem!T129+Egészségügy!T168+Sport!Q134+Közművelődés!S149+Támogatás!W127</f>
        <v>0</v>
      </c>
      <c r="R127" s="1">
        <f>Igazgatás!R161+Községgazd!U136+Vagyongazd!R132+Közfoglalkoztatás!R127+Közút!R127+Környezetvédelem!U129+Egészségügy!U168+Sport!R134+Közművelődés!T149+Támogatás!X127</f>
        <v>0</v>
      </c>
      <c r="S127" s="42">
        <f>Igazgatás!S161+Községgazd!V136+Vagyongazd!S132+Közfoglalkoztatás!S127+Közút!S127+Környezetvédelem!V129+Egészségügy!V168+Sport!S134+Közművelődés!U149+Támogatás!Y127</f>
        <v>0</v>
      </c>
      <c r="T127" s="44">
        <f>Igazgatás!T161+Községgazd!W136+Vagyongazd!T132+Közfoglalkoztatás!T127+Közút!T127+Környezetvédelem!W129+Egészségügy!W168+Sport!T134+Közművelődés!V149+Támogatás!Z127</f>
        <v>0</v>
      </c>
    </row>
    <row r="128" spans="1:20" hidden="1" x14ac:dyDescent="0.25">
      <c r="B128" s="55"/>
      <c r="C128" s="2"/>
      <c r="D128" s="524" t="s">
        <v>364</v>
      </c>
      <c r="E128" s="524"/>
      <c r="F128" s="258">
        <f>Igazgatás!F162+Községgazd!F137+Vagyongazd!F133+Közfoglalkoztatás!F128+Közút!F128+Környezetvédelem!F130+Egészségügy!F169+Sport!F135+Közművelődés!F150+Támogatás!F128</f>
        <v>0</v>
      </c>
      <c r="G128" s="151">
        <f>Igazgatás!G162+Községgazd!G137+Vagyongazd!G133+Közfoglalkoztatás!G128+Közút!G128+Környezetvédelem!G130+Egészségügy!G169+Sport!G135+Közművelődés!G150+Támogatás!G128</f>
        <v>0</v>
      </c>
      <c r="H128" s="169">
        <f>Igazgatás!H162+Községgazd!H137+Vagyongazd!H133+Közfoglalkoztatás!H128+Közút!H128+Környezetvédelem!H130+Egészségügy!H169+Sport!H135+Közművelődés!H150+Támogatás!H128</f>
        <v>0</v>
      </c>
      <c r="I128" s="76">
        <f>Igazgatás!I162+Községgazd!L137+Vagyongazd!I133+Közfoglalkoztatás!I128+Közút!I128+Környezetvédelem!L130+Egészségügy!L169+Sport!I135+Közművelődés!K150+Támogatás!O128</f>
        <v>0</v>
      </c>
      <c r="J128" s="1">
        <f>Igazgatás!J162+Községgazd!M137+Vagyongazd!J133+Közfoglalkoztatás!J128+Közút!J128+Környezetvédelem!M130+Egészségügy!M169+Sport!J135+Közművelődés!L150+Támogatás!P128</f>
        <v>0</v>
      </c>
      <c r="K128" s="1">
        <f>Igazgatás!K162+Községgazd!N137+Vagyongazd!K133+Közfoglalkoztatás!K128+Közút!K128+Környezetvédelem!N130+Egészségügy!N169+Sport!K135+Közművelődés!M150+Támogatás!Q128</f>
        <v>0</v>
      </c>
      <c r="L128" s="1">
        <f>Igazgatás!L162+Községgazd!O137+Vagyongazd!L133+Közfoglalkoztatás!L128+Közút!L128+Környezetvédelem!O130+Egészségügy!O169+Sport!L135+Közművelődés!N150+Támogatás!R128</f>
        <v>0</v>
      </c>
      <c r="M128" s="1">
        <f>Igazgatás!M162+Községgazd!P137+Vagyongazd!M133+Közfoglalkoztatás!M128+Közút!M128+Környezetvédelem!P130+Egészségügy!P169+Sport!M135+Közművelődés!O150+Támogatás!S128</f>
        <v>0</v>
      </c>
      <c r="N128" s="82">
        <f>Igazgatás!N162+Községgazd!Q137+Vagyongazd!N133+Közfoglalkoztatás!N128+Közút!N128+Környezetvédelem!Q130+Egészségügy!Q169+Sport!N135+Közművelődés!P150+Támogatás!T128</f>
        <v>0</v>
      </c>
      <c r="O128" s="1">
        <f>Igazgatás!O162+Községgazd!R137+Vagyongazd!O133+Közfoglalkoztatás!O128+Közút!O128+Környezetvédelem!R130+Egészségügy!R169+Sport!O135+Közművelődés!Q150+Támogatás!U128</f>
        <v>0</v>
      </c>
      <c r="P128" s="42">
        <f>Igazgatás!P162+Községgazd!S137+Vagyongazd!P133+Közfoglalkoztatás!P128+Közút!P128+Környezetvédelem!S130+Egészségügy!S169+Sport!P135+Közművelődés!R150+Támogatás!V128</f>
        <v>0</v>
      </c>
      <c r="Q128" s="82">
        <f>Igazgatás!Q162+Községgazd!T137+Vagyongazd!Q133+Közfoglalkoztatás!Q128+Közút!Q128+Környezetvédelem!T130+Egészségügy!T169+Sport!Q135+Közművelődés!S150+Támogatás!W128</f>
        <v>0</v>
      </c>
      <c r="R128" s="1">
        <f>Igazgatás!R162+Községgazd!U137+Vagyongazd!R133+Közfoglalkoztatás!R128+Közút!R128+Környezetvédelem!U130+Egészségügy!U169+Sport!R135+Közművelődés!T150+Támogatás!X128</f>
        <v>0</v>
      </c>
      <c r="S128" s="42">
        <f>Igazgatás!S162+Községgazd!V137+Vagyongazd!S133+Közfoglalkoztatás!S128+Közút!S128+Környezetvédelem!V130+Egészségügy!V169+Sport!S135+Közművelődés!U150+Támogatás!Y128</f>
        <v>0</v>
      </c>
      <c r="T128" s="44">
        <f>Igazgatás!T162+Községgazd!W137+Vagyongazd!T133+Közfoglalkoztatás!T128+Közút!T128+Környezetvédelem!W130+Egészségügy!W169+Sport!T135+Közművelődés!V150+Támogatás!Z128</f>
        <v>0</v>
      </c>
    </row>
    <row r="129" spans="1:20" hidden="1" x14ac:dyDescent="0.25">
      <c r="B129" s="55"/>
      <c r="C129" s="2"/>
      <c r="D129" s="524" t="s">
        <v>356</v>
      </c>
      <c r="E129" s="524"/>
      <c r="F129" s="258">
        <f>Igazgatás!F163+Községgazd!F138+Vagyongazd!F134+Közfoglalkoztatás!F129+Közút!F129+Környezetvédelem!F131+Egészségügy!F170+Sport!F136+Közművelődés!F151+Támogatás!F129</f>
        <v>0</v>
      </c>
      <c r="G129" s="151">
        <f>Igazgatás!G163+Községgazd!G138+Vagyongazd!G134+Közfoglalkoztatás!G129+Közút!G129+Környezetvédelem!G131+Egészségügy!G170+Sport!G136+Közművelődés!G151+Támogatás!G129</f>
        <v>0</v>
      </c>
      <c r="H129" s="169">
        <f>Igazgatás!H163+Községgazd!H138+Vagyongazd!H134+Közfoglalkoztatás!H129+Közút!H129+Környezetvédelem!H131+Egészségügy!H170+Sport!H136+Közművelődés!H151+Támogatás!H129</f>
        <v>0</v>
      </c>
      <c r="I129" s="76">
        <f>Igazgatás!I163+Községgazd!L138+Vagyongazd!I134+Közfoglalkoztatás!I129+Közút!I129+Környezetvédelem!L131+Egészségügy!L170+Sport!I136+Közművelődés!K151+Támogatás!O129</f>
        <v>0</v>
      </c>
      <c r="J129" s="1">
        <f>Igazgatás!J163+Községgazd!M138+Vagyongazd!J134+Közfoglalkoztatás!J129+Közút!J129+Környezetvédelem!M131+Egészségügy!M170+Sport!J136+Közművelődés!L151+Támogatás!P129</f>
        <v>0</v>
      </c>
      <c r="K129" s="1">
        <f>Igazgatás!K163+Községgazd!N138+Vagyongazd!K134+Közfoglalkoztatás!K129+Közút!K129+Környezetvédelem!N131+Egészségügy!N170+Sport!K136+Közművelődés!M151+Támogatás!Q129</f>
        <v>0</v>
      </c>
      <c r="L129" s="1">
        <f>Igazgatás!L163+Községgazd!O138+Vagyongazd!L134+Közfoglalkoztatás!L129+Közút!L129+Környezetvédelem!O131+Egészségügy!O170+Sport!L136+Közművelődés!N151+Támogatás!R129</f>
        <v>0</v>
      </c>
      <c r="M129" s="1">
        <f>Igazgatás!M163+Községgazd!P138+Vagyongazd!M134+Közfoglalkoztatás!M129+Közút!M129+Környezetvédelem!P131+Egészségügy!P170+Sport!M136+Közművelődés!O151+Támogatás!S129</f>
        <v>0</v>
      </c>
      <c r="N129" s="82">
        <f>Igazgatás!N163+Községgazd!Q138+Vagyongazd!N134+Közfoglalkoztatás!N129+Közút!N129+Környezetvédelem!Q131+Egészségügy!Q170+Sport!N136+Közművelődés!P151+Támogatás!T129</f>
        <v>0</v>
      </c>
      <c r="O129" s="1">
        <f>Igazgatás!O163+Községgazd!R138+Vagyongazd!O134+Közfoglalkoztatás!O129+Közút!O129+Környezetvédelem!R131+Egészségügy!R170+Sport!O136+Közművelődés!Q151+Támogatás!U129</f>
        <v>0</v>
      </c>
      <c r="P129" s="42">
        <f>Igazgatás!P163+Községgazd!S138+Vagyongazd!P134+Közfoglalkoztatás!P129+Közút!P129+Környezetvédelem!S131+Egészségügy!S170+Sport!P136+Közművelődés!R151+Támogatás!V129</f>
        <v>0</v>
      </c>
      <c r="Q129" s="82">
        <f>Igazgatás!Q163+Községgazd!T138+Vagyongazd!Q134+Közfoglalkoztatás!Q129+Közút!Q129+Környezetvédelem!T131+Egészségügy!T170+Sport!Q136+Közművelődés!S151+Támogatás!W129</f>
        <v>0</v>
      </c>
      <c r="R129" s="1">
        <f>Igazgatás!R163+Községgazd!U138+Vagyongazd!R134+Közfoglalkoztatás!R129+Közút!R129+Környezetvédelem!U131+Egészségügy!U170+Sport!R136+Közművelődés!T151+Támogatás!X129</f>
        <v>0</v>
      </c>
      <c r="S129" s="42">
        <f>Igazgatás!S163+Községgazd!V138+Vagyongazd!S134+Közfoglalkoztatás!S129+Közút!S129+Környezetvédelem!V131+Egészségügy!V170+Sport!S136+Közművelődés!U151+Támogatás!Y129</f>
        <v>0</v>
      </c>
      <c r="T129" s="44">
        <f>Igazgatás!T163+Községgazd!W138+Vagyongazd!T134+Közfoglalkoztatás!T129+Közút!T129+Környezetvédelem!W131+Egészségügy!W170+Sport!T136+Közművelődés!V151+Támogatás!Z129</f>
        <v>0</v>
      </c>
    </row>
    <row r="130" spans="1:20" ht="25.5" hidden="1" customHeight="1" x14ac:dyDescent="0.25">
      <c r="B130" s="55"/>
      <c r="C130" s="2"/>
      <c r="D130" s="523" t="s">
        <v>534</v>
      </c>
      <c r="E130" s="523"/>
      <c r="F130" s="268">
        <f>Igazgatás!F164+Községgazd!F139+Vagyongazd!F135+Közfoglalkoztatás!F130+Közút!F130+Környezetvédelem!F132+Egészségügy!F171+Sport!F137+Közművelődés!F152+Támogatás!F130</f>
        <v>0</v>
      </c>
      <c r="G130" s="161">
        <f>Igazgatás!G164+Községgazd!G139+Vagyongazd!G135+Közfoglalkoztatás!G130+Közút!G130+Környezetvédelem!G132+Egészségügy!G171+Sport!G137+Közművelődés!G152+Támogatás!G130</f>
        <v>0</v>
      </c>
      <c r="H130" s="169">
        <f>Igazgatás!H164+Községgazd!H139+Vagyongazd!H135+Közfoglalkoztatás!H130+Közút!H130+Környezetvédelem!H132+Egészségügy!H171+Sport!H137+Közművelődés!H152+Támogatás!H130</f>
        <v>0</v>
      </c>
      <c r="I130" s="76">
        <f>Igazgatás!I164+Községgazd!L139+Vagyongazd!I135+Közfoglalkoztatás!I130+Közút!I130+Környezetvédelem!L132+Egészségügy!L171+Sport!I137+Közművelődés!K152+Támogatás!O130</f>
        <v>0</v>
      </c>
      <c r="J130" s="1">
        <f>Igazgatás!J164+Községgazd!M139+Vagyongazd!J135+Közfoglalkoztatás!J130+Közút!J130+Környezetvédelem!M132+Egészségügy!M171+Sport!J137+Közművelődés!L152+Támogatás!P130</f>
        <v>0</v>
      </c>
      <c r="K130" s="1">
        <f>Igazgatás!K164+Községgazd!N139+Vagyongazd!K135+Közfoglalkoztatás!K130+Közút!K130+Környezetvédelem!N132+Egészségügy!N171+Sport!K137+Közművelődés!M152+Támogatás!Q130</f>
        <v>0</v>
      </c>
      <c r="L130" s="1">
        <f>Igazgatás!L164+Községgazd!O139+Vagyongazd!L135+Közfoglalkoztatás!L130+Közút!L130+Környezetvédelem!O132+Egészségügy!O171+Sport!L137+Közművelődés!N152+Támogatás!R130</f>
        <v>0</v>
      </c>
      <c r="M130" s="1">
        <f>Igazgatás!M164+Községgazd!P139+Vagyongazd!M135+Közfoglalkoztatás!M130+Közút!M130+Környezetvédelem!P132+Egészségügy!P171+Sport!M137+Közművelődés!O152+Támogatás!S130</f>
        <v>0</v>
      </c>
      <c r="N130" s="82">
        <f>Igazgatás!N164+Községgazd!Q139+Vagyongazd!N135+Közfoglalkoztatás!N130+Közút!N130+Környezetvédelem!Q132+Egészségügy!Q171+Sport!N137+Közművelődés!P152+Támogatás!T130</f>
        <v>0</v>
      </c>
      <c r="O130" s="1">
        <f>Igazgatás!O164+Községgazd!R139+Vagyongazd!O135+Közfoglalkoztatás!O130+Közút!O130+Környezetvédelem!R132+Egészségügy!R171+Sport!O137+Közművelődés!Q152+Támogatás!U130</f>
        <v>0</v>
      </c>
      <c r="P130" s="42">
        <f>Igazgatás!P164+Községgazd!S139+Vagyongazd!P135+Közfoglalkoztatás!P130+Közút!P130+Környezetvédelem!S132+Egészségügy!S171+Sport!P137+Közművelődés!R152+Támogatás!V130</f>
        <v>0</v>
      </c>
      <c r="Q130" s="82">
        <f>Igazgatás!Q164+Községgazd!T139+Vagyongazd!Q135+Közfoglalkoztatás!Q130+Közút!Q130+Környezetvédelem!T132+Egészségügy!T171+Sport!Q137+Közművelődés!S152+Támogatás!W130</f>
        <v>0</v>
      </c>
      <c r="R130" s="1">
        <f>Igazgatás!R164+Községgazd!U139+Vagyongazd!R135+Közfoglalkoztatás!R130+Közút!R130+Környezetvédelem!U132+Egészségügy!U171+Sport!R137+Közművelődés!T152+Támogatás!X130</f>
        <v>0</v>
      </c>
      <c r="S130" s="42">
        <f>Igazgatás!S164+Községgazd!V139+Vagyongazd!S135+Közfoglalkoztatás!S130+Közút!S130+Környezetvédelem!V132+Egészségügy!V171+Sport!S137+Közművelődés!U152+Támogatás!Y130</f>
        <v>0</v>
      </c>
      <c r="T130" s="44">
        <f>Igazgatás!T164+Községgazd!W139+Vagyongazd!T135+Közfoglalkoztatás!T130+Közút!T130+Környezetvédelem!W132+Egészségügy!W171+Sport!T137+Közművelődés!V152+Támogatás!Z130</f>
        <v>0</v>
      </c>
    </row>
    <row r="131" spans="1:20" hidden="1" x14ac:dyDescent="0.25">
      <c r="B131" s="55"/>
      <c r="C131" s="2"/>
      <c r="D131" s="524" t="s">
        <v>535</v>
      </c>
      <c r="E131" s="524"/>
      <c r="F131" s="258">
        <f>Igazgatás!F165+Községgazd!F140+Vagyongazd!F136+Közfoglalkoztatás!F131+Közút!F131+Környezetvédelem!F133+Egészségügy!F172+Sport!F138+Közművelődés!F153+Támogatás!F131</f>
        <v>0</v>
      </c>
      <c r="G131" s="151">
        <f>Igazgatás!G165+Községgazd!G140+Vagyongazd!G136+Közfoglalkoztatás!G131+Közút!G131+Környezetvédelem!G133+Egészségügy!G172+Sport!G138+Közművelődés!G153+Támogatás!G131</f>
        <v>0</v>
      </c>
      <c r="H131" s="169">
        <f>Igazgatás!H165+Községgazd!H140+Vagyongazd!H136+Közfoglalkoztatás!H131+Közút!H131+Környezetvédelem!H133+Egészségügy!H172+Sport!H138+Közművelődés!H153+Támogatás!H131</f>
        <v>0</v>
      </c>
      <c r="I131" s="76">
        <f>Igazgatás!I165+Községgazd!L140+Vagyongazd!I136+Közfoglalkoztatás!I131+Közút!I131+Környezetvédelem!L133+Egészségügy!L172+Sport!I138+Közművelődés!K153+Támogatás!O131</f>
        <v>0</v>
      </c>
      <c r="J131" s="1">
        <f>Igazgatás!J165+Községgazd!M140+Vagyongazd!J136+Közfoglalkoztatás!J131+Közút!J131+Környezetvédelem!M133+Egészségügy!M172+Sport!J138+Közművelődés!L153+Támogatás!P131</f>
        <v>0</v>
      </c>
      <c r="K131" s="1">
        <f>Igazgatás!K165+Községgazd!N140+Vagyongazd!K136+Közfoglalkoztatás!K131+Közút!K131+Környezetvédelem!N133+Egészségügy!N172+Sport!K138+Közművelődés!M153+Támogatás!Q131</f>
        <v>0</v>
      </c>
      <c r="L131" s="1">
        <f>Igazgatás!L165+Községgazd!O140+Vagyongazd!L136+Közfoglalkoztatás!L131+Közút!L131+Környezetvédelem!O133+Egészségügy!O172+Sport!L138+Közművelődés!N153+Támogatás!R131</f>
        <v>0</v>
      </c>
      <c r="M131" s="1">
        <f>Igazgatás!M165+Községgazd!P140+Vagyongazd!M136+Közfoglalkoztatás!M131+Közút!M131+Környezetvédelem!P133+Egészségügy!P172+Sport!M138+Közművelődés!O153+Támogatás!S131</f>
        <v>0</v>
      </c>
      <c r="N131" s="82">
        <f>Igazgatás!N165+Községgazd!Q140+Vagyongazd!N136+Közfoglalkoztatás!N131+Közút!N131+Környezetvédelem!Q133+Egészségügy!Q172+Sport!N138+Közművelődés!P153+Támogatás!T131</f>
        <v>0</v>
      </c>
      <c r="O131" s="1">
        <f>Igazgatás!O165+Községgazd!R140+Vagyongazd!O136+Közfoglalkoztatás!O131+Közút!O131+Környezetvédelem!R133+Egészségügy!R172+Sport!O138+Közművelődés!Q153+Támogatás!U131</f>
        <v>0</v>
      </c>
      <c r="P131" s="42">
        <f>Igazgatás!P165+Községgazd!S140+Vagyongazd!P136+Közfoglalkoztatás!P131+Közút!P131+Környezetvédelem!S133+Egészségügy!S172+Sport!P138+Közművelődés!R153+Támogatás!V131</f>
        <v>0</v>
      </c>
      <c r="Q131" s="82">
        <f>Igazgatás!Q165+Községgazd!T140+Vagyongazd!Q136+Közfoglalkoztatás!Q131+Közút!Q131+Környezetvédelem!T133+Egészségügy!T172+Sport!Q138+Közművelődés!S153+Támogatás!W131</f>
        <v>0</v>
      </c>
      <c r="R131" s="1">
        <f>Igazgatás!R165+Községgazd!U140+Vagyongazd!R136+Közfoglalkoztatás!R131+Közút!R131+Környezetvédelem!U133+Egészségügy!U172+Sport!R138+Közművelődés!T153+Támogatás!X131</f>
        <v>0</v>
      </c>
      <c r="S131" s="42">
        <f>Igazgatás!S165+Községgazd!V140+Vagyongazd!S136+Közfoglalkoztatás!S131+Közút!S131+Környezetvédelem!V133+Egészségügy!V172+Sport!S138+Közművelődés!U153+Támogatás!Y131</f>
        <v>0</v>
      </c>
      <c r="T131" s="44">
        <f>Igazgatás!T165+Községgazd!W140+Vagyongazd!T136+Közfoglalkoztatás!T131+Közút!T131+Környezetvédelem!W133+Egészségügy!W172+Sport!T138+Közművelődés!V153+Támogatás!Z131</f>
        <v>0</v>
      </c>
    </row>
    <row r="132" spans="1:20" s="41" customFormat="1" hidden="1" x14ac:dyDescent="0.25">
      <c r="A132" s="128" t="s">
        <v>235</v>
      </c>
      <c r="B132" s="109" t="s">
        <v>666</v>
      </c>
      <c r="C132" s="564" t="s">
        <v>236</v>
      </c>
      <c r="D132" s="565"/>
      <c r="E132" s="565"/>
      <c r="F132" s="269">
        <f>Igazgatás!F166+Községgazd!F141+Vagyongazd!F137+Közfoglalkoztatás!F132+Közút!F132+Környezetvédelem!F134+Egészségügy!F173+Sport!F139+Közművelődés!F154+Támogatás!F132</f>
        <v>0</v>
      </c>
      <c r="G132" s="162">
        <f>Igazgatás!G166+Községgazd!G141+Vagyongazd!G137+Közfoglalkoztatás!G132+Közút!G132+Környezetvédelem!G134+Egészségügy!G173+Sport!G139+Közművelődés!G154+Támogatás!G132</f>
        <v>0</v>
      </c>
      <c r="H132" s="172">
        <f>Igazgatás!H166+Községgazd!H141+Vagyongazd!H137+Közfoglalkoztatás!H132+Közút!H132+Környezetvédelem!H134+Egészségügy!H173+Sport!H139+Közművelődés!H154+Támogatás!H132</f>
        <v>0</v>
      </c>
      <c r="I132" s="111">
        <f>Igazgatás!I166+Községgazd!L141+Vagyongazd!I137+Közfoglalkoztatás!I132+Közút!I132+Környezetvédelem!L134+Egészségügy!L173+Sport!I139+Közművelődés!K154+Támogatás!O132</f>
        <v>0</v>
      </c>
      <c r="J132" s="112">
        <f>Igazgatás!J166+Községgazd!M141+Vagyongazd!J137+Közfoglalkoztatás!J132+Közút!J132+Környezetvédelem!M134+Egészségügy!M173+Sport!J139+Közművelődés!L154+Támogatás!P132</f>
        <v>0</v>
      </c>
      <c r="K132" s="112">
        <f>Igazgatás!K166+Községgazd!N141+Vagyongazd!K137+Közfoglalkoztatás!K132+Közút!K132+Környezetvédelem!N134+Egészségügy!N173+Sport!K139+Közművelődés!M154+Támogatás!Q132</f>
        <v>0</v>
      </c>
      <c r="L132" s="112">
        <f>Igazgatás!L166+Községgazd!O141+Vagyongazd!L137+Közfoglalkoztatás!L132+Közút!L132+Környezetvédelem!O134+Egészségügy!O173+Sport!L139+Közművelődés!N154+Támogatás!R132</f>
        <v>0</v>
      </c>
      <c r="M132" s="112">
        <f>Igazgatás!M166+Községgazd!P141+Vagyongazd!M137+Közfoglalkoztatás!M132+Közút!M132+Környezetvédelem!P134+Egészségügy!P173+Sport!M139+Közművelődés!O154+Támogatás!S132</f>
        <v>0</v>
      </c>
      <c r="N132" s="115">
        <f>Igazgatás!N166+Községgazd!Q141+Vagyongazd!N137+Közfoglalkoztatás!N132+Közút!N132+Környezetvédelem!Q134+Egészségügy!Q173+Sport!N139+Közművelődés!P154+Támogatás!T132</f>
        <v>0</v>
      </c>
      <c r="O132" s="112">
        <f>Igazgatás!O166+Községgazd!R141+Vagyongazd!O137+Közfoglalkoztatás!O132+Közút!O132+Környezetvédelem!R134+Egészségügy!R173+Sport!O139+Közművelődés!Q154+Támogatás!U132</f>
        <v>0</v>
      </c>
      <c r="P132" s="114">
        <f>Igazgatás!P166+Községgazd!S141+Vagyongazd!P137+Közfoglalkoztatás!P132+Közút!P132+Környezetvédelem!S134+Egészségügy!S173+Sport!P139+Közművelődés!R154+Támogatás!V132</f>
        <v>0</v>
      </c>
      <c r="Q132" s="115">
        <f>Igazgatás!Q166+Községgazd!T141+Vagyongazd!Q137+Közfoglalkoztatás!Q132+Közút!Q132+Környezetvédelem!T134+Egészségügy!T173+Sport!Q139+Közművelődés!S154+Támogatás!W132</f>
        <v>0</v>
      </c>
      <c r="R132" s="112">
        <f>Igazgatás!R166+Községgazd!U141+Vagyongazd!R137+Közfoglalkoztatás!R132+Közút!R132+Környezetvédelem!U134+Egészségügy!U173+Sport!R139+Közművelődés!T154+Támogatás!X132</f>
        <v>0</v>
      </c>
      <c r="S132" s="114">
        <f>Igazgatás!S166+Községgazd!V141+Vagyongazd!S137+Közfoglalkoztatás!S132+Közút!S132+Környezetvédelem!V134+Egészségügy!V173+Sport!S139+Közművelődés!U154+Támogatás!Y132</f>
        <v>0</v>
      </c>
      <c r="T132" s="116">
        <f>Igazgatás!T166+Községgazd!W141+Vagyongazd!T137+Közfoglalkoztatás!T132+Közút!T132+Környezetvédelem!W134+Egészségügy!W173+Sport!T139+Közművelődés!V154+Támogatás!Z132</f>
        <v>0</v>
      </c>
    </row>
    <row r="133" spans="1:20" s="41" customFormat="1" hidden="1" x14ac:dyDescent="0.25">
      <c r="A133" s="128" t="s">
        <v>237</v>
      </c>
      <c r="B133" s="109" t="s">
        <v>668</v>
      </c>
      <c r="C133" s="564" t="s">
        <v>238</v>
      </c>
      <c r="D133" s="565"/>
      <c r="E133" s="565"/>
      <c r="F133" s="269">
        <f>Igazgatás!F167+Községgazd!F142+Vagyongazd!F138+Közfoglalkoztatás!F133+Közút!F133+Környezetvédelem!F135+Egészségügy!F174+Sport!F140+Közművelődés!F155+Támogatás!F133</f>
        <v>0</v>
      </c>
      <c r="G133" s="162">
        <f>Igazgatás!G167+Községgazd!G142+Vagyongazd!G138+Közfoglalkoztatás!G133+Közút!G133+Környezetvédelem!G135+Egészségügy!G174+Sport!G140+Közművelődés!G155+Támogatás!G133</f>
        <v>0</v>
      </c>
      <c r="H133" s="172">
        <f>Igazgatás!H167+Községgazd!H142+Vagyongazd!H138+Közfoglalkoztatás!H133+Közút!H133+Környezetvédelem!H135+Egészségügy!H174+Sport!H140+Közművelődés!H155+Támogatás!H133</f>
        <v>0</v>
      </c>
      <c r="I133" s="111">
        <f>Igazgatás!I167+Községgazd!L142+Vagyongazd!I138+Közfoglalkoztatás!I133+Közút!I133+Környezetvédelem!L135+Egészségügy!L174+Sport!I140+Közművelődés!K155+Támogatás!O133</f>
        <v>0</v>
      </c>
      <c r="J133" s="112">
        <f>Igazgatás!J167+Községgazd!M142+Vagyongazd!J138+Közfoglalkoztatás!J133+Közút!J133+Környezetvédelem!M135+Egészségügy!M174+Sport!J140+Közművelődés!L155+Támogatás!P133</f>
        <v>0</v>
      </c>
      <c r="K133" s="112">
        <f>Igazgatás!K167+Községgazd!N142+Vagyongazd!K138+Közfoglalkoztatás!K133+Közút!K133+Környezetvédelem!N135+Egészségügy!N174+Sport!K140+Közművelődés!M155+Támogatás!Q133</f>
        <v>0</v>
      </c>
      <c r="L133" s="112">
        <f>Igazgatás!L167+Községgazd!O142+Vagyongazd!L138+Közfoglalkoztatás!L133+Közút!L133+Környezetvédelem!O135+Egészségügy!O174+Sport!L140+Közművelődés!N155+Támogatás!R133</f>
        <v>0</v>
      </c>
      <c r="M133" s="112">
        <f>Igazgatás!M167+Községgazd!P142+Vagyongazd!M138+Közfoglalkoztatás!M133+Közút!M133+Környezetvédelem!P135+Egészségügy!P174+Sport!M140+Közművelődés!O155+Támogatás!S133</f>
        <v>0</v>
      </c>
      <c r="N133" s="115">
        <f>Igazgatás!N167+Községgazd!Q142+Vagyongazd!N138+Közfoglalkoztatás!N133+Közút!N133+Környezetvédelem!Q135+Egészségügy!Q174+Sport!N140+Közművelődés!P155+Támogatás!T133</f>
        <v>0</v>
      </c>
      <c r="O133" s="112">
        <f>Igazgatás!O167+Községgazd!R142+Vagyongazd!O138+Közfoglalkoztatás!O133+Közút!O133+Környezetvédelem!R135+Egészségügy!R174+Sport!O140+Közművelődés!Q155+Támogatás!U133</f>
        <v>0</v>
      </c>
      <c r="P133" s="114">
        <f>Igazgatás!P167+Községgazd!S142+Vagyongazd!P138+Közfoglalkoztatás!P133+Közút!P133+Környezetvédelem!S135+Egészségügy!S174+Sport!P140+Közművelődés!R155+Támogatás!V133</f>
        <v>0</v>
      </c>
      <c r="Q133" s="115">
        <f>Igazgatás!Q167+Községgazd!T142+Vagyongazd!Q138+Közfoglalkoztatás!Q133+Közút!Q133+Környezetvédelem!T135+Egészségügy!T174+Sport!Q140+Közművelődés!S155+Támogatás!W133</f>
        <v>0</v>
      </c>
      <c r="R133" s="112">
        <f>Igazgatás!R167+Községgazd!U142+Vagyongazd!R138+Közfoglalkoztatás!R133+Közút!R133+Környezetvédelem!U135+Egészségügy!U174+Sport!R140+Közművelődés!T155+Támogatás!X133</f>
        <v>0</v>
      </c>
      <c r="S133" s="114">
        <f>Igazgatás!S167+Községgazd!V142+Vagyongazd!S138+Közfoglalkoztatás!S133+Közút!S133+Környezetvédelem!V135+Egészségügy!V174+Sport!S140+Közművelődés!U155+Támogatás!Y133</f>
        <v>0</v>
      </c>
      <c r="T133" s="116">
        <f>Igazgatás!T167+Községgazd!W142+Vagyongazd!T138+Közfoglalkoztatás!T133+Közút!T133+Környezetvédelem!W135+Egészségügy!W174+Sport!T140+Közművelődés!V155+Támogatás!Z133</f>
        <v>0</v>
      </c>
    </row>
    <row r="134" spans="1:20" s="41" customFormat="1" hidden="1" x14ac:dyDescent="0.25">
      <c r="A134" s="128" t="s">
        <v>239</v>
      </c>
      <c r="B134" s="109" t="s">
        <v>669</v>
      </c>
      <c r="C134" s="564" t="s">
        <v>240</v>
      </c>
      <c r="D134" s="565"/>
      <c r="E134" s="565"/>
      <c r="F134" s="269">
        <f>Igazgatás!F168+Községgazd!F143+Vagyongazd!F139+Közfoglalkoztatás!F134+Közút!F134+Környezetvédelem!F136+Egészségügy!F175+Sport!F141+Közművelődés!F156+Támogatás!F134</f>
        <v>0</v>
      </c>
      <c r="G134" s="162">
        <f>Igazgatás!G168+Községgazd!G143+Vagyongazd!G139+Közfoglalkoztatás!G134+Közút!G134+Környezetvédelem!G136+Egészségügy!G175+Sport!G141+Közművelődés!G156+Támogatás!G134</f>
        <v>0</v>
      </c>
      <c r="H134" s="172">
        <f>Igazgatás!H168+Községgazd!H143+Vagyongazd!H139+Közfoglalkoztatás!H134+Közút!H134+Környezetvédelem!H136+Egészségügy!H175+Sport!H141+Közművelődés!H156+Támogatás!H134</f>
        <v>0</v>
      </c>
      <c r="I134" s="111">
        <f>Igazgatás!I168+Községgazd!L143+Vagyongazd!I139+Közfoglalkoztatás!I134+Közút!I134+Környezetvédelem!L136+Egészségügy!L175+Sport!I141+Közművelődés!K156+Támogatás!O134</f>
        <v>0</v>
      </c>
      <c r="J134" s="112">
        <f>Igazgatás!J168+Községgazd!M143+Vagyongazd!J139+Közfoglalkoztatás!J134+Közút!J134+Környezetvédelem!M136+Egészségügy!M175+Sport!J141+Közművelődés!L156+Támogatás!P134</f>
        <v>0</v>
      </c>
      <c r="K134" s="112">
        <f>Igazgatás!K168+Községgazd!N143+Vagyongazd!K139+Közfoglalkoztatás!K134+Közút!K134+Környezetvédelem!N136+Egészségügy!N175+Sport!K141+Közművelődés!M156+Támogatás!Q134</f>
        <v>0</v>
      </c>
      <c r="L134" s="112">
        <f>Igazgatás!L168+Községgazd!O143+Vagyongazd!L139+Közfoglalkoztatás!L134+Közút!L134+Környezetvédelem!O136+Egészségügy!O175+Sport!L141+Közművelődés!N156+Támogatás!R134</f>
        <v>0</v>
      </c>
      <c r="M134" s="112">
        <f>Igazgatás!M168+Községgazd!P143+Vagyongazd!M139+Közfoglalkoztatás!M134+Közút!M134+Környezetvédelem!P136+Egészségügy!P175+Sport!M141+Közművelődés!O156+Támogatás!S134</f>
        <v>0</v>
      </c>
      <c r="N134" s="115">
        <f>Igazgatás!N168+Községgazd!Q143+Vagyongazd!N139+Közfoglalkoztatás!N134+Közút!N134+Környezetvédelem!Q136+Egészségügy!Q175+Sport!N141+Közművelődés!P156+Támogatás!T134</f>
        <v>0</v>
      </c>
      <c r="O134" s="112">
        <f>Igazgatás!O168+Községgazd!R143+Vagyongazd!O139+Közfoglalkoztatás!O134+Közút!O134+Környezetvédelem!R136+Egészségügy!R175+Sport!O141+Közművelődés!Q156+Támogatás!U134</f>
        <v>0</v>
      </c>
      <c r="P134" s="114">
        <f>Igazgatás!P168+Községgazd!S143+Vagyongazd!P139+Közfoglalkoztatás!P134+Közút!P134+Környezetvédelem!S136+Egészségügy!S175+Sport!P141+Közművelődés!R156+Támogatás!V134</f>
        <v>0</v>
      </c>
      <c r="Q134" s="115">
        <f>Igazgatás!Q168+Községgazd!T143+Vagyongazd!Q139+Közfoglalkoztatás!Q134+Közút!Q134+Környezetvédelem!T136+Egészségügy!T175+Sport!Q141+Közművelődés!S156+Támogatás!W134</f>
        <v>0</v>
      </c>
      <c r="R134" s="112">
        <f>Igazgatás!R168+Községgazd!U143+Vagyongazd!R139+Közfoglalkoztatás!R134+Közút!R134+Környezetvédelem!U136+Egészségügy!U175+Sport!R141+Közművelődés!T156+Támogatás!X134</f>
        <v>0</v>
      </c>
      <c r="S134" s="114">
        <f>Igazgatás!S168+Községgazd!V143+Vagyongazd!S139+Közfoglalkoztatás!S134+Közút!S134+Környezetvédelem!V136+Egészségügy!V175+Sport!S141+Közművelődés!U156+Támogatás!Y134</f>
        <v>0</v>
      </c>
      <c r="T134" s="116">
        <f>Igazgatás!T168+Községgazd!W143+Vagyongazd!T139+Közfoglalkoztatás!T134+Közút!T134+Környezetvédelem!W136+Egészségügy!W175+Sport!T141+Közművelődés!V156+Támogatás!Z134</f>
        <v>0</v>
      </c>
    </row>
    <row r="135" spans="1:20" s="41" customFormat="1" x14ac:dyDescent="0.25">
      <c r="A135" s="128" t="s">
        <v>241</v>
      </c>
      <c r="B135" s="109" t="s">
        <v>670</v>
      </c>
      <c r="C135" s="564" t="s">
        <v>242</v>
      </c>
      <c r="D135" s="565"/>
      <c r="E135" s="565"/>
      <c r="F135" s="269">
        <f>Igazgatás!F169+Községgazd!F144+Vagyongazd!F140+Közfoglalkoztatás!F135+Közút!F135+Környezetvédelem!F137+Egészségügy!F176+Sport!F142+Közművelődés!F157+Támogatás!F135</f>
        <v>4426140</v>
      </c>
      <c r="G135" s="162">
        <f>Igazgatás!G169+Községgazd!G144+Vagyongazd!G140+Közfoglalkoztatás!G135+Közút!G135+Környezetvédelem!G137+Egészségügy!G176+Sport!G142+Közművelődés!G157+Támogatás!G135</f>
        <v>2568000</v>
      </c>
      <c r="H135" s="172">
        <f>Igazgatás!H169+Községgazd!H144+Vagyongazd!H140+Közfoglalkoztatás!H135+Közút!H135+Környezetvédelem!H137+Egészségügy!H176+Sport!H142+Közművelődés!H157+Támogatás!H135</f>
        <v>6994140</v>
      </c>
      <c r="I135" s="111">
        <f>Igazgatás!I169+Községgazd!L144+Vagyongazd!I140+Közfoglalkoztatás!I135+Közút!I135+Környezetvédelem!L137+Egészségügy!L176+Sport!I142+Közművelődés!K157+Támogatás!O135</f>
        <v>368844</v>
      </c>
      <c r="J135" s="112">
        <f>Igazgatás!J169+Községgazd!M144+Vagyongazd!J140+Közfoglalkoztatás!J135+Közút!J135+Környezetvédelem!M137+Egészségügy!M176+Sport!J142+Közművelődés!L157+Támogatás!P135</f>
        <v>368844</v>
      </c>
      <c r="K135" s="112">
        <f>Igazgatás!K169+Községgazd!N144+Vagyongazd!K140+Közfoglalkoztatás!K135+Közút!K135+Környezetvédelem!N137+Egészségügy!N176+Sport!K142+Közművelődés!M157+Támogatás!Q135</f>
        <v>368844</v>
      </c>
      <c r="L135" s="112">
        <f>Igazgatás!L169+Községgazd!O144+Vagyongazd!L140+Közfoglalkoztatás!L135+Közút!L135+Környezetvédelem!O137+Egészségügy!O176+Sport!L142+Közművelődés!N157+Támogatás!R135</f>
        <v>368844</v>
      </c>
      <c r="M135" s="112">
        <f>Igazgatás!M169+Községgazd!P144+Vagyongazd!M140+Közfoglalkoztatás!M135+Közút!M135+Környezetvédelem!P137+Egészségügy!P176+Sport!M142+Közművelődés!O157+Támogatás!S135</f>
        <v>876844</v>
      </c>
      <c r="N135" s="115">
        <f>Igazgatás!N169+Községgazd!Q144+Vagyongazd!N140+Közfoglalkoztatás!N135+Közút!N135+Környezetvédelem!Q137+Egészségügy!Q176+Sport!N142+Közművelődés!P157+Támogatás!T135</f>
        <v>1268844</v>
      </c>
      <c r="O135" s="112">
        <f>Igazgatás!O169+Községgazd!R144+Vagyongazd!O140+Közfoglalkoztatás!O135+Közút!O135+Környezetvédelem!R137+Egészségügy!R176+Sport!O142+Közművelődés!Q157+Támogatás!U135</f>
        <v>383844</v>
      </c>
      <c r="P135" s="114">
        <f>Igazgatás!P169+Községgazd!S144+Vagyongazd!P140+Közfoglalkoztatás!P135+Közút!P135+Környezetvédelem!S137+Egészségügy!S176+Sport!P142+Közművelődés!R157+Támogatás!V135</f>
        <v>1268844</v>
      </c>
      <c r="Q135" s="115">
        <f>Igazgatás!Q169+Községgazd!T144+Vagyongazd!Q140+Közfoglalkoztatás!Q135+Közút!Q135+Környezetvédelem!T137+Egészségügy!T176+Sport!Q142+Közművelődés!S157+Támogatás!W135</f>
        <v>613845</v>
      </c>
      <c r="R135" s="112">
        <f>Igazgatás!R169+Községgazd!U144+Vagyongazd!R140+Közfoglalkoztatás!R135+Közút!R135+Környezetvédelem!U137+Egészségügy!U176+Sport!R142+Közművelődés!T157+Támogatás!X135</f>
        <v>368845</v>
      </c>
      <c r="S135" s="114">
        <f>Igazgatás!S169+Községgazd!V144+Vagyongazd!S140+Közfoglalkoztatás!S135+Közút!S135+Környezetvédelem!V137+Egészségügy!V176+Sport!S142+Közművelődés!U157+Támogatás!Y135</f>
        <v>368845</v>
      </c>
      <c r="T135" s="116">
        <f>Igazgatás!T169+Községgazd!W144+Vagyongazd!T140+Közfoglalkoztatás!T135+Közút!T135+Környezetvédelem!W137+Egészségügy!W176+Sport!T142+Közművelődés!V157+Támogatás!Z135</f>
        <v>368853</v>
      </c>
    </row>
    <row r="136" spans="1:20" hidden="1" x14ac:dyDescent="0.25">
      <c r="B136" s="55"/>
      <c r="C136" s="2"/>
      <c r="D136" s="524" t="s">
        <v>359</v>
      </c>
      <c r="E136" s="524"/>
      <c r="F136" s="258">
        <f>Igazgatás!F170+Községgazd!F145+Vagyongazd!F141+Közfoglalkoztatás!F136+Közút!F136+Környezetvédelem!F138+Egészségügy!F177+Sport!F143+Közművelődés!F158+Támogatás!F136</f>
        <v>0</v>
      </c>
      <c r="G136" s="151">
        <f>Igazgatás!G170+Községgazd!G145+Vagyongazd!G141+Közfoglalkoztatás!G136+Közút!G136+Környezetvédelem!G138+Egészségügy!G177+Sport!G143+Közművelődés!G158+Támogatás!G136</f>
        <v>0</v>
      </c>
      <c r="H136" s="169">
        <f>Igazgatás!H170+Községgazd!H145+Vagyongazd!H141+Közfoglalkoztatás!H136+Közút!H136+Környezetvédelem!H138+Egészségügy!H177+Sport!H143+Közművelődés!H158+Támogatás!H136</f>
        <v>0</v>
      </c>
      <c r="I136" s="76">
        <f>Igazgatás!I170+Községgazd!L145+Vagyongazd!I141+Közfoglalkoztatás!I136+Közút!I136+Környezetvédelem!L138+Egészségügy!L177+Sport!I143+Közművelődés!K158+Támogatás!O136</f>
        <v>0</v>
      </c>
      <c r="J136" s="1">
        <f>Igazgatás!J170+Községgazd!M145+Vagyongazd!J141+Közfoglalkoztatás!J136+Közút!J136+Környezetvédelem!M138+Egészségügy!M177+Sport!J143+Közművelődés!L158+Támogatás!P136</f>
        <v>0</v>
      </c>
      <c r="K136" s="1">
        <f>Igazgatás!K170+Községgazd!N145+Vagyongazd!K141+Közfoglalkoztatás!K136+Közút!K136+Környezetvédelem!N138+Egészségügy!N177+Sport!K143+Közművelődés!M158+Támogatás!Q136</f>
        <v>0</v>
      </c>
      <c r="L136" s="1">
        <f>Igazgatás!L170+Községgazd!O145+Vagyongazd!L141+Közfoglalkoztatás!L136+Közút!L136+Környezetvédelem!O138+Egészségügy!O177+Sport!L143+Közművelődés!N158+Támogatás!R136</f>
        <v>0</v>
      </c>
      <c r="M136" s="1">
        <f>Igazgatás!M170+Községgazd!P145+Vagyongazd!M141+Közfoglalkoztatás!M136+Közút!M136+Környezetvédelem!P138+Egészségügy!P177+Sport!M143+Közművelődés!O158+Támogatás!S136</f>
        <v>0</v>
      </c>
      <c r="N136" s="82">
        <f>Igazgatás!N170+Községgazd!Q145+Vagyongazd!N141+Közfoglalkoztatás!N136+Közút!N136+Környezetvédelem!Q138+Egészségügy!Q177+Sport!N143+Közművelődés!P158+Támogatás!T136</f>
        <v>0</v>
      </c>
      <c r="O136" s="1">
        <f>Igazgatás!O170+Községgazd!R145+Vagyongazd!O141+Közfoglalkoztatás!O136+Közút!O136+Környezetvédelem!R138+Egészségügy!R177+Sport!O143+Közművelődés!Q158+Támogatás!U136</f>
        <v>0</v>
      </c>
      <c r="P136" s="42">
        <f>Igazgatás!P170+Községgazd!S145+Vagyongazd!P141+Közfoglalkoztatás!P136+Közút!P136+Környezetvédelem!S138+Egészségügy!S177+Sport!P143+Közművelődés!R158+Támogatás!V136</f>
        <v>0</v>
      </c>
      <c r="Q136" s="82">
        <f>Igazgatás!Q170+Községgazd!T145+Vagyongazd!Q141+Közfoglalkoztatás!Q136+Közút!Q136+Környezetvédelem!T138+Egészségügy!T177+Sport!Q143+Közművelődés!S158+Támogatás!W136</f>
        <v>0</v>
      </c>
      <c r="R136" s="1">
        <f>Igazgatás!R170+Községgazd!U145+Vagyongazd!R141+Közfoglalkoztatás!R136+Közút!R136+Környezetvédelem!U138+Egészségügy!U177+Sport!R143+Közművelődés!T158+Támogatás!X136</f>
        <v>0</v>
      </c>
      <c r="S136" s="42">
        <f>Igazgatás!S170+Községgazd!V145+Vagyongazd!S141+Közfoglalkoztatás!S136+Közút!S136+Környezetvédelem!V138+Egészségügy!V177+Sport!S143+Közművelődés!U158+Támogatás!Y136</f>
        <v>0</v>
      </c>
      <c r="T136" s="44">
        <f>Igazgatás!T170+Községgazd!W145+Vagyongazd!T141+Közfoglalkoztatás!T136+Közút!T136+Környezetvédelem!W138+Egészségügy!W177+Sport!T143+Közművelődés!V158+Támogatás!Z136</f>
        <v>0</v>
      </c>
    </row>
    <row r="137" spans="1:20" x14ac:dyDescent="0.25">
      <c r="B137" s="55"/>
      <c r="C137" s="2"/>
      <c r="D137" s="524" t="s">
        <v>360</v>
      </c>
      <c r="E137" s="524"/>
      <c r="F137" s="258">
        <f>Igazgatás!F171+Községgazd!F146+Vagyongazd!F142+Közfoglalkoztatás!F137+Közút!F137+Környezetvédelem!F139+Egészségügy!F178+Sport!F144+Közművelődés!F159+Támogatás!F137</f>
        <v>4426140</v>
      </c>
      <c r="G137" s="151">
        <f>Igazgatás!G171+Községgazd!G146+Vagyongazd!G142+Közfoglalkoztatás!G137+Közút!G137+Környezetvédelem!G139+Egészségügy!G178+Sport!G144+Közművelődés!G159+Támogatás!G137</f>
        <v>0</v>
      </c>
      <c r="H137" s="169">
        <f>Igazgatás!H171+Községgazd!H146+Vagyongazd!H142+Közfoglalkoztatás!H137+Közút!H137+Környezetvédelem!H139+Egészségügy!H178+Sport!H144+Közművelődés!H159+Támogatás!H137</f>
        <v>4426140</v>
      </c>
      <c r="I137" s="76">
        <f>Igazgatás!I171+Községgazd!L146+Vagyongazd!I142+Közfoglalkoztatás!I137+Közút!I137+Környezetvédelem!L139+Egészségügy!L178+Sport!I144+Közművelődés!K159+Támogatás!O137</f>
        <v>368844</v>
      </c>
      <c r="J137" s="1">
        <f>Igazgatás!J171+Községgazd!M146+Vagyongazd!J142+Közfoglalkoztatás!J137+Közút!J137+Környezetvédelem!M139+Egészségügy!M178+Sport!J144+Közművelődés!L159+Támogatás!P137</f>
        <v>368844</v>
      </c>
      <c r="K137" s="1">
        <f>Igazgatás!K171+Községgazd!N146+Vagyongazd!K142+Közfoglalkoztatás!K137+Közút!K137+Környezetvédelem!N139+Egészségügy!N178+Sport!K144+Közművelődés!M159+Támogatás!Q137</f>
        <v>368844</v>
      </c>
      <c r="L137" s="1">
        <f>Igazgatás!L171+Községgazd!O146+Vagyongazd!L142+Közfoglalkoztatás!L137+Közút!L137+Környezetvédelem!O139+Egészségügy!O178+Sport!L144+Közművelődés!N159+Támogatás!R137</f>
        <v>368844</v>
      </c>
      <c r="M137" s="1">
        <f>Igazgatás!M171+Községgazd!P146+Vagyongazd!M142+Közfoglalkoztatás!M137+Közút!M137+Környezetvédelem!P139+Egészségügy!P178+Sport!M144+Közművelődés!O159+Támogatás!S137</f>
        <v>368844</v>
      </c>
      <c r="N137" s="82">
        <f>Igazgatás!N171+Községgazd!Q146+Vagyongazd!N142+Közfoglalkoztatás!N137+Közút!N137+Környezetvédelem!Q139+Egészségügy!Q178+Sport!N144+Közművelődés!P159+Támogatás!T137</f>
        <v>368844</v>
      </c>
      <c r="O137" s="1">
        <f>Igazgatás!O171+Községgazd!R146+Vagyongazd!O142+Közfoglalkoztatás!O137+Közút!O137+Környezetvédelem!R139+Egészségügy!R178+Sport!O144+Közművelődés!Q159+Támogatás!U137</f>
        <v>368844</v>
      </c>
      <c r="P137" s="42">
        <f>Igazgatás!P171+Községgazd!S146+Vagyongazd!P142+Közfoglalkoztatás!P137+Közút!P137+Környezetvédelem!S139+Egészségügy!S178+Sport!P144+Közművelődés!R159+Támogatás!V137</f>
        <v>368844</v>
      </c>
      <c r="Q137" s="82">
        <f>Igazgatás!Q171+Községgazd!T146+Vagyongazd!Q142+Közfoglalkoztatás!Q137+Közút!Q137+Környezetvédelem!T139+Egészségügy!T178+Sport!Q144+Közművelődés!S159+Támogatás!W137</f>
        <v>368845</v>
      </c>
      <c r="R137" s="1">
        <f>Igazgatás!R171+Községgazd!U146+Vagyongazd!R142+Közfoglalkoztatás!R137+Közút!R137+Környezetvédelem!U139+Egészségügy!U178+Sport!R144+Közművelődés!T159+Támogatás!X137</f>
        <v>368845</v>
      </c>
      <c r="S137" s="42">
        <f>Igazgatás!S171+Községgazd!V146+Vagyongazd!S142+Közfoglalkoztatás!S137+Közút!S137+Környezetvédelem!V139+Egészségügy!V178+Sport!S144+Közművelődés!U159+Támogatás!Y137</f>
        <v>368845</v>
      </c>
      <c r="T137" s="44">
        <f>Igazgatás!T171+Községgazd!W146+Vagyongazd!T142+Közfoglalkoztatás!T137+Közút!T137+Környezetvédelem!W139+Egészségügy!W178+Sport!T144+Közművelődés!V159+Támogatás!Z137</f>
        <v>368853</v>
      </c>
    </row>
    <row r="138" spans="1:20" x14ac:dyDescent="0.25">
      <c r="B138" s="55"/>
      <c r="C138" s="2"/>
      <c r="D138" s="524" t="s">
        <v>361</v>
      </c>
      <c r="E138" s="524"/>
      <c r="F138" s="258">
        <f>Igazgatás!F173+Községgazd!F147+Vagyongazd!F143+Közfoglalkoztatás!F138+Közút!F138+Környezetvédelem!F140+Egészségügy!F179+Sport!F145+Közművelődés!F160+Támogatás!F139</f>
        <v>0</v>
      </c>
      <c r="G138" s="151">
        <f>Igazgatás!G173+Községgazd!G147+Vagyongazd!G143+Közfoglalkoztatás!G138+Közút!G138+Környezetvédelem!G140+Egészségügy!G179+Sport!G145+Közművelődés!G160+Támogatás!G139</f>
        <v>2568000</v>
      </c>
      <c r="H138" s="169">
        <f>Igazgatás!H173+Községgazd!H147+Vagyongazd!H143+Közfoglalkoztatás!H138+Közút!H138+Környezetvédelem!H140+Egészségügy!H179+Sport!H145+Közművelődés!H160+Támogatás!H139</f>
        <v>2568000</v>
      </c>
      <c r="I138" s="76">
        <f>Igazgatás!I173+Községgazd!L147+Vagyongazd!I143+Közfoglalkoztatás!I138+Közút!I138+Környezetvédelem!L140+Egészségügy!L179+Sport!I145+Közművelődés!K160+Támogatás!O139</f>
        <v>0</v>
      </c>
      <c r="J138" s="1">
        <f>Igazgatás!J173+Községgazd!M147+Vagyongazd!J143+Közfoglalkoztatás!J138+Közút!J138+Környezetvédelem!M140+Egészségügy!M179+Sport!J145+Közművelődés!L160+Támogatás!P139</f>
        <v>0</v>
      </c>
      <c r="K138" s="1">
        <f>Igazgatás!K173+Községgazd!N147+Vagyongazd!K143+Közfoglalkoztatás!K138+Közút!K138+Környezetvédelem!N140+Egészségügy!N179+Sport!K145+Közművelődés!M160+Támogatás!Q139</f>
        <v>0</v>
      </c>
      <c r="L138" s="1">
        <f>Igazgatás!L173+Községgazd!O147+Vagyongazd!L143+Közfoglalkoztatás!L138+Közút!L138+Környezetvédelem!O140+Egészségügy!O179+Sport!L145+Közművelődés!N160+Támogatás!R139</f>
        <v>0</v>
      </c>
      <c r="M138" s="1">
        <f>Igazgatás!M173+Községgazd!P147+Vagyongazd!M143+Közfoglalkoztatás!M138+Közút!M138+Környezetvédelem!P140+Egészségügy!P179+Sport!M145+Közművelődés!O160+Támogatás!S139</f>
        <v>508000</v>
      </c>
      <c r="N138" s="82">
        <f>Igazgatás!N173+Községgazd!Q147+Vagyongazd!N143+Közfoglalkoztatás!N138+Közút!N138+Környezetvédelem!Q140+Egészségügy!Q179+Sport!N145+Közművelődés!P160+Támogatás!T139</f>
        <v>900000</v>
      </c>
      <c r="O138" s="1">
        <f>Igazgatás!O173+Községgazd!R147+Vagyongazd!O143+Közfoglalkoztatás!O138+Közút!O138+Környezetvédelem!R140+Egészségügy!R179+Sport!O145+Közművelődés!Q160+Támogatás!U139</f>
        <v>15000</v>
      </c>
      <c r="P138" s="42">
        <f>Igazgatás!P173+Községgazd!S147+Vagyongazd!P143+Közfoglalkoztatás!P138+Közút!P138+Környezetvédelem!S140+Egészségügy!S179+Sport!P145+Közművelődés!R160+Támogatás!V139</f>
        <v>900000</v>
      </c>
      <c r="Q138" s="82">
        <f>Igazgatás!Q173+Községgazd!T147+Vagyongazd!Q143+Közfoglalkoztatás!Q138+Közút!Q138+Környezetvédelem!T140+Egészségügy!T179+Sport!Q145+Közművelődés!S160+Támogatás!W139</f>
        <v>245000</v>
      </c>
      <c r="R138" s="1">
        <f>Igazgatás!R173+Községgazd!U147+Vagyongazd!R143+Közfoglalkoztatás!R138+Közút!R138+Környezetvédelem!U140+Egészségügy!U179+Sport!R145+Közművelődés!T160+Támogatás!X139</f>
        <v>0</v>
      </c>
      <c r="S138" s="42">
        <f>Igazgatás!S173+Községgazd!V147+Vagyongazd!S143+Közfoglalkoztatás!S138+Közút!S138+Környezetvédelem!V140+Egészségügy!V179+Sport!S145+Közművelődés!U160+Támogatás!Y139</f>
        <v>0</v>
      </c>
      <c r="T138" s="44">
        <f>Igazgatás!T173+Községgazd!W147+Vagyongazd!T143+Közfoglalkoztatás!T138+Közút!T138+Környezetvédelem!W140+Egészségügy!W179+Sport!T145+Közművelődés!V160+Támogatás!Z139</f>
        <v>0</v>
      </c>
    </row>
    <row r="139" spans="1:20" hidden="1" x14ac:dyDescent="0.25">
      <c r="B139" s="55"/>
      <c r="C139" s="2"/>
      <c r="D139" s="524" t="s">
        <v>362</v>
      </c>
      <c r="E139" s="524"/>
      <c r="F139" s="258">
        <f>Igazgatás!F174+Községgazd!F148+Vagyongazd!F144+Közfoglalkoztatás!F139+Közút!F139+Környezetvédelem!F141+Egészségügy!F180+Sport!F146+Közművelődés!F161+Támogatás!F146</f>
        <v>0</v>
      </c>
      <c r="G139" s="151">
        <f>Igazgatás!G174+Községgazd!G148+Vagyongazd!G144+Közfoglalkoztatás!G139+Közút!G139+Környezetvédelem!G141+Egészségügy!G180+Sport!G146+Közművelődés!G161+Támogatás!G146</f>
        <v>0</v>
      </c>
      <c r="H139" s="169">
        <f>Igazgatás!H174+Községgazd!H148+Vagyongazd!H144+Közfoglalkoztatás!H139+Közút!H139+Környezetvédelem!H141+Egészségügy!H180+Sport!H146+Közművelődés!H161+Támogatás!H146</f>
        <v>0</v>
      </c>
      <c r="I139" s="76">
        <f>Igazgatás!I174+Községgazd!L148+Vagyongazd!I144+Közfoglalkoztatás!I139+Közút!I139+Környezetvédelem!L141+Egészségügy!L180+Sport!I146+Közművelődés!K161+Támogatás!O146</f>
        <v>0</v>
      </c>
      <c r="J139" s="1">
        <f>Igazgatás!J174+Községgazd!M148+Vagyongazd!J144+Közfoglalkoztatás!J139+Közút!J139+Környezetvédelem!M141+Egészségügy!M180+Sport!J146+Közművelődés!L161+Támogatás!P146</f>
        <v>0</v>
      </c>
      <c r="K139" s="1">
        <f>Igazgatás!K174+Községgazd!N148+Vagyongazd!K144+Közfoglalkoztatás!K139+Közút!K139+Környezetvédelem!N141+Egészségügy!N180+Sport!K146+Közművelődés!M161+Támogatás!Q146</f>
        <v>0</v>
      </c>
      <c r="L139" s="1">
        <f>Igazgatás!L174+Községgazd!O148+Vagyongazd!L144+Közfoglalkoztatás!L139+Közút!L139+Környezetvédelem!O141+Egészségügy!O180+Sport!L146+Közművelődés!N161+Támogatás!R146</f>
        <v>0</v>
      </c>
      <c r="M139" s="1">
        <f>Igazgatás!M174+Községgazd!P148+Vagyongazd!M144+Közfoglalkoztatás!M139+Közút!M139+Környezetvédelem!P141+Egészségügy!P180+Sport!M146+Közművelődés!O161+Támogatás!S146</f>
        <v>0</v>
      </c>
      <c r="N139" s="82">
        <f>Igazgatás!N174+Községgazd!Q148+Vagyongazd!N144+Közfoglalkoztatás!N139+Közút!N139+Környezetvédelem!Q141+Egészségügy!Q180+Sport!N146+Közművelődés!P161+Támogatás!T146</f>
        <v>0</v>
      </c>
      <c r="O139" s="1">
        <f>Igazgatás!O174+Községgazd!R148+Vagyongazd!O144+Közfoglalkoztatás!O139+Közút!O139+Környezetvédelem!R141+Egészségügy!R180+Sport!O146+Közművelődés!Q161+Támogatás!U146</f>
        <v>0</v>
      </c>
      <c r="P139" s="42">
        <f>Igazgatás!P174+Községgazd!S148+Vagyongazd!P144+Közfoglalkoztatás!P139+Közút!P139+Környezetvédelem!S141+Egészségügy!S180+Sport!P146+Közművelődés!R161+Támogatás!V146</f>
        <v>0</v>
      </c>
      <c r="Q139" s="82">
        <f>Igazgatás!Q174+Községgazd!T148+Vagyongazd!Q144+Közfoglalkoztatás!Q139+Közút!Q139+Környezetvédelem!T141+Egészségügy!T180+Sport!Q146+Közművelődés!S161+Támogatás!W146</f>
        <v>0</v>
      </c>
      <c r="R139" s="1">
        <f>Igazgatás!R174+Községgazd!U148+Vagyongazd!R144+Közfoglalkoztatás!R139+Közút!R139+Környezetvédelem!U141+Egészségügy!U180+Sport!R146+Közművelődés!T161+Támogatás!X146</f>
        <v>0</v>
      </c>
      <c r="S139" s="42">
        <f>Igazgatás!S174+Községgazd!V148+Vagyongazd!S144+Közfoglalkoztatás!S139+Közút!S139+Környezetvédelem!V141+Egészségügy!V180+Sport!S146+Közművelődés!U161+Támogatás!Y146</f>
        <v>0</v>
      </c>
      <c r="T139" s="44">
        <f>Igazgatás!T174+Községgazd!W148+Vagyongazd!T144+Közfoglalkoztatás!T139+Közút!T139+Környezetvédelem!W141+Egészségügy!W180+Sport!T146+Közművelődés!V161+Támogatás!Z146</f>
        <v>0</v>
      </c>
    </row>
    <row r="140" spans="1:20" hidden="1" x14ac:dyDescent="0.25">
      <c r="B140" s="55"/>
      <c r="C140" s="2"/>
      <c r="D140" s="524" t="s">
        <v>363</v>
      </c>
      <c r="E140" s="524"/>
      <c r="F140" s="258">
        <f>Igazgatás!F175+Községgazd!F149+Vagyongazd!F145+Közfoglalkoztatás!F140+Közút!F140+Környezetvédelem!F142+Egészségügy!F181+Sport!F147+Közművelődés!F162+Támogatás!F147</f>
        <v>0</v>
      </c>
      <c r="G140" s="151">
        <f>Igazgatás!G175+Községgazd!G149+Vagyongazd!G145+Közfoglalkoztatás!G140+Közút!G140+Környezetvédelem!G142+Egészségügy!G181+Sport!G147+Közművelődés!G162+Támogatás!G147</f>
        <v>0</v>
      </c>
      <c r="H140" s="169">
        <f>Igazgatás!H175+Községgazd!H149+Vagyongazd!H145+Közfoglalkoztatás!H140+Közút!H140+Környezetvédelem!H142+Egészségügy!H181+Sport!H147+Közművelődés!H162+Támogatás!H147</f>
        <v>0</v>
      </c>
      <c r="I140" s="76">
        <f>Igazgatás!I175+Községgazd!L149+Vagyongazd!I145+Közfoglalkoztatás!I140+Közút!I140+Környezetvédelem!L142+Egészségügy!L181+Sport!I147+Közművelődés!K162+Támogatás!O147</f>
        <v>0</v>
      </c>
      <c r="J140" s="1">
        <f>Igazgatás!J175+Községgazd!M149+Vagyongazd!J145+Közfoglalkoztatás!J140+Közút!J140+Környezetvédelem!M142+Egészségügy!M181+Sport!J147+Közművelődés!L162+Támogatás!P147</f>
        <v>0</v>
      </c>
      <c r="K140" s="1">
        <f>Igazgatás!K175+Községgazd!N149+Vagyongazd!K145+Közfoglalkoztatás!K140+Közút!K140+Környezetvédelem!N142+Egészségügy!N181+Sport!K147+Közművelődés!M162+Támogatás!Q147</f>
        <v>0</v>
      </c>
      <c r="L140" s="1">
        <f>Igazgatás!L175+Községgazd!O149+Vagyongazd!L145+Közfoglalkoztatás!L140+Közút!L140+Környezetvédelem!O142+Egészségügy!O181+Sport!L147+Közművelődés!N162+Támogatás!R147</f>
        <v>0</v>
      </c>
      <c r="M140" s="1">
        <f>Igazgatás!M175+Községgazd!P149+Vagyongazd!M145+Közfoglalkoztatás!M140+Közút!M140+Környezetvédelem!P142+Egészségügy!P181+Sport!M147+Közművelődés!O162+Támogatás!S147</f>
        <v>0</v>
      </c>
      <c r="N140" s="82">
        <f>Igazgatás!N175+Községgazd!Q149+Vagyongazd!N145+Közfoglalkoztatás!N140+Közút!N140+Környezetvédelem!Q142+Egészségügy!Q181+Sport!N147+Közművelődés!P162+Támogatás!T147</f>
        <v>0</v>
      </c>
      <c r="O140" s="1">
        <f>Igazgatás!O175+Községgazd!R149+Vagyongazd!O145+Közfoglalkoztatás!O140+Közút!O140+Környezetvédelem!R142+Egészségügy!R181+Sport!O147+Közművelődés!Q162+Támogatás!U147</f>
        <v>0</v>
      </c>
      <c r="P140" s="42">
        <f>Igazgatás!P175+Községgazd!S149+Vagyongazd!P145+Közfoglalkoztatás!P140+Közút!P140+Környezetvédelem!S142+Egészségügy!S181+Sport!P147+Közművelődés!R162+Támogatás!V147</f>
        <v>0</v>
      </c>
      <c r="Q140" s="82">
        <f>Igazgatás!Q175+Községgazd!T149+Vagyongazd!Q145+Közfoglalkoztatás!Q140+Közút!Q140+Környezetvédelem!T142+Egészségügy!T181+Sport!Q147+Közművelődés!S162+Támogatás!W147</f>
        <v>0</v>
      </c>
      <c r="R140" s="1">
        <f>Igazgatás!R175+Községgazd!U149+Vagyongazd!R145+Közfoglalkoztatás!R140+Közút!R140+Környezetvédelem!U142+Egészségügy!U181+Sport!R147+Közművelődés!T162+Támogatás!X147</f>
        <v>0</v>
      </c>
      <c r="S140" s="42">
        <f>Igazgatás!S175+Községgazd!V149+Vagyongazd!S145+Közfoglalkoztatás!S140+Közút!S140+Környezetvédelem!V142+Egészségügy!V181+Sport!S147+Közművelődés!U162+Támogatás!Y147</f>
        <v>0</v>
      </c>
      <c r="T140" s="44">
        <f>Igazgatás!T175+Községgazd!W149+Vagyongazd!T145+Közfoglalkoztatás!T140+Közút!T140+Környezetvédelem!W142+Egészségügy!W181+Sport!T147+Közművelődés!V162+Támogatás!Z147</f>
        <v>0</v>
      </c>
    </row>
    <row r="141" spans="1:20" ht="25.5" hidden="1" customHeight="1" x14ac:dyDescent="0.25">
      <c r="B141" s="55"/>
      <c r="C141" s="2"/>
      <c r="D141" s="523" t="s">
        <v>536</v>
      </c>
      <c r="E141" s="523"/>
      <c r="F141" s="268">
        <f>Igazgatás!F176+Községgazd!F150+Vagyongazd!F146+Közfoglalkoztatás!F141+Közút!F141+Környezetvédelem!F143+Egészségügy!F182+Sport!F148+Közművelődés!F163+Támogatás!F148</f>
        <v>0</v>
      </c>
      <c r="G141" s="161">
        <f>Igazgatás!G176+Községgazd!G150+Vagyongazd!G146+Közfoglalkoztatás!G141+Közút!G141+Környezetvédelem!G143+Egészségügy!G182+Sport!G148+Közművelődés!G163+Támogatás!G148</f>
        <v>0</v>
      </c>
      <c r="H141" s="169">
        <f>Igazgatás!H176+Községgazd!H150+Vagyongazd!H146+Közfoglalkoztatás!H141+Közút!H141+Környezetvédelem!H143+Egészségügy!H182+Sport!H148+Közművelődés!H163+Támogatás!H148</f>
        <v>0</v>
      </c>
      <c r="I141" s="76">
        <f>Igazgatás!I176+Községgazd!L150+Vagyongazd!I146+Közfoglalkoztatás!I141+Közút!I141+Környezetvédelem!L143+Egészségügy!L182+Sport!I148+Közművelődés!K163+Támogatás!O148</f>
        <v>0</v>
      </c>
      <c r="J141" s="1">
        <f>Igazgatás!J176+Községgazd!M150+Vagyongazd!J146+Közfoglalkoztatás!J141+Közút!J141+Környezetvédelem!M143+Egészségügy!M182+Sport!J148+Közművelődés!L163+Támogatás!P148</f>
        <v>0</v>
      </c>
      <c r="K141" s="1">
        <f>Igazgatás!K176+Községgazd!N150+Vagyongazd!K146+Közfoglalkoztatás!K141+Közút!K141+Környezetvédelem!N143+Egészségügy!N182+Sport!K148+Közművelődés!M163+Támogatás!Q148</f>
        <v>0</v>
      </c>
      <c r="L141" s="1">
        <f>Igazgatás!L176+Községgazd!O150+Vagyongazd!L146+Közfoglalkoztatás!L141+Közút!L141+Környezetvédelem!O143+Egészségügy!O182+Sport!L148+Közművelődés!N163+Támogatás!R148</f>
        <v>0</v>
      </c>
      <c r="M141" s="1">
        <f>Igazgatás!M176+Községgazd!P150+Vagyongazd!M146+Közfoglalkoztatás!M141+Közút!M141+Környezetvédelem!P143+Egészségügy!P182+Sport!M148+Közművelődés!O163+Támogatás!S148</f>
        <v>0</v>
      </c>
      <c r="N141" s="82">
        <f>Igazgatás!N176+Községgazd!Q150+Vagyongazd!N146+Közfoglalkoztatás!N141+Közút!N141+Környezetvédelem!Q143+Egészségügy!Q182+Sport!N148+Közművelődés!P163+Támogatás!T148</f>
        <v>0</v>
      </c>
      <c r="O141" s="1">
        <f>Igazgatás!O176+Községgazd!R150+Vagyongazd!O146+Közfoglalkoztatás!O141+Közút!O141+Környezetvédelem!R143+Egészségügy!R182+Sport!O148+Közművelődés!Q163+Támogatás!U148</f>
        <v>0</v>
      </c>
      <c r="P141" s="42">
        <f>Igazgatás!P176+Községgazd!S150+Vagyongazd!P146+Közfoglalkoztatás!P141+Közút!P141+Környezetvédelem!S143+Egészségügy!S182+Sport!P148+Közművelődés!R163+Támogatás!V148</f>
        <v>0</v>
      </c>
      <c r="Q141" s="82">
        <f>Igazgatás!Q176+Községgazd!T150+Vagyongazd!Q146+Közfoglalkoztatás!Q141+Közút!Q141+Környezetvédelem!T143+Egészségügy!T182+Sport!Q148+Közművelődés!S163+Támogatás!W148</f>
        <v>0</v>
      </c>
      <c r="R141" s="1">
        <f>Igazgatás!R176+Községgazd!U150+Vagyongazd!R146+Közfoglalkoztatás!R141+Közút!R141+Környezetvédelem!U143+Egészségügy!U182+Sport!R148+Közművelődés!T163+Támogatás!X148</f>
        <v>0</v>
      </c>
      <c r="S141" s="42">
        <f>Igazgatás!S176+Községgazd!V150+Vagyongazd!S146+Közfoglalkoztatás!S141+Közút!S141+Környezetvédelem!V143+Egészségügy!V182+Sport!S148+Közművelődés!U163+Támogatás!Y148</f>
        <v>0</v>
      </c>
      <c r="T141" s="44">
        <f>Igazgatás!T176+Községgazd!W150+Vagyongazd!T146+Közfoglalkoztatás!T141+Közút!T141+Környezetvédelem!W143+Egészségügy!W182+Sport!T148+Közművelődés!V163+Támogatás!Z148</f>
        <v>0</v>
      </c>
    </row>
    <row r="142" spans="1:20" ht="25.5" hidden="1" customHeight="1" x14ac:dyDescent="0.25">
      <c r="B142" s="55"/>
      <c r="C142" s="2"/>
      <c r="D142" s="523" t="s">
        <v>539</v>
      </c>
      <c r="E142" s="523"/>
      <c r="F142" s="268">
        <f>Igazgatás!F177+Községgazd!F151+Vagyongazd!F147+Közfoglalkoztatás!F142+Közút!F142+Környezetvédelem!F144+Egészségügy!F183+Sport!F149+Közművelődés!F164+Támogatás!F149</f>
        <v>0</v>
      </c>
      <c r="G142" s="161">
        <f>Igazgatás!G177+Községgazd!G151+Vagyongazd!G147+Közfoglalkoztatás!G142+Közút!G142+Környezetvédelem!G144+Egészségügy!G183+Sport!G149+Közművelődés!G164+Támogatás!G149</f>
        <v>0</v>
      </c>
      <c r="H142" s="169">
        <f>Igazgatás!H177+Községgazd!H151+Vagyongazd!H147+Közfoglalkoztatás!H142+Közút!H142+Környezetvédelem!H144+Egészségügy!H183+Sport!H149+Közművelődés!H164+Támogatás!H149</f>
        <v>0</v>
      </c>
      <c r="I142" s="76">
        <f>Igazgatás!I177+Községgazd!L151+Vagyongazd!I147+Közfoglalkoztatás!I142+Közút!I142+Környezetvédelem!L144+Egészségügy!L183+Sport!I149+Közművelődés!K164+Támogatás!O149</f>
        <v>0</v>
      </c>
      <c r="J142" s="1">
        <f>Igazgatás!J177+Községgazd!M151+Vagyongazd!J147+Közfoglalkoztatás!J142+Közút!J142+Környezetvédelem!M144+Egészségügy!M183+Sport!J149+Közművelődés!L164+Támogatás!P149</f>
        <v>0</v>
      </c>
      <c r="K142" s="1">
        <f>Igazgatás!K177+Községgazd!N151+Vagyongazd!K147+Közfoglalkoztatás!K142+Közút!K142+Környezetvédelem!N144+Egészségügy!N183+Sport!K149+Közművelődés!M164+Támogatás!Q149</f>
        <v>0</v>
      </c>
      <c r="L142" s="1">
        <f>Igazgatás!L177+Községgazd!O151+Vagyongazd!L147+Közfoglalkoztatás!L142+Közút!L142+Környezetvédelem!O144+Egészségügy!O183+Sport!L149+Közművelődés!N164+Támogatás!R149</f>
        <v>0</v>
      </c>
      <c r="M142" s="1">
        <f>Igazgatás!M177+Községgazd!P151+Vagyongazd!M147+Közfoglalkoztatás!M142+Közút!M142+Környezetvédelem!P144+Egészségügy!P183+Sport!M149+Közművelődés!O164+Támogatás!S149</f>
        <v>0</v>
      </c>
      <c r="N142" s="82">
        <f>Igazgatás!N177+Községgazd!Q151+Vagyongazd!N147+Közfoglalkoztatás!N142+Közút!N142+Környezetvédelem!Q144+Egészségügy!Q183+Sport!N149+Közművelődés!P164+Támogatás!T149</f>
        <v>0</v>
      </c>
      <c r="O142" s="1">
        <f>Igazgatás!O177+Községgazd!R151+Vagyongazd!O147+Közfoglalkoztatás!O142+Közút!O142+Környezetvédelem!R144+Egészségügy!R183+Sport!O149+Közművelődés!Q164+Támogatás!U149</f>
        <v>0</v>
      </c>
      <c r="P142" s="42">
        <f>Igazgatás!P177+Községgazd!S151+Vagyongazd!P147+Közfoglalkoztatás!P142+Közút!P142+Környezetvédelem!S144+Egészségügy!S183+Sport!P149+Közművelődés!R164+Támogatás!V149</f>
        <v>0</v>
      </c>
      <c r="Q142" s="82">
        <f>Igazgatás!Q177+Községgazd!T151+Vagyongazd!Q147+Közfoglalkoztatás!Q142+Közút!Q142+Környezetvédelem!T144+Egészségügy!T183+Sport!Q149+Közművelődés!S164+Támogatás!W149</f>
        <v>0</v>
      </c>
      <c r="R142" s="1">
        <f>Igazgatás!R177+Községgazd!U151+Vagyongazd!R147+Közfoglalkoztatás!R142+Közút!R142+Környezetvédelem!U144+Egészségügy!U183+Sport!R149+Közművelődés!T164+Támogatás!X149</f>
        <v>0</v>
      </c>
      <c r="S142" s="42">
        <f>Igazgatás!S177+Községgazd!V151+Vagyongazd!S147+Közfoglalkoztatás!S142+Közút!S142+Környezetvédelem!V144+Egészségügy!V183+Sport!S149+Közművelődés!U164+Támogatás!Y149</f>
        <v>0</v>
      </c>
      <c r="T142" s="44">
        <f>Igazgatás!T177+Községgazd!W151+Vagyongazd!T147+Közfoglalkoztatás!T142+Közút!T142+Környezetvédelem!W144+Egészségügy!W183+Sport!T149+Közművelődés!V164+Támogatás!Z149</f>
        <v>0</v>
      </c>
    </row>
    <row r="143" spans="1:20" hidden="1" x14ac:dyDescent="0.25">
      <c r="B143" s="55"/>
      <c r="C143" s="2"/>
      <c r="D143" s="524" t="s">
        <v>365</v>
      </c>
      <c r="E143" s="524"/>
      <c r="F143" s="258">
        <f>Igazgatás!F178+Községgazd!F152+Vagyongazd!F148+Közfoglalkoztatás!F143+Közút!F143+Környezetvédelem!F145+Egészségügy!F184+Sport!F150+Közművelődés!F165+Támogatás!F150</f>
        <v>0</v>
      </c>
      <c r="G143" s="151">
        <f>Igazgatás!G178+Községgazd!G152+Vagyongazd!G148+Közfoglalkoztatás!G143+Közút!G143+Környezetvédelem!G145+Egészségügy!G184+Sport!G150+Közművelődés!G165+Támogatás!G150</f>
        <v>0</v>
      </c>
      <c r="H143" s="169">
        <f>Igazgatás!H178+Községgazd!H152+Vagyongazd!H148+Közfoglalkoztatás!H143+Közút!H143+Környezetvédelem!H145+Egészségügy!H184+Sport!H150+Közművelődés!H165+Támogatás!H150</f>
        <v>0</v>
      </c>
      <c r="I143" s="76">
        <f>Igazgatás!I178+Községgazd!L152+Vagyongazd!I148+Közfoglalkoztatás!I143+Közút!I143+Környezetvédelem!L145+Egészségügy!L184+Sport!I150+Közművelődés!K165+Támogatás!O150</f>
        <v>0</v>
      </c>
      <c r="J143" s="1">
        <f>Igazgatás!J178+Községgazd!M152+Vagyongazd!J148+Közfoglalkoztatás!J143+Közút!J143+Környezetvédelem!M145+Egészségügy!M184+Sport!J150+Közművelődés!L165+Támogatás!P150</f>
        <v>0</v>
      </c>
      <c r="K143" s="1">
        <f>Igazgatás!K178+Községgazd!N152+Vagyongazd!K148+Közfoglalkoztatás!K143+Közút!K143+Környezetvédelem!N145+Egészségügy!N184+Sport!K150+Közművelődés!M165+Támogatás!Q150</f>
        <v>0</v>
      </c>
      <c r="L143" s="1">
        <f>Igazgatás!L178+Községgazd!O152+Vagyongazd!L148+Közfoglalkoztatás!L143+Közút!L143+Környezetvédelem!O145+Egészségügy!O184+Sport!L150+Közművelődés!N165+Támogatás!R150</f>
        <v>0</v>
      </c>
      <c r="M143" s="1">
        <f>Igazgatás!M178+Községgazd!P152+Vagyongazd!M148+Közfoglalkoztatás!M143+Közút!M143+Környezetvédelem!P145+Egészségügy!P184+Sport!M150+Közművelődés!O165+Támogatás!S150</f>
        <v>0</v>
      </c>
      <c r="N143" s="82">
        <f>Igazgatás!N178+Községgazd!Q152+Vagyongazd!N148+Közfoglalkoztatás!N143+Közút!N143+Környezetvédelem!Q145+Egészségügy!Q184+Sport!N150+Közművelődés!P165+Támogatás!T150</f>
        <v>0</v>
      </c>
      <c r="O143" s="1">
        <f>Igazgatás!O178+Községgazd!R152+Vagyongazd!O148+Közfoglalkoztatás!O143+Közút!O143+Környezetvédelem!R145+Egészségügy!R184+Sport!O150+Közművelődés!Q165+Támogatás!U150</f>
        <v>0</v>
      </c>
      <c r="P143" s="42">
        <f>Igazgatás!P178+Községgazd!S152+Vagyongazd!P148+Közfoglalkoztatás!P143+Közút!P143+Környezetvédelem!S145+Egészségügy!S184+Sport!P150+Közművelődés!R165+Támogatás!V150</f>
        <v>0</v>
      </c>
      <c r="Q143" s="82">
        <f>Igazgatás!Q178+Községgazd!T152+Vagyongazd!Q148+Közfoglalkoztatás!Q143+Közút!Q143+Környezetvédelem!T145+Egészségügy!T184+Sport!Q150+Közművelődés!S165+Támogatás!W150</f>
        <v>0</v>
      </c>
      <c r="R143" s="1">
        <f>Igazgatás!R178+Községgazd!U152+Vagyongazd!R148+Közfoglalkoztatás!R143+Közút!R143+Környezetvédelem!U145+Egészségügy!U184+Sport!R150+Közművelődés!T165+Támogatás!X150</f>
        <v>0</v>
      </c>
      <c r="S143" s="42">
        <f>Igazgatás!S178+Községgazd!V152+Vagyongazd!S148+Közfoglalkoztatás!S143+Közút!S143+Környezetvédelem!V145+Egészségügy!V184+Sport!S150+Közművelődés!U165+Támogatás!Y150</f>
        <v>0</v>
      </c>
      <c r="T143" s="44">
        <f>Igazgatás!T178+Községgazd!W152+Vagyongazd!T148+Közfoglalkoztatás!T143+Közút!T143+Környezetvédelem!W145+Egészségügy!W184+Sport!T150+Közművelődés!V165+Támogatás!Z150</f>
        <v>0</v>
      </c>
    </row>
    <row r="144" spans="1:20" ht="25.5" hidden="1" customHeight="1" x14ac:dyDescent="0.25">
      <c r="B144" s="55"/>
      <c r="C144" s="2"/>
      <c r="D144" s="523" t="s">
        <v>542</v>
      </c>
      <c r="E144" s="523"/>
      <c r="F144" s="268">
        <f>Igazgatás!F179+Községgazd!F153+Vagyongazd!F149+Közfoglalkoztatás!F144+Közút!F144+Környezetvédelem!F146+Egészségügy!F185+Sport!F151+Közművelődés!F166+Támogatás!F151</f>
        <v>0</v>
      </c>
      <c r="G144" s="161">
        <f>Igazgatás!G179+Községgazd!G153+Vagyongazd!G149+Közfoglalkoztatás!G144+Közút!G144+Környezetvédelem!G146+Egészségügy!G185+Sport!G151+Közművelődés!G166+Támogatás!G151</f>
        <v>0</v>
      </c>
      <c r="H144" s="169">
        <f>Igazgatás!H179+Községgazd!H153+Vagyongazd!H149+Közfoglalkoztatás!H144+Közút!H144+Környezetvédelem!H146+Egészségügy!H185+Sport!H151+Közművelődés!H166+Támogatás!H151</f>
        <v>0</v>
      </c>
      <c r="I144" s="76">
        <f>Igazgatás!I179+Községgazd!L153+Vagyongazd!I149+Közfoglalkoztatás!I144+Közút!I144+Környezetvédelem!L146+Egészségügy!L185+Sport!I151+Közművelődés!K166+Támogatás!O151</f>
        <v>0</v>
      </c>
      <c r="J144" s="1">
        <f>Igazgatás!J179+Községgazd!M153+Vagyongazd!J149+Közfoglalkoztatás!J144+Közút!J144+Környezetvédelem!M146+Egészségügy!M185+Sport!J151+Közművelődés!L166+Támogatás!P151</f>
        <v>0</v>
      </c>
      <c r="K144" s="1">
        <f>Igazgatás!K179+Községgazd!N153+Vagyongazd!K149+Közfoglalkoztatás!K144+Közút!K144+Környezetvédelem!N146+Egészségügy!N185+Sport!K151+Közművelődés!M166+Támogatás!Q151</f>
        <v>0</v>
      </c>
      <c r="L144" s="1">
        <f>Igazgatás!L179+Községgazd!O153+Vagyongazd!L149+Közfoglalkoztatás!L144+Közút!L144+Környezetvédelem!O146+Egészségügy!O185+Sport!L151+Közművelődés!N166+Támogatás!R151</f>
        <v>0</v>
      </c>
      <c r="M144" s="1">
        <f>Igazgatás!M179+Községgazd!P153+Vagyongazd!M149+Közfoglalkoztatás!M144+Közút!M144+Környezetvédelem!P146+Egészségügy!P185+Sport!M151+Közművelődés!O166+Támogatás!S151</f>
        <v>0</v>
      </c>
      <c r="N144" s="82">
        <f>Igazgatás!N179+Községgazd!Q153+Vagyongazd!N149+Közfoglalkoztatás!N144+Közút!N144+Környezetvédelem!Q146+Egészségügy!Q185+Sport!N151+Közművelődés!P166+Támogatás!T151</f>
        <v>0</v>
      </c>
      <c r="O144" s="1">
        <f>Igazgatás!O179+Községgazd!R153+Vagyongazd!O149+Közfoglalkoztatás!O144+Közút!O144+Környezetvédelem!R146+Egészségügy!R185+Sport!O151+Közművelődés!Q166+Támogatás!U151</f>
        <v>0</v>
      </c>
      <c r="P144" s="42">
        <f>Igazgatás!P179+Községgazd!S153+Vagyongazd!P149+Közfoglalkoztatás!P144+Közút!P144+Környezetvédelem!S146+Egészségügy!S185+Sport!P151+Közművelődés!R166+Támogatás!V151</f>
        <v>0</v>
      </c>
      <c r="Q144" s="82">
        <f>Igazgatás!Q179+Községgazd!T153+Vagyongazd!Q149+Közfoglalkoztatás!Q144+Közút!Q144+Környezetvédelem!T146+Egészségügy!T185+Sport!Q151+Közművelődés!S166+Támogatás!W151</f>
        <v>0</v>
      </c>
      <c r="R144" s="1">
        <f>Igazgatás!R179+Községgazd!U153+Vagyongazd!R149+Közfoglalkoztatás!R144+Közút!R144+Környezetvédelem!U146+Egészségügy!U185+Sport!R151+Közművelődés!T166+Támogatás!X151</f>
        <v>0</v>
      </c>
      <c r="S144" s="42">
        <f>Igazgatás!S179+Községgazd!V153+Vagyongazd!S149+Közfoglalkoztatás!S144+Közút!S144+Környezetvédelem!V146+Egészségügy!V185+Sport!S151+Közművelődés!U166+Támogatás!Y151</f>
        <v>0</v>
      </c>
      <c r="T144" s="44">
        <f>Igazgatás!T179+Községgazd!W153+Vagyongazd!T149+Közfoglalkoztatás!T144+Közút!T144+Környezetvédelem!W146+Egészségügy!W185+Sport!T151+Közművelődés!V166+Támogatás!Z151</f>
        <v>0</v>
      </c>
    </row>
    <row r="145" spans="1:20" hidden="1" x14ac:dyDescent="0.25">
      <c r="B145" s="55"/>
      <c r="C145" s="2"/>
      <c r="D145" s="524" t="s">
        <v>543</v>
      </c>
      <c r="E145" s="524"/>
      <c r="F145" s="258">
        <f>Igazgatás!F180+Községgazd!F154+Vagyongazd!F150+Közfoglalkoztatás!F145+Közút!F145+Környezetvédelem!F147+Egészségügy!F186+Sport!F152+Közművelődés!F167+Támogatás!F152</f>
        <v>0</v>
      </c>
      <c r="G145" s="151">
        <f>Igazgatás!G180+Községgazd!G154+Vagyongazd!G150+Közfoglalkoztatás!G145+Közút!G145+Környezetvédelem!G147+Egészségügy!G186+Sport!G152+Közművelődés!G167+Támogatás!G152</f>
        <v>0</v>
      </c>
      <c r="H145" s="169">
        <f>Igazgatás!H180+Községgazd!H154+Vagyongazd!H150+Közfoglalkoztatás!H145+Közút!H145+Környezetvédelem!H147+Egészségügy!H186+Sport!H152+Közművelődés!H167+Támogatás!H152</f>
        <v>0</v>
      </c>
      <c r="I145" s="76">
        <f>Igazgatás!I180+Községgazd!L154+Vagyongazd!I150+Közfoglalkoztatás!I145+Közút!I145+Környezetvédelem!L147+Egészségügy!L186+Sport!I152+Közművelődés!K167+Támogatás!O152</f>
        <v>0</v>
      </c>
      <c r="J145" s="1">
        <f>Igazgatás!J180+Községgazd!M154+Vagyongazd!J150+Közfoglalkoztatás!J145+Közút!J145+Környezetvédelem!M147+Egészségügy!M186+Sport!J152+Közművelődés!L167+Támogatás!P152</f>
        <v>0</v>
      </c>
      <c r="K145" s="1">
        <f>Igazgatás!K180+Községgazd!N154+Vagyongazd!K150+Közfoglalkoztatás!K145+Közút!K145+Környezetvédelem!N147+Egészségügy!N186+Sport!K152+Közművelődés!M167+Támogatás!Q152</f>
        <v>0</v>
      </c>
      <c r="L145" s="1">
        <f>Igazgatás!L180+Községgazd!O154+Vagyongazd!L150+Közfoglalkoztatás!L145+Közút!L145+Környezetvédelem!O147+Egészségügy!O186+Sport!L152+Közművelődés!N167+Támogatás!R152</f>
        <v>0</v>
      </c>
      <c r="M145" s="1">
        <f>Igazgatás!M180+Községgazd!P154+Vagyongazd!M150+Közfoglalkoztatás!M145+Közút!M145+Környezetvédelem!P147+Egészségügy!P186+Sport!M152+Közművelődés!O167+Támogatás!S152</f>
        <v>0</v>
      </c>
      <c r="N145" s="82">
        <f>Igazgatás!N180+Községgazd!Q154+Vagyongazd!N150+Közfoglalkoztatás!N145+Közút!N145+Környezetvédelem!Q147+Egészségügy!Q186+Sport!N152+Közművelődés!P167+Támogatás!T152</f>
        <v>0</v>
      </c>
      <c r="O145" s="1">
        <f>Igazgatás!O180+Községgazd!R154+Vagyongazd!O150+Közfoglalkoztatás!O145+Közút!O145+Környezetvédelem!R147+Egészségügy!R186+Sport!O152+Közművelődés!Q167+Támogatás!U152</f>
        <v>0</v>
      </c>
      <c r="P145" s="42">
        <f>Igazgatás!P180+Községgazd!S154+Vagyongazd!P150+Közfoglalkoztatás!P145+Közút!P145+Környezetvédelem!S147+Egészségügy!S186+Sport!P152+Közművelődés!R167+Támogatás!V152</f>
        <v>0</v>
      </c>
      <c r="Q145" s="82">
        <f>Igazgatás!Q180+Községgazd!T154+Vagyongazd!Q150+Közfoglalkoztatás!Q145+Közút!Q145+Környezetvédelem!T147+Egészségügy!T186+Sport!Q152+Közművelődés!S167+Támogatás!W152</f>
        <v>0</v>
      </c>
      <c r="R145" s="1">
        <f>Igazgatás!R180+Községgazd!U154+Vagyongazd!R150+Közfoglalkoztatás!R145+Közút!R145+Környezetvédelem!U147+Egészségügy!U186+Sport!R152+Közművelődés!T167+Támogatás!X152</f>
        <v>0</v>
      </c>
      <c r="S145" s="42">
        <f>Igazgatás!S180+Községgazd!V154+Vagyongazd!S150+Közfoglalkoztatás!S145+Közút!S145+Környezetvédelem!V147+Egészségügy!V186+Sport!S152+Közművelődés!U167+Támogatás!Y152</f>
        <v>0</v>
      </c>
      <c r="T145" s="44">
        <f>Igazgatás!T180+Községgazd!W154+Vagyongazd!T150+Közfoglalkoztatás!T145+Közút!T145+Környezetvédelem!W147+Egészségügy!W186+Sport!T152+Közművelődés!V167+Támogatás!Z152</f>
        <v>0</v>
      </c>
    </row>
    <row r="146" spans="1:20" s="41" customFormat="1" ht="15.75" thickBot="1" x14ac:dyDescent="0.3">
      <c r="A146" s="128" t="s">
        <v>243</v>
      </c>
      <c r="B146" s="137" t="s">
        <v>671</v>
      </c>
      <c r="C146" s="600" t="s">
        <v>244</v>
      </c>
      <c r="D146" s="601"/>
      <c r="E146" s="601"/>
      <c r="F146" s="270">
        <f>Igazgatás!F181+Községgazd!F155+Vagyongazd!F151+Közfoglalkoztatás!F146+Közút!F146+Környezetvédelem!F148+Egészségügy!F187+Sport!F153+Közművelődés!F168+Támogatás!F153</f>
        <v>67759138.286473975</v>
      </c>
      <c r="G146" s="163">
        <f>Igazgatás!G181+Községgazd!G155+Vagyongazd!G151+Közfoglalkoztatás!G146+Közút!G146+Környezetvédelem!G148+Egészségügy!G187+Sport!G153+Közművelődés!G168+Támogatás!G153</f>
        <v>0</v>
      </c>
      <c r="H146" s="172">
        <f>Igazgatás!H181+Községgazd!H155+Vagyongazd!H151+Közfoglalkoztatás!H146+Közút!H146+Környezetvédelem!H148+Egészségügy!H187+Sport!H153+Közművelődés!H168+Támogatás!H153</f>
        <v>67759138.286473975</v>
      </c>
      <c r="I146" s="111">
        <f>Igazgatás!I181+Községgazd!L155+Vagyongazd!I151+Közfoglalkoztatás!I146+Közút!I146+Környezetvédelem!L148+Egészségügy!L187+Sport!I153+Közművelődés!K168+Támogatás!O153</f>
        <v>8103139</v>
      </c>
      <c r="J146" s="112">
        <f>Igazgatás!J181+Községgazd!M155+Vagyongazd!J151+Közfoglalkoztatás!J146+Közút!J146+Környezetvédelem!M148+Egészségügy!M187+Sport!J153+Közművelődés!L168+Támogatás!P153</f>
        <v>-127000</v>
      </c>
      <c r="K146" s="112">
        <f>Igazgatás!K181+Községgazd!N155+Vagyongazd!K151+Közfoglalkoztatás!K146+Közút!K146+Környezetvédelem!N148+Egészségügy!N187+Sport!K153+Közművelődés!M168+Támogatás!Q153</f>
        <v>0</v>
      </c>
      <c r="L146" s="112">
        <f>Igazgatás!L181+Községgazd!O155+Vagyongazd!L151+Közfoglalkoztatás!L146+Közút!L146+Környezetvédelem!O148+Egészségügy!O187+Sport!L153+Közművelődés!N168+Támogatás!R153</f>
        <v>0</v>
      </c>
      <c r="M146" s="112">
        <f>Igazgatás!M181+Községgazd!P155+Vagyongazd!M151+Közfoglalkoztatás!M146+Közút!M146+Környezetvédelem!P148+Egészségügy!P187+Sport!M153+Közművelődés!O168+Támogatás!S153</f>
        <v>1000000</v>
      </c>
      <c r="N146" s="115">
        <f>Igazgatás!N181+Községgazd!Q155+Vagyongazd!N151+Közfoglalkoztatás!N146+Közút!N146+Környezetvédelem!Q148+Egészségügy!Q187+Sport!N153+Közművelődés!P168+Támogatás!T153</f>
        <v>0</v>
      </c>
      <c r="O146" s="112">
        <f>Igazgatás!O181+Községgazd!R155+Vagyongazd!O151+Közfoglalkoztatás!O146+Közút!O146+Környezetvédelem!R148+Egészségügy!R187+Sport!O153+Közművelődés!Q168+Támogatás!U153</f>
        <v>2475000</v>
      </c>
      <c r="P146" s="114">
        <f>Igazgatás!P181+Községgazd!S155+Vagyongazd!P151+Közfoglalkoztatás!P146+Közút!P146+Környezetvédelem!S148+Egészségügy!S187+Sport!P153+Közművelődés!R168+Támogatás!V153</f>
        <v>0</v>
      </c>
      <c r="Q146" s="115">
        <f>Igazgatás!Q181+Községgazd!T155+Vagyongazd!Q151+Közfoglalkoztatás!Q146+Közút!Q146+Környezetvédelem!T148+Egészségügy!T187+Sport!Q153+Közművelődés!S168+Támogatás!W153</f>
        <v>0</v>
      </c>
      <c r="R146" s="112">
        <f>Igazgatás!R181+Községgazd!U155+Vagyongazd!R151+Közfoglalkoztatás!R146+Közút!R146+Környezetvédelem!U148+Egészségügy!U187+Sport!R153+Közművelődés!T168+Támogatás!X153</f>
        <v>0</v>
      </c>
      <c r="S146" s="114">
        <f>Igazgatás!S181+Községgazd!V155+Vagyongazd!S151+Közfoglalkoztatás!S146+Közút!S146+Környezetvédelem!V148+Egészségügy!V187+Sport!S153+Közművelődés!U168+Támogatás!Y153</f>
        <v>832484.14</v>
      </c>
      <c r="T146" s="116">
        <f>Igazgatás!T181+Községgazd!W155+Vagyongazd!T151+Közfoglalkoztatás!T146+Közút!T146+Környezetvédelem!W148+Egészségügy!W187+Sport!T153+Közművelődés!V168+Támogatás!Z153</f>
        <v>55475515.146473981</v>
      </c>
    </row>
    <row r="147" spans="1:20" ht="15.75" thickBot="1" x14ac:dyDescent="0.3">
      <c r="B147" s="101" t="s">
        <v>245</v>
      </c>
      <c r="C147" s="560" t="s">
        <v>246</v>
      </c>
      <c r="D147" s="561"/>
      <c r="E147" s="561"/>
      <c r="F147" s="261">
        <f>Igazgatás!F185+Községgazd!F156+Vagyongazd!F152+Közfoglalkoztatás!F147+Közút!F147+Környezetvédelem!F151+Egészségügy!F188+Sport!F154+Közművelődés!F169+Támogatás!F154</f>
        <v>10067499.992125984</v>
      </c>
      <c r="G147" s="154">
        <f>Igazgatás!G185+Községgazd!G156+Vagyongazd!G152+Közfoglalkoztatás!G147+Közút!G147+Környezetvédelem!G151+Egészségügy!G188+Sport!G154+Közművelődés!G169+Támogatás!G154</f>
        <v>0</v>
      </c>
      <c r="H147" s="166">
        <f>Igazgatás!H185+Községgazd!H156+Vagyongazd!H152+Közfoglalkoztatás!H147+Közút!H147+Környezetvédelem!H151+Egészségügy!H188+Sport!H154+Közművelődés!H169+Támogatás!H154</f>
        <v>10067499.992125984</v>
      </c>
      <c r="I147" s="87">
        <f>Igazgatás!I185+Községgazd!L156+Vagyongazd!I152+Közfoglalkoztatás!I147+Közút!I147+Környezetvédelem!L151+Egészségügy!L188+Sport!I154+Közművelődés!K169+Támogatás!O154</f>
        <v>129899</v>
      </c>
      <c r="J147" s="88">
        <f>Igazgatás!J185+Községgazd!M156+Vagyongazd!J152+Közfoglalkoztatás!J147+Közút!J147+Környezetvédelem!M151+Egészségügy!M188+Sport!J154+Közművelődés!L169+Támogatás!P154</f>
        <v>20813</v>
      </c>
      <c r="K147" s="88">
        <f>Igazgatás!K185+Községgazd!N156+Vagyongazd!K152+Közfoglalkoztatás!K147+Közút!K147+Környezetvédelem!N151+Egészségügy!N188+Sport!K154+Közművelődés!M169+Támogatás!Q154</f>
        <v>76200</v>
      </c>
      <c r="L147" s="88">
        <f>Igazgatás!L185+Községgazd!O156+Vagyongazd!L152+Közfoglalkoztatás!L147+Közút!L147+Környezetvédelem!O151+Egészségügy!O188+Sport!L154+Közművelődés!N169+Támogatás!R154</f>
        <v>1500000</v>
      </c>
      <c r="M147" s="88">
        <f>Igazgatás!M185+Községgazd!P156+Vagyongazd!M152+Közfoglalkoztatás!M147+Közút!M147+Környezetvédelem!P151+Egészségügy!P188+Sport!M154+Közművelődés!O169+Támogatás!S154</f>
        <v>3300800</v>
      </c>
      <c r="N147" s="91">
        <f>Igazgatás!N185+Községgazd!Q156+Vagyongazd!N152+Közfoglalkoztatás!N147+Közút!N147+Környezetvédelem!Q151+Egészségügy!Q188+Sport!N154+Közművelődés!P169+Támogatás!T154</f>
        <v>0</v>
      </c>
      <c r="O147" s="88">
        <f>Igazgatás!O185+Községgazd!R156+Vagyongazd!O152+Közfoglalkoztatás!O147+Közút!O147+Környezetvédelem!R151+Egészségügy!R188+Sport!O154+Közművelődés!Q169+Támogatás!U154</f>
        <v>190500</v>
      </c>
      <c r="P147" s="90">
        <f>Igazgatás!P185+Községgazd!S156+Vagyongazd!P152+Közfoglalkoztatás!P147+Közút!P147+Környezetvédelem!S151+Egészségügy!S188+Sport!P154+Közművelődés!R169+Támogatás!V154</f>
        <v>0</v>
      </c>
      <c r="Q147" s="91">
        <f>Igazgatás!Q185+Községgazd!T156+Vagyongazd!Q152+Közfoglalkoztatás!Q147+Közút!Q147+Környezetvédelem!T151+Egészségügy!T188+Sport!Q154+Közművelődés!S169+Támogatás!W154</f>
        <v>0</v>
      </c>
      <c r="R147" s="88">
        <f>Igazgatás!R185+Községgazd!U156+Vagyongazd!R152+Közfoglalkoztatás!R147+Közút!R147+Környezetvédelem!U151+Egészségügy!U188+Sport!R154+Közművelődés!T169+Támogatás!X154</f>
        <v>4849287.9921259843</v>
      </c>
      <c r="S147" s="90">
        <f>Igazgatás!S185+Községgazd!V156+Vagyongazd!S152+Közfoglalkoztatás!S147+Közút!S147+Környezetvédelem!V151+Egészségügy!V188+Sport!S154+Közművelődés!U169+Támogatás!Y154</f>
        <v>0</v>
      </c>
      <c r="T147" s="92">
        <f>Igazgatás!T185+Községgazd!W156+Vagyongazd!T152+Közfoglalkoztatás!T147+Közút!T147+Környezetvédelem!W151+Egészségügy!W188+Sport!T154+Közművelődés!V169+Támogatás!Z154</f>
        <v>0</v>
      </c>
    </row>
    <row r="148" spans="1:20" s="18" customFormat="1" hidden="1" x14ac:dyDescent="0.25">
      <c r="A148" s="128" t="s">
        <v>247</v>
      </c>
      <c r="B148" s="117" t="s">
        <v>672</v>
      </c>
      <c r="C148" s="574" t="s">
        <v>248</v>
      </c>
      <c r="D148" s="575"/>
      <c r="E148" s="575"/>
      <c r="F148" s="257">
        <f>Igazgatás!F186+Községgazd!F157+Vagyongazd!F153+Közfoglalkoztatás!F148+Közút!F148+Környezetvédelem!F152+Egészségügy!F189+Sport!F155+Közművelődés!F170+Támogatás!F155</f>
        <v>0</v>
      </c>
      <c r="G148" s="150">
        <f>Igazgatás!G186+Községgazd!G157+Vagyongazd!G153+Közfoglalkoztatás!G148+Közút!G148+Környezetvédelem!G152+Egészségügy!G189+Sport!G155+Közművelődés!G170+Támogatás!G155</f>
        <v>0</v>
      </c>
      <c r="H148" s="168">
        <f>Igazgatás!H186+Községgazd!H157+Vagyongazd!H153+Közfoglalkoztatás!H148+Közút!H148+Környezetvédelem!H152+Egészségügy!H189+Sport!H155+Közművelődés!H170+Támogatás!H155</f>
        <v>0</v>
      </c>
      <c r="I148" s="95">
        <f>Igazgatás!I186+Községgazd!L157+Vagyongazd!I153+Közfoglalkoztatás!I148+Közút!I148+Környezetvédelem!L152+Egészségügy!L189+Sport!I155+Közművelődés!K170+Támogatás!O155</f>
        <v>0</v>
      </c>
      <c r="J148" s="96">
        <f>Igazgatás!J186+Községgazd!M157+Vagyongazd!J153+Közfoglalkoztatás!J148+Közút!J148+Környezetvédelem!M152+Egészségügy!M189+Sport!J155+Közművelődés!L170+Támogatás!P155</f>
        <v>0</v>
      </c>
      <c r="K148" s="96">
        <f>Igazgatás!K186+Községgazd!N157+Vagyongazd!K153+Közfoglalkoztatás!K148+Közút!K148+Környezetvédelem!N152+Egészségügy!N189+Sport!K155+Közművelődés!M170+Támogatás!Q155</f>
        <v>0</v>
      </c>
      <c r="L148" s="96">
        <f>Igazgatás!L186+Községgazd!O157+Vagyongazd!L153+Közfoglalkoztatás!L148+Közút!L148+Környezetvédelem!O152+Egészségügy!O189+Sport!L155+Közművelődés!N170+Támogatás!R155</f>
        <v>0</v>
      </c>
      <c r="M148" s="96">
        <f>Igazgatás!M186+Községgazd!P157+Vagyongazd!M153+Közfoglalkoztatás!M148+Közút!M148+Környezetvédelem!P152+Egészségügy!P189+Sport!M155+Közművelődés!O170+Támogatás!S155</f>
        <v>0</v>
      </c>
      <c r="N148" s="99">
        <f>Igazgatás!N186+Községgazd!Q157+Vagyongazd!N153+Közfoglalkoztatás!N148+Közút!N148+Környezetvédelem!Q152+Egészségügy!Q189+Sport!N155+Közművelődés!P170+Támogatás!T155</f>
        <v>0</v>
      </c>
      <c r="O148" s="96">
        <f>Igazgatás!O186+Községgazd!R157+Vagyongazd!O153+Közfoglalkoztatás!O148+Közút!O148+Környezetvédelem!R152+Egészségügy!R189+Sport!O155+Közművelődés!Q170+Támogatás!U155</f>
        <v>0</v>
      </c>
      <c r="P148" s="98">
        <f>Igazgatás!P186+Községgazd!S157+Vagyongazd!P153+Közfoglalkoztatás!P148+Közút!P148+Környezetvédelem!S152+Egészségügy!S189+Sport!P155+Közművelődés!R170+Támogatás!V155</f>
        <v>0</v>
      </c>
      <c r="Q148" s="99">
        <f>Igazgatás!Q186+Községgazd!T157+Vagyongazd!Q153+Közfoglalkoztatás!Q148+Közút!Q148+Környezetvédelem!T152+Egészségügy!T189+Sport!Q155+Közművelődés!S170+Támogatás!W155</f>
        <v>0</v>
      </c>
      <c r="R148" s="96">
        <f>Igazgatás!R186+Községgazd!U157+Vagyongazd!R153+Közfoglalkoztatás!R148+Közút!R148+Környezetvédelem!U152+Egészségügy!U189+Sport!R155+Közművelődés!T170+Támogatás!X155</f>
        <v>0</v>
      </c>
      <c r="S148" s="98">
        <f>Igazgatás!S186+Községgazd!V157+Vagyongazd!S153+Közfoglalkoztatás!S148+Közút!S148+Környezetvédelem!V152+Egészségügy!V189+Sport!S155+Közművelődés!U170+Támogatás!Y155</f>
        <v>0</v>
      </c>
      <c r="T148" s="100">
        <f>Igazgatás!T186+Községgazd!W157+Vagyongazd!T153+Közfoglalkoztatás!T148+Közút!T148+Környezetvédelem!W152+Egészségügy!W189+Sport!T155+Közművelődés!V170+Támogatás!Z155</f>
        <v>0</v>
      </c>
    </row>
    <row r="149" spans="1:20" s="18" customFormat="1" hidden="1" x14ac:dyDescent="0.25">
      <c r="A149" s="128" t="s">
        <v>249</v>
      </c>
      <c r="B149" s="93" t="s">
        <v>673</v>
      </c>
      <c r="C149" s="556" t="s">
        <v>250</v>
      </c>
      <c r="D149" s="557"/>
      <c r="E149" s="557"/>
      <c r="F149" s="259">
        <f>Igazgatás!F187+Községgazd!F158+Vagyongazd!F154+Közfoglalkoztatás!F149+Közút!F149+Környezetvédelem!F153+Egészségügy!F190+Sport!F156+Közművelődés!F171+Támogatás!F156</f>
        <v>1500000</v>
      </c>
      <c r="G149" s="152">
        <f>Igazgatás!G187+Községgazd!G158+Vagyongazd!G154+Közfoglalkoztatás!G149+Közút!G149+Környezetvédelem!G153+Egészségügy!G190+Sport!G156+Közművelődés!G171+Támogatás!G156</f>
        <v>0</v>
      </c>
      <c r="H149" s="168">
        <f>Igazgatás!H187+Községgazd!H158+Vagyongazd!H154+Közfoglalkoztatás!H149+Közút!H149+Környezetvédelem!H153+Egészségügy!H190+Sport!H156+Közművelődés!H171+Támogatás!H156</f>
        <v>1500000</v>
      </c>
      <c r="I149" s="95">
        <f>Igazgatás!I187+Községgazd!L158+Vagyongazd!I154+Közfoglalkoztatás!I149+Közút!I149+Környezetvédelem!L153+Egészségügy!L190+Sport!I156+Közművelődés!K171+Támogatás!O156</f>
        <v>0</v>
      </c>
      <c r="J149" s="96">
        <f>Igazgatás!J187+Községgazd!M158+Vagyongazd!J154+Közfoglalkoztatás!J149+Közút!J149+Környezetvédelem!M153+Egészségügy!M190+Sport!J156+Közművelődés!L171+Támogatás!P156</f>
        <v>0</v>
      </c>
      <c r="K149" s="96">
        <f>Igazgatás!K187+Községgazd!N158+Vagyongazd!K154+Közfoglalkoztatás!K149+Közút!K149+Környezetvédelem!N153+Egészségügy!N190+Sport!K156+Közművelődés!M171+Támogatás!Q156</f>
        <v>0</v>
      </c>
      <c r="L149" s="96">
        <f>Igazgatás!L187+Községgazd!O158+Vagyongazd!L154+Közfoglalkoztatás!L149+Közút!L149+Környezetvédelem!O153+Egészségügy!O190+Sport!L156+Közművelődés!N171+Támogatás!R156</f>
        <v>1500000</v>
      </c>
      <c r="M149" s="96">
        <f>Igazgatás!M187+Községgazd!P158+Vagyongazd!M154+Közfoglalkoztatás!M149+Közút!M149+Környezetvédelem!P153+Egészségügy!P190+Sport!M156+Közművelődés!O171+Támogatás!S156</f>
        <v>0</v>
      </c>
      <c r="N149" s="99">
        <f>Igazgatás!N187+Községgazd!Q158+Vagyongazd!N154+Közfoglalkoztatás!N149+Közút!N149+Környezetvédelem!Q153+Egészségügy!Q190+Sport!N156+Közművelődés!P171+Támogatás!T156</f>
        <v>0</v>
      </c>
      <c r="O149" s="96">
        <f>Igazgatás!O187+Községgazd!R158+Vagyongazd!O154+Közfoglalkoztatás!O149+Közút!O149+Környezetvédelem!R153+Egészségügy!R190+Sport!O156+Közművelődés!Q171+Támogatás!U156</f>
        <v>0</v>
      </c>
      <c r="P149" s="98">
        <f>Igazgatás!P187+Községgazd!S158+Vagyongazd!P154+Közfoglalkoztatás!P149+Közút!P149+Környezetvédelem!S153+Egészségügy!S190+Sport!P156+Közművelődés!R171+Támogatás!V156</f>
        <v>0</v>
      </c>
      <c r="Q149" s="99">
        <f>Igazgatás!Q187+Községgazd!T158+Vagyongazd!Q154+Közfoglalkoztatás!Q149+Közút!Q149+Környezetvédelem!T153+Egészségügy!T190+Sport!Q156+Közművelődés!S171+Támogatás!W156</f>
        <v>0</v>
      </c>
      <c r="R149" s="96">
        <f>Igazgatás!R187+Községgazd!U158+Vagyongazd!R154+Közfoglalkoztatás!R149+Közút!R149+Környezetvédelem!U153+Egészségügy!U190+Sport!R156+Közművelődés!T171+Támogatás!X156</f>
        <v>0</v>
      </c>
      <c r="S149" s="98">
        <f>Igazgatás!S187+Községgazd!V158+Vagyongazd!S154+Közfoglalkoztatás!S149+Közút!S149+Környezetvédelem!V153+Egészségügy!V190+Sport!S156+Közművelődés!U171+Támogatás!Y156</f>
        <v>0</v>
      </c>
      <c r="T149" s="100">
        <f>Igazgatás!T187+Községgazd!W158+Vagyongazd!T154+Közfoglalkoztatás!T149+Közút!T149+Környezetvédelem!W153+Egészségügy!W190+Sport!T156+Közművelődés!V171+Támogatás!Z156</f>
        <v>0</v>
      </c>
    </row>
    <row r="150" spans="1:20" hidden="1" x14ac:dyDescent="0.25">
      <c r="B150" s="55"/>
      <c r="C150" s="2"/>
      <c r="D150" s="524" t="s">
        <v>250</v>
      </c>
      <c r="E150" s="524"/>
      <c r="F150" s="258">
        <f>Igazgatás!F188+Községgazd!F159+Vagyongazd!F155+Közfoglalkoztatás!F150+Közút!F150+Környezetvédelem!F154+Egészségügy!F191+Sport!F157+Közművelődés!F172+Támogatás!F157</f>
        <v>0</v>
      </c>
      <c r="G150" s="151">
        <f>Igazgatás!G188+Községgazd!G159+Vagyongazd!G155+Közfoglalkoztatás!G150+Közút!G150+Környezetvédelem!G154+Egészségügy!G191+Sport!G157+Közművelődés!G172+Támogatás!G157</f>
        <v>0</v>
      </c>
      <c r="H150" s="169">
        <f>Igazgatás!H188+Községgazd!H159+Vagyongazd!H155+Közfoglalkoztatás!H150+Közút!H150+Környezetvédelem!H154+Egészségügy!H191+Sport!H157+Közművelődés!H172+Támogatás!H157</f>
        <v>0</v>
      </c>
      <c r="I150" s="76">
        <f>Igazgatás!I188+Községgazd!L159+Vagyongazd!I155+Közfoglalkoztatás!I150+Közút!I150+Környezetvédelem!L154+Egészségügy!L191+Sport!I157+Közművelődés!K172+Támogatás!O157</f>
        <v>0</v>
      </c>
      <c r="J150" s="1">
        <f>Igazgatás!J188+Községgazd!M159+Vagyongazd!J155+Közfoglalkoztatás!J150+Közút!J150+Környezetvédelem!M154+Egészségügy!M191+Sport!J157+Közművelődés!L172+Támogatás!P157</f>
        <v>0</v>
      </c>
      <c r="K150" s="1">
        <f>Igazgatás!K188+Községgazd!N159+Vagyongazd!K155+Közfoglalkoztatás!K150+Közút!K150+Környezetvédelem!N154+Egészségügy!N191+Sport!K157+Közművelődés!M172+Támogatás!Q157</f>
        <v>0</v>
      </c>
      <c r="L150" s="1">
        <f>Igazgatás!L188+Községgazd!O159+Vagyongazd!L155+Közfoglalkoztatás!L150+Közút!L150+Környezetvédelem!O154+Egészségügy!O191+Sport!L157+Közművelődés!N172+Támogatás!R157</f>
        <v>0</v>
      </c>
      <c r="M150" s="1">
        <f>Igazgatás!M188+Községgazd!P159+Vagyongazd!M155+Közfoglalkoztatás!M150+Közút!M150+Környezetvédelem!P154+Egészségügy!P191+Sport!M157+Közművelődés!O172+Támogatás!S157</f>
        <v>0</v>
      </c>
      <c r="N150" s="82">
        <f>Igazgatás!N188+Községgazd!Q159+Vagyongazd!N155+Közfoglalkoztatás!N150+Közút!N150+Környezetvédelem!Q154+Egészségügy!Q191+Sport!N157+Közművelődés!P172+Támogatás!T157</f>
        <v>0</v>
      </c>
      <c r="O150" s="1">
        <f>Igazgatás!O188+Községgazd!R159+Vagyongazd!O155+Közfoglalkoztatás!O150+Közút!O150+Környezetvédelem!R154+Egészségügy!R191+Sport!O157+Közművelődés!Q172+Támogatás!U157</f>
        <v>0</v>
      </c>
      <c r="P150" s="42">
        <f>Igazgatás!P188+Községgazd!S159+Vagyongazd!P155+Közfoglalkoztatás!P150+Közút!P150+Környezetvédelem!S154+Egészségügy!S191+Sport!P157+Közművelődés!R172+Támogatás!V157</f>
        <v>0</v>
      </c>
      <c r="Q150" s="82">
        <f>Igazgatás!Q188+Községgazd!T159+Vagyongazd!Q155+Közfoglalkoztatás!Q150+Közút!Q150+Környezetvédelem!T154+Egészségügy!T191+Sport!Q157+Közművelődés!S172+Támogatás!W157</f>
        <v>0</v>
      </c>
      <c r="R150" s="1">
        <f>Igazgatás!R188+Községgazd!U159+Vagyongazd!R155+Közfoglalkoztatás!R150+Közút!R150+Környezetvédelem!U154+Egészségügy!U191+Sport!R157+Közművelődés!T172+Támogatás!X157</f>
        <v>0</v>
      </c>
      <c r="S150" s="42">
        <f>Igazgatás!S188+Községgazd!V159+Vagyongazd!S155+Közfoglalkoztatás!S150+Közút!S150+Környezetvédelem!V154+Egészségügy!V191+Sport!S157+Közművelődés!U172+Támogatás!Y157</f>
        <v>0</v>
      </c>
      <c r="T150" s="44">
        <f>Igazgatás!T188+Községgazd!W159+Vagyongazd!T155+Közfoglalkoztatás!T150+Közút!T150+Környezetvédelem!W154+Egészségügy!W191+Sport!T157+Közművelődés!V172+Támogatás!Z157</f>
        <v>0</v>
      </c>
    </row>
    <row r="151" spans="1:20" hidden="1" x14ac:dyDescent="0.25">
      <c r="B151" s="55"/>
      <c r="C151" s="2"/>
      <c r="D151" s="524" t="s">
        <v>349</v>
      </c>
      <c r="E151" s="524"/>
      <c r="F151" s="258">
        <f>Igazgatás!F189+Községgazd!F160+Vagyongazd!F156+Közfoglalkoztatás!F151+Közút!F151+Környezetvédelem!F155+Egészségügy!F192+Sport!F158+Közművelődés!F173+Támogatás!F158</f>
        <v>1500000</v>
      </c>
      <c r="G151" s="151">
        <f>Igazgatás!G189+Községgazd!G160+Vagyongazd!G156+Közfoglalkoztatás!G151+Közút!G151+Környezetvédelem!G155+Egészségügy!G192+Sport!G158+Közművelődés!G173+Támogatás!G158</f>
        <v>0</v>
      </c>
      <c r="H151" s="169">
        <f>Igazgatás!H189+Községgazd!H160+Vagyongazd!H156+Közfoglalkoztatás!H151+Közút!H151+Környezetvédelem!H155+Egészségügy!H192+Sport!H158+Közművelődés!H173+Támogatás!H158</f>
        <v>1500000</v>
      </c>
      <c r="I151" s="76">
        <f>Igazgatás!I189+Községgazd!L160+Vagyongazd!I156+Közfoglalkoztatás!I151+Közút!I151+Környezetvédelem!L155+Egészségügy!L192+Sport!I158+Közművelődés!K173+Támogatás!O158</f>
        <v>0</v>
      </c>
      <c r="J151" s="1">
        <f>Igazgatás!J189+Községgazd!M160+Vagyongazd!J156+Közfoglalkoztatás!J151+Közút!J151+Környezetvédelem!M155+Egészségügy!M192+Sport!J158+Közművelődés!L173+Támogatás!P158</f>
        <v>0</v>
      </c>
      <c r="K151" s="1">
        <f>Igazgatás!K189+Községgazd!N160+Vagyongazd!K156+Közfoglalkoztatás!K151+Közút!K151+Környezetvédelem!N155+Egészségügy!N192+Sport!K158+Közművelődés!M173+Támogatás!Q158</f>
        <v>0</v>
      </c>
      <c r="L151" s="1">
        <f>Igazgatás!L189+Községgazd!O160+Vagyongazd!L156+Közfoglalkoztatás!L151+Közút!L151+Környezetvédelem!O155+Egészségügy!O192+Sport!L158+Közművelődés!N173+Támogatás!R158</f>
        <v>1500000</v>
      </c>
      <c r="M151" s="1">
        <f>Igazgatás!M189+Községgazd!P160+Vagyongazd!M156+Közfoglalkoztatás!M151+Közút!M151+Környezetvédelem!P155+Egészségügy!P192+Sport!M158+Közművelődés!O173+Támogatás!S158</f>
        <v>0</v>
      </c>
      <c r="N151" s="82">
        <f>Igazgatás!N189+Községgazd!Q160+Vagyongazd!N156+Közfoglalkoztatás!N151+Közút!N151+Környezetvédelem!Q155+Egészségügy!Q192+Sport!N158+Közművelődés!P173+Támogatás!T158</f>
        <v>0</v>
      </c>
      <c r="O151" s="1">
        <f>Igazgatás!O189+Községgazd!R160+Vagyongazd!O156+Közfoglalkoztatás!O151+Közút!O151+Környezetvédelem!R155+Egészségügy!R192+Sport!O158+Közművelődés!Q173+Támogatás!U158</f>
        <v>0</v>
      </c>
      <c r="P151" s="42">
        <f>Igazgatás!P189+Községgazd!S160+Vagyongazd!P156+Közfoglalkoztatás!P151+Közút!P151+Környezetvédelem!S155+Egészségügy!S192+Sport!P158+Közművelődés!R173+Támogatás!V158</f>
        <v>0</v>
      </c>
      <c r="Q151" s="82">
        <f>Igazgatás!Q189+Községgazd!T160+Vagyongazd!Q156+Közfoglalkoztatás!Q151+Közút!Q151+Környezetvédelem!T155+Egészségügy!T192+Sport!Q158+Közművelődés!S173+Támogatás!W158</f>
        <v>0</v>
      </c>
      <c r="R151" s="1">
        <f>Igazgatás!R189+Községgazd!U160+Vagyongazd!R156+Közfoglalkoztatás!R151+Közút!R151+Környezetvédelem!U155+Egészségügy!U192+Sport!R158+Közművelődés!T173+Támogatás!X158</f>
        <v>0</v>
      </c>
      <c r="S151" s="42">
        <f>Igazgatás!S189+Községgazd!V160+Vagyongazd!S156+Közfoglalkoztatás!S151+Közút!S151+Környezetvédelem!V155+Egészségügy!V192+Sport!S158+Közművelődés!U173+Támogatás!Y158</f>
        <v>0</v>
      </c>
      <c r="T151" s="44">
        <f>Igazgatás!T189+Községgazd!W160+Vagyongazd!T156+Közfoglalkoztatás!T151+Közút!T151+Környezetvédelem!W155+Egészségügy!W192+Sport!T158+Közművelődés!V173+Támogatás!Z158</f>
        <v>0</v>
      </c>
    </row>
    <row r="152" spans="1:20" s="18" customFormat="1" x14ac:dyDescent="0.25">
      <c r="A152" s="128" t="s">
        <v>251</v>
      </c>
      <c r="B152" s="93" t="s">
        <v>674</v>
      </c>
      <c r="C152" s="556" t="s">
        <v>252</v>
      </c>
      <c r="D152" s="557"/>
      <c r="E152" s="557"/>
      <c r="F152" s="259">
        <f>Igazgatás!F190+Községgazd!F161+Vagyongazd!F157+Közfoglalkoztatás!F152+Közút!F152+Környezetvédelem!F156+Egészségügy!F193+Sport!F159+Közművelődés!F174+Támogatás!F159</f>
        <v>3937008</v>
      </c>
      <c r="G152" s="152">
        <f>Igazgatás!G190+Községgazd!G161+Vagyongazd!G157+Közfoglalkoztatás!G152+Közút!G152+Környezetvédelem!G156+Egészségügy!G193+Sport!G159+Közművelődés!G174+Támogatás!G159</f>
        <v>0</v>
      </c>
      <c r="H152" s="168">
        <f>Igazgatás!H190+Községgazd!H161+Vagyongazd!H157+Közfoglalkoztatás!H152+Közút!H152+Környezetvédelem!H156+Egészségügy!H193+Sport!H159+Közművelődés!H174+Támogatás!H159</f>
        <v>3937008</v>
      </c>
      <c r="I152" s="95">
        <f>Igazgatás!I190+Községgazd!L161+Vagyongazd!I157+Közfoglalkoztatás!I152+Közút!I152+Környezetvédelem!L156+Egészségügy!L193+Sport!I159+Közművelődés!K174+Támogatás!O159</f>
        <v>102283</v>
      </c>
      <c r="J152" s="96">
        <f>Igazgatás!J190+Községgazd!M161+Vagyongazd!J157+Közfoglalkoztatás!J152+Közút!J152+Környezetvédelem!M156+Egészségügy!M193+Sport!J159+Közművelődés!L174+Támogatás!P159</f>
        <v>16388</v>
      </c>
      <c r="K152" s="96">
        <f>Igazgatás!K190+Községgazd!N161+Vagyongazd!K157+Közfoglalkoztatás!K152+Közút!K152+Környezetvédelem!N156+Egészségügy!N193+Sport!K159+Közművelődés!M174+Támogatás!Q159</f>
        <v>0</v>
      </c>
      <c r="L152" s="96">
        <f>Igazgatás!L190+Községgazd!O161+Vagyongazd!L157+Közfoglalkoztatás!L152+Közút!L152+Környezetvédelem!O156+Egészségügy!O193+Sport!L159+Közművelődés!N174+Támogatás!R159</f>
        <v>0</v>
      </c>
      <c r="M152" s="96">
        <f>Igazgatás!M190+Községgazd!P161+Vagyongazd!M157+Közfoglalkoztatás!M152+Közút!M152+Környezetvédelem!P156+Egészségügy!P193+Sport!M159+Közművelődés!O174+Támogatás!S159</f>
        <v>0</v>
      </c>
      <c r="N152" s="99">
        <f>Igazgatás!N190+Községgazd!Q161+Vagyongazd!N157+Közfoglalkoztatás!N152+Közút!N152+Környezetvédelem!Q156+Egészségügy!Q193+Sport!N159+Közművelődés!P174+Támogatás!T159</f>
        <v>0</v>
      </c>
      <c r="O152" s="96">
        <f>Igazgatás!O190+Községgazd!R161+Vagyongazd!O157+Közfoglalkoztatás!O152+Közút!O152+Környezetvédelem!R156+Egészségügy!R193+Sport!O159+Közművelődés!Q174+Támogatás!U159</f>
        <v>0</v>
      </c>
      <c r="P152" s="98">
        <f>Igazgatás!P190+Községgazd!S161+Vagyongazd!P157+Közfoglalkoztatás!P152+Közút!P152+Környezetvédelem!S156+Egészségügy!S193+Sport!P159+Közművelődés!R174+Támogatás!V159</f>
        <v>0</v>
      </c>
      <c r="Q152" s="99">
        <f>Igazgatás!Q190+Községgazd!T161+Vagyongazd!Q157+Közfoglalkoztatás!Q152+Közút!Q152+Környezetvédelem!T156+Egészségügy!T193+Sport!Q159+Közművelődés!S174+Támogatás!W159</f>
        <v>0</v>
      </c>
      <c r="R152" s="96">
        <f>Igazgatás!R190+Községgazd!U161+Vagyongazd!R157+Közfoglalkoztatás!R152+Közút!R152+Környezetvédelem!U156+Egészségügy!U193+Sport!R159+Közművelődés!T174+Támogatás!X159</f>
        <v>3818337</v>
      </c>
      <c r="S152" s="98">
        <f>Igazgatás!S190+Községgazd!V161+Vagyongazd!S157+Közfoglalkoztatás!S152+Közút!S152+Környezetvédelem!V156+Egészségügy!V193+Sport!S159+Közművelődés!U174+Támogatás!Y159</f>
        <v>0</v>
      </c>
      <c r="T152" s="100">
        <f>Igazgatás!T190+Községgazd!W161+Vagyongazd!T157+Közfoglalkoztatás!T152+Közút!T152+Környezetvédelem!W156+Egészségügy!W193+Sport!T159+Közművelődés!V174+Támogatás!Z159</f>
        <v>0</v>
      </c>
    </row>
    <row r="153" spans="1:20" s="18" customFormat="1" hidden="1" x14ac:dyDescent="0.25">
      <c r="A153" s="128" t="s">
        <v>253</v>
      </c>
      <c r="B153" s="93" t="s">
        <v>675</v>
      </c>
      <c r="C153" s="556" t="s">
        <v>254</v>
      </c>
      <c r="D153" s="557"/>
      <c r="E153" s="557"/>
      <c r="F153" s="259">
        <f>Igazgatás!F192+Községgazd!F162+Vagyongazd!F158+Közfoglalkoztatás!F153+Közút!F153+Környezetvédelem!F157+Egészségügy!F194+Sport!F160+Közművelődés!F175+Támogatás!F160</f>
        <v>2809055.1181102362</v>
      </c>
      <c r="G153" s="152">
        <f>Igazgatás!G192+Községgazd!G162+Vagyongazd!G158+Közfoglalkoztatás!G153+Közút!G153+Környezetvédelem!G157+Egészségügy!G194+Sport!G160+Közművelődés!G175+Támogatás!G160</f>
        <v>0</v>
      </c>
      <c r="H153" s="168">
        <f>Igazgatás!H192+Községgazd!H162+Vagyongazd!H158+Közfoglalkoztatás!H153+Közút!H153+Környezetvédelem!H157+Egészségügy!H194+Sport!H160+Közművelődés!H175+Támogatás!H160</f>
        <v>2809055.1181102362</v>
      </c>
      <c r="I153" s="95">
        <f>Igazgatás!I192+Községgazd!L162+Vagyongazd!I158+Közfoglalkoztatás!I153+Közút!I153+Környezetvédelem!L157+Egészségügy!L194+Sport!I160+Közművelődés!K175+Támogatás!O160</f>
        <v>0</v>
      </c>
      <c r="J153" s="96">
        <f>Igazgatás!J192+Községgazd!M162+Vagyongazd!J158+Közfoglalkoztatás!J153+Közút!J153+Környezetvédelem!M157+Egészségügy!M194+Sport!J160+Közművelődés!L175+Támogatás!P160</f>
        <v>0</v>
      </c>
      <c r="K153" s="96">
        <f>Igazgatás!K192+Községgazd!N162+Vagyongazd!K158+Közfoglalkoztatás!K153+Közút!K153+Környezetvédelem!N157+Egészségügy!N194+Sport!K160+Közművelődés!M175+Támogatás!Q160</f>
        <v>60000</v>
      </c>
      <c r="L153" s="96">
        <f>Igazgatás!L192+Községgazd!O162+Vagyongazd!L158+Közfoglalkoztatás!L153+Közút!L153+Környezetvédelem!O157+Egészségügy!O194+Sport!L160+Közművelődés!N175+Támogatás!R160</f>
        <v>0</v>
      </c>
      <c r="M153" s="96">
        <f>Igazgatás!M192+Községgazd!P162+Vagyongazd!M158+Közfoglalkoztatás!M153+Közút!M153+Környezetvédelem!P157+Egészségügy!P194+Sport!M160+Közművelődés!O175+Támogatás!S160</f>
        <v>2599055.1181102362</v>
      </c>
      <c r="N153" s="99">
        <f>Igazgatás!N192+Községgazd!Q162+Vagyongazd!N158+Közfoglalkoztatás!N153+Közút!N153+Környezetvédelem!Q157+Egészségügy!Q194+Sport!N160+Közművelődés!P175+Támogatás!T160</f>
        <v>0</v>
      </c>
      <c r="O153" s="96">
        <f>Igazgatás!O192+Községgazd!R162+Vagyongazd!O158+Közfoglalkoztatás!O153+Közút!O153+Környezetvédelem!R157+Egészségügy!R194+Sport!O160+Közművelődés!Q175+Támogatás!U160</f>
        <v>150000</v>
      </c>
      <c r="P153" s="98">
        <f>Igazgatás!P192+Községgazd!S162+Vagyongazd!P158+Közfoglalkoztatás!P153+Közút!P153+Környezetvédelem!S157+Egészségügy!S194+Sport!P160+Közművelődés!R175+Támogatás!V160</f>
        <v>0</v>
      </c>
      <c r="Q153" s="99">
        <f>Igazgatás!Q192+Községgazd!T162+Vagyongazd!Q158+Közfoglalkoztatás!Q153+Közút!Q153+Környezetvédelem!T157+Egészségügy!T194+Sport!Q160+Közművelődés!S175+Támogatás!W160</f>
        <v>0</v>
      </c>
      <c r="R153" s="96">
        <f>Igazgatás!R192+Községgazd!U162+Vagyongazd!R158+Közfoglalkoztatás!R153+Közút!R153+Környezetvédelem!U157+Egészségügy!U194+Sport!R160+Közművelődés!T175+Támogatás!X160</f>
        <v>0</v>
      </c>
      <c r="S153" s="98">
        <f>Igazgatás!S192+Községgazd!V162+Vagyongazd!S158+Közfoglalkoztatás!S153+Közút!S153+Környezetvédelem!V157+Egészségügy!V194+Sport!S160+Közművelődés!U175+Támogatás!Y160</f>
        <v>0</v>
      </c>
      <c r="T153" s="100">
        <f>Igazgatás!T192+Községgazd!W162+Vagyongazd!T158+Közfoglalkoztatás!T153+Közút!T153+Környezetvédelem!W157+Egészségügy!W194+Sport!T160+Közművelődés!V175+Támogatás!Z160</f>
        <v>0</v>
      </c>
    </row>
    <row r="154" spans="1:20" s="18" customFormat="1" hidden="1" x14ac:dyDescent="0.25">
      <c r="A154" s="128" t="s">
        <v>255</v>
      </c>
      <c r="B154" s="93" t="s">
        <v>676</v>
      </c>
      <c r="C154" s="556" t="s">
        <v>256</v>
      </c>
      <c r="D154" s="557"/>
      <c r="E154" s="557"/>
      <c r="F154" s="259">
        <f>Igazgatás!F193+Községgazd!F163+Vagyongazd!F159+Közfoglalkoztatás!F154+Közút!F154+Környezetvédelem!F158+Egészségügy!F195+Sport!F161+Közművelődés!F176+Támogatás!F161</f>
        <v>0</v>
      </c>
      <c r="G154" s="152">
        <f>Igazgatás!G193+Községgazd!G163+Vagyongazd!G159+Közfoglalkoztatás!G154+Közút!G154+Környezetvédelem!G158+Egészségügy!G195+Sport!G161+Közművelődés!G176+Támogatás!G161</f>
        <v>0</v>
      </c>
      <c r="H154" s="168">
        <f>Igazgatás!H193+Községgazd!H163+Vagyongazd!H159+Közfoglalkoztatás!H154+Közút!H154+Környezetvédelem!H158+Egészségügy!H195+Sport!H161+Közművelődés!H176+Támogatás!H161</f>
        <v>0</v>
      </c>
      <c r="I154" s="95">
        <f>Igazgatás!I193+Községgazd!L163+Vagyongazd!I159+Közfoglalkoztatás!I154+Közút!I154+Környezetvédelem!L158+Egészségügy!L195+Sport!I161+Közművelődés!K176+Támogatás!O161</f>
        <v>0</v>
      </c>
      <c r="J154" s="96">
        <f>Igazgatás!J193+Községgazd!M163+Vagyongazd!J159+Közfoglalkoztatás!J154+Közút!J154+Környezetvédelem!M158+Egészségügy!M195+Sport!J161+Közművelődés!L176+Támogatás!P161</f>
        <v>0</v>
      </c>
      <c r="K154" s="96">
        <f>Igazgatás!K193+Községgazd!N163+Vagyongazd!K159+Közfoglalkoztatás!K154+Közút!K154+Környezetvédelem!N158+Egészségügy!N195+Sport!K161+Közművelődés!M176+Támogatás!Q161</f>
        <v>0</v>
      </c>
      <c r="L154" s="96">
        <f>Igazgatás!L193+Községgazd!O163+Vagyongazd!L159+Közfoglalkoztatás!L154+Közút!L154+Környezetvédelem!O158+Egészségügy!O195+Sport!L161+Közművelődés!N176+Támogatás!R161</f>
        <v>0</v>
      </c>
      <c r="M154" s="96">
        <f>Igazgatás!M193+Községgazd!P163+Vagyongazd!M159+Közfoglalkoztatás!M154+Közút!M154+Környezetvédelem!P158+Egészségügy!P195+Sport!M161+Közművelődés!O176+Támogatás!S161</f>
        <v>0</v>
      </c>
      <c r="N154" s="99">
        <f>Igazgatás!N193+Községgazd!Q163+Vagyongazd!N159+Közfoglalkoztatás!N154+Közút!N154+Környezetvédelem!Q158+Egészségügy!Q195+Sport!N161+Közművelődés!P176+Támogatás!T161</f>
        <v>0</v>
      </c>
      <c r="O154" s="96">
        <f>Igazgatás!O193+Községgazd!R163+Vagyongazd!O159+Közfoglalkoztatás!O154+Közút!O154+Környezetvédelem!R158+Egészségügy!R195+Sport!O161+Közművelődés!Q176+Támogatás!U161</f>
        <v>0</v>
      </c>
      <c r="P154" s="98">
        <f>Igazgatás!P193+Községgazd!S163+Vagyongazd!P159+Közfoglalkoztatás!P154+Közút!P154+Környezetvédelem!S158+Egészségügy!S195+Sport!P161+Közművelődés!R176+Támogatás!V161</f>
        <v>0</v>
      </c>
      <c r="Q154" s="99">
        <f>Igazgatás!Q193+Községgazd!T163+Vagyongazd!Q159+Közfoglalkoztatás!Q154+Közút!Q154+Környezetvédelem!T158+Egészségügy!T195+Sport!Q161+Közművelődés!S176+Támogatás!W161</f>
        <v>0</v>
      </c>
      <c r="R154" s="96">
        <f>Igazgatás!R193+Községgazd!U163+Vagyongazd!R159+Közfoglalkoztatás!R154+Közút!R154+Környezetvédelem!U158+Egészségügy!U195+Sport!R161+Közművelődés!T176+Támogatás!X161</f>
        <v>0</v>
      </c>
      <c r="S154" s="98">
        <f>Igazgatás!S193+Községgazd!V163+Vagyongazd!S159+Közfoglalkoztatás!S154+Közút!S154+Környezetvédelem!V158+Egészségügy!V195+Sport!S161+Közművelődés!U176+Támogatás!Y161</f>
        <v>0</v>
      </c>
      <c r="T154" s="100">
        <f>Igazgatás!T193+Községgazd!W163+Vagyongazd!T159+Közfoglalkoztatás!T154+Közút!T154+Környezetvédelem!W158+Egészségügy!W195+Sport!T161+Közművelődés!V176+Támogatás!Z161</f>
        <v>0</v>
      </c>
    </row>
    <row r="155" spans="1:20" s="18" customFormat="1" hidden="1" x14ac:dyDescent="0.25">
      <c r="A155" s="128" t="s">
        <v>257</v>
      </c>
      <c r="B155" s="93" t="s">
        <v>677</v>
      </c>
      <c r="C155" s="556" t="s">
        <v>258</v>
      </c>
      <c r="D155" s="557"/>
      <c r="E155" s="557"/>
      <c r="F155" s="259">
        <f>Igazgatás!F194+Községgazd!F164+Vagyongazd!F160+Közfoglalkoztatás!F155+Közút!F155+Környezetvédelem!F159+Egészségügy!F196+Sport!F162+Közművelődés!F177+Támogatás!F162</f>
        <v>0</v>
      </c>
      <c r="G155" s="152">
        <f>Igazgatás!G194+Községgazd!G164+Vagyongazd!G160+Közfoglalkoztatás!G155+Közút!G155+Környezetvédelem!G159+Egészségügy!G196+Sport!G162+Közművelődés!G177+Támogatás!G162</f>
        <v>0</v>
      </c>
      <c r="H155" s="168">
        <f>Igazgatás!H194+Községgazd!H164+Vagyongazd!H160+Közfoglalkoztatás!H155+Közút!H155+Környezetvédelem!H159+Egészségügy!H196+Sport!H162+Közművelődés!H177+Támogatás!H162</f>
        <v>0</v>
      </c>
      <c r="I155" s="95">
        <f>Igazgatás!I194+Községgazd!L164+Vagyongazd!I160+Közfoglalkoztatás!I155+Közút!I155+Környezetvédelem!L159+Egészségügy!L196+Sport!I162+Közművelődés!K177+Támogatás!O162</f>
        <v>0</v>
      </c>
      <c r="J155" s="96">
        <f>Igazgatás!J194+Községgazd!M164+Vagyongazd!J160+Közfoglalkoztatás!J155+Közút!J155+Környezetvédelem!M159+Egészségügy!M196+Sport!J162+Közművelődés!L177+Támogatás!P162</f>
        <v>0</v>
      </c>
      <c r="K155" s="96">
        <f>Igazgatás!K194+Községgazd!N164+Vagyongazd!K160+Közfoglalkoztatás!K155+Közút!K155+Környezetvédelem!N159+Egészségügy!N196+Sport!K162+Közművelődés!M177+Támogatás!Q162</f>
        <v>0</v>
      </c>
      <c r="L155" s="96">
        <f>Igazgatás!L194+Községgazd!O164+Vagyongazd!L160+Közfoglalkoztatás!L155+Közút!L155+Környezetvédelem!O159+Egészségügy!O196+Sport!L162+Közművelődés!N177+Támogatás!R162</f>
        <v>0</v>
      </c>
      <c r="M155" s="96">
        <f>Igazgatás!M194+Községgazd!P164+Vagyongazd!M160+Közfoglalkoztatás!M155+Közút!M155+Környezetvédelem!P159+Egészségügy!P196+Sport!M162+Közművelődés!O177+Támogatás!S162</f>
        <v>0</v>
      </c>
      <c r="N155" s="99">
        <f>Igazgatás!N194+Községgazd!Q164+Vagyongazd!N160+Közfoglalkoztatás!N155+Közút!N155+Környezetvédelem!Q159+Egészségügy!Q196+Sport!N162+Közművelődés!P177+Támogatás!T162</f>
        <v>0</v>
      </c>
      <c r="O155" s="96">
        <f>Igazgatás!O194+Községgazd!R164+Vagyongazd!O160+Közfoglalkoztatás!O155+Közút!O155+Környezetvédelem!R159+Egészségügy!R196+Sport!O162+Közművelődés!Q177+Támogatás!U162</f>
        <v>0</v>
      </c>
      <c r="P155" s="98">
        <f>Igazgatás!P194+Községgazd!S164+Vagyongazd!P160+Közfoglalkoztatás!P155+Közút!P155+Környezetvédelem!S159+Egészségügy!S196+Sport!P162+Közművelődés!R177+Támogatás!V162</f>
        <v>0</v>
      </c>
      <c r="Q155" s="99">
        <f>Igazgatás!Q194+Községgazd!T164+Vagyongazd!Q160+Közfoglalkoztatás!Q155+Közút!Q155+Környezetvédelem!T159+Egészségügy!T196+Sport!Q162+Közművelődés!S177+Támogatás!W162</f>
        <v>0</v>
      </c>
      <c r="R155" s="96">
        <f>Igazgatás!R194+Községgazd!U164+Vagyongazd!R160+Közfoglalkoztatás!R155+Közút!R155+Környezetvédelem!U159+Egészségügy!U196+Sport!R162+Közművelődés!T177+Támogatás!X162</f>
        <v>0</v>
      </c>
      <c r="S155" s="98">
        <f>Igazgatás!S194+Községgazd!V164+Vagyongazd!S160+Közfoglalkoztatás!S155+Közút!S155+Környezetvédelem!V159+Egészségügy!V196+Sport!S162+Közművelődés!U177+Támogatás!Y162</f>
        <v>0</v>
      </c>
      <c r="T155" s="100">
        <f>Igazgatás!T194+Községgazd!W164+Vagyongazd!T160+Közfoglalkoztatás!T155+Közút!T155+Környezetvédelem!W159+Egészségügy!W196+Sport!T162+Közművelődés!V177+Támogatás!Z162</f>
        <v>0</v>
      </c>
    </row>
    <row r="156" spans="1:20" s="18" customFormat="1" ht="15.75" thickBot="1" x14ac:dyDescent="0.3">
      <c r="A156" s="128" t="s">
        <v>259</v>
      </c>
      <c r="B156" s="127" t="s">
        <v>678</v>
      </c>
      <c r="C156" s="596" t="s">
        <v>260</v>
      </c>
      <c r="D156" s="597"/>
      <c r="E156" s="597"/>
      <c r="F156" s="271">
        <f>Igazgatás!F195+Községgazd!F165+Vagyongazd!F161+Közfoglalkoztatás!F156+Közút!F156+Környezetvédelem!F160+Egészségügy!F197+Sport!F163+Közművelődés!F178+Támogatás!F163</f>
        <v>1821436.874015748</v>
      </c>
      <c r="G156" s="164">
        <f>Igazgatás!G195+Községgazd!G165+Vagyongazd!G161+Közfoglalkoztatás!G156+Közút!G156+Környezetvédelem!G160+Egészségügy!G197+Sport!G163+Közművelődés!G178+Támogatás!G163</f>
        <v>0</v>
      </c>
      <c r="H156" s="168">
        <f>Igazgatás!H195+Községgazd!H165+Vagyongazd!H161+Közfoglalkoztatás!H156+Közút!H156+Környezetvédelem!H160+Egészségügy!H197+Sport!H163+Közművelődés!H178+Támogatás!H163</f>
        <v>1821436.874015748</v>
      </c>
      <c r="I156" s="95">
        <f>Igazgatás!I195+Községgazd!L165+Vagyongazd!I161+Közfoglalkoztatás!I156+Közút!I156+Környezetvédelem!L160+Egészségügy!L197+Sport!I163+Közművelődés!K178+Támogatás!O163</f>
        <v>27616</v>
      </c>
      <c r="J156" s="96">
        <f>Igazgatás!J195+Községgazd!M165+Vagyongazd!J161+Közfoglalkoztatás!J156+Közút!J156+Környezetvédelem!M160+Egészségügy!M197+Sport!J163+Közművelődés!L178+Támogatás!P163</f>
        <v>4425</v>
      </c>
      <c r="K156" s="96">
        <f>Igazgatás!K195+Községgazd!N165+Vagyongazd!K161+Közfoglalkoztatás!K156+Közút!K156+Környezetvédelem!N160+Egészségügy!N197+Sport!K163+Közművelődés!M178+Támogatás!Q163</f>
        <v>16200</v>
      </c>
      <c r="L156" s="96">
        <f>Igazgatás!L195+Községgazd!O165+Vagyongazd!L161+Közfoglalkoztatás!L156+Közút!L156+Környezetvédelem!O160+Egészségügy!O197+Sport!L163+Közművelődés!N178+Támogatás!R163</f>
        <v>0</v>
      </c>
      <c r="M156" s="96">
        <f>Igazgatás!M195+Községgazd!P165+Vagyongazd!M161+Közfoglalkoztatás!M156+Közút!M156+Környezetvédelem!P160+Egészségügy!P197+Sport!M163+Közművelődés!O178+Támogatás!S163</f>
        <v>701744.88188976387</v>
      </c>
      <c r="N156" s="99">
        <f>Igazgatás!N195+Községgazd!Q165+Vagyongazd!N161+Közfoglalkoztatás!N156+Közút!N156+Környezetvédelem!Q160+Egészségügy!Q197+Sport!N163+Közművelődés!P178+Támogatás!T163</f>
        <v>0</v>
      </c>
      <c r="O156" s="96">
        <f>Igazgatás!O195+Községgazd!R165+Vagyongazd!O161+Közfoglalkoztatás!O156+Közút!O156+Környezetvédelem!R160+Egészségügy!R197+Sport!O163+Közművelődés!Q178+Támogatás!U163</f>
        <v>40500</v>
      </c>
      <c r="P156" s="98">
        <f>Igazgatás!P195+Községgazd!S165+Vagyongazd!P161+Közfoglalkoztatás!P156+Közút!P156+Környezetvédelem!S160+Egészségügy!S197+Sport!P163+Közművelődés!R178+Támogatás!V163</f>
        <v>0</v>
      </c>
      <c r="Q156" s="99">
        <f>Igazgatás!Q195+Községgazd!T165+Vagyongazd!Q161+Közfoglalkoztatás!Q156+Közút!Q156+Környezetvédelem!T160+Egészségügy!T197+Sport!Q163+Közművelődés!S178+Támogatás!W163</f>
        <v>0</v>
      </c>
      <c r="R156" s="96">
        <f>Igazgatás!R195+Községgazd!U165+Vagyongazd!R161+Közfoglalkoztatás!R156+Közút!R156+Környezetvédelem!U160+Egészségügy!U197+Sport!R163+Közművelődés!T178+Támogatás!X163</f>
        <v>1030950.9921259843</v>
      </c>
      <c r="S156" s="98">
        <f>Igazgatás!S195+Községgazd!V165+Vagyongazd!S161+Közfoglalkoztatás!S156+Közút!S156+Környezetvédelem!V160+Egészségügy!V197+Sport!S163+Közművelődés!U178+Támogatás!Y163</f>
        <v>0</v>
      </c>
      <c r="T156" s="100">
        <f>Igazgatás!T195+Községgazd!W165+Vagyongazd!T161+Közfoglalkoztatás!T156+Közút!T156+Környezetvédelem!W160+Egészségügy!W197+Sport!T163+Közművelődés!V178+Támogatás!Z163</f>
        <v>0</v>
      </c>
    </row>
    <row r="157" spans="1:20" ht="15.75" thickBot="1" x14ac:dyDescent="0.3">
      <c r="B157" s="101" t="s">
        <v>261</v>
      </c>
      <c r="C157" s="560" t="s">
        <v>262</v>
      </c>
      <c r="D157" s="561"/>
      <c r="E157" s="561"/>
      <c r="F157" s="261">
        <f>Igazgatás!F197+Községgazd!F166+Vagyongazd!F162+Közfoglalkoztatás!F157+Közút!F157+Környezetvédelem!F161+Egészségügy!F198+Sport!F164+Közművelődés!F179+Támogatás!F164</f>
        <v>0</v>
      </c>
      <c r="G157" s="154">
        <f>Igazgatás!G197+Községgazd!G166+Vagyongazd!G162+Közfoglalkoztatás!G157+Közút!G157+Környezetvédelem!G161+Egészségügy!G198+Sport!G164+Közművelődés!G179+Támogatás!G164</f>
        <v>0</v>
      </c>
      <c r="H157" s="166">
        <f>Igazgatás!H197+Községgazd!H166+Vagyongazd!H162+Közfoglalkoztatás!H157+Közút!H157+Környezetvédelem!H161+Egészségügy!H198+Sport!H164+Közművelődés!H179+Támogatás!H164</f>
        <v>0</v>
      </c>
      <c r="I157" s="87">
        <f>Igazgatás!I197+Községgazd!L166+Vagyongazd!I162+Közfoglalkoztatás!I157+Közút!I157+Környezetvédelem!L161+Egészségügy!L198+Sport!I164+Közművelődés!K179+Támogatás!O164</f>
        <v>0</v>
      </c>
      <c r="J157" s="88">
        <f>Igazgatás!J197+Községgazd!M166+Vagyongazd!J162+Közfoglalkoztatás!J157+Közút!J157+Környezetvédelem!M161+Egészségügy!M198+Sport!J164+Közművelődés!L179+Támogatás!P164</f>
        <v>0</v>
      </c>
      <c r="K157" s="88">
        <f>Igazgatás!K197+Községgazd!N166+Vagyongazd!K162+Közfoglalkoztatás!K157+Közút!K157+Környezetvédelem!N161+Egészségügy!N198+Sport!K164+Közművelődés!M179+Támogatás!Q164</f>
        <v>0</v>
      </c>
      <c r="L157" s="88">
        <f>Igazgatás!L197+Községgazd!O166+Vagyongazd!L162+Közfoglalkoztatás!L157+Közút!L157+Környezetvédelem!O161+Egészségügy!O198+Sport!L164+Közművelődés!N179+Támogatás!R164</f>
        <v>0</v>
      </c>
      <c r="M157" s="88">
        <f>Igazgatás!M197+Községgazd!P166+Vagyongazd!M162+Közfoglalkoztatás!M157+Közút!M157+Környezetvédelem!P161+Egészségügy!P198+Sport!M164+Közművelődés!O179+Támogatás!S164</f>
        <v>0</v>
      </c>
      <c r="N157" s="91">
        <f>Igazgatás!N197+Községgazd!Q166+Vagyongazd!N162+Közfoglalkoztatás!N157+Közút!N157+Környezetvédelem!Q161+Egészségügy!Q198+Sport!N164+Közművelődés!P179+Támogatás!T164</f>
        <v>0</v>
      </c>
      <c r="O157" s="88">
        <f>Igazgatás!O197+Községgazd!R166+Vagyongazd!O162+Közfoglalkoztatás!O157+Közút!O157+Környezetvédelem!R161+Egészségügy!R198+Sport!O164+Közművelődés!Q179+Támogatás!U164</f>
        <v>0</v>
      </c>
      <c r="P157" s="90">
        <f>Igazgatás!P197+Községgazd!S166+Vagyongazd!P162+Közfoglalkoztatás!P157+Közút!P157+Környezetvédelem!S161+Egészségügy!S198+Sport!P164+Közművelődés!R179+Támogatás!V164</f>
        <v>0</v>
      </c>
      <c r="Q157" s="91">
        <f>Igazgatás!Q197+Községgazd!T166+Vagyongazd!Q162+Közfoglalkoztatás!Q157+Közút!Q157+Környezetvédelem!T161+Egészségügy!T198+Sport!Q164+Közművelődés!S179+Támogatás!W164</f>
        <v>0</v>
      </c>
      <c r="R157" s="88">
        <f>Igazgatás!R197+Községgazd!U166+Vagyongazd!R162+Közfoglalkoztatás!R157+Közút!R157+Környezetvédelem!U161+Egészségügy!U198+Sport!R164+Közművelődés!T179+Támogatás!X164</f>
        <v>0</v>
      </c>
      <c r="S157" s="90">
        <f>Igazgatás!S197+Községgazd!V166+Vagyongazd!S162+Közfoglalkoztatás!S157+Közút!S157+Környezetvédelem!V161+Egészségügy!V198+Sport!S164+Közművelődés!U179+Támogatás!Y164</f>
        <v>0</v>
      </c>
      <c r="T157" s="92">
        <f>Igazgatás!T197+Községgazd!W166+Vagyongazd!T162+Közfoglalkoztatás!T157+Közút!T157+Környezetvédelem!W161+Egészségügy!W198+Sport!T164+Közművelődés!V179+Támogatás!Z164</f>
        <v>0</v>
      </c>
    </row>
    <row r="158" spans="1:20" s="18" customFormat="1" hidden="1" x14ac:dyDescent="0.25">
      <c r="A158" s="128" t="s">
        <v>263</v>
      </c>
      <c r="B158" s="283" t="s">
        <v>679</v>
      </c>
      <c r="C158" s="598" t="s">
        <v>264</v>
      </c>
      <c r="D158" s="599"/>
      <c r="E158" s="599"/>
      <c r="F158" s="284">
        <f>Igazgatás!F198+Községgazd!F167+Vagyongazd!F163+Közfoglalkoztatás!F158+Közút!F158+Környezetvédelem!F162+Egészségügy!F199+Sport!F165+Közművelődés!F180+Támogatás!F165</f>
        <v>0</v>
      </c>
      <c r="G158" s="285">
        <f>Igazgatás!G198+Községgazd!G167+Vagyongazd!G163+Közfoglalkoztatás!G158+Közút!G158+Környezetvédelem!G162+Egészségügy!G199+Sport!G165+Közművelődés!G180+Támogatás!G165</f>
        <v>0</v>
      </c>
      <c r="H158" s="286">
        <f>Igazgatás!H198+Községgazd!H167+Vagyongazd!H163+Közfoglalkoztatás!H158+Közút!H158+Környezetvédelem!H162+Egészségügy!H199+Sport!H165+Közművelődés!H180+Támogatás!H165</f>
        <v>0</v>
      </c>
      <c r="I158" s="287">
        <f>Igazgatás!I198+Községgazd!L167+Vagyongazd!I163+Közfoglalkoztatás!I158+Közút!I158+Környezetvédelem!L162+Egészségügy!L199+Sport!I165+Közművelődés!K180+Támogatás!O165</f>
        <v>0</v>
      </c>
      <c r="J158" s="288">
        <f>Igazgatás!J198+Községgazd!M167+Vagyongazd!J163+Közfoglalkoztatás!J158+Közút!J158+Környezetvédelem!M162+Egészségügy!M199+Sport!J165+Közművelődés!L180+Támogatás!P165</f>
        <v>0</v>
      </c>
      <c r="K158" s="288">
        <f>Igazgatás!K198+Községgazd!N167+Vagyongazd!K163+Közfoglalkoztatás!K158+Közút!K158+Környezetvédelem!N162+Egészségügy!N199+Sport!K165+Közművelődés!M180+Támogatás!Q165</f>
        <v>0</v>
      </c>
      <c r="L158" s="288">
        <f>Igazgatás!L198+Községgazd!O167+Vagyongazd!L163+Közfoglalkoztatás!L158+Közút!L158+Környezetvédelem!O162+Egészségügy!O199+Sport!L165+Közművelődés!N180+Támogatás!R165</f>
        <v>0</v>
      </c>
      <c r="M158" s="288">
        <f>Igazgatás!M198+Községgazd!P167+Vagyongazd!M163+Közfoglalkoztatás!M158+Közút!M158+Környezetvédelem!P162+Egészségügy!P199+Sport!M165+Közművelődés!O180+Támogatás!S165</f>
        <v>0</v>
      </c>
      <c r="N158" s="289">
        <f>Igazgatás!N198+Községgazd!Q167+Vagyongazd!N163+Közfoglalkoztatás!N158+Közút!N158+Környezetvédelem!Q162+Egészségügy!Q199+Sport!N165+Közművelődés!P180+Támogatás!T165</f>
        <v>0</v>
      </c>
      <c r="O158" s="288">
        <f>Igazgatás!O198+Községgazd!R167+Vagyongazd!O163+Közfoglalkoztatás!O158+Közút!O158+Környezetvédelem!R162+Egészségügy!R199+Sport!O165+Közművelődés!Q180+Támogatás!U165</f>
        <v>0</v>
      </c>
      <c r="P158" s="290">
        <f>Igazgatás!P198+Községgazd!S167+Vagyongazd!P163+Közfoglalkoztatás!P158+Közút!P158+Környezetvédelem!S162+Egészségügy!S199+Sport!P165+Közművelődés!R180+Támogatás!V165</f>
        <v>0</v>
      </c>
      <c r="Q158" s="289">
        <f>Igazgatás!Q198+Községgazd!T167+Vagyongazd!Q163+Közfoglalkoztatás!Q158+Közút!Q158+Környezetvédelem!T162+Egészségügy!T199+Sport!Q165+Közművelődés!S180+Támogatás!W165</f>
        <v>0</v>
      </c>
      <c r="R158" s="288">
        <f>Igazgatás!R198+Községgazd!U167+Vagyongazd!R163+Közfoglalkoztatás!R158+Közút!R158+Környezetvédelem!U162+Egészségügy!U199+Sport!R165+Közművelődés!T180+Támogatás!X165</f>
        <v>0</v>
      </c>
      <c r="S158" s="290">
        <f>Igazgatás!S198+Községgazd!V167+Vagyongazd!S163+Közfoglalkoztatás!S158+Közút!S158+Környezetvédelem!V162+Egészségügy!V199+Sport!S165+Közművelődés!U180+Támogatás!Y165</f>
        <v>0</v>
      </c>
      <c r="T158" s="291">
        <f>Igazgatás!T198+Községgazd!W167+Vagyongazd!T163+Közfoglalkoztatás!T158+Közút!T158+Környezetvédelem!W162+Egészségügy!W199+Sport!T165+Közművelődés!V180+Támogatás!Z165</f>
        <v>0</v>
      </c>
    </row>
    <row r="159" spans="1:20" s="18" customFormat="1" hidden="1" x14ac:dyDescent="0.25">
      <c r="A159" s="128" t="s">
        <v>265</v>
      </c>
      <c r="B159" s="292" t="s">
        <v>680</v>
      </c>
      <c r="C159" s="592" t="s">
        <v>887</v>
      </c>
      <c r="D159" s="593"/>
      <c r="E159" s="593"/>
      <c r="F159" s="293">
        <f>Igazgatás!F199+Községgazd!F168+Vagyongazd!F164+Közfoglalkoztatás!F159+Közút!F159+Környezetvédelem!F163+Egészségügy!F200+Sport!F166+Közművelődés!F181+Támogatás!F166</f>
        <v>0</v>
      </c>
      <c r="G159" s="294">
        <f>Igazgatás!G199+Községgazd!G168+Vagyongazd!G164+Közfoglalkoztatás!G159+Közút!G159+Környezetvédelem!G163+Egészségügy!G200+Sport!G166+Közművelődés!G181+Támogatás!G166</f>
        <v>0</v>
      </c>
      <c r="H159" s="286">
        <f>Igazgatás!H199+Községgazd!H168+Vagyongazd!H164+Közfoglalkoztatás!H159+Közút!H159+Környezetvédelem!H163+Egészségügy!H200+Sport!H166+Közművelődés!H181+Támogatás!H166</f>
        <v>0</v>
      </c>
      <c r="I159" s="287">
        <f>Igazgatás!I199+Községgazd!L168+Vagyongazd!I164+Közfoglalkoztatás!I159+Közút!I159+Környezetvédelem!L163+Egészségügy!L200+Sport!I166+Közművelődés!K181+Támogatás!O166</f>
        <v>0</v>
      </c>
      <c r="J159" s="288">
        <f>Igazgatás!J199+Községgazd!M168+Vagyongazd!J164+Közfoglalkoztatás!J159+Közút!J159+Környezetvédelem!M163+Egészségügy!M200+Sport!J166+Közművelődés!L181+Támogatás!P166</f>
        <v>0</v>
      </c>
      <c r="K159" s="288">
        <f>Igazgatás!K199+Községgazd!N168+Vagyongazd!K164+Közfoglalkoztatás!K159+Közút!K159+Környezetvédelem!N163+Egészségügy!N200+Sport!K166+Közművelődés!M181+Támogatás!Q166</f>
        <v>0</v>
      </c>
      <c r="L159" s="288">
        <f>Igazgatás!L199+Községgazd!O168+Vagyongazd!L164+Közfoglalkoztatás!L159+Közút!L159+Környezetvédelem!O163+Egészségügy!O200+Sport!L166+Közművelődés!N181+Támogatás!R166</f>
        <v>0</v>
      </c>
      <c r="M159" s="288">
        <f>Igazgatás!M199+Községgazd!P168+Vagyongazd!M164+Közfoglalkoztatás!M159+Közút!M159+Környezetvédelem!P163+Egészségügy!P200+Sport!M166+Közművelődés!O181+Támogatás!S166</f>
        <v>0</v>
      </c>
      <c r="N159" s="289">
        <f>Igazgatás!N199+Községgazd!Q168+Vagyongazd!N164+Közfoglalkoztatás!N159+Közút!N159+Környezetvédelem!Q163+Egészségügy!Q200+Sport!N166+Közművelődés!P181+Támogatás!T166</f>
        <v>0</v>
      </c>
      <c r="O159" s="288">
        <f>Igazgatás!O199+Községgazd!R168+Vagyongazd!O164+Közfoglalkoztatás!O159+Közút!O159+Környezetvédelem!R163+Egészségügy!R200+Sport!O166+Közművelődés!Q181+Támogatás!U166</f>
        <v>0</v>
      </c>
      <c r="P159" s="290">
        <f>Igazgatás!P199+Községgazd!S168+Vagyongazd!P164+Közfoglalkoztatás!P159+Közút!P159+Környezetvédelem!S163+Egészségügy!S200+Sport!P166+Közművelődés!R181+Támogatás!V166</f>
        <v>0</v>
      </c>
      <c r="Q159" s="289">
        <f>Igazgatás!Q199+Községgazd!T168+Vagyongazd!Q164+Közfoglalkoztatás!Q159+Közút!Q159+Környezetvédelem!T163+Egészségügy!T200+Sport!Q166+Közművelődés!S181+Támogatás!W166</f>
        <v>0</v>
      </c>
      <c r="R159" s="288">
        <f>Igazgatás!R199+Községgazd!U168+Vagyongazd!R164+Közfoglalkoztatás!R159+Közút!R159+Környezetvédelem!U163+Egészségügy!U200+Sport!R166+Közművelődés!T181+Támogatás!X166</f>
        <v>0</v>
      </c>
      <c r="S159" s="290">
        <f>Igazgatás!S199+Községgazd!V168+Vagyongazd!S164+Közfoglalkoztatás!S159+Közút!S159+Környezetvédelem!V163+Egészségügy!V200+Sport!S166+Közművelődés!U181+Támogatás!Y166</f>
        <v>0</v>
      </c>
      <c r="T159" s="291">
        <f>Igazgatás!T199+Községgazd!W168+Vagyongazd!T164+Közfoglalkoztatás!T159+Közút!T159+Környezetvédelem!W163+Egészségügy!W200+Sport!T166+Közművelődés!V181+Támogatás!Z166</f>
        <v>0</v>
      </c>
    </row>
    <row r="160" spans="1:20" s="18" customFormat="1" hidden="1" x14ac:dyDescent="0.25">
      <c r="A160" s="128" t="s">
        <v>266</v>
      </c>
      <c r="B160" s="292" t="s">
        <v>681</v>
      </c>
      <c r="C160" s="592" t="s">
        <v>267</v>
      </c>
      <c r="D160" s="593"/>
      <c r="E160" s="593"/>
      <c r="F160" s="293">
        <f>Igazgatás!F200+Községgazd!F169+Vagyongazd!F165+Közfoglalkoztatás!F160+Közút!F160+Környezetvédelem!F164+Egészségügy!F201+Sport!F167+Közművelődés!F182+Támogatás!F167</f>
        <v>0</v>
      </c>
      <c r="G160" s="294">
        <f>Igazgatás!G200+Községgazd!G169+Vagyongazd!G165+Közfoglalkoztatás!G160+Közút!G160+Környezetvédelem!G164+Egészségügy!G201+Sport!G167+Közművelődés!G182+Támogatás!G167</f>
        <v>0</v>
      </c>
      <c r="H160" s="286">
        <f>Igazgatás!H200+Községgazd!H169+Vagyongazd!H165+Közfoglalkoztatás!H160+Közút!H160+Környezetvédelem!H164+Egészségügy!H201+Sport!H167+Közművelődés!H182+Támogatás!H167</f>
        <v>0</v>
      </c>
      <c r="I160" s="287">
        <f>Igazgatás!I200+Községgazd!L169+Vagyongazd!I165+Közfoglalkoztatás!I160+Közút!I160+Környezetvédelem!L164+Egészségügy!L201+Sport!I167+Közművelődés!K182+Támogatás!O167</f>
        <v>0</v>
      </c>
      <c r="J160" s="288">
        <f>Igazgatás!J200+Községgazd!M169+Vagyongazd!J165+Közfoglalkoztatás!J160+Közút!J160+Környezetvédelem!M164+Egészségügy!M201+Sport!J167+Közművelődés!L182+Támogatás!P167</f>
        <v>0</v>
      </c>
      <c r="K160" s="288">
        <f>Igazgatás!K200+Községgazd!N169+Vagyongazd!K165+Közfoglalkoztatás!K160+Közút!K160+Környezetvédelem!N164+Egészségügy!N201+Sport!K167+Közművelődés!M182+Támogatás!Q167</f>
        <v>0</v>
      </c>
      <c r="L160" s="288">
        <f>Igazgatás!L200+Községgazd!O169+Vagyongazd!L165+Közfoglalkoztatás!L160+Közút!L160+Környezetvédelem!O164+Egészségügy!O201+Sport!L167+Közművelődés!N182+Támogatás!R167</f>
        <v>0</v>
      </c>
      <c r="M160" s="288">
        <f>Igazgatás!M200+Községgazd!P169+Vagyongazd!M165+Közfoglalkoztatás!M160+Közút!M160+Környezetvédelem!P164+Egészségügy!P201+Sport!M167+Közművelődés!O182+Támogatás!S167</f>
        <v>0</v>
      </c>
      <c r="N160" s="289">
        <f>Igazgatás!N200+Községgazd!Q169+Vagyongazd!N165+Közfoglalkoztatás!N160+Közút!N160+Környezetvédelem!Q164+Egészségügy!Q201+Sport!N167+Közművelődés!P182+Támogatás!T167</f>
        <v>0</v>
      </c>
      <c r="O160" s="288">
        <f>Igazgatás!O200+Községgazd!R169+Vagyongazd!O165+Közfoglalkoztatás!O160+Közút!O160+Környezetvédelem!R164+Egészségügy!R201+Sport!O167+Közművelődés!Q182+Támogatás!U167</f>
        <v>0</v>
      </c>
      <c r="P160" s="290">
        <f>Igazgatás!P200+Községgazd!S169+Vagyongazd!P165+Közfoglalkoztatás!P160+Közút!P160+Környezetvédelem!S164+Egészségügy!S201+Sport!P167+Közművelődés!R182+Támogatás!V167</f>
        <v>0</v>
      </c>
      <c r="Q160" s="289">
        <f>Igazgatás!Q200+Községgazd!T169+Vagyongazd!Q165+Közfoglalkoztatás!Q160+Közút!Q160+Környezetvédelem!T164+Egészségügy!T201+Sport!Q167+Közművelődés!S182+Támogatás!W167</f>
        <v>0</v>
      </c>
      <c r="R160" s="288">
        <f>Igazgatás!R200+Községgazd!U169+Vagyongazd!R165+Közfoglalkoztatás!R160+Közút!R160+Környezetvédelem!U164+Egészségügy!U201+Sport!R167+Közművelődés!T182+Támogatás!X167</f>
        <v>0</v>
      </c>
      <c r="S160" s="290">
        <f>Igazgatás!S200+Községgazd!V169+Vagyongazd!S165+Közfoglalkoztatás!S160+Közút!S160+Környezetvédelem!V164+Egészségügy!V201+Sport!S167+Közművelődés!U182+Támogatás!Y167</f>
        <v>0</v>
      </c>
      <c r="T160" s="291">
        <f>Igazgatás!T200+Községgazd!W169+Vagyongazd!T165+Közfoglalkoztatás!T160+Közút!T160+Környezetvédelem!W164+Egészségügy!W201+Sport!T167+Közművelődés!V182+Támogatás!Z167</f>
        <v>0</v>
      </c>
    </row>
    <row r="161" spans="1:20" s="18" customFormat="1" ht="15.75" hidden="1" thickBot="1" x14ac:dyDescent="0.3">
      <c r="A161" s="128" t="s">
        <v>268</v>
      </c>
      <c r="B161" s="295" t="s">
        <v>682</v>
      </c>
      <c r="C161" s="594" t="s">
        <v>366</v>
      </c>
      <c r="D161" s="595"/>
      <c r="E161" s="595"/>
      <c r="F161" s="296">
        <f>Igazgatás!F201+Községgazd!F170+Vagyongazd!F166+Közfoglalkoztatás!F161+Közút!F161+Környezetvédelem!F165+Egészségügy!F202+Sport!F168+Közművelődés!F183+Támogatás!F168</f>
        <v>0</v>
      </c>
      <c r="G161" s="297">
        <f>Igazgatás!G201+Községgazd!G170+Vagyongazd!G166+Közfoglalkoztatás!G161+Közút!G161+Környezetvédelem!G165+Egészségügy!G202+Sport!G168+Közművelődés!G183+Támogatás!G168</f>
        <v>0</v>
      </c>
      <c r="H161" s="286">
        <f>Igazgatás!H201+Községgazd!H170+Vagyongazd!H166+Közfoglalkoztatás!H161+Közút!H161+Környezetvédelem!H165+Egészségügy!H202+Sport!H168+Közművelődés!H183+Támogatás!H168</f>
        <v>0</v>
      </c>
      <c r="I161" s="287">
        <f>Igazgatás!I201+Községgazd!L170+Vagyongazd!I166+Közfoglalkoztatás!I161+Közút!I161+Környezetvédelem!L165+Egészségügy!L202+Sport!I168+Közművelődés!K183+Támogatás!O168</f>
        <v>0</v>
      </c>
      <c r="J161" s="288">
        <f>Igazgatás!J201+Községgazd!M170+Vagyongazd!J166+Közfoglalkoztatás!J161+Közút!J161+Környezetvédelem!M165+Egészségügy!M202+Sport!J168+Közművelődés!L183+Támogatás!P168</f>
        <v>0</v>
      </c>
      <c r="K161" s="288">
        <f>Igazgatás!K201+Községgazd!N170+Vagyongazd!K166+Közfoglalkoztatás!K161+Közút!K161+Környezetvédelem!N165+Egészségügy!N202+Sport!K168+Közművelődés!M183+Támogatás!Q168</f>
        <v>0</v>
      </c>
      <c r="L161" s="288">
        <f>Igazgatás!L201+Községgazd!O170+Vagyongazd!L166+Közfoglalkoztatás!L161+Közút!L161+Környezetvédelem!O165+Egészségügy!O202+Sport!L168+Közművelődés!N183+Támogatás!R168</f>
        <v>0</v>
      </c>
      <c r="M161" s="288">
        <f>Igazgatás!M201+Községgazd!P170+Vagyongazd!M166+Közfoglalkoztatás!M161+Közút!M161+Környezetvédelem!P165+Egészségügy!P202+Sport!M168+Közművelődés!O183+Támogatás!S168</f>
        <v>0</v>
      </c>
      <c r="N161" s="289">
        <f>Igazgatás!N201+Községgazd!Q170+Vagyongazd!N166+Közfoglalkoztatás!N161+Közút!N161+Környezetvédelem!Q165+Egészségügy!Q202+Sport!N168+Közművelődés!P183+Támogatás!T168</f>
        <v>0</v>
      </c>
      <c r="O161" s="288">
        <f>Igazgatás!O201+Községgazd!R170+Vagyongazd!O166+Közfoglalkoztatás!O161+Közút!O161+Környezetvédelem!R165+Egészségügy!R202+Sport!O168+Közművelődés!Q183+Támogatás!U168</f>
        <v>0</v>
      </c>
      <c r="P161" s="290">
        <f>Igazgatás!P201+Községgazd!S170+Vagyongazd!P166+Közfoglalkoztatás!P161+Közút!P161+Környezetvédelem!S165+Egészségügy!S202+Sport!P168+Közművelődés!R183+Támogatás!V168</f>
        <v>0</v>
      </c>
      <c r="Q161" s="289">
        <f>Igazgatás!Q201+Községgazd!T170+Vagyongazd!Q166+Közfoglalkoztatás!Q161+Közút!Q161+Környezetvédelem!T165+Egészségügy!T202+Sport!Q168+Közművelődés!S183+Támogatás!W168</f>
        <v>0</v>
      </c>
      <c r="R161" s="288">
        <f>Igazgatás!R201+Községgazd!U170+Vagyongazd!R166+Közfoglalkoztatás!R161+Közút!R161+Környezetvédelem!U165+Egészségügy!U202+Sport!R168+Közművelődés!T183+Támogatás!X168</f>
        <v>0</v>
      </c>
      <c r="S161" s="290">
        <f>Igazgatás!S201+Községgazd!V170+Vagyongazd!S166+Közfoglalkoztatás!S161+Közút!S161+Környezetvédelem!V165+Egészségügy!V202+Sport!S168+Közművelődés!U183+Támogatás!Y168</f>
        <v>0</v>
      </c>
      <c r="T161" s="291">
        <f>Igazgatás!T201+Községgazd!W170+Vagyongazd!T166+Közfoglalkoztatás!T161+Közút!T161+Környezetvédelem!W165+Egészségügy!W202+Sport!T168+Közművelődés!V183+Támogatás!Z168</f>
        <v>0</v>
      </c>
    </row>
    <row r="162" spans="1:20" ht="15.75" thickBot="1" x14ac:dyDescent="0.3">
      <c r="B162" s="101" t="s">
        <v>269</v>
      </c>
      <c r="C162" s="560" t="s">
        <v>270</v>
      </c>
      <c r="D162" s="561"/>
      <c r="E162" s="561"/>
      <c r="F162" s="261">
        <f>Igazgatás!F202+Községgazd!F171+Vagyongazd!F167+Közfoglalkoztatás!F162+Közút!F162+Környezetvédelem!F166+Egészségügy!F203+Sport!F169+Közművelődés!F184+Támogatás!F169</f>
        <v>0</v>
      </c>
      <c r="G162" s="154">
        <f>Igazgatás!G202+Községgazd!G171+Vagyongazd!G167+Közfoglalkoztatás!G162+Közút!G162+Környezetvédelem!G166+Egészségügy!G203+Sport!G169+Közművelődés!G184+Támogatás!G169</f>
        <v>0</v>
      </c>
      <c r="H162" s="166">
        <f>Igazgatás!H202+Községgazd!H171+Vagyongazd!H167+Közfoglalkoztatás!H162+Közút!H162+Környezetvédelem!H166+Egészségügy!H203+Sport!H169+Közművelődés!H184+Támogatás!H169</f>
        <v>0</v>
      </c>
      <c r="I162" s="87">
        <f>Igazgatás!I202+Községgazd!L171+Vagyongazd!I167+Közfoglalkoztatás!I162+Közút!I162+Környezetvédelem!L166+Egészségügy!L203+Sport!I169+Közművelődés!K184+Támogatás!O169</f>
        <v>0</v>
      </c>
      <c r="J162" s="88">
        <f>Igazgatás!J202+Községgazd!M171+Vagyongazd!J167+Közfoglalkoztatás!J162+Közút!J162+Környezetvédelem!M166+Egészségügy!M203+Sport!J169+Közművelődés!L184+Támogatás!P169</f>
        <v>0</v>
      </c>
      <c r="K162" s="88">
        <f>Igazgatás!K202+Községgazd!N171+Vagyongazd!K167+Közfoglalkoztatás!K162+Közút!K162+Környezetvédelem!N166+Egészségügy!N203+Sport!K169+Közművelődés!M184+Támogatás!Q169</f>
        <v>0</v>
      </c>
      <c r="L162" s="88">
        <f>Igazgatás!L202+Községgazd!O171+Vagyongazd!L167+Közfoglalkoztatás!L162+Közút!L162+Környezetvédelem!O166+Egészségügy!O203+Sport!L169+Közművelődés!N184+Támogatás!R169</f>
        <v>0</v>
      </c>
      <c r="M162" s="88">
        <f>Igazgatás!M202+Községgazd!P171+Vagyongazd!M167+Közfoglalkoztatás!M162+Közút!M162+Környezetvédelem!P166+Egészségügy!P203+Sport!M169+Közművelődés!O184+Támogatás!S169</f>
        <v>0</v>
      </c>
      <c r="N162" s="91">
        <f>Igazgatás!N202+Községgazd!Q171+Vagyongazd!N167+Közfoglalkoztatás!N162+Közút!N162+Környezetvédelem!Q166+Egészségügy!Q203+Sport!N169+Közművelődés!P184+Támogatás!T169</f>
        <v>0</v>
      </c>
      <c r="O162" s="88">
        <f>Igazgatás!O202+Községgazd!R171+Vagyongazd!O167+Közfoglalkoztatás!O162+Közút!O162+Környezetvédelem!R166+Egészségügy!R203+Sport!O169+Közművelődés!Q184+Támogatás!U169</f>
        <v>0</v>
      </c>
      <c r="P162" s="90">
        <f>Igazgatás!P202+Községgazd!S171+Vagyongazd!P167+Közfoglalkoztatás!P162+Közút!P162+Környezetvédelem!S166+Egészségügy!S203+Sport!P169+Közművelődés!R184+Támogatás!V169</f>
        <v>0</v>
      </c>
      <c r="Q162" s="91">
        <f>Igazgatás!Q202+Községgazd!T171+Vagyongazd!Q167+Közfoglalkoztatás!Q162+Közút!Q162+Környezetvédelem!T166+Egészségügy!T203+Sport!Q169+Közművelődés!S184+Támogatás!W169</f>
        <v>0</v>
      </c>
      <c r="R162" s="88">
        <f>Igazgatás!R202+Községgazd!U171+Vagyongazd!R167+Közfoglalkoztatás!R162+Közút!R162+Környezetvédelem!U166+Egészségügy!U203+Sport!R169+Közművelődés!T184+Támogatás!X169</f>
        <v>0</v>
      </c>
      <c r="S162" s="90">
        <f>Igazgatás!S202+Községgazd!V171+Vagyongazd!S167+Közfoglalkoztatás!S162+Közút!S162+Környezetvédelem!V166+Egészségügy!V203+Sport!S169+Közművelődés!U184+Támogatás!Y169</f>
        <v>0</v>
      </c>
      <c r="T162" s="92">
        <f>Igazgatás!T202+Községgazd!W171+Vagyongazd!T167+Közfoglalkoztatás!T162+Közút!T162+Környezetvédelem!W166+Egészségügy!W203+Sport!T169+Közművelődés!V184+Támogatás!Z169</f>
        <v>0</v>
      </c>
    </row>
    <row r="163" spans="1:20" s="18" customFormat="1" ht="25.5" hidden="1" customHeight="1" x14ac:dyDescent="0.25">
      <c r="A163" s="128" t="s">
        <v>271</v>
      </c>
      <c r="B163" s="93" t="s">
        <v>683</v>
      </c>
      <c r="C163" s="532" t="s">
        <v>367</v>
      </c>
      <c r="D163" s="533"/>
      <c r="E163" s="533"/>
      <c r="F163" s="272">
        <f>Igazgatás!F203+Községgazd!F172+Vagyongazd!F168+Közfoglalkoztatás!F163+Közút!F163+Környezetvédelem!F167+Egészségügy!F204+Sport!F170+Közművelődés!F185+Támogatás!F170</f>
        <v>0</v>
      </c>
      <c r="G163" s="165">
        <f>Igazgatás!G203+Községgazd!G172+Vagyongazd!G168+Közfoglalkoztatás!G163+Közút!G163+Környezetvédelem!G167+Egészségügy!G204+Sport!G170+Közművelődés!G185+Támogatás!G170</f>
        <v>0</v>
      </c>
      <c r="H163" s="168">
        <f>Igazgatás!H203+Községgazd!H172+Vagyongazd!H168+Közfoglalkoztatás!H163+Közút!H163+Környezetvédelem!H167+Egészségügy!H204+Sport!H170+Közművelődés!H185+Támogatás!H170</f>
        <v>0</v>
      </c>
      <c r="I163" s="95">
        <f>Igazgatás!I203+Községgazd!L172+Vagyongazd!I168+Közfoglalkoztatás!I163+Közút!I163+Környezetvédelem!L167+Egészségügy!L204+Sport!I170+Közművelődés!K185+Támogatás!O170</f>
        <v>0</v>
      </c>
      <c r="J163" s="96">
        <f>Igazgatás!J203+Községgazd!M172+Vagyongazd!J168+Közfoglalkoztatás!J163+Közút!J163+Környezetvédelem!M167+Egészségügy!M204+Sport!J170+Közművelődés!L185+Támogatás!P170</f>
        <v>0</v>
      </c>
      <c r="K163" s="96">
        <f>Igazgatás!K203+Községgazd!N172+Vagyongazd!K168+Közfoglalkoztatás!K163+Közút!K163+Környezetvédelem!N167+Egészségügy!N204+Sport!K170+Közművelődés!M185+Támogatás!Q170</f>
        <v>0</v>
      </c>
      <c r="L163" s="96">
        <f>Igazgatás!L203+Községgazd!O172+Vagyongazd!L168+Közfoglalkoztatás!L163+Közút!L163+Környezetvédelem!O167+Egészségügy!O204+Sport!L170+Közművelődés!N185+Támogatás!R170</f>
        <v>0</v>
      </c>
      <c r="M163" s="96">
        <f>Igazgatás!M203+Községgazd!P172+Vagyongazd!M168+Közfoglalkoztatás!M163+Közút!M163+Környezetvédelem!P167+Egészségügy!P204+Sport!M170+Közművelődés!O185+Támogatás!S170</f>
        <v>0</v>
      </c>
      <c r="N163" s="99">
        <f>Igazgatás!N203+Községgazd!Q172+Vagyongazd!N168+Közfoglalkoztatás!N163+Közút!N163+Környezetvédelem!Q167+Egészségügy!Q204+Sport!N170+Közművelődés!P185+Támogatás!T170</f>
        <v>0</v>
      </c>
      <c r="O163" s="96">
        <f>Igazgatás!O203+Községgazd!R172+Vagyongazd!O168+Közfoglalkoztatás!O163+Közút!O163+Környezetvédelem!R167+Egészségügy!R204+Sport!O170+Közművelődés!Q185+Támogatás!U170</f>
        <v>0</v>
      </c>
      <c r="P163" s="98">
        <f>Igazgatás!P203+Községgazd!S172+Vagyongazd!P168+Közfoglalkoztatás!P163+Közút!P163+Környezetvédelem!S167+Egészségügy!S204+Sport!P170+Közművelődés!R185+Támogatás!V170</f>
        <v>0</v>
      </c>
      <c r="Q163" s="99">
        <f>Igazgatás!Q203+Községgazd!T172+Vagyongazd!Q168+Közfoglalkoztatás!Q163+Közút!Q163+Környezetvédelem!T167+Egészségügy!T204+Sport!Q170+Közművelődés!S185+Támogatás!W170</f>
        <v>0</v>
      </c>
      <c r="R163" s="96">
        <f>Igazgatás!R203+Községgazd!U172+Vagyongazd!R168+Közfoglalkoztatás!R163+Közút!R163+Környezetvédelem!U167+Egészségügy!U204+Sport!R170+Közművelődés!T185+Támogatás!X170</f>
        <v>0</v>
      </c>
      <c r="S163" s="98">
        <f>Igazgatás!S203+Községgazd!V172+Vagyongazd!S168+Közfoglalkoztatás!S163+Közút!S163+Környezetvédelem!V167+Egészségügy!V204+Sport!S170+Közművelődés!U185+Támogatás!Y170</f>
        <v>0</v>
      </c>
      <c r="T163" s="100">
        <f>Igazgatás!T203+Községgazd!W172+Vagyongazd!T168+Közfoglalkoztatás!T163+Közút!T163+Környezetvédelem!W167+Egészségügy!W204+Sport!T170+Közművelődés!V185+Támogatás!Z170</f>
        <v>0</v>
      </c>
    </row>
    <row r="164" spans="1:20" s="18" customFormat="1" ht="16.350000000000001" hidden="1" customHeight="1" x14ac:dyDescent="0.25">
      <c r="A164" s="128" t="s">
        <v>272</v>
      </c>
      <c r="B164" s="93" t="s">
        <v>684</v>
      </c>
      <c r="C164" s="590" t="s">
        <v>812</v>
      </c>
      <c r="D164" s="591"/>
      <c r="E164" s="591"/>
      <c r="F164" s="272">
        <f>Igazgatás!F204+Községgazd!F173+Vagyongazd!F169+Közfoglalkoztatás!F164+Közút!F164+Környezetvédelem!F168+Egészségügy!F205+Sport!F171+Közművelődés!F186+Támogatás!F171</f>
        <v>0</v>
      </c>
      <c r="G164" s="165">
        <f>Igazgatás!G204+Községgazd!G173+Vagyongazd!G169+Közfoglalkoztatás!G164+Közút!G164+Környezetvédelem!G168+Egészségügy!G205+Sport!G171+Közművelődés!G186+Támogatás!G171</f>
        <v>0</v>
      </c>
      <c r="H164" s="168">
        <f>Igazgatás!H204+Községgazd!H173+Vagyongazd!H169+Közfoglalkoztatás!H164+Közút!H164+Környezetvédelem!H168+Egészségügy!H205+Sport!H171+Közművelődés!H186+Támogatás!H171</f>
        <v>0</v>
      </c>
      <c r="I164" s="95">
        <f>Igazgatás!I204+Községgazd!L173+Vagyongazd!I169+Közfoglalkoztatás!I164+Közút!I164+Környezetvédelem!L168+Egészségügy!L205+Sport!I171+Közművelődés!K186+Támogatás!O171</f>
        <v>0</v>
      </c>
      <c r="J164" s="96">
        <f>Igazgatás!J204+Községgazd!M173+Vagyongazd!J169+Közfoglalkoztatás!J164+Közút!J164+Környezetvédelem!M168+Egészségügy!M205+Sport!J171+Közművelődés!L186+Támogatás!P171</f>
        <v>0</v>
      </c>
      <c r="K164" s="96">
        <f>Igazgatás!K204+Községgazd!N173+Vagyongazd!K169+Közfoglalkoztatás!K164+Közút!K164+Környezetvédelem!N168+Egészségügy!N205+Sport!K171+Közművelődés!M186+Támogatás!Q171</f>
        <v>0</v>
      </c>
      <c r="L164" s="96">
        <f>Igazgatás!L204+Községgazd!O173+Vagyongazd!L169+Közfoglalkoztatás!L164+Közút!L164+Környezetvédelem!O168+Egészségügy!O205+Sport!L171+Közművelődés!N186+Támogatás!R171</f>
        <v>0</v>
      </c>
      <c r="M164" s="96">
        <f>Igazgatás!M204+Községgazd!P173+Vagyongazd!M169+Közfoglalkoztatás!M164+Közút!M164+Környezetvédelem!P168+Egészségügy!P205+Sport!M171+Közművelődés!O186+Támogatás!S171</f>
        <v>0</v>
      </c>
      <c r="N164" s="99">
        <f>Igazgatás!N204+Községgazd!Q173+Vagyongazd!N169+Közfoglalkoztatás!N164+Közút!N164+Környezetvédelem!Q168+Egészségügy!Q205+Sport!N171+Közművelődés!P186+Támogatás!T171</f>
        <v>0</v>
      </c>
      <c r="O164" s="96">
        <f>Igazgatás!O204+Községgazd!R173+Vagyongazd!O169+Közfoglalkoztatás!O164+Közút!O164+Környezetvédelem!R168+Egészségügy!R205+Sport!O171+Közművelődés!Q186+Támogatás!U171</f>
        <v>0</v>
      </c>
      <c r="P164" s="98">
        <f>Igazgatás!P204+Községgazd!S173+Vagyongazd!P169+Közfoglalkoztatás!P164+Közút!P164+Környezetvédelem!S168+Egészségügy!S205+Sport!P171+Közművelődés!R186+Támogatás!V171</f>
        <v>0</v>
      </c>
      <c r="Q164" s="99">
        <f>Igazgatás!Q204+Községgazd!T173+Vagyongazd!Q169+Közfoglalkoztatás!Q164+Közút!Q164+Környezetvédelem!T168+Egészségügy!T205+Sport!Q171+Közművelődés!S186+Támogatás!W171</f>
        <v>0</v>
      </c>
      <c r="R164" s="96">
        <f>Igazgatás!R204+Községgazd!U173+Vagyongazd!R169+Közfoglalkoztatás!R164+Közút!R164+Környezetvédelem!U168+Egészségügy!U205+Sport!R171+Közművelődés!T186+Támogatás!X171</f>
        <v>0</v>
      </c>
      <c r="S164" s="98">
        <f>Igazgatás!S204+Községgazd!V173+Vagyongazd!S169+Közfoglalkoztatás!S164+Közút!S164+Környezetvédelem!V168+Egészségügy!V205+Sport!S171+Közművelődés!U186+Támogatás!Y171</f>
        <v>0</v>
      </c>
      <c r="T164" s="100">
        <f>Igazgatás!T204+Községgazd!W173+Vagyongazd!T169+Közfoglalkoztatás!T164+Közút!T164+Környezetvédelem!W168+Egészségügy!W205+Sport!T171+Közművelődés!V186+Támogatás!Z171</f>
        <v>0</v>
      </c>
    </row>
    <row r="165" spans="1:20" hidden="1" x14ac:dyDescent="0.25">
      <c r="B165" s="55"/>
      <c r="C165" s="2"/>
      <c r="D165" s="524" t="s">
        <v>813</v>
      </c>
      <c r="E165" s="524"/>
      <c r="F165" s="258">
        <f>Igazgatás!F205+Községgazd!F174+Vagyongazd!F170+Közfoglalkoztatás!F165+Közút!F165+Környezetvédelem!F169+Egészségügy!F206+Sport!F172+Közművelődés!F187+Támogatás!F172</f>
        <v>0</v>
      </c>
      <c r="G165" s="151">
        <f>Igazgatás!G205+Községgazd!G174+Vagyongazd!G170+Közfoglalkoztatás!G165+Közút!G165+Környezetvédelem!G169+Egészségügy!G206+Sport!G172+Közművelődés!G187+Támogatás!G172</f>
        <v>0</v>
      </c>
      <c r="H165" s="169">
        <f>Igazgatás!H205+Községgazd!H174+Vagyongazd!H170+Közfoglalkoztatás!H165+Közút!H165+Környezetvédelem!H169+Egészségügy!H206+Sport!H172+Közművelődés!H187+Támogatás!H172</f>
        <v>0</v>
      </c>
      <c r="I165" s="76">
        <f>Igazgatás!I205+Községgazd!L174+Vagyongazd!I170+Közfoglalkoztatás!I165+Közút!I165+Környezetvédelem!L169+Egészségügy!L206+Sport!I172+Közművelődés!K187+Támogatás!O172</f>
        <v>0</v>
      </c>
      <c r="J165" s="1">
        <f>Igazgatás!J205+Községgazd!M174+Vagyongazd!J170+Közfoglalkoztatás!J165+Közút!J165+Környezetvédelem!M169+Egészségügy!M206+Sport!J172+Közművelődés!L187+Támogatás!P172</f>
        <v>0</v>
      </c>
      <c r="K165" s="1">
        <f>Igazgatás!K205+Községgazd!N174+Vagyongazd!K170+Közfoglalkoztatás!K165+Közút!K165+Környezetvédelem!N169+Egészségügy!N206+Sport!K172+Közművelődés!M187+Támogatás!Q172</f>
        <v>0</v>
      </c>
      <c r="L165" s="1">
        <f>Igazgatás!L205+Községgazd!O174+Vagyongazd!L170+Közfoglalkoztatás!L165+Közút!L165+Környezetvédelem!O169+Egészségügy!O206+Sport!L172+Közművelődés!N187+Támogatás!R172</f>
        <v>0</v>
      </c>
      <c r="M165" s="1">
        <f>Igazgatás!M205+Községgazd!P174+Vagyongazd!M170+Közfoglalkoztatás!M165+Közút!M165+Környezetvédelem!P169+Egészségügy!P206+Sport!M172+Közművelődés!O187+Támogatás!S172</f>
        <v>0</v>
      </c>
      <c r="N165" s="82">
        <f>Igazgatás!N205+Községgazd!Q174+Vagyongazd!N170+Közfoglalkoztatás!N165+Közút!N165+Környezetvédelem!Q169+Egészségügy!Q206+Sport!N172+Közművelődés!P187+Támogatás!T172</f>
        <v>0</v>
      </c>
      <c r="O165" s="1">
        <f>Igazgatás!O205+Községgazd!R174+Vagyongazd!O170+Közfoglalkoztatás!O165+Közút!O165+Környezetvédelem!R169+Egészségügy!R206+Sport!O172+Közművelődés!Q187+Támogatás!U172</f>
        <v>0</v>
      </c>
      <c r="P165" s="42">
        <f>Igazgatás!P205+Községgazd!S174+Vagyongazd!P170+Közfoglalkoztatás!P165+Közút!P165+Környezetvédelem!S169+Egészségügy!S206+Sport!P172+Közművelődés!R187+Támogatás!V172</f>
        <v>0</v>
      </c>
      <c r="Q165" s="82">
        <f>Igazgatás!Q205+Községgazd!T174+Vagyongazd!Q170+Közfoglalkoztatás!Q165+Közút!Q165+Környezetvédelem!T169+Egészségügy!T206+Sport!Q172+Közművelődés!S187+Támogatás!W172</f>
        <v>0</v>
      </c>
      <c r="R165" s="1">
        <f>Igazgatás!R205+Községgazd!U174+Vagyongazd!R170+Közfoglalkoztatás!R165+Közút!R165+Környezetvédelem!U169+Egészségügy!U206+Sport!R172+Közművelődés!T187+Támogatás!X172</f>
        <v>0</v>
      </c>
      <c r="S165" s="42">
        <f>Igazgatás!S205+Községgazd!V174+Vagyongazd!S170+Közfoglalkoztatás!S165+Közút!S165+Környezetvédelem!V169+Egészségügy!V206+Sport!S172+Közművelődés!U187+Támogatás!Y172</f>
        <v>0</v>
      </c>
      <c r="T165" s="44">
        <f>Igazgatás!T205+Községgazd!W174+Vagyongazd!T170+Közfoglalkoztatás!T165+Közút!T165+Környezetvédelem!W169+Egészségügy!W206+Sport!T172+Közművelődés!V187+Támogatás!Z172</f>
        <v>0</v>
      </c>
    </row>
    <row r="166" spans="1:20" hidden="1" x14ac:dyDescent="0.25">
      <c r="B166" s="55"/>
      <c r="C166" s="2"/>
      <c r="D166" s="524" t="s">
        <v>814</v>
      </c>
      <c r="E166" s="524"/>
      <c r="F166" s="258">
        <f>Igazgatás!F206+Községgazd!F175+Vagyongazd!F171+Közfoglalkoztatás!F166+Közút!F166+Környezetvédelem!F170+Egészségügy!F207+Sport!F173+Közművelődés!F188+Támogatás!F173</f>
        <v>0</v>
      </c>
      <c r="G166" s="151">
        <f>Igazgatás!G206+Községgazd!G175+Vagyongazd!G171+Közfoglalkoztatás!G166+Közút!G166+Környezetvédelem!G170+Egészségügy!G207+Sport!G173+Közművelődés!G188+Támogatás!G173</f>
        <v>0</v>
      </c>
      <c r="H166" s="169">
        <f>Igazgatás!H206+Községgazd!H175+Vagyongazd!H171+Közfoglalkoztatás!H166+Közút!H166+Környezetvédelem!H170+Egészségügy!H207+Sport!H173+Közművelődés!H188+Támogatás!H173</f>
        <v>0</v>
      </c>
      <c r="I166" s="76">
        <f>Igazgatás!I206+Községgazd!L175+Vagyongazd!I171+Közfoglalkoztatás!I166+Közút!I166+Környezetvédelem!L170+Egészségügy!L207+Sport!I173+Közművelődés!K188+Támogatás!O173</f>
        <v>0</v>
      </c>
      <c r="J166" s="1">
        <f>Igazgatás!J206+Községgazd!M175+Vagyongazd!J171+Közfoglalkoztatás!J166+Közút!J166+Környezetvédelem!M170+Egészségügy!M207+Sport!J173+Közművelődés!L188+Támogatás!P173</f>
        <v>0</v>
      </c>
      <c r="K166" s="1">
        <f>Igazgatás!K206+Községgazd!N175+Vagyongazd!K171+Közfoglalkoztatás!K166+Közút!K166+Környezetvédelem!N170+Egészségügy!N207+Sport!K173+Közművelődés!M188+Támogatás!Q173</f>
        <v>0</v>
      </c>
      <c r="L166" s="1">
        <f>Igazgatás!L206+Községgazd!O175+Vagyongazd!L171+Közfoglalkoztatás!L166+Közút!L166+Környezetvédelem!O170+Egészségügy!O207+Sport!L173+Közművelődés!N188+Támogatás!R173</f>
        <v>0</v>
      </c>
      <c r="M166" s="1">
        <f>Igazgatás!M206+Községgazd!P175+Vagyongazd!M171+Közfoglalkoztatás!M166+Közút!M166+Környezetvédelem!P170+Egészségügy!P207+Sport!M173+Közművelődés!O188+Támogatás!S173</f>
        <v>0</v>
      </c>
      <c r="N166" s="82">
        <f>Igazgatás!N206+Községgazd!Q175+Vagyongazd!N171+Közfoglalkoztatás!N166+Közút!N166+Környezetvédelem!Q170+Egészségügy!Q207+Sport!N173+Közművelődés!P188+Támogatás!T173</f>
        <v>0</v>
      </c>
      <c r="O166" s="1">
        <f>Igazgatás!O206+Községgazd!R175+Vagyongazd!O171+Közfoglalkoztatás!O166+Közút!O166+Környezetvédelem!R170+Egészségügy!R207+Sport!O173+Közművelődés!Q188+Támogatás!U173</f>
        <v>0</v>
      </c>
      <c r="P166" s="42">
        <f>Igazgatás!P206+Községgazd!S175+Vagyongazd!P171+Közfoglalkoztatás!P166+Közút!P166+Környezetvédelem!S170+Egészségügy!S207+Sport!P173+Közművelődés!R188+Támogatás!V173</f>
        <v>0</v>
      </c>
      <c r="Q166" s="82">
        <f>Igazgatás!Q206+Községgazd!T175+Vagyongazd!Q171+Közfoglalkoztatás!Q166+Közút!Q166+Környezetvédelem!T170+Egészségügy!T207+Sport!Q173+Közművelődés!S188+Támogatás!W173</f>
        <v>0</v>
      </c>
      <c r="R166" s="1">
        <f>Igazgatás!R206+Községgazd!U175+Vagyongazd!R171+Közfoglalkoztatás!R166+Közút!R166+Környezetvédelem!U170+Egészségügy!U207+Sport!R173+Közművelődés!T188+Támogatás!X173</f>
        <v>0</v>
      </c>
      <c r="S166" s="42">
        <f>Igazgatás!S206+Községgazd!V175+Vagyongazd!S171+Közfoglalkoztatás!S166+Közút!S166+Környezetvédelem!V170+Egészségügy!V207+Sport!S173+Közművelődés!U188+Támogatás!Y173</f>
        <v>0</v>
      </c>
      <c r="T166" s="44">
        <f>Igazgatás!T206+Községgazd!W175+Vagyongazd!T171+Közfoglalkoztatás!T166+Közút!T166+Környezetvédelem!W170+Egészségügy!W207+Sport!T173+Közművelődés!V188+Támogatás!Z173</f>
        <v>0</v>
      </c>
    </row>
    <row r="167" spans="1:20" hidden="1" x14ac:dyDescent="0.25">
      <c r="B167" s="55"/>
      <c r="C167" s="2"/>
      <c r="D167" s="524" t="s">
        <v>545</v>
      </c>
      <c r="E167" s="524"/>
      <c r="F167" s="258">
        <f>Igazgatás!F207+Községgazd!F176+Vagyongazd!F172+Közfoglalkoztatás!F167+Közút!F167+Környezetvédelem!F171+Egészségügy!F208+Sport!F174+Közművelődés!F189+Támogatás!F174</f>
        <v>0</v>
      </c>
      <c r="G167" s="151">
        <f>Igazgatás!G207+Községgazd!G176+Vagyongazd!G172+Közfoglalkoztatás!G167+Közút!G167+Környezetvédelem!G171+Egészségügy!G208+Sport!G174+Közművelődés!G189+Támogatás!G174</f>
        <v>0</v>
      </c>
      <c r="H167" s="169">
        <f>Igazgatás!H207+Községgazd!H176+Vagyongazd!H172+Közfoglalkoztatás!H167+Közút!H167+Környezetvédelem!H171+Egészségügy!H208+Sport!H174+Közművelődés!H189+Támogatás!H174</f>
        <v>0</v>
      </c>
      <c r="I167" s="76">
        <f>Igazgatás!I207+Községgazd!L176+Vagyongazd!I172+Közfoglalkoztatás!I167+Közút!I167+Környezetvédelem!L171+Egészségügy!L208+Sport!I174+Közművelődés!K189+Támogatás!O174</f>
        <v>0</v>
      </c>
      <c r="J167" s="1">
        <f>Igazgatás!J207+Községgazd!M176+Vagyongazd!J172+Közfoglalkoztatás!J167+Közút!J167+Környezetvédelem!M171+Egészségügy!M208+Sport!J174+Közművelődés!L189+Támogatás!P174</f>
        <v>0</v>
      </c>
      <c r="K167" s="1">
        <f>Igazgatás!K207+Községgazd!N176+Vagyongazd!K172+Közfoglalkoztatás!K167+Közút!K167+Környezetvédelem!N171+Egészségügy!N208+Sport!K174+Közművelődés!M189+Támogatás!Q174</f>
        <v>0</v>
      </c>
      <c r="L167" s="1">
        <f>Igazgatás!L207+Községgazd!O176+Vagyongazd!L172+Közfoglalkoztatás!L167+Közút!L167+Környezetvédelem!O171+Egészségügy!O208+Sport!L174+Közművelődés!N189+Támogatás!R174</f>
        <v>0</v>
      </c>
      <c r="M167" s="1">
        <f>Igazgatás!M207+Községgazd!P176+Vagyongazd!M172+Közfoglalkoztatás!M167+Közút!M167+Környezetvédelem!P171+Egészségügy!P208+Sport!M174+Közművelődés!O189+Támogatás!S174</f>
        <v>0</v>
      </c>
      <c r="N167" s="82">
        <f>Igazgatás!N207+Községgazd!Q176+Vagyongazd!N172+Közfoglalkoztatás!N167+Közút!N167+Környezetvédelem!Q171+Egészségügy!Q208+Sport!N174+Közművelődés!P189+Támogatás!T174</f>
        <v>0</v>
      </c>
      <c r="O167" s="1">
        <f>Igazgatás!O207+Községgazd!R176+Vagyongazd!O172+Közfoglalkoztatás!O167+Közút!O167+Környezetvédelem!R171+Egészségügy!R208+Sport!O174+Közművelődés!Q189+Támogatás!U174</f>
        <v>0</v>
      </c>
      <c r="P167" s="42">
        <f>Igazgatás!P207+Községgazd!S176+Vagyongazd!P172+Közfoglalkoztatás!P167+Közút!P167+Környezetvédelem!S171+Egészségügy!S208+Sport!P174+Közművelődés!R189+Támogatás!V174</f>
        <v>0</v>
      </c>
      <c r="Q167" s="82">
        <f>Igazgatás!Q207+Községgazd!T176+Vagyongazd!Q172+Közfoglalkoztatás!Q167+Közút!Q167+Környezetvédelem!T171+Egészségügy!T208+Sport!Q174+Közművelődés!S189+Támogatás!W174</f>
        <v>0</v>
      </c>
      <c r="R167" s="1">
        <f>Igazgatás!R207+Községgazd!U176+Vagyongazd!R172+Közfoglalkoztatás!R167+Közút!R167+Környezetvédelem!U171+Egészségügy!U208+Sport!R174+Közművelődés!T189+Támogatás!X174</f>
        <v>0</v>
      </c>
      <c r="S167" s="42">
        <f>Igazgatás!S207+Községgazd!V176+Vagyongazd!S172+Közfoglalkoztatás!S167+Közút!S167+Környezetvédelem!V171+Egészségügy!V208+Sport!S174+Közművelődés!U189+Támogatás!Y174</f>
        <v>0</v>
      </c>
      <c r="T167" s="44">
        <f>Igazgatás!T207+Községgazd!W176+Vagyongazd!T172+Közfoglalkoztatás!T167+Közút!T167+Környezetvédelem!W171+Egészségügy!W208+Sport!T174+Közművelődés!V189+Támogatás!Z174</f>
        <v>0</v>
      </c>
    </row>
    <row r="168" spans="1:20" ht="25.5" hidden="1" customHeight="1" x14ac:dyDescent="0.25">
      <c r="B168" s="55"/>
      <c r="C168" s="2"/>
      <c r="D168" s="523" t="s">
        <v>548</v>
      </c>
      <c r="E168" s="523"/>
      <c r="F168" s="268">
        <f>Igazgatás!F208+Községgazd!F177+Vagyongazd!F173+Közfoglalkoztatás!F168+Közút!F168+Környezetvédelem!F172+Egészségügy!F209+Sport!F175+Közművelődés!F190+Támogatás!F175</f>
        <v>0</v>
      </c>
      <c r="G168" s="161">
        <f>Igazgatás!G208+Községgazd!G177+Vagyongazd!G173+Közfoglalkoztatás!G168+Közút!G168+Környezetvédelem!G172+Egészségügy!G209+Sport!G175+Közművelődés!G190+Támogatás!G175</f>
        <v>0</v>
      </c>
      <c r="H168" s="169">
        <f>Igazgatás!H208+Községgazd!H177+Vagyongazd!H173+Közfoglalkoztatás!H168+Közút!H168+Környezetvédelem!H172+Egészségügy!H209+Sport!H175+Közművelődés!H190+Támogatás!H175</f>
        <v>0</v>
      </c>
      <c r="I168" s="76">
        <f>Igazgatás!I208+Községgazd!L177+Vagyongazd!I173+Közfoglalkoztatás!I168+Közút!I168+Környezetvédelem!L172+Egészségügy!L209+Sport!I175+Közművelődés!K190+Támogatás!O175</f>
        <v>0</v>
      </c>
      <c r="J168" s="1">
        <f>Igazgatás!J208+Községgazd!M177+Vagyongazd!J173+Közfoglalkoztatás!J168+Közút!J168+Környezetvédelem!M172+Egészségügy!M209+Sport!J175+Közművelődés!L190+Támogatás!P175</f>
        <v>0</v>
      </c>
      <c r="K168" s="1">
        <f>Igazgatás!K208+Községgazd!N177+Vagyongazd!K173+Közfoglalkoztatás!K168+Közút!K168+Környezetvédelem!N172+Egészségügy!N209+Sport!K175+Közművelődés!M190+Támogatás!Q175</f>
        <v>0</v>
      </c>
      <c r="L168" s="1">
        <f>Igazgatás!L208+Községgazd!O177+Vagyongazd!L173+Közfoglalkoztatás!L168+Közút!L168+Környezetvédelem!O172+Egészségügy!O209+Sport!L175+Közművelődés!N190+Támogatás!R175</f>
        <v>0</v>
      </c>
      <c r="M168" s="1">
        <f>Igazgatás!M208+Községgazd!P177+Vagyongazd!M173+Közfoglalkoztatás!M168+Közút!M168+Környezetvédelem!P172+Egészségügy!P209+Sport!M175+Közművelődés!O190+Támogatás!S175</f>
        <v>0</v>
      </c>
      <c r="N168" s="82">
        <f>Igazgatás!N208+Községgazd!Q177+Vagyongazd!N173+Közfoglalkoztatás!N168+Közút!N168+Környezetvédelem!Q172+Egészségügy!Q209+Sport!N175+Közművelődés!P190+Támogatás!T175</f>
        <v>0</v>
      </c>
      <c r="O168" s="1">
        <f>Igazgatás!O208+Községgazd!R177+Vagyongazd!O173+Közfoglalkoztatás!O168+Közút!O168+Környezetvédelem!R172+Egészségügy!R209+Sport!O175+Közművelődés!Q190+Támogatás!U175</f>
        <v>0</v>
      </c>
      <c r="P168" s="42">
        <f>Igazgatás!P208+Községgazd!S177+Vagyongazd!P173+Közfoglalkoztatás!P168+Közút!P168+Környezetvédelem!S172+Egészségügy!S209+Sport!P175+Közművelődés!R190+Támogatás!V175</f>
        <v>0</v>
      </c>
      <c r="Q168" s="82">
        <f>Igazgatás!Q208+Községgazd!T177+Vagyongazd!Q173+Közfoglalkoztatás!Q168+Közút!Q168+Környezetvédelem!T172+Egészségügy!T209+Sport!Q175+Közművelődés!S190+Támogatás!W175</f>
        <v>0</v>
      </c>
      <c r="R168" s="1">
        <f>Igazgatás!R208+Községgazd!U177+Vagyongazd!R173+Közfoglalkoztatás!R168+Közút!R168+Környezetvédelem!U172+Egészségügy!U209+Sport!R175+Közművelődés!T190+Támogatás!X175</f>
        <v>0</v>
      </c>
      <c r="S168" s="42">
        <f>Igazgatás!S208+Községgazd!V177+Vagyongazd!S173+Közfoglalkoztatás!S168+Közút!S168+Környezetvédelem!V172+Egészségügy!V209+Sport!S175+Közművelődés!U190+Támogatás!Y175</f>
        <v>0</v>
      </c>
      <c r="T168" s="44">
        <f>Igazgatás!T208+Községgazd!W177+Vagyongazd!T173+Közfoglalkoztatás!T168+Közút!T168+Környezetvédelem!W172+Egészségügy!W209+Sport!T175+Közművelődés!V190+Támogatás!Z175</f>
        <v>0</v>
      </c>
    </row>
    <row r="169" spans="1:20" hidden="1" x14ac:dyDescent="0.25">
      <c r="B169" s="55"/>
      <c r="C169" s="2"/>
      <c r="D169" s="524" t="s">
        <v>550</v>
      </c>
      <c r="E169" s="524"/>
      <c r="F169" s="258">
        <f>Igazgatás!F209+Községgazd!F178+Vagyongazd!F174+Közfoglalkoztatás!F169+Közút!F169+Környezetvédelem!F173+Egészségügy!F210+Sport!F176+Közművelődés!F191+Támogatás!F176</f>
        <v>0</v>
      </c>
      <c r="G169" s="151">
        <f>Igazgatás!G209+Községgazd!G178+Vagyongazd!G174+Közfoglalkoztatás!G169+Közút!G169+Környezetvédelem!G173+Egészségügy!G210+Sport!G176+Közművelődés!G191+Támogatás!G176</f>
        <v>0</v>
      </c>
      <c r="H169" s="169">
        <f>Igazgatás!H209+Községgazd!H178+Vagyongazd!H174+Közfoglalkoztatás!H169+Közút!H169+Környezetvédelem!H173+Egészségügy!H210+Sport!H176+Közművelődés!H191+Támogatás!H176</f>
        <v>0</v>
      </c>
      <c r="I169" s="76">
        <f>Igazgatás!I209+Községgazd!L178+Vagyongazd!I174+Közfoglalkoztatás!I169+Közút!I169+Környezetvédelem!L173+Egészségügy!L210+Sport!I176+Közművelődés!K191+Támogatás!O176</f>
        <v>0</v>
      </c>
      <c r="J169" s="1">
        <f>Igazgatás!J209+Községgazd!M178+Vagyongazd!J174+Közfoglalkoztatás!J169+Közút!J169+Környezetvédelem!M173+Egészségügy!M210+Sport!J176+Közművelődés!L191+Támogatás!P176</f>
        <v>0</v>
      </c>
      <c r="K169" s="1">
        <f>Igazgatás!K209+Községgazd!N178+Vagyongazd!K174+Közfoglalkoztatás!K169+Közút!K169+Környezetvédelem!N173+Egészségügy!N210+Sport!K176+Közművelődés!M191+Támogatás!Q176</f>
        <v>0</v>
      </c>
      <c r="L169" s="1">
        <f>Igazgatás!L209+Községgazd!O178+Vagyongazd!L174+Közfoglalkoztatás!L169+Közút!L169+Környezetvédelem!O173+Egészségügy!O210+Sport!L176+Közművelődés!N191+Támogatás!R176</f>
        <v>0</v>
      </c>
      <c r="M169" s="1">
        <f>Igazgatás!M209+Községgazd!P178+Vagyongazd!M174+Közfoglalkoztatás!M169+Közút!M169+Környezetvédelem!P173+Egészségügy!P210+Sport!M176+Közművelődés!O191+Támogatás!S176</f>
        <v>0</v>
      </c>
      <c r="N169" s="82">
        <f>Igazgatás!N209+Községgazd!Q178+Vagyongazd!N174+Közfoglalkoztatás!N169+Közút!N169+Környezetvédelem!Q173+Egészségügy!Q210+Sport!N176+Közművelődés!P191+Támogatás!T176</f>
        <v>0</v>
      </c>
      <c r="O169" s="1">
        <f>Igazgatás!O209+Községgazd!R178+Vagyongazd!O174+Közfoglalkoztatás!O169+Közút!O169+Környezetvédelem!R173+Egészségügy!R210+Sport!O176+Közművelődés!Q191+Támogatás!U176</f>
        <v>0</v>
      </c>
      <c r="P169" s="42">
        <f>Igazgatás!P209+Községgazd!S178+Vagyongazd!P174+Közfoglalkoztatás!P169+Közút!P169+Környezetvédelem!S173+Egészségügy!S210+Sport!P176+Közművelődés!R191+Támogatás!V176</f>
        <v>0</v>
      </c>
      <c r="Q169" s="82">
        <f>Igazgatás!Q209+Községgazd!T178+Vagyongazd!Q174+Közfoglalkoztatás!Q169+Közút!Q169+Környezetvédelem!T173+Egészségügy!T210+Sport!Q176+Közművelődés!S191+Támogatás!W176</f>
        <v>0</v>
      </c>
      <c r="R169" s="1">
        <f>Igazgatás!R209+Községgazd!U178+Vagyongazd!R174+Közfoglalkoztatás!R169+Közút!R169+Környezetvédelem!U173+Egészségügy!U210+Sport!R176+Közművelődés!T191+Támogatás!X176</f>
        <v>0</v>
      </c>
      <c r="S169" s="42">
        <f>Igazgatás!S209+Községgazd!V178+Vagyongazd!S174+Közfoglalkoztatás!S169+Közút!S169+Környezetvédelem!V173+Egészségügy!V210+Sport!S176+Közművelődés!U191+Támogatás!Y176</f>
        <v>0</v>
      </c>
      <c r="T169" s="44">
        <f>Igazgatás!T209+Községgazd!W178+Vagyongazd!T174+Közfoglalkoztatás!T169+Közút!T169+Környezetvédelem!W173+Egészségügy!W210+Sport!T176+Közművelődés!V191+Támogatás!Z176</f>
        <v>0</v>
      </c>
    </row>
    <row r="170" spans="1:20" hidden="1" x14ac:dyDescent="0.25">
      <c r="B170" s="55"/>
      <c r="C170" s="2"/>
      <c r="D170" s="524" t="s">
        <v>551</v>
      </c>
      <c r="E170" s="524"/>
      <c r="F170" s="258">
        <f>Igazgatás!F210+Községgazd!F179+Vagyongazd!F175+Közfoglalkoztatás!F170+Közút!F170+Környezetvédelem!F174+Egészségügy!F211+Sport!F177+Közművelődés!F192+Támogatás!F177</f>
        <v>0</v>
      </c>
      <c r="G170" s="151">
        <f>Igazgatás!G210+Községgazd!G179+Vagyongazd!G175+Közfoglalkoztatás!G170+Közút!G170+Környezetvédelem!G174+Egészségügy!G211+Sport!G177+Közművelődés!G192+Támogatás!G177</f>
        <v>0</v>
      </c>
      <c r="H170" s="169">
        <f>Igazgatás!H210+Községgazd!H179+Vagyongazd!H175+Közfoglalkoztatás!H170+Közút!H170+Környezetvédelem!H174+Egészségügy!H211+Sport!H177+Közművelődés!H192+Támogatás!H177</f>
        <v>0</v>
      </c>
      <c r="I170" s="76">
        <f>Igazgatás!I210+Községgazd!L179+Vagyongazd!I175+Közfoglalkoztatás!I170+Közút!I170+Környezetvédelem!L174+Egészségügy!L211+Sport!I177+Közművelődés!K192+Támogatás!O177</f>
        <v>0</v>
      </c>
      <c r="J170" s="1">
        <f>Igazgatás!J210+Községgazd!M179+Vagyongazd!J175+Közfoglalkoztatás!J170+Közút!J170+Környezetvédelem!M174+Egészségügy!M211+Sport!J177+Közművelődés!L192+Támogatás!P177</f>
        <v>0</v>
      </c>
      <c r="K170" s="1">
        <f>Igazgatás!K210+Községgazd!N179+Vagyongazd!K175+Közfoglalkoztatás!K170+Közút!K170+Környezetvédelem!N174+Egészségügy!N211+Sport!K177+Közművelődés!M192+Támogatás!Q177</f>
        <v>0</v>
      </c>
      <c r="L170" s="1">
        <f>Igazgatás!L210+Községgazd!O179+Vagyongazd!L175+Közfoglalkoztatás!L170+Közút!L170+Környezetvédelem!O174+Egészségügy!O211+Sport!L177+Közművelődés!N192+Támogatás!R177</f>
        <v>0</v>
      </c>
      <c r="M170" s="1">
        <f>Igazgatás!M210+Községgazd!P179+Vagyongazd!M175+Közfoglalkoztatás!M170+Közút!M170+Környezetvédelem!P174+Egészségügy!P211+Sport!M177+Közművelődés!O192+Támogatás!S177</f>
        <v>0</v>
      </c>
      <c r="N170" s="82">
        <f>Igazgatás!N210+Községgazd!Q179+Vagyongazd!N175+Közfoglalkoztatás!N170+Közút!N170+Környezetvédelem!Q174+Egészségügy!Q211+Sport!N177+Közművelődés!P192+Támogatás!T177</f>
        <v>0</v>
      </c>
      <c r="O170" s="1">
        <f>Igazgatás!O210+Községgazd!R179+Vagyongazd!O175+Közfoglalkoztatás!O170+Közút!O170+Környezetvédelem!R174+Egészségügy!R211+Sport!O177+Közművelődés!Q192+Támogatás!U177</f>
        <v>0</v>
      </c>
      <c r="P170" s="42">
        <f>Igazgatás!P210+Községgazd!S179+Vagyongazd!P175+Közfoglalkoztatás!P170+Közút!P170+Környezetvédelem!S174+Egészségügy!S211+Sport!P177+Közművelődés!R192+Támogatás!V177</f>
        <v>0</v>
      </c>
      <c r="Q170" s="82">
        <f>Igazgatás!Q210+Községgazd!T179+Vagyongazd!Q175+Közfoglalkoztatás!Q170+Közút!Q170+Környezetvédelem!T174+Egészségügy!T211+Sport!Q177+Közművelődés!S192+Támogatás!W177</f>
        <v>0</v>
      </c>
      <c r="R170" s="1">
        <f>Igazgatás!R210+Községgazd!U179+Vagyongazd!R175+Közfoglalkoztatás!R170+Közút!R170+Környezetvédelem!U174+Egészségügy!U211+Sport!R177+Közművelődés!T192+Támogatás!X177</f>
        <v>0</v>
      </c>
      <c r="S170" s="42">
        <f>Igazgatás!S210+Községgazd!V179+Vagyongazd!S175+Közfoglalkoztatás!S170+Közút!S170+Környezetvédelem!V174+Egészségügy!V211+Sport!S177+Közművelődés!U192+Támogatás!Y177</f>
        <v>0</v>
      </c>
      <c r="T170" s="44">
        <f>Igazgatás!T210+Községgazd!W179+Vagyongazd!T175+Közfoglalkoztatás!T170+Közút!T170+Környezetvédelem!W174+Egészségügy!W211+Sport!T177+Közművelődés!V192+Támogatás!Z177</f>
        <v>0</v>
      </c>
    </row>
    <row r="171" spans="1:20" ht="25.5" hidden="1" customHeight="1" x14ac:dyDescent="0.25">
      <c r="B171" s="55"/>
      <c r="C171" s="2"/>
      <c r="D171" s="523" t="s">
        <v>555</v>
      </c>
      <c r="E171" s="523"/>
      <c r="F171" s="268">
        <f>Igazgatás!F211+Községgazd!F180+Vagyongazd!F176+Közfoglalkoztatás!F171+Közút!F171+Környezetvédelem!F175+Egészségügy!F212+Sport!F178+Közművelődés!F193+Támogatás!F178</f>
        <v>0</v>
      </c>
      <c r="G171" s="161">
        <f>Igazgatás!G211+Községgazd!G180+Vagyongazd!G176+Közfoglalkoztatás!G171+Közút!G171+Környezetvédelem!G175+Egészségügy!G212+Sport!G178+Közművelődés!G193+Támogatás!G178</f>
        <v>0</v>
      </c>
      <c r="H171" s="169">
        <f>Igazgatás!H211+Községgazd!H180+Vagyongazd!H176+Közfoglalkoztatás!H171+Közút!H171+Környezetvédelem!H175+Egészségügy!H212+Sport!H178+Közművelődés!H193+Támogatás!H178</f>
        <v>0</v>
      </c>
      <c r="I171" s="76">
        <f>Igazgatás!I211+Községgazd!L180+Vagyongazd!I176+Közfoglalkoztatás!I171+Közút!I171+Környezetvédelem!L175+Egészségügy!L212+Sport!I178+Közművelődés!K193+Támogatás!O178</f>
        <v>0</v>
      </c>
      <c r="J171" s="1">
        <f>Igazgatás!J211+Községgazd!M180+Vagyongazd!J176+Közfoglalkoztatás!J171+Közút!J171+Környezetvédelem!M175+Egészségügy!M212+Sport!J178+Közművelődés!L193+Támogatás!P178</f>
        <v>0</v>
      </c>
      <c r="K171" s="1">
        <f>Igazgatás!K211+Községgazd!N180+Vagyongazd!K176+Közfoglalkoztatás!K171+Közút!K171+Környezetvédelem!N175+Egészségügy!N212+Sport!K178+Közművelődés!M193+Támogatás!Q178</f>
        <v>0</v>
      </c>
      <c r="L171" s="1">
        <f>Igazgatás!L211+Községgazd!O180+Vagyongazd!L176+Közfoglalkoztatás!L171+Közút!L171+Környezetvédelem!O175+Egészségügy!O212+Sport!L178+Közművelődés!N193+Támogatás!R178</f>
        <v>0</v>
      </c>
      <c r="M171" s="1">
        <f>Igazgatás!M211+Községgazd!P180+Vagyongazd!M176+Közfoglalkoztatás!M171+Közút!M171+Környezetvédelem!P175+Egészségügy!P212+Sport!M178+Közművelődés!O193+Támogatás!S178</f>
        <v>0</v>
      </c>
      <c r="N171" s="82">
        <f>Igazgatás!N211+Községgazd!Q180+Vagyongazd!N176+Közfoglalkoztatás!N171+Közút!N171+Környezetvédelem!Q175+Egészségügy!Q212+Sport!N178+Közművelődés!P193+Támogatás!T178</f>
        <v>0</v>
      </c>
      <c r="O171" s="1">
        <f>Igazgatás!O211+Községgazd!R180+Vagyongazd!O176+Közfoglalkoztatás!O171+Közút!O171+Környezetvédelem!R175+Egészségügy!R212+Sport!O178+Közművelődés!Q193+Támogatás!U178</f>
        <v>0</v>
      </c>
      <c r="P171" s="42">
        <f>Igazgatás!P211+Községgazd!S180+Vagyongazd!P176+Közfoglalkoztatás!P171+Közút!P171+Környezetvédelem!S175+Egészségügy!S212+Sport!P178+Közművelődés!R193+Támogatás!V178</f>
        <v>0</v>
      </c>
      <c r="Q171" s="82">
        <f>Igazgatás!Q211+Községgazd!T180+Vagyongazd!Q176+Közfoglalkoztatás!Q171+Közút!Q171+Környezetvédelem!T175+Egészségügy!T212+Sport!Q178+Közművelődés!S193+Támogatás!W178</f>
        <v>0</v>
      </c>
      <c r="R171" s="1">
        <f>Igazgatás!R211+Községgazd!U180+Vagyongazd!R176+Közfoglalkoztatás!R171+Közút!R171+Környezetvédelem!U175+Egészségügy!U212+Sport!R178+Közművelődés!T193+Támogatás!X178</f>
        <v>0</v>
      </c>
      <c r="S171" s="42">
        <f>Igazgatás!S211+Községgazd!V180+Vagyongazd!S176+Közfoglalkoztatás!S171+Közút!S171+Környezetvédelem!V175+Egészségügy!V212+Sport!S178+Közművelődés!U193+Támogatás!Y178</f>
        <v>0</v>
      </c>
      <c r="T171" s="44">
        <f>Igazgatás!T211+Községgazd!W180+Vagyongazd!T176+Közfoglalkoztatás!T171+Közút!T171+Környezetvédelem!W175+Egészségügy!W212+Sport!T178+Közművelődés!V193+Támogatás!Z178</f>
        <v>0</v>
      </c>
    </row>
    <row r="172" spans="1:20" ht="25.5" hidden="1" customHeight="1" x14ac:dyDescent="0.25">
      <c r="B172" s="55"/>
      <c r="C172" s="2"/>
      <c r="D172" s="523" t="s">
        <v>558</v>
      </c>
      <c r="E172" s="523"/>
      <c r="F172" s="268">
        <f>Igazgatás!F212+Községgazd!F181+Vagyongazd!F177+Közfoglalkoztatás!F172+Közút!F172+Környezetvédelem!F176+Egészségügy!F213+Sport!F179+Közművelődés!F194+Támogatás!F179</f>
        <v>0</v>
      </c>
      <c r="G172" s="161">
        <f>Igazgatás!G212+Községgazd!G181+Vagyongazd!G177+Közfoglalkoztatás!G172+Közút!G172+Környezetvédelem!G176+Egészségügy!G213+Sport!G179+Közművelődés!G194+Támogatás!G179</f>
        <v>0</v>
      </c>
      <c r="H172" s="169">
        <f>Igazgatás!H212+Községgazd!H181+Vagyongazd!H177+Közfoglalkoztatás!H172+Közút!H172+Környezetvédelem!H176+Egészségügy!H213+Sport!H179+Közművelődés!H194+Támogatás!H179</f>
        <v>0</v>
      </c>
      <c r="I172" s="76">
        <f>Igazgatás!I212+Községgazd!L181+Vagyongazd!I177+Közfoglalkoztatás!I172+Közút!I172+Környezetvédelem!L176+Egészségügy!L213+Sport!I179+Közművelődés!K194+Támogatás!O179</f>
        <v>0</v>
      </c>
      <c r="J172" s="1">
        <f>Igazgatás!J212+Községgazd!M181+Vagyongazd!J177+Közfoglalkoztatás!J172+Közút!J172+Környezetvédelem!M176+Egészségügy!M213+Sport!J179+Közművelődés!L194+Támogatás!P179</f>
        <v>0</v>
      </c>
      <c r="K172" s="1">
        <f>Igazgatás!K212+Községgazd!N181+Vagyongazd!K177+Közfoglalkoztatás!K172+Közút!K172+Környezetvédelem!N176+Egészségügy!N213+Sport!K179+Közművelődés!M194+Támogatás!Q179</f>
        <v>0</v>
      </c>
      <c r="L172" s="1">
        <f>Igazgatás!L212+Községgazd!O181+Vagyongazd!L177+Közfoglalkoztatás!L172+Közút!L172+Környezetvédelem!O176+Egészségügy!O213+Sport!L179+Közművelődés!N194+Támogatás!R179</f>
        <v>0</v>
      </c>
      <c r="M172" s="1">
        <f>Igazgatás!M212+Községgazd!P181+Vagyongazd!M177+Közfoglalkoztatás!M172+Közút!M172+Környezetvédelem!P176+Egészségügy!P213+Sport!M179+Közművelődés!O194+Támogatás!S179</f>
        <v>0</v>
      </c>
      <c r="N172" s="82">
        <f>Igazgatás!N212+Községgazd!Q181+Vagyongazd!N177+Közfoglalkoztatás!N172+Közút!N172+Környezetvédelem!Q176+Egészségügy!Q213+Sport!N179+Közművelődés!P194+Támogatás!T179</f>
        <v>0</v>
      </c>
      <c r="O172" s="1">
        <f>Igazgatás!O212+Községgazd!R181+Vagyongazd!O177+Közfoglalkoztatás!O172+Közút!O172+Környezetvédelem!R176+Egészségügy!R213+Sport!O179+Közművelődés!Q194+Támogatás!U179</f>
        <v>0</v>
      </c>
      <c r="P172" s="42">
        <f>Igazgatás!P212+Községgazd!S181+Vagyongazd!P177+Közfoglalkoztatás!P172+Közút!P172+Környezetvédelem!S176+Egészségügy!S213+Sport!P179+Közművelődés!R194+Támogatás!V179</f>
        <v>0</v>
      </c>
      <c r="Q172" s="82">
        <f>Igazgatás!Q212+Községgazd!T181+Vagyongazd!Q177+Közfoglalkoztatás!Q172+Közút!Q172+Környezetvédelem!T176+Egészségügy!T213+Sport!Q179+Közművelődés!S194+Támogatás!W179</f>
        <v>0</v>
      </c>
      <c r="R172" s="1">
        <f>Igazgatás!R212+Községgazd!U181+Vagyongazd!R177+Közfoglalkoztatás!R172+Közút!R172+Környezetvédelem!U176+Egészségügy!U213+Sport!R179+Közművelődés!T194+Támogatás!X179</f>
        <v>0</v>
      </c>
      <c r="S172" s="42">
        <f>Igazgatás!S212+Községgazd!V181+Vagyongazd!S177+Közfoglalkoztatás!S172+Közút!S172+Környezetvédelem!V176+Egészségügy!V213+Sport!S179+Közművelődés!U194+Támogatás!Y179</f>
        <v>0</v>
      </c>
      <c r="T172" s="44">
        <f>Igazgatás!T212+Községgazd!W181+Vagyongazd!T177+Közfoglalkoztatás!T172+Közút!T172+Környezetvédelem!W176+Egészségügy!W213+Sport!T179+Közművelődés!V194+Támogatás!Z179</f>
        <v>0</v>
      </c>
    </row>
    <row r="173" spans="1:20" ht="25.5" hidden="1" customHeight="1" x14ac:dyDescent="0.25">
      <c r="B173" s="55"/>
      <c r="C173" s="2"/>
      <c r="D173" s="523" t="s">
        <v>560</v>
      </c>
      <c r="E173" s="523"/>
      <c r="F173" s="268">
        <f>Igazgatás!F213+Községgazd!F182+Vagyongazd!F178+Közfoglalkoztatás!F173+Közút!F173+Környezetvédelem!F177+Egészségügy!F214+Sport!F180+Közművelődés!F195+Támogatás!F180</f>
        <v>0</v>
      </c>
      <c r="G173" s="161">
        <f>Igazgatás!G213+Községgazd!G182+Vagyongazd!G178+Közfoglalkoztatás!G173+Közút!G173+Környezetvédelem!G177+Egészségügy!G214+Sport!G180+Közművelődés!G195+Támogatás!G180</f>
        <v>0</v>
      </c>
      <c r="H173" s="169">
        <f>Igazgatás!H213+Községgazd!H182+Vagyongazd!H178+Közfoglalkoztatás!H173+Közút!H173+Környezetvédelem!H177+Egészségügy!H214+Sport!H180+Közművelődés!H195+Támogatás!H180</f>
        <v>0</v>
      </c>
      <c r="I173" s="76">
        <f>Igazgatás!I213+Községgazd!L182+Vagyongazd!I178+Közfoglalkoztatás!I173+Közút!I173+Környezetvédelem!L177+Egészségügy!L214+Sport!I180+Közművelődés!K195+Támogatás!O180</f>
        <v>0</v>
      </c>
      <c r="J173" s="1">
        <f>Igazgatás!J213+Községgazd!M182+Vagyongazd!J178+Közfoglalkoztatás!J173+Közút!J173+Környezetvédelem!M177+Egészségügy!M214+Sport!J180+Közművelődés!L195+Támogatás!P180</f>
        <v>0</v>
      </c>
      <c r="K173" s="1">
        <f>Igazgatás!K213+Községgazd!N182+Vagyongazd!K178+Közfoglalkoztatás!K173+Közút!K173+Környezetvédelem!N177+Egészségügy!N214+Sport!K180+Közművelődés!M195+Támogatás!Q180</f>
        <v>0</v>
      </c>
      <c r="L173" s="1">
        <f>Igazgatás!L213+Községgazd!O182+Vagyongazd!L178+Közfoglalkoztatás!L173+Közút!L173+Környezetvédelem!O177+Egészségügy!O214+Sport!L180+Közművelődés!N195+Támogatás!R180</f>
        <v>0</v>
      </c>
      <c r="M173" s="1">
        <f>Igazgatás!M213+Községgazd!P182+Vagyongazd!M178+Közfoglalkoztatás!M173+Közút!M173+Környezetvédelem!P177+Egészségügy!P214+Sport!M180+Közművelődés!O195+Támogatás!S180</f>
        <v>0</v>
      </c>
      <c r="N173" s="82">
        <f>Igazgatás!N213+Községgazd!Q182+Vagyongazd!N178+Közfoglalkoztatás!N173+Közút!N173+Környezetvédelem!Q177+Egészségügy!Q214+Sport!N180+Közművelődés!P195+Támogatás!T180</f>
        <v>0</v>
      </c>
      <c r="O173" s="1">
        <f>Igazgatás!O213+Községgazd!R182+Vagyongazd!O178+Közfoglalkoztatás!O173+Közút!O173+Környezetvédelem!R177+Egészségügy!R214+Sport!O180+Közművelődés!Q195+Támogatás!U180</f>
        <v>0</v>
      </c>
      <c r="P173" s="42">
        <f>Igazgatás!P213+Községgazd!S182+Vagyongazd!P178+Közfoglalkoztatás!P173+Közút!P173+Környezetvédelem!S177+Egészségügy!S214+Sport!P180+Közművelődés!R195+Támogatás!V180</f>
        <v>0</v>
      </c>
      <c r="Q173" s="82">
        <f>Igazgatás!Q213+Községgazd!T182+Vagyongazd!Q178+Közfoglalkoztatás!Q173+Közút!Q173+Környezetvédelem!T177+Egészségügy!T214+Sport!Q180+Közművelődés!S195+Támogatás!W180</f>
        <v>0</v>
      </c>
      <c r="R173" s="1">
        <f>Igazgatás!R213+Községgazd!U182+Vagyongazd!R178+Közfoglalkoztatás!R173+Közút!R173+Környezetvédelem!U177+Egészségügy!U214+Sport!R180+Közművelődés!T195+Támogatás!X180</f>
        <v>0</v>
      </c>
      <c r="S173" s="42">
        <f>Igazgatás!S213+Községgazd!V182+Vagyongazd!S178+Közfoglalkoztatás!S173+Közút!S173+Környezetvédelem!V177+Egészségügy!V214+Sport!S180+Közművelődés!U195+Támogatás!Y180</f>
        <v>0</v>
      </c>
      <c r="T173" s="44">
        <f>Igazgatás!T213+Községgazd!W182+Vagyongazd!T178+Közfoglalkoztatás!T173+Közút!T173+Környezetvédelem!W177+Egészségügy!W214+Sport!T180+Közművelődés!V195+Támogatás!Z180</f>
        <v>0</v>
      </c>
    </row>
    <row r="174" spans="1:20" ht="25.5" hidden="1" customHeight="1" x14ac:dyDescent="0.25">
      <c r="B174" s="55"/>
      <c r="C174" s="2"/>
      <c r="D174" s="523" t="s">
        <v>563</v>
      </c>
      <c r="E174" s="523"/>
      <c r="F174" s="268">
        <f>Igazgatás!F214+Községgazd!F183+Vagyongazd!F179+Közfoglalkoztatás!F174+Közút!F174+Környezetvédelem!F178+Egészségügy!F215+Sport!F181+Közművelődés!F196+Támogatás!F181</f>
        <v>0</v>
      </c>
      <c r="G174" s="161">
        <f>Igazgatás!G214+Községgazd!G183+Vagyongazd!G179+Közfoglalkoztatás!G174+Közút!G174+Környezetvédelem!G178+Egészségügy!G215+Sport!G181+Közművelődés!G196+Támogatás!G181</f>
        <v>0</v>
      </c>
      <c r="H174" s="169">
        <f>Igazgatás!H214+Községgazd!H183+Vagyongazd!H179+Közfoglalkoztatás!H174+Közút!H174+Környezetvédelem!H178+Egészségügy!H215+Sport!H181+Közművelődés!H196+Támogatás!H181</f>
        <v>0</v>
      </c>
      <c r="I174" s="76">
        <f>Igazgatás!I214+Községgazd!L183+Vagyongazd!I179+Közfoglalkoztatás!I174+Közút!I174+Környezetvédelem!L178+Egészségügy!L215+Sport!I181+Közművelődés!K196+Támogatás!O181</f>
        <v>0</v>
      </c>
      <c r="J174" s="1">
        <f>Igazgatás!J214+Községgazd!M183+Vagyongazd!J179+Közfoglalkoztatás!J174+Közút!J174+Környezetvédelem!M178+Egészségügy!M215+Sport!J181+Közművelődés!L196+Támogatás!P181</f>
        <v>0</v>
      </c>
      <c r="K174" s="1">
        <f>Igazgatás!K214+Községgazd!N183+Vagyongazd!K179+Közfoglalkoztatás!K174+Közút!K174+Környezetvédelem!N178+Egészségügy!N215+Sport!K181+Közművelődés!M196+Támogatás!Q181</f>
        <v>0</v>
      </c>
      <c r="L174" s="1">
        <f>Igazgatás!L214+Községgazd!O183+Vagyongazd!L179+Közfoglalkoztatás!L174+Közút!L174+Környezetvédelem!O178+Egészségügy!O215+Sport!L181+Közművelődés!N196+Támogatás!R181</f>
        <v>0</v>
      </c>
      <c r="M174" s="1">
        <f>Igazgatás!M214+Községgazd!P183+Vagyongazd!M179+Közfoglalkoztatás!M174+Közút!M174+Környezetvédelem!P178+Egészségügy!P215+Sport!M181+Közművelődés!O196+Támogatás!S181</f>
        <v>0</v>
      </c>
      <c r="N174" s="82">
        <f>Igazgatás!N214+Községgazd!Q183+Vagyongazd!N179+Közfoglalkoztatás!N174+Közút!N174+Környezetvédelem!Q178+Egészségügy!Q215+Sport!N181+Közművelődés!P196+Támogatás!T181</f>
        <v>0</v>
      </c>
      <c r="O174" s="1">
        <f>Igazgatás!O214+Községgazd!R183+Vagyongazd!O179+Közfoglalkoztatás!O174+Közút!O174+Környezetvédelem!R178+Egészségügy!R215+Sport!O181+Közművelődés!Q196+Támogatás!U181</f>
        <v>0</v>
      </c>
      <c r="P174" s="42">
        <f>Igazgatás!P214+Községgazd!S183+Vagyongazd!P179+Közfoglalkoztatás!P174+Közút!P174+Környezetvédelem!S178+Egészségügy!S215+Sport!P181+Közművelődés!R196+Támogatás!V181</f>
        <v>0</v>
      </c>
      <c r="Q174" s="82">
        <f>Igazgatás!Q214+Községgazd!T183+Vagyongazd!Q179+Közfoglalkoztatás!Q174+Közút!Q174+Környezetvédelem!T178+Egészségügy!T215+Sport!Q181+Közművelődés!S196+Támogatás!W181</f>
        <v>0</v>
      </c>
      <c r="R174" s="1">
        <f>Igazgatás!R214+Községgazd!U183+Vagyongazd!R179+Közfoglalkoztatás!R174+Közút!R174+Környezetvédelem!U178+Egészségügy!U215+Sport!R181+Közművelődés!T196+Támogatás!X181</f>
        <v>0</v>
      </c>
      <c r="S174" s="42">
        <f>Igazgatás!S214+Községgazd!V183+Vagyongazd!S179+Közfoglalkoztatás!S174+Közút!S174+Környezetvédelem!V178+Egészségügy!V215+Sport!S181+Közművelődés!U196+Támogatás!Y181</f>
        <v>0</v>
      </c>
      <c r="T174" s="44">
        <f>Igazgatás!T214+Községgazd!W183+Vagyongazd!T179+Közfoglalkoztatás!T174+Közút!T174+Környezetvédelem!W178+Egészségügy!W215+Sport!T181+Közművelődés!V196+Támogatás!Z181</f>
        <v>0</v>
      </c>
    </row>
    <row r="175" spans="1:20" s="18" customFormat="1" ht="25.5" hidden="1" customHeight="1" x14ac:dyDescent="0.25">
      <c r="A175" s="131" t="s">
        <v>273</v>
      </c>
      <c r="B175" s="93" t="s">
        <v>685</v>
      </c>
      <c r="C175" s="590" t="s">
        <v>606</v>
      </c>
      <c r="D175" s="591"/>
      <c r="E175" s="591"/>
      <c r="F175" s="272">
        <f>Igazgatás!F215+Községgazd!F184+Vagyongazd!F180+Közfoglalkoztatás!F175+Közút!F175+Környezetvédelem!F179+Egészségügy!F216+Sport!F182+Közművelődés!F197+Támogatás!F182</f>
        <v>0</v>
      </c>
      <c r="G175" s="165">
        <f>Igazgatás!G215+Községgazd!G184+Vagyongazd!G180+Közfoglalkoztatás!G175+Közút!G175+Környezetvédelem!G179+Egészségügy!G216+Sport!G182+Közművelődés!G197+Támogatás!G182</f>
        <v>0</v>
      </c>
      <c r="H175" s="168">
        <f>Igazgatás!H215+Községgazd!H184+Vagyongazd!H180+Közfoglalkoztatás!H175+Közút!H175+Környezetvédelem!H179+Egészségügy!H216+Sport!H182+Közművelődés!H197+Támogatás!H182</f>
        <v>0</v>
      </c>
      <c r="I175" s="95">
        <f>Igazgatás!I215+Községgazd!L184+Vagyongazd!I180+Közfoglalkoztatás!I175+Közút!I175+Környezetvédelem!L179+Egészségügy!L216+Sport!I182+Közművelődés!K197+Támogatás!O182</f>
        <v>0</v>
      </c>
      <c r="J175" s="96">
        <f>Igazgatás!J215+Községgazd!M184+Vagyongazd!J180+Közfoglalkoztatás!J175+Közút!J175+Környezetvédelem!M179+Egészségügy!M216+Sport!J182+Közművelődés!L197+Támogatás!P182</f>
        <v>0</v>
      </c>
      <c r="K175" s="96">
        <f>Igazgatás!K215+Községgazd!N184+Vagyongazd!K180+Közfoglalkoztatás!K175+Közút!K175+Környezetvédelem!N179+Egészségügy!N216+Sport!K182+Közművelődés!M197+Támogatás!Q182</f>
        <v>0</v>
      </c>
      <c r="L175" s="96">
        <f>Igazgatás!L215+Községgazd!O184+Vagyongazd!L180+Közfoglalkoztatás!L175+Közút!L175+Környezetvédelem!O179+Egészségügy!O216+Sport!L182+Közművelődés!N197+Támogatás!R182</f>
        <v>0</v>
      </c>
      <c r="M175" s="96">
        <f>Igazgatás!M215+Községgazd!P184+Vagyongazd!M180+Közfoglalkoztatás!M175+Közút!M175+Környezetvédelem!P179+Egészségügy!P216+Sport!M182+Közművelődés!O197+Támogatás!S182</f>
        <v>0</v>
      </c>
      <c r="N175" s="99">
        <f>Igazgatás!N215+Községgazd!Q184+Vagyongazd!N180+Közfoglalkoztatás!N175+Közút!N175+Környezetvédelem!Q179+Egészségügy!Q216+Sport!N182+Közművelődés!P197+Támogatás!T182</f>
        <v>0</v>
      </c>
      <c r="O175" s="96">
        <f>Igazgatás!O215+Községgazd!R184+Vagyongazd!O180+Közfoglalkoztatás!O175+Közút!O175+Környezetvédelem!R179+Egészségügy!R216+Sport!O182+Közművelődés!Q197+Támogatás!U182</f>
        <v>0</v>
      </c>
      <c r="P175" s="98">
        <f>Igazgatás!P215+Községgazd!S184+Vagyongazd!P180+Közfoglalkoztatás!P175+Közút!P175+Környezetvédelem!S179+Egészségügy!S216+Sport!P182+Közművelődés!R197+Támogatás!V182</f>
        <v>0</v>
      </c>
      <c r="Q175" s="99">
        <f>Igazgatás!Q215+Községgazd!T184+Vagyongazd!Q180+Közfoglalkoztatás!Q175+Közút!Q175+Környezetvédelem!T179+Egészségügy!T216+Sport!Q182+Közművelődés!S197+Támogatás!W182</f>
        <v>0</v>
      </c>
      <c r="R175" s="96">
        <f>Igazgatás!R215+Községgazd!U184+Vagyongazd!R180+Közfoglalkoztatás!R175+Közút!R175+Környezetvédelem!U179+Egészségügy!U216+Sport!R182+Közművelődés!T197+Támogatás!X182</f>
        <v>0</v>
      </c>
      <c r="S175" s="98">
        <f>Igazgatás!S215+Községgazd!V184+Vagyongazd!S180+Közfoglalkoztatás!S175+Közút!S175+Környezetvédelem!V179+Egészségügy!V216+Sport!S182+Közművelődés!U197+Támogatás!Y182</f>
        <v>0</v>
      </c>
      <c r="T175" s="100">
        <f>Igazgatás!T215+Községgazd!W184+Vagyongazd!T180+Közfoglalkoztatás!T175+Közút!T175+Környezetvédelem!W179+Egészségügy!W216+Sport!T182+Közművelődés!V197+Támogatás!Z182</f>
        <v>0</v>
      </c>
    </row>
    <row r="176" spans="1:20" hidden="1" x14ac:dyDescent="0.25">
      <c r="B176" s="55"/>
      <c r="C176" s="2"/>
      <c r="D176" s="524" t="s">
        <v>815</v>
      </c>
      <c r="E176" s="524"/>
      <c r="F176" s="258">
        <f>Igazgatás!F216+Községgazd!F185+Vagyongazd!F181+Közfoglalkoztatás!F176+Közút!F176+Környezetvédelem!F180+Egészségügy!F217+Sport!F183+Közművelődés!F198+Támogatás!F183</f>
        <v>0</v>
      </c>
      <c r="G176" s="151">
        <f>Igazgatás!G216+Községgazd!G185+Vagyongazd!G181+Közfoglalkoztatás!G176+Közút!G176+Környezetvédelem!G180+Egészségügy!G217+Sport!G183+Közművelődés!G198+Támogatás!G183</f>
        <v>0</v>
      </c>
      <c r="H176" s="169">
        <f>Igazgatás!H216+Községgazd!H185+Vagyongazd!H181+Közfoglalkoztatás!H176+Közút!H176+Környezetvédelem!H180+Egészségügy!H217+Sport!H183+Közművelődés!H198+Támogatás!H183</f>
        <v>0</v>
      </c>
      <c r="I176" s="76">
        <f>Igazgatás!I216+Községgazd!L185+Vagyongazd!I181+Közfoglalkoztatás!I176+Közút!I176+Környezetvédelem!L180+Egészségügy!L217+Sport!I183+Közművelődés!K198+Támogatás!O183</f>
        <v>0</v>
      </c>
      <c r="J176" s="1">
        <f>Igazgatás!J216+Községgazd!M185+Vagyongazd!J181+Közfoglalkoztatás!J176+Közút!J176+Környezetvédelem!M180+Egészségügy!M217+Sport!J183+Közművelődés!L198+Támogatás!P183</f>
        <v>0</v>
      </c>
      <c r="K176" s="1">
        <f>Igazgatás!K216+Községgazd!N185+Vagyongazd!K181+Közfoglalkoztatás!K176+Közút!K176+Környezetvédelem!N180+Egészségügy!N217+Sport!K183+Közművelődés!M198+Támogatás!Q183</f>
        <v>0</v>
      </c>
      <c r="L176" s="1">
        <f>Igazgatás!L216+Községgazd!O185+Vagyongazd!L181+Közfoglalkoztatás!L176+Közút!L176+Környezetvédelem!O180+Egészségügy!O217+Sport!L183+Közművelődés!N198+Támogatás!R183</f>
        <v>0</v>
      </c>
      <c r="M176" s="1">
        <f>Igazgatás!M216+Községgazd!P185+Vagyongazd!M181+Közfoglalkoztatás!M176+Közút!M176+Környezetvédelem!P180+Egészségügy!P217+Sport!M183+Közművelődés!O198+Támogatás!S183</f>
        <v>0</v>
      </c>
      <c r="N176" s="82">
        <f>Igazgatás!N216+Községgazd!Q185+Vagyongazd!N181+Közfoglalkoztatás!N176+Közút!N176+Környezetvédelem!Q180+Egészségügy!Q217+Sport!N183+Közművelődés!P198+Támogatás!T183</f>
        <v>0</v>
      </c>
      <c r="O176" s="1">
        <f>Igazgatás!O216+Községgazd!R185+Vagyongazd!O181+Közfoglalkoztatás!O176+Közút!O176+Környezetvédelem!R180+Egészségügy!R217+Sport!O183+Közművelődés!Q198+Támogatás!U183</f>
        <v>0</v>
      </c>
      <c r="P176" s="42">
        <f>Igazgatás!P216+Községgazd!S185+Vagyongazd!P181+Közfoglalkoztatás!P176+Közút!P176+Környezetvédelem!S180+Egészségügy!S217+Sport!P183+Közművelődés!R198+Támogatás!V183</f>
        <v>0</v>
      </c>
      <c r="Q176" s="82">
        <f>Igazgatás!Q216+Községgazd!T185+Vagyongazd!Q181+Közfoglalkoztatás!Q176+Közút!Q176+Környezetvédelem!T180+Egészségügy!T217+Sport!Q183+Közművelődés!S198+Támogatás!W183</f>
        <v>0</v>
      </c>
      <c r="R176" s="1">
        <f>Igazgatás!R216+Községgazd!U185+Vagyongazd!R181+Közfoglalkoztatás!R176+Közút!R176+Környezetvédelem!U180+Egészségügy!U217+Sport!R183+Közművelődés!T198+Támogatás!X183</f>
        <v>0</v>
      </c>
      <c r="S176" s="42">
        <f>Igazgatás!S216+Községgazd!V185+Vagyongazd!S181+Közfoglalkoztatás!S176+Közút!S176+Környezetvédelem!V180+Egészségügy!V217+Sport!S183+Közművelődés!U198+Támogatás!Y183</f>
        <v>0</v>
      </c>
      <c r="T176" s="44">
        <f>Igazgatás!T216+Községgazd!W185+Vagyongazd!T181+Közfoglalkoztatás!T176+Közút!T176+Környezetvédelem!W180+Egészségügy!W217+Sport!T183+Közművelődés!V198+Támogatás!Z183</f>
        <v>0</v>
      </c>
    </row>
    <row r="177" spans="1:20" hidden="1" x14ac:dyDescent="0.25">
      <c r="B177" s="55"/>
      <c r="C177" s="2"/>
      <c r="D177" s="524" t="s">
        <v>816</v>
      </c>
      <c r="E177" s="524"/>
      <c r="F177" s="258">
        <f>Igazgatás!F217+Községgazd!F186+Vagyongazd!F182+Közfoglalkoztatás!F177+Közút!F177+Környezetvédelem!F181+Egészségügy!F218+Sport!F184+Közművelődés!F199+Támogatás!F184</f>
        <v>0</v>
      </c>
      <c r="G177" s="151">
        <f>Igazgatás!G217+Községgazd!G186+Vagyongazd!G182+Közfoglalkoztatás!G177+Közút!G177+Környezetvédelem!G181+Egészségügy!G218+Sport!G184+Közművelődés!G199+Támogatás!G184</f>
        <v>0</v>
      </c>
      <c r="H177" s="169">
        <f>Igazgatás!H217+Községgazd!H186+Vagyongazd!H182+Közfoglalkoztatás!H177+Közút!H177+Környezetvédelem!H181+Egészségügy!H218+Sport!H184+Közművelődés!H199+Támogatás!H184</f>
        <v>0</v>
      </c>
      <c r="I177" s="76">
        <f>Igazgatás!I217+Községgazd!L186+Vagyongazd!I182+Közfoglalkoztatás!I177+Közút!I177+Környezetvédelem!L181+Egészségügy!L218+Sport!I184+Közművelődés!K199+Támogatás!O184</f>
        <v>0</v>
      </c>
      <c r="J177" s="1">
        <f>Igazgatás!J217+Községgazd!M186+Vagyongazd!J182+Közfoglalkoztatás!J177+Közút!J177+Környezetvédelem!M181+Egészségügy!M218+Sport!J184+Közművelődés!L199+Támogatás!P184</f>
        <v>0</v>
      </c>
      <c r="K177" s="1">
        <f>Igazgatás!K217+Községgazd!N186+Vagyongazd!K182+Közfoglalkoztatás!K177+Közút!K177+Környezetvédelem!N181+Egészségügy!N218+Sport!K184+Közművelődés!M199+Támogatás!Q184</f>
        <v>0</v>
      </c>
      <c r="L177" s="1">
        <f>Igazgatás!L217+Községgazd!O186+Vagyongazd!L182+Közfoglalkoztatás!L177+Közút!L177+Környezetvédelem!O181+Egészségügy!O218+Sport!L184+Közművelődés!N199+Támogatás!R184</f>
        <v>0</v>
      </c>
      <c r="M177" s="1">
        <f>Igazgatás!M217+Községgazd!P186+Vagyongazd!M182+Közfoglalkoztatás!M177+Közút!M177+Környezetvédelem!P181+Egészségügy!P218+Sport!M184+Közművelődés!O199+Támogatás!S184</f>
        <v>0</v>
      </c>
      <c r="N177" s="82">
        <f>Igazgatás!N217+Községgazd!Q186+Vagyongazd!N182+Közfoglalkoztatás!N177+Közút!N177+Környezetvédelem!Q181+Egészségügy!Q218+Sport!N184+Közművelődés!P199+Támogatás!T184</f>
        <v>0</v>
      </c>
      <c r="O177" s="1">
        <f>Igazgatás!O217+Községgazd!R186+Vagyongazd!O182+Közfoglalkoztatás!O177+Közút!O177+Környezetvédelem!R181+Egészségügy!R218+Sport!O184+Közművelődés!Q199+Támogatás!U184</f>
        <v>0</v>
      </c>
      <c r="P177" s="42">
        <f>Igazgatás!P217+Községgazd!S186+Vagyongazd!P182+Közfoglalkoztatás!P177+Közút!P177+Környezetvédelem!S181+Egészségügy!S218+Sport!P184+Közművelődés!R199+Támogatás!V184</f>
        <v>0</v>
      </c>
      <c r="Q177" s="82">
        <f>Igazgatás!Q217+Községgazd!T186+Vagyongazd!Q182+Közfoglalkoztatás!Q177+Közút!Q177+Környezetvédelem!T181+Egészségügy!T218+Sport!Q184+Közművelődés!S199+Támogatás!W184</f>
        <v>0</v>
      </c>
      <c r="R177" s="1">
        <f>Igazgatás!R217+Községgazd!U186+Vagyongazd!R182+Közfoglalkoztatás!R177+Közút!R177+Környezetvédelem!U181+Egészségügy!U218+Sport!R184+Közművelődés!T199+Támogatás!X184</f>
        <v>0</v>
      </c>
      <c r="S177" s="42">
        <f>Igazgatás!S217+Községgazd!V186+Vagyongazd!S182+Közfoglalkoztatás!S177+Közút!S177+Környezetvédelem!V181+Egészségügy!V218+Sport!S184+Közművelődés!U199+Támogatás!Y184</f>
        <v>0</v>
      </c>
      <c r="T177" s="44">
        <f>Igazgatás!T217+Községgazd!W186+Vagyongazd!T182+Közfoglalkoztatás!T177+Közút!T177+Környezetvédelem!W181+Egészségügy!W218+Sport!T184+Közművelődés!V199+Támogatás!Z184</f>
        <v>0</v>
      </c>
    </row>
    <row r="178" spans="1:20" hidden="1" x14ac:dyDescent="0.25">
      <c r="B178" s="55"/>
      <c r="C178" s="2"/>
      <c r="D178" s="524" t="s">
        <v>546</v>
      </c>
      <c r="E178" s="524"/>
      <c r="F178" s="258">
        <f>Igazgatás!F218+Községgazd!F187+Vagyongazd!F183+Közfoglalkoztatás!F178+Közút!F178+Környezetvédelem!F182+Egészségügy!F219+Sport!F185+Közművelődés!F200+Támogatás!F185</f>
        <v>0</v>
      </c>
      <c r="G178" s="151">
        <f>Igazgatás!G218+Községgazd!G187+Vagyongazd!G183+Közfoglalkoztatás!G178+Közút!G178+Környezetvédelem!G182+Egészségügy!G219+Sport!G185+Közművelődés!G200+Támogatás!G185</f>
        <v>0</v>
      </c>
      <c r="H178" s="169">
        <f>Igazgatás!H218+Községgazd!H187+Vagyongazd!H183+Közfoglalkoztatás!H178+Közút!H178+Környezetvédelem!H182+Egészségügy!H219+Sport!H185+Közművelődés!H200+Támogatás!H185</f>
        <v>0</v>
      </c>
      <c r="I178" s="76">
        <f>Igazgatás!I218+Községgazd!L187+Vagyongazd!I183+Közfoglalkoztatás!I178+Közút!I178+Környezetvédelem!L182+Egészségügy!L219+Sport!I185+Közművelődés!K200+Támogatás!O185</f>
        <v>0</v>
      </c>
      <c r="J178" s="1">
        <f>Igazgatás!J218+Községgazd!M187+Vagyongazd!J183+Közfoglalkoztatás!J178+Közút!J178+Környezetvédelem!M182+Egészségügy!M219+Sport!J185+Közművelődés!L200+Támogatás!P185</f>
        <v>0</v>
      </c>
      <c r="K178" s="1">
        <f>Igazgatás!K218+Községgazd!N187+Vagyongazd!K183+Közfoglalkoztatás!K178+Közút!K178+Környezetvédelem!N182+Egészségügy!N219+Sport!K185+Közművelődés!M200+Támogatás!Q185</f>
        <v>0</v>
      </c>
      <c r="L178" s="1">
        <f>Igazgatás!L218+Községgazd!O187+Vagyongazd!L183+Közfoglalkoztatás!L178+Közút!L178+Környezetvédelem!O182+Egészségügy!O219+Sport!L185+Közművelődés!N200+Támogatás!R185</f>
        <v>0</v>
      </c>
      <c r="M178" s="1">
        <f>Igazgatás!M218+Községgazd!P187+Vagyongazd!M183+Közfoglalkoztatás!M178+Közút!M178+Környezetvédelem!P182+Egészségügy!P219+Sport!M185+Közművelődés!O200+Támogatás!S185</f>
        <v>0</v>
      </c>
      <c r="N178" s="82">
        <f>Igazgatás!N218+Községgazd!Q187+Vagyongazd!N183+Közfoglalkoztatás!N178+Közút!N178+Környezetvédelem!Q182+Egészségügy!Q219+Sport!N185+Közművelődés!P200+Támogatás!T185</f>
        <v>0</v>
      </c>
      <c r="O178" s="1">
        <f>Igazgatás!O218+Községgazd!R187+Vagyongazd!O183+Közfoglalkoztatás!O178+Közút!O178+Környezetvédelem!R182+Egészségügy!R219+Sport!O185+Közművelődés!Q200+Támogatás!U185</f>
        <v>0</v>
      </c>
      <c r="P178" s="42">
        <f>Igazgatás!P218+Községgazd!S187+Vagyongazd!P183+Közfoglalkoztatás!P178+Közút!P178+Környezetvédelem!S182+Egészségügy!S219+Sport!P185+Közművelődés!R200+Támogatás!V185</f>
        <v>0</v>
      </c>
      <c r="Q178" s="82">
        <f>Igazgatás!Q218+Községgazd!T187+Vagyongazd!Q183+Közfoglalkoztatás!Q178+Közút!Q178+Környezetvédelem!T182+Egészségügy!T219+Sport!Q185+Közművelődés!S200+Támogatás!W185</f>
        <v>0</v>
      </c>
      <c r="R178" s="1">
        <f>Igazgatás!R218+Községgazd!U187+Vagyongazd!R183+Közfoglalkoztatás!R178+Közút!R178+Környezetvédelem!U182+Egészségügy!U219+Sport!R185+Közművelődés!T200+Támogatás!X185</f>
        <v>0</v>
      </c>
      <c r="S178" s="42">
        <f>Igazgatás!S218+Községgazd!V187+Vagyongazd!S183+Közfoglalkoztatás!S178+Közút!S178+Környezetvédelem!V182+Egészségügy!V219+Sport!S185+Közművelődés!U200+Támogatás!Y185</f>
        <v>0</v>
      </c>
      <c r="T178" s="44">
        <f>Igazgatás!T218+Községgazd!W187+Vagyongazd!T183+Közfoglalkoztatás!T178+Közút!T178+Környezetvédelem!W182+Egészségügy!W219+Sport!T185+Közművelődés!V200+Támogatás!Z185</f>
        <v>0</v>
      </c>
    </row>
    <row r="179" spans="1:20" ht="25.5" hidden="1" customHeight="1" x14ac:dyDescent="0.25">
      <c r="B179" s="55"/>
      <c r="C179" s="2"/>
      <c r="D179" s="523" t="s">
        <v>549</v>
      </c>
      <c r="E179" s="523"/>
      <c r="F179" s="268">
        <f>Igazgatás!F219+Községgazd!F188+Vagyongazd!F184+Közfoglalkoztatás!F179+Közút!F179+Környezetvédelem!F183+Egészségügy!F220+Sport!F186+Közművelődés!F201+Támogatás!F186</f>
        <v>0</v>
      </c>
      <c r="G179" s="161">
        <f>Igazgatás!G219+Községgazd!G188+Vagyongazd!G184+Közfoglalkoztatás!G179+Közút!G179+Környezetvédelem!G183+Egészségügy!G220+Sport!G186+Közművelődés!G201+Támogatás!G186</f>
        <v>0</v>
      </c>
      <c r="H179" s="169">
        <f>Igazgatás!H219+Községgazd!H188+Vagyongazd!H184+Közfoglalkoztatás!H179+Közút!H179+Környezetvédelem!H183+Egészségügy!H220+Sport!H186+Közművelődés!H201+Támogatás!H186</f>
        <v>0</v>
      </c>
      <c r="I179" s="76">
        <f>Igazgatás!I219+Községgazd!L188+Vagyongazd!I184+Közfoglalkoztatás!I179+Közút!I179+Környezetvédelem!L183+Egészségügy!L220+Sport!I186+Közművelődés!K201+Támogatás!O186</f>
        <v>0</v>
      </c>
      <c r="J179" s="1">
        <f>Igazgatás!J219+Községgazd!M188+Vagyongazd!J184+Közfoglalkoztatás!J179+Közút!J179+Környezetvédelem!M183+Egészségügy!M220+Sport!J186+Közművelődés!L201+Támogatás!P186</f>
        <v>0</v>
      </c>
      <c r="K179" s="1">
        <f>Igazgatás!K219+Községgazd!N188+Vagyongazd!K184+Közfoglalkoztatás!K179+Közút!K179+Környezetvédelem!N183+Egészségügy!N220+Sport!K186+Közművelődés!M201+Támogatás!Q186</f>
        <v>0</v>
      </c>
      <c r="L179" s="1">
        <f>Igazgatás!L219+Községgazd!O188+Vagyongazd!L184+Közfoglalkoztatás!L179+Közút!L179+Környezetvédelem!O183+Egészségügy!O220+Sport!L186+Közművelődés!N201+Támogatás!R186</f>
        <v>0</v>
      </c>
      <c r="M179" s="1">
        <f>Igazgatás!M219+Községgazd!P188+Vagyongazd!M184+Közfoglalkoztatás!M179+Közút!M179+Környezetvédelem!P183+Egészségügy!P220+Sport!M186+Közművelődés!O201+Támogatás!S186</f>
        <v>0</v>
      </c>
      <c r="N179" s="82">
        <f>Igazgatás!N219+Községgazd!Q188+Vagyongazd!N184+Közfoglalkoztatás!N179+Közút!N179+Környezetvédelem!Q183+Egészségügy!Q220+Sport!N186+Közművelődés!P201+Támogatás!T186</f>
        <v>0</v>
      </c>
      <c r="O179" s="1">
        <f>Igazgatás!O219+Községgazd!R188+Vagyongazd!O184+Közfoglalkoztatás!O179+Közút!O179+Környezetvédelem!R183+Egészségügy!R220+Sport!O186+Közművelődés!Q201+Támogatás!U186</f>
        <v>0</v>
      </c>
      <c r="P179" s="42">
        <f>Igazgatás!P219+Községgazd!S188+Vagyongazd!P184+Közfoglalkoztatás!P179+Közút!P179+Környezetvédelem!S183+Egészségügy!S220+Sport!P186+Közművelődés!R201+Támogatás!V186</f>
        <v>0</v>
      </c>
      <c r="Q179" s="82">
        <f>Igazgatás!Q219+Községgazd!T188+Vagyongazd!Q184+Közfoglalkoztatás!Q179+Közút!Q179+Környezetvédelem!T183+Egészségügy!T220+Sport!Q186+Közművelődés!S201+Támogatás!W186</f>
        <v>0</v>
      </c>
      <c r="R179" s="1">
        <f>Igazgatás!R219+Községgazd!U188+Vagyongazd!R184+Közfoglalkoztatás!R179+Közút!R179+Környezetvédelem!U183+Egészségügy!U220+Sport!R186+Közművelődés!T201+Támogatás!X186</f>
        <v>0</v>
      </c>
      <c r="S179" s="42">
        <f>Igazgatás!S219+Községgazd!V188+Vagyongazd!S184+Közfoglalkoztatás!S179+Közút!S179+Környezetvédelem!V183+Egészségügy!V220+Sport!S186+Közművelődés!U201+Támogatás!Y186</f>
        <v>0</v>
      </c>
      <c r="T179" s="44">
        <f>Igazgatás!T219+Községgazd!W188+Vagyongazd!T184+Közfoglalkoztatás!T179+Közút!T179+Környezetvédelem!W183+Egészségügy!W220+Sport!T186+Közművelődés!V201+Támogatás!Z186</f>
        <v>0</v>
      </c>
    </row>
    <row r="180" spans="1:20" hidden="1" x14ac:dyDescent="0.25">
      <c r="B180" s="55"/>
      <c r="C180" s="2"/>
      <c r="D180" s="524" t="s">
        <v>552</v>
      </c>
      <c r="E180" s="524"/>
      <c r="F180" s="258">
        <f>Igazgatás!F220+Községgazd!F189+Vagyongazd!F185+Közfoglalkoztatás!F180+Közút!F180+Környezetvédelem!F184+Egészségügy!F221+Sport!F187+Közművelődés!F202+Támogatás!F187</f>
        <v>0</v>
      </c>
      <c r="G180" s="151">
        <f>Igazgatás!G220+Községgazd!G189+Vagyongazd!G185+Közfoglalkoztatás!G180+Közút!G180+Környezetvédelem!G184+Egészségügy!G221+Sport!G187+Közművelődés!G202+Támogatás!G187</f>
        <v>0</v>
      </c>
      <c r="H180" s="169">
        <f>Igazgatás!H220+Községgazd!H189+Vagyongazd!H185+Közfoglalkoztatás!H180+Közút!H180+Környezetvédelem!H184+Egészségügy!H221+Sport!H187+Közművelődés!H202+Támogatás!H187</f>
        <v>0</v>
      </c>
      <c r="I180" s="76">
        <f>Igazgatás!I220+Községgazd!L189+Vagyongazd!I185+Közfoglalkoztatás!I180+Közút!I180+Környezetvédelem!L184+Egészségügy!L221+Sport!I187+Közművelődés!K202+Támogatás!O187</f>
        <v>0</v>
      </c>
      <c r="J180" s="1">
        <f>Igazgatás!J220+Községgazd!M189+Vagyongazd!J185+Közfoglalkoztatás!J180+Közút!J180+Környezetvédelem!M184+Egészségügy!M221+Sport!J187+Közművelődés!L202+Támogatás!P187</f>
        <v>0</v>
      </c>
      <c r="K180" s="1">
        <f>Igazgatás!K220+Községgazd!N189+Vagyongazd!K185+Közfoglalkoztatás!K180+Közút!K180+Környezetvédelem!N184+Egészségügy!N221+Sport!K187+Közművelődés!M202+Támogatás!Q187</f>
        <v>0</v>
      </c>
      <c r="L180" s="1">
        <f>Igazgatás!L220+Községgazd!O189+Vagyongazd!L185+Közfoglalkoztatás!L180+Közút!L180+Környezetvédelem!O184+Egészségügy!O221+Sport!L187+Közművelődés!N202+Támogatás!R187</f>
        <v>0</v>
      </c>
      <c r="M180" s="1">
        <f>Igazgatás!M220+Községgazd!P189+Vagyongazd!M185+Közfoglalkoztatás!M180+Közút!M180+Környezetvédelem!P184+Egészségügy!P221+Sport!M187+Közművelődés!O202+Támogatás!S187</f>
        <v>0</v>
      </c>
      <c r="N180" s="82">
        <f>Igazgatás!N220+Községgazd!Q189+Vagyongazd!N185+Közfoglalkoztatás!N180+Közút!N180+Környezetvédelem!Q184+Egészségügy!Q221+Sport!N187+Közművelődés!P202+Támogatás!T187</f>
        <v>0</v>
      </c>
      <c r="O180" s="1">
        <f>Igazgatás!O220+Községgazd!R189+Vagyongazd!O185+Közfoglalkoztatás!O180+Közút!O180+Környezetvédelem!R184+Egészségügy!R221+Sport!O187+Közművelődés!Q202+Támogatás!U187</f>
        <v>0</v>
      </c>
      <c r="P180" s="42">
        <f>Igazgatás!P220+Községgazd!S189+Vagyongazd!P185+Közfoglalkoztatás!P180+Közút!P180+Környezetvédelem!S184+Egészségügy!S221+Sport!P187+Közművelődés!R202+Támogatás!V187</f>
        <v>0</v>
      </c>
      <c r="Q180" s="82">
        <f>Igazgatás!Q220+Községgazd!T189+Vagyongazd!Q185+Közfoglalkoztatás!Q180+Közút!Q180+Környezetvédelem!T184+Egészségügy!T221+Sport!Q187+Közművelődés!S202+Támogatás!W187</f>
        <v>0</v>
      </c>
      <c r="R180" s="1">
        <f>Igazgatás!R220+Községgazd!U189+Vagyongazd!R185+Közfoglalkoztatás!R180+Közút!R180+Környezetvédelem!U184+Egészségügy!U221+Sport!R187+Közművelődés!T202+Támogatás!X187</f>
        <v>0</v>
      </c>
      <c r="S180" s="42">
        <f>Igazgatás!S220+Községgazd!V189+Vagyongazd!S185+Közfoglalkoztatás!S180+Közút!S180+Környezetvédelem!V184+Egészségügy!V221+Sport!S187+Közművelődés!U202+Támogatás!Y187</f>
        <v>0</v>
      </c>
      <c r="T180" s="44">
        <f>Igazgatás!T220+Községgazd!W189+Vagyongazd!T185+Közfoglalkoztatás!T180+Közút!T180+Környezetvédelem!W184+Egészségügy!W221+Sport!T187+Közművelődés!V202+Támogatás!Z187</f>
        <v>0</v>
      </c>
    </row>
    <row r="181" spans="1:20" hidden="1" x14ac:dyDescent="0.25">
      <c r="B181" s="55"/>
      <c r="C181" s="2"/>
      <c r="D181" s="524" t="s">
        <v>817</v>
      </c>
      <c r="E181" s="524"/>
      <c r="F181" s="258">
        <f>Igazgatás!F221+Községgazd!F190+Vagyongazd!F186+Közfoglalkoztatás!F181+Közút!F181+Környezetvédelem!F185+Egészségügy!F222+Sport!F188+Közművelődés!F203+Támogatás!F188</f>
        <v>0</v>
      </c>
      <c r="G181" s="151">
        <f>Igazgatás!G221+Községgazd!G190+Vagyongazd!G186+Közfoglalkoztatás!G181+Közút!G181+Környezetvédelem!G185+Egészségügy!G222+Sport!G188+Közművelődés!G203+Támogatás!G188</f>
        <v>0</v>
      </c>
      <c r="H181" s="169">
        <f>Igazgatás!H221+Községgazd!H190+Vagyongazd!H186+Közfoglalkoztatás!H181+Közút!H181+Környezetvédelem!H185+Egészségügy!H222+Sport!H188+Közművelődés!H203+Támogatás!H188</f>
        <v>0</v>
      </c>
      <c r="I181" s="76">
        <f>Igazgatás!I221+Községgazd!L190+Vagyongazd!I186+Közfoglalkoztatás!I181+Közút!I181+Környezetvédelem!L185+Egészségügy!L222+Sport!I188+Közművelődés!K203+Támogatás!O188</f>
        <v>0</v>
      </c>
      <c r="J181" s="1">
        <f>Igazgatás!J221+Községgazd!M190+Vagyongazd!J186+Közfoglalkoztatás!J181+Közút!J181+Környezetvédelem!M185+Egészségügy!M222+Sport!J188+Közművelődés!L203+Támogatás!P188</f>
        <v>0</v>
      </c>
      <c r="K181" s="1">
        <f>Igazgatás!K221+Községgazd!N190+Vagyongazd!K186+Közfoglalkoztatás!K181+Közút!K181+Környezetvédelem!N185+Egészségügy!N222+Sport!K188+Közművelődés!M203+Támogatás!Q188</f>
        <v>0</v>
      </c>
      <c r="L181" s="1">
        <f>Igazgatás!L221+Községgazd!O190+Vagyongazd!L186+Közfoglalkoztatás!L181+Közút!L181+Környezetvédelem!O185+Egészségügy!O222+Sport!L188+Közművelődés!N203+Támogatás!R188</f>
        <v>0</v>
      </c>
      <c r="M181" s="1">
        <f>Igazgatás!M221+Községgazd!P190+Vagyongazd!M186+Közfoglalkoztatás!M181+Közút!M181+Környezetvédelem!P185+Egészségügy!P222+Sport!M188+Közművelődés!O203+Támogatás!S188</f>
        <v>0</v>
      </c>
      <c r="N181" s="82">
        <f>Igazgatás!N221+Községgazd!Q190+Vagyongazd!N186+Közfoglalkoztatás!N181+Közút!N181+Környezetvédelem!Q185+Egészségügy!Q222+Sport!N188+Közművelődés!P203+Támogatás!T188</f>
        <v>0</v>
      </c>
      <c r="O181" s="1">
        <f>Igazgatás!O221+Községgazd!R190+Vagyongazd!O186+Közfoglalkoztatás!O181+Közút!O181+Környezetvédelem!R185+Egészségügy!R222+Sport!O188+Közművelődés!Q203+Támogatás!U188</f>
        <v>0</v>
      </c>
      <c r="P181" s="42">
        <f>Igazgatás!P221+Községgazd!S190+Vagyongazd!P186+Közfoglalkoztatás!P181+Közút!P181+Környezetvédelem!S185+Egészségügy!S222+Sport!P188+Közművelődés!R203+Támogatás!V188</f>
        <v>0</v>
      </c>
      <c r="Q181" s="82">
        <f>Igazgatás!Q221+Községgazd!T190+Vagyongazd!Q186+Közfoglalkoztatás!Q181+Közút!Q181+Környezetvédelem!T185+Egészségügy!T222+Sport!Q188+Közművelődés!S203+Támogatás!W188</f>
        <v>0</v>
      </c>
      <c r="R181" s="1">
        <f>Igazgatás!R221+Községgazd!U190+Vagyongazd!R186+Közfoglalkoztatás!R181+Közút!R181+Környezetvédelem!U185+Egészségügy!U222+Sport!R188+Közművelődés!T203+Támogatás!X188</f>
        <v>0</v>
      </c>
      <c r="S181" s="42">
        <f>Igazgatás!S221+Községgazd!V190+Vagyongazd!S186+Közfoglalkoztatás!S181+Közút!S181+Környezetvédelem!V185+Egészségügy!V222+Sport!S188+Közművelődés!U203+Támogatás!Y188</f>
        <v>0</v>
      </c>
      <c r="T181" s="44">
        <f>Igazgatás!T221+Községgazd!W190+Vagyongazd!T186+Közfoglalkoztatás!T181+Közút!T181+Környezetvédelem!W185+Egészségügy!W222+Sport!T188+Közművelődés!V203+Támogatás!Z188</f>
        <v>0</v>
      </c>
    </row>
    <row r="182" spans="1:20" ht="25.5" hidden="1" customHeight="1" x14ac:dyDescent="0.25">
      <c r="B182" s="55"/>
      <c r="C182" s="2"/>
      <c r="D182" s="523" t="s">
        <v>556</v>
      </c>
      <c r="E182" s="523"/>
      <c r="F182" s="268">
        <f>Igazgatás!F222+Községgazd!F191+Vagyongazd!F187+Közfoglalkoztatás!F182+Közút!F182+Környezetvédelem!F186+Egészségügy!F223+Sport!F189+Közművelődés!F204+Támogatás!F189</f>
        <v>0</v>
      </c>
      <c r="G182" s="161">
        <f>Igazgatás!G222+Községgazd!G191+Vagyongazd!G187+Közfoglalkoztatás!G182+Közút!G182+Környezetvédelem!G186+Egészségügy!G223+Sport!G189+Közművelődés!G204+Támogatás!G189</f>
        <v>0</v>
      </c>
      <c r="H182" s="169">
        <f>Igazgatás!H222+Községgazd!H191+Vagyongazd!H187+Közfoglalkoztatás!H182+Közút!H182+Környezetvédelem!H186+Egészségügy!H223+Sport!H189+Közművelődés!H204+Támogatás!H189</f>
        <v>0</v>
      </c>
      <c r="I182" s="76">
        <f>Igazgatás!I222+Községgazd!L191+Vagyongazd!I187+Közfoglalkoztatás!I182+Közút!I182+Környezetvédelem!L186+Egészségügy!L223+Sport!I189+Közművelődés!K204+Támogatás!O189</f>
        <v>0</v>
      </c>
      <c r="J182" s="1">
        <f>Igazgatás!J222+Községgazd!M191+Vagyongazd!J187+Közfoglalkoztatás!J182+Közút!J182+Környezetvédelem!M186+Egészségügy!M223+Sport!J189+Közművelődés!L204+Támogatás!P189</f>
        <v>0</v>
      </c>
      <c r="K182" s="1">
        <f>Igazgatás!K222+Községgazd!N191+Vagyongazd!K187+Közfoglalkoztatás!K182+Közút!K182+Környezetvédelem!N186+Egészségügy!N223+Sport!K189+Közművelődés!M204+Támogatás!Q189</f>
        <v>0</v>
      </c>
      <c r="L182" s="1">
        <f>Igazgatás!L222+Községgazd!O191+Vagyongazd!L187+Közfoglalkoztatás!L182+Közút!L182+Környezetvédelem!O186+Egészségügy!O223+Sport!L189+Közművelődés!N204+Támogatás!R189</f>
        <v>0</v>
      </c>
      <c r="M182" s="1">
        <f>Igazgatás!M222+Községgazd!P191+Vagyongazd!M187+Közfoglalkoztatás!M182+Közút!M182+Környezetvédelem!P186+Egészségügy!P223+Sport!M189+Közművelődés!O204+Támogatás!S189</f>
        <v>0</v>
      </c>
      <c r="N182" s="82">
        <f>Igazgatás!N222+Községgazd!Q191+Vagyongazd!N187+Közfoglalkoztatás!N182+Közút!N182+Környezetvédelem!Q186+Egészségügy!Q223+Sport!N189+Közművelődés!P204+Támogatás!T189</f>
        <v>0</v>
      </c>
      <c r="O182" s="1">
        <f>Igazgatás!O222+Községgazd!R191+Vagyongazd!O187+Közfoglalkoztatás!O182+Közút!O182+Környezetvédelem!R186+Egészségügy!R223+Sport!O189+Közművelődés!Q204+Támogatás!U189</f>
        <v>0</v>
      </c>
      <c r="P182" s="42">
        <f>Igazgatás!P222+Községgazd!S191+Vagyongazd!P187+Közfoglalkoztatás!P182+Közút!P182+Környezetvédelem!S186+Egészségügy!S223+Sport!P189+Közművelődés!R204+Támogatás!V189</f>
        <v>0</v>
      </c>
      <c r="Q182" s="82">
        <f>Igazgatás!Q222+Községgazd!T191+Vagyongazd!Q187+Közfoglalkoztatás!Q182+Közút!Q182+Környezetvédelem!T186+Egészségügy!T223+Sport!Q189+Közművelődés!S204+Támogatás!W189</f>
        <v>0</v>
      </c>
      <c r="R182" s="1">
        <f>Igazgatás!R222+Községgazd!U191+Vagyongazd!R187+Közfoglalkoztatás!R182+Közút!R182+Környezetvédelem!U186+Egészségügy!U223+Sport!R189+Közművelődés!T204+Támogatás!X189</f>
        <v>0</v>
      </c>
      <c r="S182" s="42">
        <f>Igazgatás!S222+Községgazd!V191+Vagyongazd!S187+Közfoglalkoztatás!S182+Közút!S182+Környezetvédelem!V186+Egészségügy!V223+Sport!S189+Közművelődés!U204+Támogatás!Y189</f>
        <v>0</v>
      </c>
      <c r="T182" s="44">
        <f>Igazgatás!T222+Községgazd!W191+Vagyongazd!T187+Közfoglalkoztatás!T182+Közút!T182+Környezetvédelem!W186+Egészségügy!W223+Sport!T189+Közművelődés!V204+Támogatás!Z189</f>
        <v>0</v>
      </c>
    </row>
    <row r="183" spans="1:20" ht="25.5" hidden="1" customHeight="1" x14ac:dyDescent="0.25">
      <c r="B183" s="55"/>
      <c r="C183" s="2"/>
      <c r="D183" s="523" t="s">
        <v>559</v>
      </c>
      <c r="E183" s="523"/>
      <c r="F183" s="268">
        <f>Igazgatás!F223+Községgazd!F192+Vagyongazd!F188+Közfoglalkoztatás!F183+Közút!F183+Környezetvédelem!F187+Egészségügy!F224+Sport!F190+Közművelődés!F205+Támogatás!F190</f>
        <v>0</v>
      </c>
      <c r="G183" s="161">
        <f>Igazgatás!G223+Községgazd!G192+Vagyongazd!G188+Közfoglalkoztatás!G183+Közút!G183+Környezetvédelem!G187+Egészségügy!G224+Sport!G190+Közművelődés!G205+Támogatás!G190</f>
        <v>0</v>
      </c>
      <c r="H183" s="169">
        <f>Igazgatás!H223+Községgazd!H192+Vagyongazd!H188+Közfoglalkoztatás!H183+Közút!H183+Környezetvédelem!H187+Egészségügy!H224+Sport!H190+Közművelődés!H205+Támogatás!H190</f>
        <v>0</v>
      </c>
      <c r="I183" s="76">
        <f>Igazgatás!I223+Községgazd!L192+Vagyongazd!I188+Közfoglalkoztatás!I183+Közút!I183+Környezetvédelem!L187+Egészségügy!L224+Sport!I190+Közművelődés!K205+Támogatás!O190</f>
        <v>0</v>
      </c>
      <c r="J183" s="1">
        <f>Igazgatás!J223+Községgazd!M192+Vagyongazd!J188+Közfoglalkoztatás!J183+Közút!J183+Környezetvédelem!M187+Egészségügy!M224+Sport!J190+Közművelődés!L205+Támogatás!P190</f>
        <v>0</v>
      </c>
      <c r="K183" s="1">
        <f>Igazgatás!K223+Községgazd!N192+Vagyongazd!K188+Közfoglalkoztatás!K183+Közút!K183+Környezetvédelem!N187+Egészségügy!N224+Sport!K190+Közművelődés!M205+Támogatás!Q190</f>
        <v>0</v>
      </c>
      <c r="L183" s="1">
        <f>Igazgatás!L223+Községgazd!O192+Vagyongazd!L188+Közfoglalkoztatás!L183+Közút!L183+Környezetvédelem!O187+Egészségügy!O224+Sport!L190+Közművelődés!N205+Támogatás!R190</f>
        <v>0</v>
      </c>
      <c r="M183" s="1">
        <f>Igazgatás!M223+Községgazd!P192+Vagyongazd!M188+Közfoglalkoztatás!M183+Közút!M183+Környezetvédelem!P187+Egészségügy!P224+Sport!M190+Közművelődés!O205+Támogatás!S190</f>
        <v>0</v>
      </c>
      <c r="N183" s="82">
        <f>Igazgatás!N223+Községgazd!Q192+Vagyongazd!N188+Közfoglalkoztatás!N183+Közút!N183+Környezetvédelem!Q187+Egészségügy!Q224+Sport!N190+Közművelődés!P205+Támogatás!T190</f>
        <v>0</v>
      </c>
      <c r="O183" s="1">
        <f>Igazgatás!O223+Községgazd!R192+Vagyongazd!O188+Közfoglalkoztatás!O183+Közút!O183+Környezetvédelem!R187+Egészségügy!R224+Sport!O190+Közművelődés!Q205+Támogatás!U190</f>
        <v>0</v>
      </c>
      <c r="P183" s="42">
        <f>Igazgatás!P223+Községgazd!S192+Vagyongazd!P188+Közfoglalkoztatás!P183+Közút!P183+Környezetvédelem!S187+Egészségügy!S224+Sport!P190+Közművelődés!R205+Támogatás!V190</f>
        <v>0</v>
      </c>
      <c r="Q183" s="82">
        <f>Igazgatás!Q223+Községgazd!T192+Vagyongazd!Q188+Közfoglalkoztatás!Q183+Közút!Q183+Környezetvédelem!T187+Egészségügy!T224+Sport!Q190+Közművelődés!S205+Támogatás!W190</f>
        <v>0</v>
      </c>
      <c r="R183" s="1">
        <f>Igazgatás!R223+Községgazd!U192+Vagyongazd!R188+Közfoglalkoztatás!R183+Közút!R183+Környezetvédelem!U187+Egészségügy!U224+Sport!R190+Közművelődés!T205+Támogatás!X190</f>
        <v>0</v>
      </c>
      <c r="S183" s="42">
        <f>Igazgatás!S223+Községgazd!V192+Vagyongazd!S188+Közfoglalkoztatás!S183+Közút!S183+Környezetvédelem!V187+Egészségügy!V224+Sport!S190+Közművelődés!U205+Támogatás!Y190</f>
        <v>0</v>
      </c>
      <c r="T183" s="44">
        <f>Igazgatás!T223+Községgazd!W192+Vagyongazd!T188+Közfoglalkoztatás!T183+Közút!T183+Környezetvédelem!W187+Egészségügy!W224+Sport!T190+Közművelődés!V205+Támogatás!Z190</f>
        <v>0</v>
      </c>
    </row>
    <row r="184" spans="1:20" ht="25.5" hidden="1" customHeight="1" x14ac:dyDescent="0.25">
      <c r="B184" s="55"/>
      <c r="C184" s="2"/>
      <c r="D184" s="523" t="s">
        <v>561</v>
      </c>
      <c r="E184" s="523"/>
      <c r="F184" s="268">
        <f>Igazgatás!F224+Községgazd!F193+Vagyongazd!F189+Közfoglalkoztatás!F184+Közút!F184+Környezetvédelem!F188+Egészségügy!F225+Sport!F191+Közművelődés!F206+Támogatás!F191</f>
        <v>0</v>
      </c>
      <c r="G184" s="161">
        <f>Igazgatás!G224+Községgazd!G193+Vagyongazd!G189+Közfoglalkoztatás!G184+Közút!G184+Környezetvédelem!G188+Egészségügy!G225+Sport!G191+Közművelődés!G206+Támogatás!G191</f>
        <v>0</v>
      </c>
      <c r="H184" s="169">
        <f>Igazgatás!H224+Községgazd!H193+Vagyongazd!H189+Közfoglalkoztatás!H184+Közút!H184+Környezetvédelem!H188+Egészségügy!H225+Sport!H191+Közművelődés!H206+Támogatás!H191</f>
        <v>0</v>
      </c>
      <c r="I184" s="76">
        <f>Igazgatás!I224+Községgazd!L193+Vagyongazd!I189+Közfoglalkoztatás!I184+Közút!I184+Környezetvédelem!L188+Egészségügy!L225+Sport!I191+Közművelődés!K206+Támogatás!O191</f>
        <v>0</v>
      </c>
      <c r="J184" s="1">
        <f>Igazgatás!J224+Községgazd!M193+Vagyongazd!J189+Közfoglalkoztatás!J184+Közút!J184+Környezetvédelem!M188+Egészségügy!M225+Sport!J191+Közművelődés!L206+Támogatás!P191</f>
        <v>0</v>
      </c>
      <c r="K184" s="1">
        <f>Igazgatás!K224+Községgazd!N193+Vagyongazd!K189+Közfoglalkoztatás!K184+Közút!K184+Környezetvédelem!N188+Egészségügy!N225+Sport!K191+Közművelődés!M206+Támogatás!Q191</f>
        <v>0</v>
      </c>
      <c r="L184" s="1">
        <f>Igazgatás!L224+Községgazd!O193+Vagyongazd!L189+Közfoglalkoztatás!L184+Közút!L184+Környezetvédelem!O188+Egészségügy!O225+Sport!L191+Közművelődés!N206+Támogatás!R191</f>
        <v>0</v>
      </c>
      <c r="M184" s="1">
        <f>Igazgatás!M224+Községgazd!P193+Vagyongazd!M189+Közfoglalkoztatás!M184+Közút!M184+Környezetvédelem!P188+Egészségügy!P225+Sport!M191+Közművelődés!O206+Támogatás!S191</f>
        <v>0</v>
      </c>
      <c r="N184" s="82">
        <f>Igazgatás!N224+Községgazd!Q193+Vagyongazd!N189+Közfoglalkoztatás!N184+Közút!N184+Környezetvédelem!Q188+Egészségügy!Q225+Sport!N191+Közművelődés!P206+Támogatás!T191</f>
        <v>0</v>
      </c>
      <c r="O184" s="1">
        <f>Igazgatás!O224+Községgazd!R193+Vagyongazd!O189+Közfoglalkoztatás!O184+Közút!O184+Környezetvédelem!R188+Egészségügy!R225+Sport!O191+Közművelődés!Q206+Támogatás!U191</f>
        <v>0</v>
      </c>
      <c r="P184" s="42">
        <f>Igazgatás!P224+Községgazd!S193+Vagyongazd!P189+Közfoglalkoztatás!P184+Közút!P184+Környezetvédelem!S188+Egészségügy!S225+Sport!P191+Közművelődés!R206+Támogatás!V191</f>
        <v>0</v>
      </c>
      <c r="Q184" s="82">
        <f>Igazgatás!Q224+Községgazd!T193+Vagyongazd!Q189+Közfoglalkoztatás!Q184+Közút!Q184+Környezetvédelem!T188+Egészségügy!T225+Sport!Q191+Közművelődés!S206+Támogatás!W191</f>
        <v>0</v>
      </c>
      <c r="R184" s="1">
        <f>Igazgatás!R224+Községgazd!U193+Vagyongazd!R189+Közfoglalkoztatás!R184+Közút!R184+Környezetvédelem!U188+Egészségügy!U225+Sport!R191+Közművelődés!T206+Támogatás!X191</f>
        <v>0</v>
      </c>
      <c r="S184" s="42">
        <f>Igazgatás!S224+Községgazd!V193+Vagyongazd!S189+Közfoglalkoztatás!S184+Közút!S184+Környezetvédelem!V188+Egészségügy!V225+Sport!S191+Közművelődés!U206+Támogatás!Y191</f>
        <v>0</v>
      </c>
      <c r="T184" s="44">
        <f>Igazgatás!T224+Községgazd!W193+Vagyongazd!T189+Közfoglalkoztatás!T184+Közút!T184+Környezetvédelem!W188+Egészségügy!W225+Sport!T191+Közművelődés!V206+Támogatás!Z191</f>
        <v>0</v>
      </c>
    </row>
    <row r="185" spans="1:20" ht="25.5" hidden="1" customHeight="1" x14ac:dyDescent="0.25">
      <c r="B185" s="55"/>
      <c r="C185" s="2"/>
      <c r="D185" s="523" t="s">
        <v>564</v>
      </c>
      <c r="E185" s="523"/>
      <c r="F185" s="268">
        <f>Igazgatás!F225+Községgazd!F194+Vagyongazd!F190+Közfoglalkoztatás!F185+Közút!F185+Környezetvédelem!F189+Egészségügy!F226+Sport!F192+Közművelődés!F207+Támogatás!F192</f>
        <v>0</v>
      </c>
      <c r="G185" s="161">
        <f>Igazgatás!G225+Községgazd!G194+Vagyongazd!G190+Közfoglalkoztatás!G185+Közút!G185+Környezetvédelem!G189+Egészségügy!G226+Sport!G192+Közművelődés!G207+Támogatás!G192</f>
        <v>0</v>
      </c>
      <c r="H185" s="169">
        <f>Igazgatás!H225+Községgazd!H194+Vagyongazd!H190+Közfoglalkoztatás!H185+Közút!H185+Környezetvédelem!H189+Egészségügy!H226+Sport!H192+Közművelődés!H207+Támogatás!H192</f>
        <v>0</v>
      </c>
      <c r="I185" s="76">
        <f>Igazgatás!I225+Községgazd!L194+Vagyongazd!I190+Közfoglalkoztatás!I185+Közút!I185+Környezetvédelem!L189+Egészségügy!L226+Sport!I192+Közművelődés!K207+Támogatás!O192</f>
        <v>0</v>
      </c>
      <c r="J185" s="1">
        <f>Igazgatás!J225+Községgazd!M194+Vagyongazd!J190+Közfoglalkoztatás!J185+Közút!J185+Környezetvédelem!M189+Egészségügy!M226+Sport!J192+Közművelődés!L207+Támogatás!P192</f>
        <v>0</v>
      </c>
      <c r="K185" s="1">
        <f>Igazgatás!K225+Községgazd!N194+Vagyongazd!K190+Közfoglalkoztatás!K185+Közút!K185+Környezetvédelem!N189+Egészségügy!N226+Sport!K192+Közművelődés!M207+Támogatás!Q192</f>
        <v>0</v>
      </c>
      <c r="L185" s="1">
        <f>Igazgatás!L225+Községgazd!O194+Vagyongazd!L190+Közfoglalkoztatás!L185+Közút!L185+Környezetvédelem!O189+Egészségügy!O226+Sport!L192+Közművelődés!N207+Támogatás!R192</f>
        <v>0</v>
      </c>
      <c r="M185" s="1">
        <f>Igazgatás!M225+Községgazd!P194+Vagyongazd!M190+Közfoglalkoztatás!M185+Közút!M185+Környezetvédelem!P189+Egészségügy!P226+Sport!M192+Közművelődés!O207+Támogatás!S192</f>
        <v>0</v>
      </c>
      <c r="N185" s="82">
        <f>Igazgatás!N225+Községgazd!Q194+Vagyongazd!N190+Közfoglalkoztatás!N185+Közút!N185+Környezetvédelem!Q189+Egészségügy!Q226+Sport!N192+Közművelődés!P207+Támogatás!T192</f>
        <v>0</v>
      </c>
      <c r="O185" s="1">
        <f>Igazgatás!O225+Községgazd!R194+Vagyongazd!O190+Közfoglalkoztatás!O185+Közút!O185+Környezetvédelem!R189+Egészségügy!R226+Sport!O192+Közművelődés!Q207+Támogatás!U192</f>
        <v>0</v>
      </c>
      <c r="P185" s="42">
        <f>Igazgatás!P225+Községgazd!S194+Vagyongazd!P190+Közfoglalkoztatás!P185+Közút!P185+Környezetvédelem!S189+Egészségügy!S226+Sport!P192+Közművelődés!R207+Támogatás!V192</f>
        <v>0</v>
      </c>
      <c r="Q185" s="82">
        <f>Igazgatás!Q225+Községgazd!T194+Vagyongazd!Q190+Közfoglalkoztatás!Q185+Közút!Q185+Környezetvédelem!T189+Egészségügy!T226+Sport!Q192+Közművelődés!S207+Támogatás!W192</f>
        <v>0</v>
      </c>
      <c r="R185" s="1">
        <f>Igazgatás!R225+Községgazd!U194+Vagyongazd!R190+Közfoglalkoztatás!R185+Közút!R185+Környezetvédelem!U189+Egészségügy!U226+Sport!R192+Közművelődés!T207+Támogatás!X192</f>
        <v>0</v>
      </c>
      <c r="S185" s="42">
        <f>Igazgatás!S225+Községgazd!V194+Vagyongazd!S190+Közfoglalkoztatás!S185+Közút!S185+Környezetvédelem!V189+Egészségügy!V226+Sport!S192+Közművelődés!U207+Támogatás!Y192</f>
        <v>0</v>
      </c>
      <c r="T185" s="44">
        <f>Igazgatás!T225+Községgazd!W194+Vagyongazd!T190+Közfoglalkoztatás!T185+Közút!T185+Környezetvédelem!W189+Egészségügy!W226+Sport!T192+Közművelődés!V207+Támogatás!Z192</f>
        <v>0</v>
      </c>
    </row>
    <row r="186" spans="1:20" s="18" customFormat="1" hidden="1" x14ac:dyDescent="0.25">
      <c r="A186" s="128" t="s">
        <v>274</v>
      </c>
      <c r="B186" s="93" t="s">
        <v>686</v>
      </c>
      <c r="C186" s="556" t="s">
        <v>275</v>
      </c>
      <c r="D186" s="557"/>
      <c r="E186" s="557"/>
      <c r="F186" s="259">
        <f>Igazgatás!F226+Községgazd!F195+Vagyongazd!F191+Közfoglalkoztatás!F186+Közút!F186+Környezetvédelem!F190+Egészségügy!F227+Sport!F193+Közművelődés!F208+Támogatás!F193</f>
        <v>0</v>
      </c>
      <c r="G186" s="152">
        <f>Igazgatás!G226+Községgazd!G195+Vagyongazd!G191+Közfoglalkoztatás!G186+Közút!G186+Környezetvédelem!G190+Egészségügy!G227+Sport!G193+Közművelődés!G208+Támogatás!G193</f>
        <v>0</v>
      </c>
      <c r="H186" s="168">
        <f>Igazgatás!H226+Községgazd!H195+Vagyongazd!H191+Közfoglalkoztatás!H186+Közút!H186+Környezetvédelem!H190+Egészségügy!H227+Sport!H193+Közművelődés!H208+Támogatás!H193</f>
        <v>0</v>
      </c>
      <c r="I186" s="95">
        <f>Igazgatás!I226+Községgazd!L195+Vagyongazd!I191+Közfoglalkoztatás!I186+Közút!I186+Környezetvédelem!L190+Egészségügy!L227+Sport!I193+Közművelődés!K208+Támogatás!O193</f>
        <v>0</v>
      </c>
      <c r="J186" s="96">
        <f>Igazgatás!J226+Községgazd!M195+Vagyongazd!J191+Közfoglalkoztatás!J186+Közút!J186+Környezetvédelem!M190+Egészségügy!M227+Sport!J193+Közművelődés!L208+Támogatás!P193</f>
        <v>0</v>
      </c>
      <c r="K186" s="96">
        <f>Igazgatás!K226+Községgazd!N195+Vagyongazd!K191+Közfoglalkoztatás!K186+Közút!K186+Környezetvédelem!N190+Egészségügy!N227+Sport!K193+Közművelődés!M208+Támogatás!Q193</f>
        <v>0</v>
      </c>
      <c r="L186" s="96">
        <f>Igazgatás!L226+Községgazd!O195+Vagyongazd!L191+Közfoglalkoztatás!L186+Közút!L186+Környezetvédelem!O190+Egészségügy!O227+Sport!L193+Közművelődés!N208+Támogatás!R193</f>
        <v>0</v>
      </c>
      <c r="M186" s="96">
        <f>Igazgatás!M226+Községgazd!P195+Vagyongazd!M191+Közfoglalkoztatás!M186+Közút!M186+Környezetvédelem!P190+Egészségügy!P227+Sport!M193+Közművelődés!O208+Támogatás!S193</f>
        <v>0</v>
      </c>
      <c r="N186" s="99">
        <f>Igazgatás!N226+Községgazd!Q195+Vagyongazd!N191+Közfoglalkoztatás!N186+Közút!N186+Környezetvédelem!Q190+Egészségügy!Q227+Sport!N193+Közművelődés!P208+Támogatás!T193</f>
        <v>0</v>
      </c>
      <c r="O186" s="96">
        <f>Igazgatás!O226+Községgazd!R195+Vagyongazd!O191+Közfoglalkoztatás!O186+Közút!O186+Környezetvédelem!R190+Egészségügy!R227+Sport!O193+Közművelődés!Q208+Támogatás!U193</f>
        <v>0</v>
      </c>
      <c r="P186" s="98">
        <f>Igazgatás!P226+Községgazd!S195+Vagyongazd!P191+Közfoglalkoztatás!P186+Közút!P186+Környezetvédelem!S190+Egészségügy!S227+Sport!P193+Közművelődés!R208+Támogatás!V193</f>
        <v>0</v>
      </c>
      <c r="Q186" s="99">
        <f>Igazgatás!Q226+Községgazd!T195+Vagyongazd!Q191+Közfoglalkoztatás!Q186+Közút!Q186+Környezetvédelem!T190+Egészségügy!T227+Sport!Q193+Közművelődés!S208+Támogatás!W193</f>
        <v>0</v>
      </c>
      <c r="R186" s="96">
        <f>Igazgatás!R226+Községgazd!U195+Vagyongazd!R191+Közfoglalkoztatás!R186+Közút!R186+Környezetvédelem!U190+Egészségügy!U227+Sport!R193+Közművelődés!T208+Támogatás!X193</f>
        <v>0</v>
      </c>
      <c r="S186" s="98">
        <f>Igazgatás!S226+Községgazd!V195+Vagyongazd!S191+Közfoglalkoztatás!S186+Közút!S186+Környezetvédelem!V190+Egészségügy!V227+Sport!S193+Közművelődés!U208+Támogatás!Y193</f>
        <v>0</v>
      </c>
      <c r="T186" s="100">
        <f>Igazgatás!T226+Községgazd!W195+Vagyongazd!T191+Közfoglalkoztatás!T186+Közút!T186+Környezetvédelem!W190+Egészségügy!W227+Sport!T193+Közművelődés!V208+Támogatás!Z193</f>
        <v>0</v>
      </c>
    </row>
    <row r="187" spans="1:20" hidden="1" x14ac:dyDescent="0.25">
      <c r="B187" s="55"/>
      <c r="C187" s="2"/>
      <c r="D187" s="524" t="s">
        <v>371</v>
      </c>
      <c r="E187" s="524"/>
      <c r="F187" s="258">
        <f>Igazgatás!F227+Községgazd!F196+Vagyongazd!F192+Közfoglalkoztatás!F187+Közút!F187+Környezetvédelem!F191+Egészségügy!F228+Sport!F194+Közművelődés!F209+Támogatás!F194</f>
        <v>0</v>
      </c>
      <c r="G187" s="151">
        <f>Igazgatás!G227+Községgazd!G196+Vagyongazd!G192+Közfoglalkoztatás!G187+Közút!G187+Környezetvédelem!G191+Egészségügy!G228+Sport!G194+Közművelődés!G209+Támogatás!G194</f>
        <v>0</v>
      </c>
      <c r="H187" s="169">
        <f>Igazgatás!H227+Községgazd!H196+Vagyongazd!H192+Közfoglalkoztatás!H187+Közút!H187+Környezetvédelem!H191+Egészségügy!H228+Sport!H194+Közművelődés!H209+Támogatás!H194</f>
        <v>0</v>
      </c>
      <c r="I187" s="76">
        <f>Igazgatás!I227+Községgazd!L196+Vagyongazd!I192+Közfoglalkoztatás!I187+Közút!I187+Környezetvédelem!L191+Egészségügy!L228+Sport!I194+Közművelődés!K209+Támogatás!O194</f>
        <v>0</v>
      </c>
      <c r="J187" s="1">
        <f>Igazgatás!J227+Községgazd!M196+Vagyongazd!J192+Közfoglalkoztatás!J187+Közút!J187+Környezetvédelem!M191+Egészségügy!M228+Sport!J194+Közművelődés!L209+Támogatás!P194</f>
        <v>0</v>
      </c>
      <c r="K187" s="1">
        <f>Igazgatás!K227+Községgazd!N196+Vagyongazd!K192+Közfoglalkoztatás!K187+Közút!K187+Környezetvédelem!N191+Egészségügy!N228+Sport!K194+Közművelődés!M209+Támogatás!Q194</f>
        <v>0</v>
      </c>
      <c r="L187" s="1">
        <f>Igazgatás!L227+Községgazd!O196+Vagyongazd!L192+Közfoglalkoztatás!L187+Közút!L187+Környezetvédelem!O191+Egészségügy!O228+Sport!L194+Közművelődés!N209+Támogatás!R194</f>
        <v>0</v>
      </c>
      <c r="M187" s="1">
        <f>Igazgatás!M227+Községgazd!P196+Vagyongazd!M192+Közfoglalkoztatás!M187+Közút!M187+Környezetvédelem!P191+Egészségügy!P228+Sport!M194+Közművelődés!O209+Támogatás!S194</f>
        <v>0</v>
      </c>
      <c r="N187" s="82">
        <f>Igazgatás!N227+Községgazd!Q196+Vagyongazd!N192+Közfoglalkoztatás!N187+Közút!N187+Környezetvédelem!Q191+Egészségügy!Q228+Sport!N194+Közművelődés!P209+Támogatás!T194</f>
        <v>0</v>
      </c>
      <c r="O187" s="1">
        <f>Igazgatás!O227+Községgazd!R196+Vagyongazd!O192+Közfoglalkoztatás!O187+Közút!O187+Környezetvédelem!R191+Egészségügy!R228+Sport!O194+Közművelődés!Q209+Támogatás!U194</f>
        <v>0</v>
      </c>
      <c r="P187" s="42">
        <f>Igazgatás!P227+Községgazd!S196+Vagyongazd!P192+Közfoglalkoztatás!P187+Közút!P187+Környezetvédelem!S191+Egészségügy!S228+Sport!P194+Közművelődés!R209+Támogatás!V194</f>
        <v>0</v>
      </c>
      <c r="Q187" s="82">
        <f>Igazgatás!Q227+Községgazd!T196+Vagyongazd!Q192+Közfoglalkoztatás!Q187+Közút!Q187+Környezetvédelem!T191+Egészségügy!T228+Sport!Q194+Közművelődés!S209+Támogatás!W194</f>
        <v>0</v>
      </c>
      <c r="R187" s="1">
        <f>Igazgatás!R227+Községgazd!U196+Vagyongazd!R192+Közfoglalkoztatás!R187+Közút!R187+Környezetvédelem!U191+Egészségügy!U228+Sport!R194+Közművelődés!T209+Támogatás!X194</f>
        <v>0</v>
      </c>
      <c r="S187" s="42">
        <f>Igazgatás!S227+Községgazd!V196+Vagyongazd!S192+Közfoglalkoztatás!S187+Közút!S187+Környezetvédelem!V191+Egészségügy!V228+Sport!S194+Közművelődés!U209+Támogatás!Y194</f>
        <v>0</v>
      </c>
      <c r="T187" s="44">
        <f>Igazgatás!T227+Községgazd!W196+Vagyongazd!T192+Közfoglalkoztatás!T187+Közút!T187+Környezetvédelem!W191+Egészségügy!W228+Sport!T194+Közművelődés!V209+Támogatás!Z194</f>
        <v>0</v>
      </c>
    </row>
    <row r="188" spans="1:20" hidden="1" x14ac:dyDescent="0.25">
      <c r="B188" s="55"/>
      <c r="C188" s="2"/>
      <c r="D188" s="524" t="s">
        <v>544</v>
      </c>
      <c r="E188" s="524"/>
      <c r="F188" s="258">
        <f>Igazgatás!F228+Községgazd!F197+Vagyongazd!F193+Közfoglalkoztatás!F188+Közút!F188+Környezetvédelem!F192+Egészségügy!F229+Sport!F195+Közművelődés!F210+Támogatás!F195</f>
        <v>0</v>
      </c>
      <c r="G188" s="151">
        <f>Igazgatás!G228+Községgazd!G197+Vagyongazd!G193+Közfoglalkoztatás!G188+Közút!G188+Környezetvédelem!G192+Egészségügy!G229+Sport!G195+Közművelődés!G210+Támogatás!G195</f>
        <v>0</v>
      </c>
      <c r="H188" s="169">
        <f>Igazgatás!H228+Községgazd!H197+Vagyongazd!H193+Közfoglalkoztatás!H188+Közút!H188+Környezetvédelem!H192+Egészségügy!H229+Sport!H195+Közművelődés!H210+Támogatás!H195</f>
        <v>0</v>
      </c>
      <c r="I188" s="76">
        <f>Igazgatás!I228+Községgazd!L197+Vagyongazd!I193+Közfoglalkoztatás!I188+Közút!I188+Környezetvédelem!L192+Egészségügy!L229+Sport!I195+Közművelődés!K210+Támogatás!O195</f>
        <v>0</v>
      </c>
      <c r="J188" s="1">
        <f>Igazgatás!J228+Községgazd!M197+Vagyongazd!J193+Közfoglalkoztatás!J188+Közút!J188+Környezetvédelem!M192+Egészségügy!M229+Sport!J195+Közművelődés!L210+Támogatás!P195</f>
        <v>0</v>
      </c>
      <c r="K188" s="1">
        <f>Igazgatás!K228+Községgazd!N197+Vagyongazd!K193+Közfoglalkoztatás!K188+Közút!K188+Környezetvédelem!N192+Egészségügy!N229+Sport!K195+Közművelődés!M210+Támogatás!Q195</f>
        <v>0</v>
      </c>
      <c r="L188" s="1">
        <f>Igazgatás!L228+Községgazd!O197+Vagyongazd!L193+Közfoglalkoztatás!L188+Közút!L188+Környezetvédelem!O192+Egészségügy!O229+Sport!L195+Közművelődés!N210+Támogatás!R195</f>
        <v>0</v>
      </c>
      <c r="M188" s="1">
        <f>Igazgatás!M228+Községgazd!P197+Vagyongazd!M193+Közfoglalkoztatás!M188+Közút!M188+Környezetvédelem!P192+Egészségügy!P229+Sport!M195+Közművelődés!O210+Támogatás!S195</f>
        <v>0</v>
      </c>
      <c r="N188" s="82">
        <f>Igazgatás!N228+Községgazd!Q197+Vagyongazd!N193+Közfoglalkoztatás!N188+Közút!N188+Környezetvédelem!Q192+Egészségügy!Q229+Sport!N195+Közművelődés!P210+Támogatás!T195</f>
        <v>0</v>
      </c>
      <c r="O188" s="1">
        <f>Igazgatás!O228+Községgazd!R197+Vagyongazd!O193+Közfoglalkoztatás!O188+Közút!O188+Környezetvédelem!R192+Egészségügy!R229+Sport!O195+Közművelődés!Q210+Támogatás!U195</f>
        <v>0</v>
      </c>
      <c r="P188" s="42">
        <f>Igazgatás!P228+Községgazd!S197+Vagyongazd!P193+Közfoglalkoztatás!P188+Közút!P188+Környezetvédelem!S192+Egészségügy!S229+Sport!P195+Közművelődés!R210+Támogatás!V195</f>
        <v>0</v>
      </c>
      <c r="Q188" s="82">
        <f>Igazgatás!Q228+Községgazd!T197+Vagyongazd!Q193+Közfoglalkoztatás!Q188+Közút!Q188+Környezetvédelem!T192+Egészségügy!T229+Sport!Q195+Közművelődés!S210+Támogatás!W195</f>
        <v>0</v>
      </c>
      <c r="R188" s="1">
        <f>Igazgatás!R228+Községgazd!U197+Vagyongazd!R193+Közfoglalkoztatás!R188+Közút!R188+Környezetvédelem!U192+Egészségügy!U229+Sport!R195+Közművelődés!T210+Támogatás!X195</f>
        <v>0</v>
      </c>
      <c r="S188" s="42">
        <f>Igazgatás!S228+Községgazd!V197+Vagyongazd!S193+Közfoglalkoztatás!S188+Közút!S188+Környezetvédelem!V192+Egészségügy!V229+Sport!S195+Közművelődés!U210+Támogatás!Y195</f>
        <v>0</v>
      </c>
      <c r="T188" s="44">
        <f>Igazgatás!T228+Községgazd!W197+Vagyongazd!T193+Közfoglalkoztatás!T188+Közút!T188+Környezetvédelem!W192+Egészségügy!W229+Sport!T195+Közművelődés!V210+Támogatás!Z195</f>
        <v>0</v>
      </c>
    </row>
    <row r="189" spans="1:20" hidden="1" x14ac:dyDescent="0.25">
      <c r="B189" s="55"/>
      <c r="C189" s="2"/>
      <c r="D189" s="524" t="s">
        <v>547</v>
      </c>
      <c r="E189" s="524"/>
      <c r="F189" s="258">
        <f>Igazgatás!F229+Községgazd!F198+Vagyongazd!F194+Közfoglalkoztatás!F189+Közút!F189+Környezetvédelem!F193+Egészségügy!F230+Sport!F196+Közművelődés!F211+Támogatás!F196</f>
        <v>0</v>
      </c>
      <c r="G189" s="151">
        <f>Igazgatás!G229+Községgazd!G198+Vagyongazd!G194+Közfoglalkoztatás!G189+Közút!G189+Környezetvédelem!G193+Egészségügy!G230+Sport!G196+Közművelődés!G211+Támogatás!G196</f>
        <v>0</v>
      </c>
      <c r="H189" s="169">
        <f>Igazgatás!H229+Községgazd!H198+Vagyongazd!H194+Közfoglalkoztatás!H189+Közút!H189+Környezetvédelem!H193+Egészségügy!H230+Sport!H196+Közművelődés!H211+Támogatás!H196</f>
        <v>0</v>
      </c>
      <c r="I189" s="76">
        <f>Igazgatás!I229+Községgazd!L198+Vagyongazd!I194+Közfoglalkoztatás!I189+Közút!I189+Környezetvédelem!L193+Egészségügy!L230+Sport!I196+Közművelődés!K211+Támogatás!O196</f>
        <v>0</v>
      </c>
      <c r="J189" s="1">
        <f>Igazgatás!J229+Községgazd!M198+Vagyongazd!J194+Közfoglalkoztatás!J189+Közút!J189+Környezetvédelem!M193+Egészségügy!M230+Sport!J196+Közművelődés!L211+Támogatás!P196</f>
        <v>0</v>
      </c>
      <c r="K189" s="1">
        <f>Igazgatás!K229+Községgazd!N198+Vagyongazd!K194+Közfoglalkoztatás!K189+Közút!K189+Környezetvédelem!N193+Egészségügy!N230+Sport!K196+Közművelődés!M211+Támogatás!Q196</f>
        <v>0</v>
      </c>
      <c r="L189" s="1">
        <f>Igazgatás!L229+Községgazd!O198+Vagyongazd!L194+Közfoglalkoztatás!L189+Közút!L189+Környezetvédelem!O193+Egészségügy!O230+Sport!L196+Közművelődés!N211+Támogatás!R196</f>
        <v>0</v>
      </c>
      <c r="M189" s="1">
        <f>Igazgatás!M229+Községgazd!P198+Vagyongazd!M194+Közfoglalkoztatás!M189+Közút!M189+Környezetvédelem!P193+Egészségügy!P230+Sport!M196+Közművelődés!O211+Támogatás!S196</f>
        <v>0</v>
      </c>
      <c r="N189" s="82">
        <f>Igazgatás!N229+Községgazd!Q198+Vagyongazd!N194+Közfoglalkoztatás!N189+Közút!N189+Környezetvédelem!Q193+Egészségügy!Q230+Sport!N196+Közművelődés!P211+Támogatás!T196</f>
        <v>0</v>
      </c>
      <c r="O189" s="1">
        <f>Igazgatás!O229+Községgazd!R198+Vagyongazd!O194+Közfoglalkoztatás!O189+Közút!O189+Környezetvédelem!R193+Egészségügy!R230+Sport!O196+Közművelődés!Q211+Támogatás!U196</f>
        <v>0</v>
      </c>
      <c r="P189" s="42">
        <f>Igazgatás!P229+Községgazd!S198+Vagyongazd!P194+Közfoglalkoztatás!P189+Közút!P189+Környezetvédelem!S193+Egészségügy!S230+Sport!P196+Közművelődés!R211+Támogatás!V196</f>
        <v>0</v>
      </c>
      <c r="Q189" s="82">
        <f>Igazgatás!Q229+Községgazd!T198+Vagyongazd!Q194+Közfoglalkoztatás!Q189+Közút!Q189+Környezetvédelem!T193+Egészségügy!T230+Sport!Q196+Közművelődés!S211+Támogatás!W196</f>
        <v>0</v>
      </c>
      <c r="R189" s="1">
        <f>Igazgatás!R229+Községgazd!U198+Vagyongazd!R194+Közfoglalkoztatás!R189+Közút!R189+Környezetvédelem!U193+Egészségügy!U230+Sport!R196+Közművelődés!T211+Támogatás!X196</f>
        <v>0</v>
      </c>
      <c r="S189" s="42">
        <f>Igazgatás!S229+Községgazd!V198+Vagyongazd!S194+Közfoglalkoztatás!S189+Közút!S189+Környezetvédelem!V193+Egészségügy!V230+Sport!S196+Közművelődés!U211+Támogatás!Y196</f>
        <v>0</v>
      </c>
      <c r="T189" s="44">
        <f>Igazgatás!T229+Községgazd!W198+Vagyongazd!T194+Közfoglalkoztatás!T189+Közút!T189+Környezetvédelem!W193+Egészségügy!W230+Sport!T196+Közművelődés!V211+Támogatás!Z196</f>
        <v>0</v>
      </c>
    </row>
    <row r="190" spans="1:20" hidden="1" x14ac:dyDescent="0.25">
      <c r="B190" s="55"/>
      <c r="C190" s="2"/>
      <c r="D190" s="523" t="s">
        <v>818</v>
      </c>
      <c r="E190" s="523"/>
      <c r="F190" s="268">
        <f>Igazgatás!F230+Községgazd!F199+Vagyongazd!F195+Közfoglalkoztatás!F190+Közút!F190+Környezetvédelem!F194+Egészségügy!F231+Sport!F197+Közművelődés!F212+Támogatás!F197</f>
        <v>0</v>
      </c>
      <c r="G190" s="161">
        <f>Igazgatás!G230+Községgazd!G199+Vagyongazd!G195+Közfoglalkoztatás!G190+Közút!G190+Környezetvédelem!G194+Egészségügy!G231+Sport!G197+Közművelődés!G212+Támogatás!G197</f>
        <v>0</v>
      </c>
      <c r="H190" s="169">
        <f>Igazgatás!H230+Községgazd!H199+Vagyongazd!H195+Közfoglalkoztatás!H190+Közút!H190+Környezetvédelem!H194+Egészségügy!H231+Sport!H197+Közművelődés!H212+Támogatás!H197</f>
        <v>0</v>
      </c>
      <c r="I190" s="76">
        <f>Igazgatás!I230+Községgazd!L199+Vagyongazd!I195+Közfoglalkoztatás!I190+Közút!I190+Környezetvédelem!L194+Egészségügy!L231+Sport!I197+Közművelődés!K212+Támogatás!O197</f>
        <v>0</v>
      </c>
      <c r="J190" s="1">
        <f>Igazgatás!J230+Községgazd!M199+Vagyongazd!J195+Közfoglalkoztatás!J190+Közút!J190+Környezetvédelem!M194+Egészségügy!M231+Sport!J197+Közművelődés!L212+Támogatás!P197</f>
        <v>0</v>
      </c>
      <c r="K190" s="1">
        <f>Igazgatás!K230+Községgazd!N199+Vagyongazd!K195+Közfoglalkoztatás!K190+Közút!K190+Környezetvédelem!N194+Egészségügy!N231+Sport!K197+Közművelődés!M212+Támogatás!Q197</f>
        <v>0</v>
      </c>
      <c r="L190" s="1">
        <f>Igazgatás!L230+Községgazd!O199+Vagyongazd!L195+Közfoglalkoztatás!L190+Közút!L190+Környezetvédelem!O194+Egészségügy!O231+Sport!L197+Közművelődés!N212+Támogatás!R197</f>
        <v>0</v>
      </c>
      <c r="M190" s="1">
        <f>Igazgatás!M230+Községgazd!P199+Vagyongazd!M195+Közfoglalkoztatás!M190+Közút!M190+Környezetvédelem!P194+Egészségügy!P231+Sport!M197+Közművelődés!O212+Támogatás!S197</f>
        <v>0</v>
      </c>
      <c r="N190" s="82">
        <f>Igazgatás!N230+Községgazd!Q199+Vagyongazd!N195+Közfoglalkoztatás!N190+Közút!N190+Környezetvédelem!Q194+Egészségügy!Q231+Sport!N197+Közművelődés!P212+Támogatás!T197</f>
        <v>0</v>
      </c>
      <c r="O190" s="1">
        <f>Igazgatás!O230+Községgazd!R199+Vagyongazd!O195+Közfoglalkoztatás!O190+Közút!O190+Környezetvédelem!R194+Egészségügy!R231+Sport!O197+Közművelődés!Q212+Támogatás!U197</f>
        <v>0</v>
      </c>
      <c r="P190" s="42">
        <f>Igazgatás!P230+Községgazd!S199+Vagyongazd!P195+Közfoglalkoztatás!P190+Közút!P190+Környezetvédelem!S194+Egészségügy!S231+Sport!P197+Közművelődés!R212+Támogatás!V197</f>
        <v>0</v>
      </c>
      <c r="Q190" s="82">
        <f>Igazgatás!Q230+Községgazd!T199+Vagyongazd!Q195+Közfoglalkoztatás!Q190+Közút!Q190+Környezetvédelem!T194+Egészségügy!T231+Sport!Q197+Közművelődés!S212+Támogatás!W197</f>
        <v>0</v>
      </c>
      <c r="R190" s="1">
        <f>Igazgatás!R230+Községgazd!U199+Vagyongazd!R195+Közfoglalkoztatás!R190+Közút!R190+Környezetvédelem!U194+Egészségügy!U231+Sport!R197+Közművelődés!T212+Támogatás!X197</f>
        <v>0</v>
      </c>
      <c r="S190" s="42">
        <f>Igazgatás!S230+Községgazd!V199+Vagyongazd!S195+Közfoglalkoztatás!S190+Közút!S190+Környezetvédelem!V194+Egészségügy!V231+Sport!S197+Közművelődés!U212+Támogatás!Y197</f>
        <v>0</v>
      </c>
      <c r="T190" s="44">
        <f>Igazgatás!T230+Községgazd!W199+Vagyongazd!T195+Közfoglalkoztatás!T190+Közút!T190+Környezetvédelem!W194+Egészségügy!W231+Sport!T197+Közművelődés!V212+Támogatás!Z197</f>
        <v>0</v>
      </c>
    </row>
    <row r="191" spans="1:20" hidden="1" x14ac:dyDescent="0.25">
      <c r="B191" s="55"/>
      <c r="C191" s="2"/>
      <c r="D191" s="524" t="s">
        <v>554</v>
      </c>
      <c r="E191" s="524"/>
      <c r="F191" s="258">
        <f>Igazgatás!F231+Községgazd!F200+Vagyongazd!F196+Közfoglalkoztatás!F191+Közút!F191+Környezetvédelem!F195+Egészségügy!F232+Sport!F198+Közművelődés!F213+Támogatás!F198</f>
        <v>0</v>
      </c>
      <c r="G191" s="151">
        <f>Igazgatás!G231+Községgazd!G200+Vagyongazd!G196+Közfoglalkoztatás!G191+Közút!G191+Környezetvédelem!G195+Egészségügy!G232+Sport!G198+Közművelődés!G213+Támogatás!G198</f>
        <v>0</v>
      </c>
      <c r="H191" s="169">
        <f>Igazgatás!H231+Községgazd!H200+Vagyongazd!H196+Közfoglalkoztatás!H191+Közút!H191+Környezetvédelem!H195+Egészségügy!H232+Sport!H198+Közművelődés!H213+Támogatás!H198</f>
        <v>0</v>
      </c>
      <c r="I191" s="76">
        <f>Igazgatás!I231+Községgazd!L200+Vagyongazd!I196+Közfoglalkoztatás!I191+Közút!I191+Környezetvédelem!L195+Egészségügy!L232+Sport!I198+Közművelődés!K213+Támogatás!O198</f>
        <v>0</v>
      </c>
      <c r="J191" s="1">
        <f>Igazgatás!J231+Községgazd!M200+Vagyongazd!J196+Közfoglalkoztatás!J191+Közút!J191+Környezetvédelem!M195+Egészségügy!M232+Sport!J198+Közművelődés!L213+Támogatás!P198</f>
        <v>0</v>
      </c>
      <c r="K191" s="1">
        <f>Igazgatás!K231+Községgazd!N200+Vagyongazd!K196+Közfoglalkoztatás!K191+Közút!K191+Környezetvédelem!N195+Egészségügy!N232+Sport!K198+Közművelődés!M213+Támogatás!Q198</f>
        <v>0</v>
      </c>
      <c r="L191" s="1">
        <f>Igazgatás!L231+Községgazd!O200+Vagyongazd!L196+Közfoglalkoztatás!L191+Közút!L191+Környezetvédelem!O195+Egészségügy!O232+Sport!L198+Közművelődés!N213+Támogatás!R198</f>
        <v>0</v>
      </c>
      <c r="M191" s="1">
        <f>Igazgatás!M231+Községgazd!P200+Vagyongazd!M196+Közfoglalkoztatás!M191+Közút!M191+Környezetvédelem!P195+Egészségügy!P232+Sport!M198+Közművelődés!O213+Támogatás!S198</f>
        <v>0</v>
      </c>
      <c r="N191" s="82">
        <f>Igazgatás!N231+Községgazd!Q200+Vagyongazd!N196+Közfoglalkoztatás!N191+Közút!N191+Környezetvédelem!Q195+Egészségügy!Q232+Sport!N198+Közművelődés!P213+Támogatás!T198</f>
        <v>0</v>
      </c>
      <c r="O191" s="1">
        <f>Igazgatás!O231+Községgazd!R200+Vagyongazd!O196+Közfoglalkoztatás!O191+Közút!O191+Környezetvédelem!R195+Egészségügy!R232+Sport!O198+Közművelődés!Q213+Támogatás!U198</f>
        <v>0</v>
      </c>
      <c r="P191" s="42">
        <f>Igazgatás!P231+Községgazd!S200+Vagyongazd!P196+Közfoglalkoztatás!P191+Közút!P191+Környezetvédelem!S195+Egészségügy!S232+Sport!P198+Közművelődés!R213+Támogatás!V198</f>
        <v>0</v>
      </c>
      <c r="Q191" s="82">
        <f>Igazgatás!Q231+Községgazd!T200+Vagyongazd!Q196+Közfoglalkoztatás!Q191+Közút!Q191+Környezetvédelem!T195+Egészségügy!T232+Sport!Q198+Közművelődés!S213+Támogatás!W198</f>
        <v>0</v>
      </c>
      <c r="R191" s="1">
        <f>Igazgatás!R231+Községgazd!U200+Vagyongazd!R196+Közfoglalkoztatás!R191+Közút!R191+Környezetvédelem!U195+Egészségügy!U232+Sport!R198+Közművelődés!T213+Támogatás!X198</f>
        <v>0</v>
      </c>
      <c r="S191" s="42">
        <f>Igazgatás!S231+Községgazd!V200+Vagyongazd!S196+Közfoglalkoztatás!S191+Közút!S191+Környezetvédelem!V195+Egészségügy!V232+Sport!S198+Közművelődés!U213+Támogatás!Y198</f>
        <v>0</v>
      </c>
      <c r="T191" s="44">
        <f>Igazgatás!T231+Községgazd!W200+Vagyongazd!T196+Közfoglalkoztatás!T191+Közút!T191+Környezetvédelem!W195+Egészségügy!W232+Sport!T198+Közművelődés!V213+Támogatás!Z198</f>
        <v>0</v>
      </c>
    </row>
    <row r="192" spans="1:20" hidden="1" x14ac:dyDescent="0.25">
      <c r="B192" s="55"/>
      <c r="C192" s="2"/>
      <c r="D192" s="524" t="s">
        <v>553</v>
      </c>
      <c r="E192" s="524"/>
      <c r="F192" s="258">
        <f>Igazgatás!F232+Községgazd!F201+Vagyongazd!F197+Közfoglalkoztatás!F192+Közút!F192+Környezetvédelem!F196+Egészségügy!F233+Sport!F199+Közművelődés!F214+Támogatás!F199</f>
        <v>0</v>
      </c>
      <c r="G192" s="151">
        <f>Igazgatás!G232+Községgazd!G201+Vagyongazd!G197+Közfoglalkoztatás!G192+Közút!G192+Környezetvédelem!G196+Egészségügy!G233+Sport!G199+Közművelődés!G214+Támogatás!G199</f>
        <v>0</v>
      </c>
      <c r="H192" s="169">
        <f>Igazgatás!H232+Községgazd!H201+Vagyongazd!H197+Közfoglalkoztatás!H192+Közút!H192+Környezetvédelem!H196+Egészségügy!H233+Sport!H199+Közművelődés!H214+Támogatás!H199</f>
        <v>0</v>
      </c>
      <c r="I192" s="76">
        <f>Igazgatás!I232+Községgazd!L201+Vagyongazd!I197+Közfoglalkoztatás!I192+Közút!I192+Környezetvédelem!L196+Egészségügy!L233+Sport!I199+Közművelődés!K214+Támogatás!O199</f>
        <v>0</v>
      </c>
      <c r="J192" s="1">
        <f>Igazgatás!J232+Községgazd!M201+Vagyongazd!J197+Közfoglalkoztatás!J192+Közút!J192+Környezetvédelem!M196+Egészségügy!M233+Sport!J199+Közművelődés!L214+Támogatás!P199</f>
        <v>0</v>
      </c>
      <c r="K192" s="1">
        <f>Igazgatás!K232+Községgazd!N201+Vagyongazd!K197+Közfoglalkoztatás!K192+Közút!K192+Környezetvédelem!N196+Egészségügy!N233+Sport!K199+Közművelődés!M214+Támogatás!Q199</f>
        <v>0</v>
      </c>
      <c r="L192" s="1">
        <f>Igazgatás!L232+Községgazd!O201+Vagyongazd!L197+Közfoglalkoztatás!L192+Közút!L192+Környezetvédelem!O196+Egészségügy!O233+Sport!L199+Közművelődés!N214+Támogatás!R199</f>
        <v>0</v>
      </c>
      <c r="M192" s="1">
        <f>Igazgatás!M232+Községgazd!P201+Vagyongazd!M197+Közfoglalkoztatás!M192+Közút!M192+Környezetvédelem!P196+Egészségügy!P233+Sport!M199+Közművelődés!O214+Támogatás!S199</f>
        <v>0</v>
      </c>
      <c r="N192" s="82">
        <f>Igazgatás!N232+Községgazd!Q201+Vagyongazd!N197+Közfoglalkoztatás!N192+Közút!N192+Környezetvédelem!Q196+Egészségügy!Q233+Sport!N199+Közművelődés!P214+Támogatás!T199</f>
        <v>0</v>
      </c>
      <c r="O192" s="1">
        <f>Igazgatás!O232+Községgazd!R201+Vagyongazd!O197+Közfoglalkoztatás!O192+Közút!O192+Környezetvédelem!R196+Egészségügy!R233+Sport!O199+Közművelődés!Q214+Támogatás!U199</f>
        <v>0</v>
      </c>
      <c r="P192" s="42">
        <f>Igazgatás!P232+Községgazd!S201+Vagyongazd!P197+Közfoglalkoztatás!P192+Közút!P192+Környezetvédelem!S196+Egészségügy!S233+Sport!P199+Közművelődés!R214+Támogatás!V199</f>
        <v>0</v>
      </c>
      <c r="Q192" s="82">
        <f>Igazgatás!Q232+Községgazd!T201+Vagyongazd!Q197+Közfoglalkoztatás!Q192+Közút!Q192+Környezetvédelem!T196+Egészségügy!T233+Sport!Q199+Közművelődés!S214+Támogatás!W199</f>
        <v>0</v>
      </c>
      <c r="R192" s="1">
        <f>Igazgatás!R232+Községgazd!U201+Vagyongazd!R197+Közfoglalkoztatás!R192+Közút!R192+Környezetvédelem!U196+Egészségügy!U233+Sport!R199+Közművelődés!T214+Támogatás!X199</f>
        <v>0</v>
      </c>
      <c r="S192" s="42">
        <f>Igazgatás!S232+Községgazd!V201+Vagyongazd!S197+Közfoglalkoztatás!S192+Közút!S192+Környezetvédelem!V196+Egészségügy!V233+Sport!S199+Közművelődés!U214+Támogatás!Y199</f>
        <v>0</v>
      </c>
      <c r="T192" s="44">
        <f>Igazgatás!T232+Községgazd!W201+Vagyongazd!T197+Közfoglalkoztatás!T192+Közút!T192+Környezetvédelem!W196+Egészségügy!W233+Sport!T199+Közművelődés!V214+Támogatás!Z199</f>
        <v>0</v>
      </c>
    </row>
    <row r="193" spans="1:20" ht="25.5" hidden="1" customHeight="1" x14ac:dyDescent="0.25">
      <c r="B193" s="55"/>
      <c r="C193" s="2"/>
      <c r="D193" s="523" t="s">
        <v>557</v>
      </c>
      <c r="E193" s="523"/>
      <c r="F193" s="268">
        <f>Igazgatás!F233+Községgazd!F202+Vagyongazd!F198+Közfoglalkoztatás!F193+Közút!F193+Környezetvédelem!F197+Egészségügy!F234+Sport!F200+Közművelődés!F215+Támogatás!F200</f>
        <v>0</v>
      </c>
      <c r="G193" s="161">
        <f>Igazgatás!G233+Községgazd!G202+Vagyongazd!G198+Közfoglalkoztatás!G193+Közút!G193+Környezetvédelem!G197+Egészségügy!G234+Sport!G200+Közművelődés!G215+Támogatás!G200</f>
        <v>0</v>
      </c>
      <c r="H193" s="169">
        <f>Igazgatás!H233+Községgazd!H202+Vagyongazd!H198+Közfoglalkoztatás!H193+Közút!H193+Környezetvédelem!H197+Egészségügy!H234+Sport!H200+Közművelődés!H215+Támogatás!H200</f>
        <v>0</v>
      </c>
      <c r="I193" s="76">
        <f>Igazgatás!I233+Községgazd!L202+Vagyongazd!I198+Közfoglalkoztatás!I193+Közút!I193+Környezetvédelem!L197+Egészségügy!L234+Sport!I200+Közművelődés!K215+Támogatás!O200</f>
        <v>0</v>
      </c>
      <c r="J193" s="1">
        <f>Igazgatás!J233+Községgazd!M202+Vagyongazd!J198+Közfoglalkoztatás!J193+Közút!J193+Környezetvédelem!M197+Egészségügy!M234+Sport!J200+Közművelődés!L215+Támogatás!P200</f>
        <v>0</v>
      </c>
      <c r="K193" s="1">
        <f>Igazgatás!K233+Községgazd!N202+Vagyongazd!K198+Közfoglalkoztatás!K193+Közút!K193+Környezetvédelem!N197+Egészségügy!N234+Sport!K200+Közművelődés!M215+Támogatás!Q200</f>
        <v>0</v>
      </c>
      <c r="L193" s="1">
        <f>Igazgatás!L233+Községgazd!O202+Vagyongazd!L198+Közfoglalkoztatás!L193+Közút!L193+Környezetvédelem!O197+Egészségügy!O234+Sport!L200+Közművelődés!N215+Támogatás!R200</f>
        <v>0</v>
      </c>
      <c r="M193" s="1">
        <f>Igazgatás!M233+Községgazd!P202+Vagyongazd!M198+Közfoglalkoztatás!M193+Közút!M193+Környezetvédelem!P197+Egészségügy!P234+Sport!M200+Közművelődés!O215+Támogatás!S200</f>
        <v>0</v>
      </c>
      <c r="N193" s="82">
        <f>Igazgatás!N233+Községgazd!Q202+Vagyongazd!N198+Közfoglalkoztatás!N193+Közút!N193+Környezetvédelem!Q197+Egészségügy!Q234+Sport!N200+Közművelődés!P215+Támogatás!T200</f>
        <v>0</v>
      </c>
      <c r="O193" s="1">
        <f>Igazgatás!O233+Községgazd!R202+Vagyongazd!O198+Közfoglalkoztatás!O193+Közút!O193+Környezetvédelem!R197+Egészségügy!R234+Sport!O200+Közművelődés!Q215+Támogatás!U200</f>
        <v>0</v>
      </c>
      <c r="P193" s="42">
        <f>Igazgatás!P233+Községgazd!S202+Vagyongazd!P198+Közfoglalkoztatás!P193+Közút!P193+Környezetvédelem!S197+Egészségügy!S234+Sport!P200+Közművelődés!R215+Támogatás!V200</f>
        <v>0</v>
      </c>
      <c r="Q193" s="82">
        <f>Igazgatás!Q233+Községgazd!T202+Vagyongazd!Q198+Közfoglalkoztatás!Q193+Közút!Q193+Környezetvédelem!T197+Egészségügy!T234+Sport!Q200+Közművelődés!S215+Támogatás!W200</f>
        <v>0</v>
      </c>
      <c r="R193" s="1">
        <f>Igazgatás!R233+Községgazd!U202+Vagyongazd!R198+Közfoglalkoztatás!R193+Közút!R193+Környezetvédelem!U197+Egészségügy!U234+Sport!R200+Közművelődés!T215+Támogatás!X200</f>
        <v>0</v>
      </c>
      <c r="S193" s="42">
        <f>Igazgatás!S233+Községgazd!V202+Vagyongazd!S198+Közfoglalkoztatás!S193+Közút!S193+Környezetvédelem!V197+Egészségügy!V234+Sport!S200+Közművelődés!U215+Támogatás!Y200</f>
        <v>0</v>
      </c>
      <c r="T193" s="44">
        <f>Igazgatás!T233+Községgazd!W202+Vagyongazd!T198+Közfoglalkoztatás!T193+Közút!T193+Környezetvédelem!W197+Egészségügy!W234+Sport!T200+Közművelődés!V215+Támogatás!Z200</f>
        <v>0</v>
      </c>
    </row>
    <row r="194" spans="1:20" hidden="1" x14ac:dyDescent="0.25">
      <c r="B194" s="55"/>
      <c r="C194" s="2"/>
      <c r="D194" s="524" t="s">
        <v>819</v>
      </c>
      <c r="E194" s="524"/>
      <c r="F194" s="258">
        <f>Igazgatás!F234+Községgazd!F203+Vagyongazd!F199+Közfoglalkoztatás!F194+Közút!F194+Környezetvédelem!F198+Egészségügy!F235+Sport!F201+Közművelődés!F216+Támogatás!F201</f>
        <v>0</v>
      </c>
      <c r="G194" s="151">
        <f>Igazgatás!G234+Községgazd!G203+Vagyongazd!G199+Közfoglalkoztatás!G194+Közút!G194+Környezetvédelem!G198+Egészségügy!G235+Sport!G201+Közművelődés!G216+Támogatás!G201</f>
        <v>0</v>
      </c>
      <c r="H194" s="169">
        <f>Igazgatás!H234+Községgazd!H203+Vagyongazd!H199+Közfoglalkoztatás!H194+Közút!H194+Környezetvédelem!H198+Egészségügy!H235+Sport!H201+Közművelődés!H216+Támogatás!H201</f>
        <v>0</v>
      </c>
      <c r="I194" s="76">
        <f>Igazgatás!I234+Községgazd!L203+Vagyongazd!I199+Közfoglalkoztatás!I194+Közút!I194+Környezetvédelem!L198+Egészségügy!L235+Sport!I201+Közművelődés!K216+Támogatás!O201</f>
        <v>0</v>
      </c>
      <c r="J194" s="1">
        <f>Igazgatás!J234+Községgazd!M203+Vagyongazd!J199+Közfoglalkoztatás!J194+Közút!J194+Környezetvédelem!M198+Egészségügy!M235+Sport!J201+Közművelődés!L216+Támogatás!P201</f>
        <v>0</v>
      </c>
      <c r="K194" s="1">
        <f>Igazgatás!K234+Községgazd!N203+Vagyongazd!K199+Közfoglalkoztatás!K194+Közút!K194+Környezetvédelem!N198+Egészségügy!N235+Sport!K201+Közművelődés!M216+Támogatás!Q201</f>
        <v>0</v>
      </c>
      <c r="L194" s="1">
        <f>Igazgatás!L234+Községgazd!O203+Vagyongazd!L199+Közfoglalkoztatás!L194+Közút!L194+Környezetvédelem!O198+Egészségügy!O235+Sport!L201+Közművelődés!N216+Támogatás!R201</f>
        <v>0</v>
      </c>
      <c r="M194" s="1">
        <f>Igazgatás!M234+Községgazd!P203+Vagyongazd!M199+Közfoglalkoztatás!M194+Közút!M194+Környezetvédelem!P198+Egészségügy!P235+Sport!M201+Közművelődés!O216+Támogatás!S201</f>
        <v>0</v>
      </c>
      <c r="N194" s="82">
        <f>Igazgatás!N234+Községgazd!Q203+Vagyongazd!N199+Közfoglalkoztatás!N194+Közút!N194+Környezetvédelem!Q198+Egészségügy!Q235+Sport!N201+Közművelődés!P216+Támogatás!T201</f>
        <v>0</v>
      </c>
      <c r="O194" s="1">
        <f>Igazgatás!O234+Községgazd!R203+Vagyongazd!O199+Közfoglalkoztatás!O194+Közút!O194+Környezetvédelem!R198+Egészségügy!R235+Sport!O201+Közművelődés!Q216+Támogatás!U201</f>
        <v>0</v>
      </c>
      <c r="P194" s="42">
        <f>Igazgatás!P234+Községgazd!S203+Vagyongazd!P199+Közfoglalkoztatás!P194+Közút!P194+Környezetvédelem!S198+Egészségügy!S235+Sport!P201+Közművelődés!R216+Támogatás!V201</f>
        <v>0</v>
      </c>
      <c r="Q194" s="82">
        <f>Igazgatás!Q234+Községgazd!T203+Vagyongazd!Q199+Közfoglalkoztatás!Q194+Közút!Q194+Környezetvédelem!T198+Egészségügy!T235+Sport!Q201+Közművelődés!S216+Támogatás!W201</f>
        <v>0</v>
      </c>
      <c r="R194" s="1">
        <f>Igazgatás!R234+Községgazd!U203+Vagyongazd!R199+Közfoglalkoztatás!R194+Közút!R194+Környezetvédelem!U198+Egészségügy!U235+Sport!R201+Közművelődés!T216+Támogatás!X201</f>
        <v>0</v>
      </c>
      <c r="S194" s="42">
        <f>Igazgatás!S234+Községgazd!V203+Vagyongazd!S199+Közfoglalkoztatás!S194+Közút!S194+Környezetvédelem!V198+Egészségügy!V235+Sport!S201+Közművelődés!U216+Támogatás!Y201</f>
        <v>0</v>
      </c>
      <c r="T194" s="44">
        <f>Igazgatás!T234+Községgazd!W203+Vagyongazd!T199+Közfoglalkoztatás!T194+Közút!T194+Környezetvédelem!W198+Egészségügy!W235+Sport!T201+Közművelődés!V216+Támogatás!Z201</f>
        <v>0</v>
      </c>
    </row>
    <row r="195" spans="1:20" ht="25.5" hidden="1" customHeight="1" x14ac:dyDescent="0.25">
      <c r="B195" s="55"/>
      <c r="C195" s="2"/>
      <c r="D195" s="523" t="s">
        <v>562</v>
      </c>
      <c r="E195" s="523"/>
      <c r="F195" s="268">
        <f>Igazgatás!F235+Községgazd!F204+Vagyongazd!F200+Közfoglalkoztatás!F195+Közút!F195+Környezetvédelem!F199+Egészségügy!F236+Sport!F202+Közművelődés!F217+Támogatás!F202</f>
        <v>0</v>
      </c>
      <c r="G195" s="161">
        <f>Igazgatás!G235+Községgazd!G204+Vagyongazd!G200+Közfoglalkoztatás!G195+Közút!G195+Környezetvédelem!G199+Egészségügy!G236+Sport!G202+Közművelődés!G217+Támogatás!G202</f>
        <v>0</v>
      </c>
      <c r="H195" s="169">
        <f>Igazgatás!H235+Községgazd!H204+Vagyongazd!H200+Közfoglalkoztatás!H195+Közút!H195+Környezetvédelem!H199+Egészségügy!H236+Sport!H202+Közművelődés!H217+Támogatás!H202</f>
        <v>0</v>
      </c>
      <c r="I195" s="76">
        <f>Igazgatás!I235+Községgazd!L204+Vagyongazd!I200+Közfoglalkoztatás!I195+Közút!I195+Környezetvédelem!L199+Egészségügy!L236+Sport!I202+Közművelődés!K217+Támogatás!O202</f>
        <v>0</v>
      </c>
      <c r="J195" s="1">
        <f>Igazgatás!J235+Községgazd!M204+Vagyongazd!J200+Közfoglalkoztatás!J195+Közút!J195+Környezetvédelem!M199+Egészségügy!M236+Sport!J202+Közművelődés!L217+Támogatás!P202</f>
        <v>0</v>
      </c>
      <c r="K195" s="1">
        <f>Igazgatás!K235+Községgazd!N204+Vagyongazd!K200+Közfoglalkoztatás!K195+Közút!K195+Környezetvédelem!N199+Egészségügy!N236+Sport!K202+Közművelődés!M217+Támogatás!Q202</f>
        <v>0</v>
      </c>
      <c r="L195" s="1">
        <f>Igazgatás!L235+Községgazd!O204+Vagyongazd!L200+Közfoglalkoztatás!L195+Közút!L195+Környezetvédelem!O199+Egészségügy!O236+Sport!L202+Közművelődés!N217+Támogatás!R202</f>
        <v>0</v>
      </c>
      <c r="M195" s="1">
        <f>Igazgatás!M235+Községgazd!P204+Vagyongazd!M200+Közfoglalkoztatás!M195+Közút!M195+Környezetvédelem!P199+Egészségügy!P236+Sport!M202+Közművelődés!O217+Támogatás!S202</f>
        <v>0</v>
      </c>
      <c r="N195" s="82">
        <f>Igazgatás!N235+Községgazd!Q204+Vagyongazd!N200+Közfoglalkoztatás!N195+Közút!N195+Környezetvédelem!Q199+Egészségügy!Q236+Sport!N202+Közművelődés!P217+Támogatás!T202</f>
        <v>0</v>
      </c>
      <c r="O195" s="1">
        <f>Igazgatás!O235+Községgazd!R204+Vagyongazd!O200+Közfoglalkoztatás!O195+Közút!O195+Környezetvédelem!R199+Egészségügy!R236+Sport!O202+Közművelődés!Q217+Támogatás!U202</f>
        <v>0</v>
      </c>
      <c r="P195" s="42">
        <f>Igazgatás!P235+Községgazd!S204+Vagyongazd!P200+Közfoglalkoztatás!P195+Közút!P195+Környezetvédelem!S199+Egészségügy!S236+Sport!P202+Közművelődés!R217+Támogatás!V202</f>
        <v>0</v>
      </c>
      <c r="Q195" s="82">
        <f>Igazgatás!Q235+Községgazd!T204+Vagyongazd!Q200+Közfoglalkoztatás!Q195+Közút!Q195+Környezetvédelem!T199+Egészségügy!T236+Sport!Q202+Közművelődés!S217+Támogatás!W202</f>
        <v>0</v>
      </c>
      <c r="R195" s="1">
        <f>Igazgatás!R235+Községgazd!U204+Vagyongazd!R200+Közfoglalkoztatás!R195+Közút!R195+Környezetvédelem!U199+Egészségügy!U236+Sport!R202+Közművelődés!T217+Támogatás!X202</f>
        <v>0</v>
      </c>
      <c r="S195" s="42">
        <f>Igazgatás!S235+Községgazd!V204+Vagyongazd!S200+Közfoglalkoztatás!S195+Közút!S195+Környezetvédelem!V199+Egészségügy!V236+Sport!S202+Közművelődés!U217+Támogatás!Y202</f>
        <v>0</v>
      </c>
      <c r="T195" s="44">
        <f>Igazgatás!T235+Községgazd!W204+Vagyongazd!T200+Közfoglalkoztatás!T195+Közút!T195+Környezetvédelem!W199+Egészségügy!W236+Sport!T202+Közművelődés!V217+Támogatás!Z202</f>
        <v>0</v>
      </c>
    </row>
    <row r="196" spans="1:20" ht="25.5" hidden="1" customHeight="1" x14ac:dyDescent="0.25">
      <c r="B196" s="55"/>
      <c r="C196" s="2"/>
      <c r="D196" s="523" t="s">
        <v>565</v>
      </c>
      <c r="E196" s="523"/>
      <c r="F196" s="268">
        <f>Igazgatás!F236+Községgazd!F205+Vagyongazd!F201+Közfoglalkoztatás!F196+Közút!F196+Környezetvédelem!F200+Egészségügy!F237+Sport!F203+Közművelődés!F218+Támogatás!F203</f>
        <v>0</v>
      </c>
      <c r="G196" s="161">
        <f>Igazgatás!G236+Községgazd!G205+Vagyongazd!G201+Közfoglalkoztatás!G196+Közút!G196+Környezetvédelem!G200+Egészségügy!G237+Sport!G203+Közművelődés!G218+Támogatás!G203</f>
        <v>0</v>
      </c>
      <c r="H196" s="169">
        <f>Igazgatás!H236+Községgazd!H205+Vagyongazd!H201+Közfoglalkoztatás!H196+Közút!H196+Környezetvédelem!H200+Egészségügy!H237+Sport!H203+Közművelődés!H218+Támogatás!H203</f>
        <v>0</v>
      </c>
      <c r="I196" s="76">
        <f>Igazgatás!I236+Községgazd!L205+Vagyongazd!I201+Közfoglalkoztatás!I196+Közút!I196+Környezetvédelem!L200+Egészségügy!L237+Sport!I203+Közművelődés!K218+Támogatás!O203</f>
        <v>0</v>
      </c>
      <c r="J196" s="1">
        <f>Igazgatás!J236+Községgazd!M205+Vagyongazd!J201+Közfoglalkoztatás!J196+Közút!J196+Környezetvédelem!M200+Egészségügy!M237+Sport!J203+Közművelődés!L218+Támogatás!P203</f>
        <v>0</v>
      </c>
      <c r="K196" s="1">
        <f>Igazgatás!K236+Községgazd!N205+Vagyongazd!K201+Közfoglalkoztatás!K196+Közút!K196+Környezetvédelem!N200+Egészségügy!N237+Sport!K203+Közművelődés!M218+Támogatás!Q203</f>
        <v>0</v>
      </c>
      <c r="L196" s="1">
        <f>Igazgatás!L236+Községgazd!O205+Vagyongazd!L201+Közfoglalkoztatás!L196+Közút!L196+Környezetvédelem!O200+Egészségügy!O237+Sport!L203+Közművelődés!N218+Támogatás!R203</f>
        <v>0</v>
      </c>
      <c r="M196" s="1">
        <f>Igazgatás!M236+Községgazd!P205+Vagyongazd!M201+Közfoglalkoztatás!M196+Közút!M196+Környezetvédelem!P200+Egészségügy!P237+Sport!M203+Közművelődés!O218+Támogatás!S203</f>
        <v>0</v>
      </c>
      <c r="N196" s="82">
        <f>Igazgatás!N236+Községgazd!Q205+Vagyongazd!N201+Közfoglalkoztatás!N196+Közút!N196+Környezetvédelem!Q200+Egészségügy!Q237+Sport!N203+Közművelődés!P218+Támogatás!T203</f>
        <v>0</v>
      </c>
      <c r="O196" s="1">
        <f>Igazgatás!O236+Községgazd!R205+Vagyongazd!O201+Közfoglalkoztatás!O196+Közút!O196+Környezetvédelem!R200+Egészségügy!R237+Sport!O203+Közművelődés!Q218+Támogatás!U203</f>
        <v>0</v>
      </c>
      <c r="P196" s="42">
        <f>Igazgatás!P236+Községgazd!S205+Vagyongazd!P201+Közfoglalkoztatás!P196+Közút!P196+Környezetvédelem!S200+Egészségügy!S237+Sport!P203+Közművelődés!R218+Támogatás!V203</f>
        <v>0</v>
      </c>
      <c r="Q196" s="82">
        <f>Igazgatás!Q236+Községgazd!T205+Vagyongazd!Q201+Közfoglalkoztatás!Q196+Közút!Q196+Környezetvédelem!T200+Egészségügy!T237+Sport!Q203+Közművelődés!S218+Támogatás!W203</f>
        <v>0</v>
      </c>
      <c r="R196" s="1">
        <f>Igazgatás!R236+Községgazd!U205+Vagyongazd!R201+Közfoglalkoztatás!R196+Közút!R196+Környezetvédelem!U200+Egészségügy!U237+Sport!R203+Közművelődés!T218+Támogatás!X203</f>
        <v>0</v>
      </c>
      <c r="S196" s="42">
        <f>Igazgatás!S236+Községgazd!V205+Vagyongazd!S201+Közfoglalkoztatás!S196+Közút!S196+Környezetvédelem!V200+Egészségügy!V237+Sport!S203+Közművelődés!U218+Támogatás!Y203</f>
        <v>0</v>
      </c>
      <c r="T196" s="44">
        <f>Igazgatás!T236+Községgazd!W205+Vagyongazd!T201+Közfoglalkoztatás!T196+Közút!T196+Környezetvédelem!W200+Egészségügy!W237+Sport!T203+Közművelődés!V218+Támogatás!Z203</f>
        <v>0</v>
      </c>
    </row>
    <row r="197" spans="1:20" s="18" customFormat="1" ht="25.5" hidden="1" customHeight="1" x14ac:dyDescent="0.25">
      <c r="A197" s="128" t="s">
        <v>276</v>
      </c>
      <c r="B197" s="93" t="s">
        <v>687</v>
      </c>
      <c r="C197" s="590" t="s">
        <v>607</v>
      </c>
      <c r="D197" s="591"/>
      <c r="E197" s="591"/>
      <c r="F197" s="272">
        <f>Igazgatás!F237+Községgazd!F206+Vagyongazd!F202+Közfoglalkoztatás!F197+Közút!F197+Környezetvédelem!F201+Egészségügy!F238+Sport!F204+Közművelődés!F219+Támogatás!F204</f>
        <v>0</v>
      </c>
      <c r="G197" s="165">
        <f>Igazgatás!G237+Községgazd!G206+Vagyongazd!G202+Közfoglalkoztatás!G197+Közút!G197+Környezetvédelem!G201+Egészségügy!G238+Sport!G204+Közművelődés!G219+Támogatás!G204</f>
        <v>0</v>
      </c>
      <c r="H197" s="168">
        <f>Igazgatás!H237+Községgazd!H206+Vagyongazd!H202+Közfoglalkoztatás!H197+Közút!H197+Környezetvédelem!H201+Egészségügy!H238+Sport!H204+Közművelődés!H219+Támogatás!H204</f>
        <v>0</v>
      </c>
      <c r="I197" s="95">
        <f>Igazgatás!I237+Községgazd!L206+Vagyongazd!I202+Közfoglalkoztatás!I197+Közút!I197+Környezetvédelem!L201+Egészségügy!L238+Sport!I204+Közművelődés!K219+Támogatás!O204</f>
        <v>0</v>
      </c>
      <c r="J197" s="96">
        <f>Igazgatás!J237+Községgazd!M206+Vagyongazd!J202+Közfoglalkoztatás!J197+Közút!J197+Környezetvédelem!M201+Egészségügy!M238+Sport!J204+Közművelődés!L219+Támogatás!P204</f>
        <v>0</v>
      </c>
      <c r="K197" s="96">
        <f>Igazgatás!K237+Községgazd!N206+Vagyongazd!K202+Közfoglalkoztatás!K197+Közút!K197+Környezetvédelem!N201+Egészségügy!N238+Sport!K204+Közművelődés!M219+Támogatás!Q204</f>
        <v>0</v>
      </c>
      <c r="L197" s="96">
        <f>Igazgatás!L237+Községgazd!O206+Vagyongazd!L202+Közfoglalkoztatás!L197+Közút!L197+Környezetvédelem!O201+Egészségügy!O238+Sport!L204+Közművelődés!N219+Támogatás!R204</f>
        <v>0</v>
      </c>
      <c r="M197" s="96">
        <f>Igazgatás!M237+Községgazd!P206+Vagyongazd!M202+Közfoglalkoztatás!M197+Közút!M197+Környezetvédelem!P201+Egészségügy!P238+Sport!M204+Közművelődés!O219+Támogatás!S204</f>
        <v>0</v>
      </c>
      <c r="N197" s="99">
        <f>Igazgatás!N237+Községgazd!Q206+Vagyongazd!N202+Közfoglalkoztatás!N197+Közút!N197+Környezetvédelem!Q201+Egészségügy!Q238+Sport!N204+Közművelődés!P219+Támogatás!T204</f>
        <v>0</v>
      </c>
      <c r="O197" s="96">
        <f>Igazgatás!O237+Községgazd!R206+Vagyongazd!O202+Közfoglalkoztatás!O197+Közút!O197+Környezetvédelem!R201+Egészségügy!R238+Sport!O204+Közművelődés!Q219+Támogatás!U204</f>
        <v>0</v>
      </c>
      <c r="P197" s="98">
        <f>Igazgatás!P237+Községgazd!S206+Vagyongazd!P202+Közfoglalkoztatás!P197+Közút!P197+Környezetvédelem!S201+Egészségügy!S238+Sport!P204+Közművelődés!R219+Támogatás!V204</f>
        <v>0</v>
      </c>
      <c r="Q197" s="99">
        <f>Igazgatás!Q237+Községgazd!T206+Vagyongazd!Q202+Közfoglalkoztatás!Q197+Közút!Q197+Környezetvédelem!T201+Egészségügy!T238+Sport!Q204+Közművelődés!S219+Támogatás!W204</f>
        <v>0</v>
      </c>
      <c r="R197" s="96">
        <f>Igazgatás!R237+Községgazd!U206+Vagyongazd!R202+Közfoglalkoztatás!R197+Közút!R197+Környezetvédelem!U201+Egészségügy!U238+Sport!R204+Közművelődés!T219+Támogatás!X204</f>
        <v>0</v>
      </c>
      <c r="S197" s="98">
        <f>Igazgatás!S237+Községgazd!V206+Vagyongazd!S202+Közfoglalkoztatás!S197+Közút!S197+Környezetvédelem!V201+Egészségügy!V238+Sport!S204+Közművelődés!U219+Támogatás!Y204</f>
        <v>0</v>
      </c>
      <c r="T197" s="100">
        <f>Igazgatás!T237+Községgazd!W206+Vagyongazd!T202+Közfoglalkoztatás!T197+Közút!T197+Környezetvédelem!W201+Egészségügy!W238+Sport!T204+Közművelődés!V219+Támogatás!Z204</f>
        <v>0</v>
      </c>
    </row>
    <row r="198" spans="1:20" ht="25.5" hidden="1" customHeight="1" x14ac:dyDescent="0.25">
      <c r="B198" s="55"/>
      <c r="C198" s="2"/>
      <c r="D198" s="523" t="s">
        <v>568</v>
      </c>
      <c r="E198" s="523"/>
      <c r="F198" s="268">
        <f>Igazgatás!F238+Községgazd!F207+Vagyongazd!F203+Közfoglalkoztatás!F198+Közút!F198+Környezetvédelem!F202+Egészségügy!F239+Sport!F205+Közművelődés!F220+Támogatás!F205</f>
        <v>0</v>
      </c>
      <c r="G198" s="161">
        <f>Igazgatás!G238+Községgazd!G207+Vagyongazd!G203+Közfoglalkoztatás!G198+Közút!G198+Környezetvédelem!G202+Egészségügy!G239+Sport!G205+Közművelődés!G220+Támogatás!G205</f>
        <v>0</v>
      </c>
      <c r="H198" s="169">
        <f>Igazgatás!H238+Községgazd!H207+Vagyongazd!H203+Közfoglalkoztatás!H198+Közút!H198+Környezetvédelem!H202+Egészségügy!H239+Sport!H205+Közművelődés!H220+Támogatás!H205</f>
        <v>0</v>
      </c>
      <c r="I198" s="76">
        <f>Igazgatás!I238+Községgazd!L207+Vagyongazd!I203+Közfoglalkoztatás!I198+Közút!I198+Környezetvédelem!L202+Egészségügy!L239+Sport!I205+Közművelődés!K220+Támogatás!O205</f>
        <v>0</v>
      </c>
      <c r="J198" s="1">
        <f>Igazgatás!J238+Községgazd!M207+Vagyongazd!J203+Közfoglalkoztatás!J198+Közút!J198+Környezetvédelem!M202+Egészségügy!M239+Sport!J205+Közművelődés!L220+Támogatás!P205</f>
        <v>0</v>
      </c>
      <c r="K198" s="1">
        <f>Igazgatás!K238+Községgazd!N207+Vagyongazd!K203+Közfoglalkoztatás!K198+Közút!K198+Környezetvédelem!N202+Egészségügy!N239+Sport!K205+Közművelődés!M220+Támogatás!Q205</f>
        <v>0</v>
      </c>
      <c r="L198" s="1">
        <f>Igazgatás!L238+Községgazd!O207+Vagyongazd!L203+Közfoglalkoztatás!L198+Közút!L198+Környezetvédelem!O202+Egészségügy!O239+Sport!L205+Közművelődés!N220+Támogatás!R205</f>
        <v>0</v>
      </c>
      <c r="M198" s="1">
        <f>Igazgatás!M238+Községgazd!P207+Vagyongazd!M203+Közfoglalkoztatás!M198+Közút!M198+Környezetvédelem!P202+Egészségügy!P239+Sport!M205+Közművelődés!O220+Támogatás!S205</f>
        <v>0</v>
      </c>
      <c r="N198" s="82">
        <f>Igazgatás!N238+Községgazd!Q207+Vagyongazd!N203+Közfoglalkoztatás!N198+Közút!N198+Környezetvédelem!Q202+Egészségügy!Q239+Sport!N205+Közművelődés!P220+Támogatás!T205</f>
        <v>0</v>
      </c>
      <c r="O198" s="1">
        <f>Igazgatás!O238+Községgazd!R207+Vagyongazd!O203+Közfoglalkoztatás!O198+Közút!O198+Környezetvédelem!R202+Egészségügy!R239+Sport!O205+Közművelődés!Q220+Támogatás!U205</f>
        <v>0</v>
      </c>
      <c r="P198" s="42">
        <f>Igazgatás!P238+Községgazd!S207+Vagyongazd!P203+Közfoglalkoztatás!P198+Közút!P198+Környezetvédelem!S202+Egészségügy!S239+Sport!P205+Közművelődés!R220+Támogatás!V205</f>
        <v>0</v>
      </c>
      <c r="Q198" s="82">
        <f>Igazgatás!Q238+Községgazd!T207+Vagyongazd!Q203+Közfoglalkoztatás!Q198+Közút!Q198+Környezetvédelem!T202+Egészségügy!T239+Sport!Q205+Közművelődés!S220+Támogatás!W205</f>
        <v>0</v>
      </c>
      <c r="R198" s="1">
        <f>Igazgatás!R238+Községgazd!U207+Vagyongazd!R203+Közfoglalkoztatás!R198+Közút!R198+Környezetvédelem!U202+Egészségügy!U239+Sport!R205+Közművelődés!T220+Támogatás!X205</f>
        <v>0</v>
      </c>
      <c r="S198" s="42">
        <f>Igazgatás!S238+Községgazd!V207+Vagyongazd!S203+Közfoglalkoztatás!S198+Közút!S198+Környezetvédelem!V202+Egészségügy!V239+Sport!S205+Közművelődés!U220+Támogatás!Y205</f>
        <v>0</v>
      </c>
      <c r="T198" s="44">
        <f>Igazgatás!T238+Községgazd!W207+Vagyongazd!T203+Közfoglalkoztatás!T198+Közút!T198+Környezetvédelem!W202+Egészségügy!W239+Sport!T205+Közművelődés!V220+Támogatás!Z205</f>
        <v>0</v>
      </c>
    </row>
    <row r="199" spans="1:20" ht="25.5" hidden="1" customHeight="1" x14ac:dyDescent="0.25">
      <c r="B199" s="55"/>
      <c r="C199" s="2"/>
      <c r="D199" s="523" t="s">
        <v>569</v>
      </c>
      <c r="E199" s="523"/>
      <c r="F199" s="268">
        <f>Igazgatás!F239+Községgazd!F208+Vagyongazd!F204+Közfoglalkoztatás!F199+Közút!F199+Környezetvédelem!F203+Egészségügy!F240+Sport!F206+Közművelődés!F221+Támogatás!F206</f>
        <v>0</v>
      </c>
      <c r="G199" s="161">
        <f>Igazgatás!G239+Községgazd!G208+Vagyongazd!G204+Közfoglalkoztatás!G199+Közút!G199+Környezetvédelem!G203+Egészségügy!G240+Sport!G206+Közművelődés!G221+Támogatás!G206</f>
        <v>0</v>
      </c>
      <c r="H199" s="169">
        <f>Igazgatás!H239+Községgazd!H208+Vagyongazd!H204+Közfoglalkoztatás!H199+Közút!H199+Környezetvédelem!H203+Egészségügy!H240+Sport!H206+Közművelődés!H221+Támogatás!H206</f>
        <v>0</v>
      </c>
      <c r="I199" s="76">
        <f>Igazgatás!I239+Községgazd!L208+Vagyongazd!I204+Közfoglalkoztatás!I199+Közút!I199+Környezetvédelem!L203+Egészségügy!L240+Sport!I206+Közművelődés!K221+Támogatás!O206</f>
        <v>0</v>
      </c>
      <c r="J199" s="1">
        <f>Igazgatás!J239+Községgazd!M208+Vagyongazd!J204+Közfoglalkoztatás!J199+Közút!J199+Környezetvédelem!M203+Egészségügy!M240+Sport!J206+Közművelődés!L221+Támogatás!P206</f>
        <v>0</v>
      </c>
      <c r="K199" s="1">
        <f>Igazgatás!K239+Községgazd!N208+Vagyongazd!K204+Közfoglalkoztatás!K199+Közút!K199+Környezetvédelem!N203+Egészségügy!N240+Sport!K206+Közművelődés!M221+Támogatás!Q206</f>
        <v>0</v>
      </c>
      <c r="L199" s="1">
        <f>Igazgatás!L239+Községgazd!O208+Vagyongazd!L204+Közfoglalkoztatás!L199+Közút!L199+Környezetvédelem!O203+Egészségügy!O240+Sport!L206+Közművelődés!N221+Támogatás!R206</f>
        <v>0</v>
      </c>
      <c r="M199" s="1">
        <f>Igazgatás!M239+Községgazd!P208+Vagyongazd!M204+Közfoglalkoztatás!M199+Közút!M199+Környezetvédelem!P203+Egészségügy!P240+Sport!M206+Közművelődés!O221+Támogatás!S206</f>
        <v>0</v>
      </c>
      <c r="N199" s="82">
        <f>Igazgatás!N239+Községgazd!Q208+Vagyongazd!N204+Közfoglalkoztatás!N199+Közút!N199+Környezetvédelem!Q203+Egészségügy!Q240+Sport!N206+Közművelődés!P221+Támogatás!T206</f>
        <v>0</v>
      </c>
      <c r="O199" s="1">
        <f>Igazgatás!O239+Községgazd!R208+Vagyongazd!O204+Közfoglalkoztatás!O199+Közút!O199+Környezetvédelem!R203+Egészségügy!R240+Sport!O206+Közművelődés!Q221+Támogatás!U206</f>
        <v>0</v>
      </c>
      <c r="P199" s="42">
        <f>Igazgatás!P239+Községgazd!S208+Vagyongazd!P204+Közfoglalkoztatás!P199+Közút!P199+Környezetvédelem!S203+Egészségügy!S240+Sport!P206+Közművelődés!R221+Támogatás!V206</f>
        <v>0</v>
      </c>
      <c r="Q199" s="82">
        <f>Igazgatás!Q239+Községgazd!T208+Vagyongazd!Q204+Közfoglalkoztatás!Q199+Közút!Q199+Környezetvédelem!T203+Egészségügy!T240+Sport!Q206+Közművelődés!S221+Támogatás!W206</f>
        <v>0</v>
      </c>
      <c r="R199" s="1">
        <f>Igazgatás!R239+Községgazd!U208+Vagyongazd!R204+Közfoglalkoztatás!R199+Közút!R199+Környezetvédelem!U203+Egészségügy!U240+Sport!R206+Közművelődés!T221+Támogatás!X206</f>
        <v>0</v>
      </c>
      <c r="S199" s="42">
        <f>Igazgatás!S239+Községgazd!V208+Vagyongazd!S204+Közfoglalkoztatás!S199+Közút!S199+Környezetvédelem!V203+Egészségügy!V240+Sport!S206+Közművelődés!U221+Támogatás!Y206</f>
        <v>0</v>
      </c>
      <c r="T199" s="44">
        <f>Igazgatás!T239+Községgazd!W208+Vagyongazd!T204+Közfoglalkoztatás!T199+Közút!T199+Környezetvédelem!W203+Egészségügy!W240+Sport!T206+Közművelődés!V221+Támogatás!Z206</f>
        <v>0</v>
      </c>
    </row>
    <row r="200" spans="1:20" s="18" customFormat="1" ht="15" hidden="1" customHeight="1" x14ac:dyDescent="0.25">
      <c r="A200" s="128" t="s">
        <v>277</v>
      </c>
      <c r="B200" s="93" t="s">
        <v>688</v>
      </c>
      <c r="C200" s="590" t="s">
        <v>820</v>
      </c>
      <c r="D200" s="591"/>
      <c r="E200" s="591"/>
      <c r="F200" s="272">
        <f>Igazgatás!F240+Községgazd!F209+Vagyongazd!F205+Közfoglalkoztatás!F200+Közút!F200+Környezetvédelem!F204+Egészségügy!F241+Sport!F207+Közművelődés!F222+Támogatás!F207</f>
        <v>0</v>
      </c>
      <c r="G200" s="165">
        <f>Igazgatás!G240+Községgazd!G209+Vagyongazd!G205+Közfoglalkoztatás!G200+Közút!G200+Környezetvédelem!G204+Egészségügy!G241+Sport!G207+Közművelődés!G222+Támogatás!G207</f>
        <v>0</v>
      </c>
      <c r="H200" s="168">
        <f>Igazgatás!H240+Községgazd!H209+Vagyongazd!H205+Közfoglalkoztatás!H200+Közút!H200+Környezetvédelem!H204+Egészségügy!H241+Sport!H207+Közművelődés!H222+Támogatás!H207</f>
        <v>0</v>
      </c>
      <c r="I200" s="95">
        <f>Igazgatás!I240+Községgazd!L209+Vagyongazd!I205+Közfoglalkoztatás!I200+Közút!I200+Környezetvédelem!L204+Egészségügy!L241+Sport!I207+Közművelődés!K222+Támogatás!O207</f>
        <v>0</v>
      </c>
      <c r="J200" s="96">
        <f>Igazgatás!J240+Községgazd!M209+Vagyongazd!J205+Közfoglalkoztatás!J200+Közút!J200+Környezetvédelem!M204+Egészségügy!M241+Sport!J207+Közművelődés!L222+Támogatás!P207</f>
        <v>0</v>
      </c>
      <c r="K200" s="96">
        <f>Igazgatás!K240+Községgazd!N209+Vagyongazd!K205+Közfoglalkoztatás!K200+Közút!K200+Környezetvédelem!N204+Egészségügy!N241+Sport!K207+Közművelődés!M222+Támogatás!Q207</f>
        <v>0</v>
      </c>
      <c r="L200" s="96">
        <f>Igazgatás!L240+Községgazd!O209+Vagyongazd!L205+Közfoglalkoztatás!L200+Közút!L200+Környezetvédelem!O204+Egészségügy!O241+Sport!L207+Közművelődés!N222+Támogatás!R207</f>
        <v>0</v>
      </c>
      <c r="M200" s="96">
        <f>Igazgatás!M240+Községgazd!P209+Vagyongazd!M205+Közfoglalkoztatás!M200+Közút!M200+Környezetvédelem!P204+Egészségügy!P241+Sport!M207+Közművelődés!O222+Támogatás!S207</f>
        <v>0</v>
      </c>
      <c r="N200" s="99">
        <f>Igazgatás!N240+Községgazd!Q209+Vagyongazd!N205+Közfoglalkoztatás!N200+Közút!N200+Környezetvédelem!Q204+Egészségügy!Q241+Sport!N207+Közművelődés!P222+Támogatás!T207</f>
        <v>0</v>
      </c>
      <c r="O200" s="96">
        <f>Igazgatás!O240+Községgazd!R209+Vagyongazd!O205+Közfoglalkoztatás!O200+Közút!O200+Környezetvédelem!R204+Egészségügy!R241+Sport!O207+Közművelődés!Q222+Támogatás!U207</f>
        <v>0</v>
      </c>
      <c r="P200" s="98">
        <f>Igazgatás!P240+Községgazd!S209+Vagyongazd!P205+Közfoglalkoztatás!P200+Közút!P200+Környezetvédelem!S204+Egészségügy!S241+Sport!P207+Közművelődés!R222+Támogatás!V207</f>
        <v>0</v>
      </c>
      <c r="Q200" s="99">
        <f>Igazgatás!Q240+Községgazd!T209+Vagyongazd!Q205+Közfoglalkoztatás!Q200+Közút!Q200+Környezetvédelem!T204+Egészségügy!T241+Sport!Q207+Közművelődés!S222+Támogatás!W207</f>
        <v>0</v>
      </c>
      <c r="R200" s="96">
        <f>Igazgatás!R240+Községgazd!U209+Vagyongazd!R205+Közfoglalkoztatás!R200+Közút!R200+Környezetvédelem!U204+Egészségügy!U241+Sport!R207+Közművelődés!T222+Támogatás!X207</f>
        <v>0</v>
      </c>
      <c r="S200" s="98">
        <f>Igazgatás!S240+Községgazd!V209+Vagyongazd!S205+Közfoglalkoztatás!S200+Közút!S200+Környezetvédelem!V204+Egészségügy!V241+Sport!S207+Közművelődés!U222+Támogatás!Y207</f>
        <v>0</v>
      </c>
      <c r="T200" s="100">
        <f>Igazgatás!T240+Községgazd!W209+Vagyongazd!T205+Közfoglalkoztatás!T200+Közút!T200+Környezetvédelem!W204+Egészségügy!W241+Sport!T207+Közművelődés!V222+Támogatás!Z207</f>
        <v>0</v>
      </c>
    </row>
    <row r="201" spans="1:20" hidden="1" x14ac:dyDescent="0.25">
      <c r="B201" s="55"/>
      <c r="C201" s="2"/>
      <c r="D201" s="524" t="s">
        <v>372</v>
      </c>
      <c r="E201" s="524"/>
      <c r="F201" s="258">
        <f>Igazgatás!F241+Községgazd!F210+Vagyongazd!F206+Közfoglalkoztatás!F201+Közút!F201+Környezetvédelem!F205+Egészségügy!F242+Sport!F208+Közművelődés!F223+Támogatás!F208</f>
        <v>0</v>
      </c>
      <c r="G201" s="151">
        <f>Igazgatás!G241+Községgazd!G210+Vagyongazd!G206+Közfoglalkoztatás!G201+Közút!G201+Környezetvédelem!G205+Egészségügy!G242+Sport!G208+Közművelődés!G223+Támogatás!G208</f>
        <v>0</v>
      </c>
      <c r="H201" s="169">
        <f>Igazgatás!H241+Községgazd!H210+Vagyongazd!H206+Közfoglalkoztatás!H201+Közút!H201+Környezetvédelem!H205+Egészségügy!H242+Sport!H208+Közművelődés!H223+Támogatás!H208</f>
        <v>0</v>
      </c>
      <c r="I201" s="76">
        <f>Igazgatás!I241+Községgazd!L210+Vagyongazd!I206+Közfoglalkoztatás!I201+Közút!I201+Környezetvédelem!L205+Egészségügy!L242+Sport!I208+Közművelődés!K223+Támogatás!O208</f>
        <v>0</v>
      </c>
      <c r="J201" s="1">
        <f>Igazgatás!J241+Községgazd!M210+Vagyongazd!J206+Közfoglalkoztatás!J201+Közút!J201+Környezetvédelem!M205+Egészségügy!M242+Sport!J208+Közművelődés!L223+Támogatás!P208</f>
        <v>0</v>
      </c>
      <c r="K201" s="1">
        <f>Igazgatás!K241+Községgazd!N210+Vagyongazd!K206+Közfoglalkoztatás!K201+Közút!K201+Környezetvédelem!N205+Egészségügy!N242+Sport!K208+Közművelődés!M223+Támogatás!Q208</f>
        <v>0</v>
      </c>
      <c r="L201" s="1">
        <f>Igazgatás!L241+Községgazd!O210+Vagyongazd!L206+Közfoglalkoztatás!L201+Közút!L201+Környezetvédelem!O205+Egészségügy!O242+Sport!L208+Közművelődés!N223+Támogatás!R208</f>
        <v>0</v>
      </c>
      <c r="M201" s="1">
        <f>Igazgatás!M241+Községgazd!P210+Vagyongazd!M206+Közfoglalkoztatás!M201+Közút!M201+Környezetvédelem!P205+Egészségügy!P242+Sport!M208+Közművelődés!O223+Támogatás!S208</f>
        <v>0</v>
      </c>
      <c r="N201" s="82">
        <f>Igazgatás!N241+Községgazd!Q210+Vagyongazd!N206+Közfoglalkoztatás!N201+Közút!N201+Környezetvédelem!Q205+Egészségügy!Q242+Sport!N208+Közművelődés!P223+Támogatás!T208</f>
        <v>0</v>
      </c>
      <c r="O201" s="1">
        <f>Igazgatás!O241+Községgazd!R210+Vagyongazd!O206+Közfoglalkoztatás!O201+Közút!O201+Környezetvédelem!R205+Egészségügy!R242+Sport!O208+Közművelődés!Q223+Támogatás!U208</f>
        <v>0</v>
      </c>
      <c r="P201" s="42">
        <f>Igazgatás!P241+Községgazd!S210+Vagyongazd!P206+Közfoglalkoztatás!P201+Közút!P201+Környezetvédelem!S205+Egészségügy!S242+Sport!P208+Közművelődés!R223+Támogatás!V208</f>
        <v>0</v>
      </c>
      <c r="Q201" s="82">
        <f>Igazgatás!Q241+Községgazd!T210+Vagyongazd!Q206+Közfoglalkoztatás!Q201+Közút!Q201+Környezetvédelem!T205+Egészségügy!T242+Sport!Q208+Közművelődés!S223+Támogatás!W208</f>
        <v>0</v>
      </c>
      <c r="R201" s="1">
        <f>Igazgatás!R241+Községgazd!U210+Vagyongazd!R206+Közfoglalkoztatás!R201+Közút!R201+Környezetvédelem!U205+Egészségügy!U242+Sport!R208+Közművelődés!T223+Támogatás!X208</f>
        <v>0</v>
      </c>
      <c r="S201" s="42">
        <f>Igazgatás!S241+Községgazd!V210+Vagyongazd!S206+Közfoglalkoztatás!S201+Közút!S201+Környezetvédelem!V205+Egészségügy!V242+Sport!S208+Közművelődés!U223+Támogatás!Y208</f>
        <v>0</v>
      </c>
      <c r="T201" s="44">
        <f>Igazgatás!T241+Községgazd!W210+Vagyongazd!T206+Közfoglalkoztatás!T201+Közút!T201+Környezetvédelem!W205+Egészségügy!W242+Sport!T208+Közművelődés!V223+Támogatás!Z208</f>
        <v>0</v>
      </c>
    </row>
    <row r="202" spans="1:20" hidden="1" x14ac:dyDescent="0.25">
      <c r="B202" s="55"/>
      <c r="C202" s="2"/>
      <c r="D202" s="524" t="s">
        <v>821</v>
      </c>
      <c r="E202" s="524"/>
      <c r="F202" s="258">
        <f>Igazgatás!F242+Községgazd!F211+Vagyongazd!F207+Közfoglalkoztatás!F202+Közút!F202+Környezetvédelem!F206+Egészségügy!F243+Sport!F209+Közművelődés!F224+Támogatás!F209</f>
        <v>0</v>
      </c>
      <c r="G202" s="151">
        <f>Igazgatás!G242+Községgazd!G211+Vagyongazd!G207+Közfoglalkoztatás!G202+Közút!G202+Környezetvédelem!G206+Egészségügy!G243+Sport!G209+Közművelődés!G224+Támogatás!G209</f>
        <v>0</v>
      </c>
      <c r="H202" s="169">
        <f>Igazgatás!H242+Községgazd!H211+Vagyongazd!H207+Közfoglalkoztatás!H202+Közút!H202+Környezetvédelem!H206+Egészségügy!H243+Sport!H209+Közművelődés!H224+Támogatás!H209</f>
        <v>0</v>
      </c>
      <c r="I202" s="76">
        <f>Igazgatás!I242+Községgazd!L211+Vagyongazd!I207+Közfoglalkoztatás!I202+Közút!I202+Környezetvédelem!L206+Egészségügy!L243+Sport!I209+Közművelődés!K224+Támogatás!O209</f>
        <v>0</v>
      </c>
      <c r="J202" s="1">
        <f>Igazgatás!J242+Községgazd!M211+Vagyongazd!J207+Közfoglalkoztatás!J202+Közút!J202+Környezetvédelem!M206+Egészségügy!M243+Sport!J209+Közművelődés!L224+Támogatás!P209</f>
        <v>0</v>
      </c>
      <c r="K202" s="1">
        <f>Igazgatás!K242+Községgazd!N211+Vagyongazd!K207+Közfoglalkoztatás!K202+Közút!K202+Környezetvédelem!N206+Egészségügy!N243+Sport!K209+Közművelődés!M224+Támogatás!Q209</f>
        <v>0</v>
      </c>
      <c r="L202" s="1">
        <f>Igazgatás!L242+Községgazd!O211+Vagyongazd!L207+Közfoglalkoztatás!L202+Közút!L202+Környezetvédelem!O206+Egészségügy!O243+Sport!L209+Közművelődés!N224+Támogatás!R209</f>
        <v>0</v>
      </c>
      <c r="M202" s="1">
        <f>Igazgatás!M242+Községgazd!P211+Vagyongazd!M207+Közfoglalkoztatás!M202+Közút!M202+Környezetvédelem!P206+Egészségügy!P243+Sport!M209+Közművelődés!O224+Támogatás!S209</f>
        <v>0</v>
      </c>
      <c r="N202" s="82">
        <f>Igazgatás!N242+Községgazd!Q211+Vagyongazd!N207+Közfoglalkoztatás!N202+Közút!N202+Környezetvédelem!Q206+Egészségügy!Q243+Sport!N209+Közművelődés!P224+Támogatás!T209</f>
        <v>0</v>
      </c>
      <c r="O202" s="1">
        <f>Igazgatás!O242+Községgazd!R211+Vagyongazd!O207+Közfoglalkoztatás!O202+Közút!O202+Környezetvédelem!R206+Egészségügy!R243+Sport!O209+Közművelődés!Q224+Támogatás!U209</f>
        <v>0</v>
      </c>
      <c r="P202" s="42">
        <f>Igazgatás!P242+Községgazd!S211+Vagyongazd!P207+Közfoglalkoztatás!P202+Közút!P202+Környezetvédelem!S206+Egészségügy!S243+Sport!P209+Közművelődés!R224+Támogatás!V209</f>
        <v>0</v>
      </c>
      <c r="Q202" s="82">
        <f>Igazgatás!Q242+Községgazd!T211+Vagyongazd!Q207+Közfoglalkoztatás!Q202+Közút!Q202+Környezetvédelem!T206+Egészségügy!T243+Sport!Q209+Közművelődés!S224+Támogatás!W209</f>
        <v>0</v>
      </c>
      <c r="R202" s="1">
        <f>Igazgatás!R242+Községgazd!U211+Vagyongazd!R207+Közfoglalkoztatás!R202+Közút!R202+Környezetvédelem!U206+Egészségügy!U243+Sport!R209+Közművelődés!T224+Támogatás!X209</f>
        <v>0</v>
      </c>
      <c r="S202" s="42">
        <f>Igazgatás!S242+Községgazd!V211+Vagyongazd!S207+Közfoglalkoztatás!S202+Közút!S202+Környezetvédelem!V206+Egészségügy!V243+Sport!S209+Közművelődés!U224+Támogatás!Y209</f>
        <v>0</v>
      </c>
      <c r="T202" s="44">
        <f>Igazgatás!T242+Községgazd!W211+Vagyongazd!T207+Közfoglalkoztatás!T202+Közút!T202+Környezetvédelem!W206+Egészségügy!W243+Sport!T209+Közművelődés!V224+Támogatás!Z209</f>
        <v>0</v>
      </c>
    </row>
    <row r="203" spans="1:20" hidden="1" x14ac:dyDescent="0.25">
      <c r="B203" s="55"/>
      <c r="C203" s="2"/>
      <c r="D203" s="524" t="s">
        <v>375</v>
      </c>
      <c r="E203" s="524"/>
      <c r="F203" s="258">
        <f>Igazgatás!F243+Községgazd!F212+Vagyongazd!F208+Közfoglalkoztatás!F203+Közút!F203+Környezetvédelem!F207+Egészségügy!F244+Sport!F210+Közművelődés!F225+Támogatás!F210</f>
        <v>0</v>
      </c>
      <c r="G203" s="151">
        <f>Igazgatás!G243+Községgazd!G212+Vagyongazd!G208+Közfoglalkoztatás!G203+Közút!G203+Környezetvédelem!G207+Egészségügy!G244+Sport!G210+Közművelődés!G225+Támogatás!G210</f>
        <v>0</v>
      </c>
      <c r="H203" s="169">
        <f>Igazgatás!H243+Községgazd!H212+Vagyongazd!H208+Közfoglalkoztatás!H203+Közút!H203+Környezetvédelem!H207+Egészségügy!H244+Sport!H210+Közművelődés!H225+Támogatás!H210</f>
        <v>0</v>
      </c>
      <c r="I203" s="76">
        <f>Igazgatás!I243+Községgazd!L212+Vagyongazd!I208+Közfoglalkoztatás!I203+Közút!I203+Környezetvédelem!L207+Egészségügy!L244+Sport!I210+Közművelődés!K225+Támogatás!O210</f>
        <v>0</v>
      </c>
      <c r="J203" s="1">
        <f>Igazgatás!J243+Községgazd!M212+Vagyongazd!J208+Közfoglalkoztatás!J203+Közút!J203+Környezetvédelem!M207+Egészségügy!M244+Sport!J210+Közművelődés!L225+Támogatás!P210</f>
        <v>0</v>
      </c>
      <c r="K203" s="1">
        <f>Igazgatás!K243+Községgazd!N212+Vagyongazd!K208+Közfoglalkoztatás!K203+Közút!K203+Környezetvédelem!N207+Egészségügy!N244+Sport!K210+Közművelődés!M225+Támogatás!Q210</f>
        <v>0</v>
      </c>
      <c r="L203" s="1">
        <f>Igazgatás!L243+Községgazd!O212+Vagyongazd!L208+Közfoglalkoztatás!L203+Közút!L203+Környezetvédelem!O207+Egészségügy!O244+Sport!L210+Közművelődés!N225+Támogatás!R210</f>
        <v>0</v>
      </c>
      <c r="M203" s="1">
        <f>Igazgatás!M243+Községgazd!P212+Vagyongazd!M208+Közfoglalkoztatás!M203+Közút!M203+Környezetvédelem!P207+Egészségügy!P244+Sport!M210+Közművelődés!O225+Támogatás!S210</f>
        <v>0</v>
      </c>
      <c r="N203" s="82">
        <f>Igazgatás!N243+Községgazd!Q212+Vagyongazd!N208+Közfoglalkoztatás!N203+Közút!N203+Környezetvédelem!Q207+Egészségügy!Q244+Sport!N210+Közművelődés!P225+Támogatás!T210</f>
        <v>0</v>
      </c>
      <c r="O203" s="1">
        <f>Igazgatás!O243+Községgazd!R212+Vagyongazd!O208+Közfoglalkoztatás!O203+Közút!O203+Környezetvédelem!R207+Egészségügy!R244+Sport!O210+Közművelődés!Q225+Támogatás!U210</f>
        <v>0</v>
      </c>
      <c r="P203" s="42">
        <f>Igazgatás!P243+Községgazd!S212+Vagyongazd!P208+Közfoglalkoztatás!P203+Közút!P203+Környezetvédelem!S207+Egészségügy!S244+Sport!P210+Közművelődés!R225+Támogatás!V210</f>
        <v>0</v>
      </c>
      <c r="Q203" s="82">
        <f>Igazgatás!Q243+Községgazd!T212+Vagyongazd!Q208+Közfoglalkoztatás!Q203+Közút!Q203+Környezetvédelem!T207+Egészségügy!T244+Sport!Q210+Közművelődés!S225+Támogatás!W210</f>
        <v>0</v>
      </c>
      <c r="R203" s="1">
        <f>Igazgatás!R243+Községgazd!U212+Vagyongazd!R208+Közfoglalkoztatás!R203+Közút!R203+Környezetvédelem!U207+Egészségügy!U244+Sport!R210+Közművelődés!T225+Támogatás!X210</f>
        <v>0</v>
      </c>
      <c r="S203" s="42">
        <f>Igazgatás!S243+Községgazd!V212+Vagyongazd!S208+Közfoglalkoztatás!S203+Közút!S203+Környezetvédelem!V207+Egészségügy!V244+Sport!S210+Közművelődés!U225+Támogatás!Y210</f>
        <v>0</v>
      </c>
      <c r="T203" s="44">
        <f>Igazgatás!T243+Községgazd!W212+Vagyongazd!T208+Közfoglalkoztatás!T203+Közút!T203+Környezetvédelem!W207+Egészségügy!W244+Sport!T210+Közművelődés!V225+Támogatás!Z210</f>
        <v>0</v>
      </c>
    </row>
    <row r="204" spans="1:20" hidden="1" x14ac:dyDescent="0.25">
      <c r="B204" s="55"/>
      <c r="C204" s="2"/>
      <c r="D204" s="524" t="s">
        <v>373</v>
      </c>
      <c r="E204" s="524"/>
      <c r="F204" s="258">
        <f>Igazgatás!F244+Községgazd!F213+Vagyongazd!F209+Közfoglalkoztatás!F204+Közút!F204+Környezetvédelem!F208+Egészségügy!F245+Sport!F211+Közművelődés!F226+Támogatás!F211</f>
        <v>0</v>
      </c>
      <c r="G204" s="151">
        <f>Igazgatás!G244+Községgazd!G213+Vagyongazd!G209+Közfoglalkoztatás!G204+Közút!G204+Környezetvédelem!G208+Egészségügy!G245+Sport!G211+Közművelődés!G226+Támogatás!G211</f>
        <v>0</v>
      </c>
      <c r="H204" s="169">
        <f>Igazgatás!H244+Községgazd!H213+Vagyongazd!H209+Közfoglalkoztatás!H204+Közút!H204+Környezetvédelem!H208+Egészségügy!H245+Sport!H211+Közművelődés!H226+Támogatás!H211</f>
        <v>0</v>
      </c>
      <c r="I204" s="76">
        <f>Igazgatás!I244+Községgazd!L213+Vagyongazd!I209+Közfoglalkoztatás!I204+Közút!I204+Környezetvédelem!L208+Egészségügy!L245+Sport!I211+Közművelődés!K226+Támogatás!O211</f>
        <v>0</v>
      </c>
      <c r="J204" s="1">
        <f>Igazgatás!J244+Községgazd!M213+Vagyongazd!J209+Közfoglalkoztatás!J204+Közút!J204+Környezetvédelem!M208+Egészségügy!M245+Sport!J211+Közművelődés!L226+Támogatás!P211</f>
        <v>0</v>
      </c>
      <c r="K204" s="1">
        <f>Igazgatás!K244+Községgazd!N213+Vagyongazd!K209+Közfoglalkoztatás!K204+Közút!K204+Környezetvédelem!N208+Egészségügy!N245+Sport!K211+Közművelődés!M226+Támogatás!Q211</f>
        <v>0</v>
      </c>
      <c r="L204" s="1">
        <f>Igazgatás!L244+Községgazd!O213+Vagyongazd!L209+Közfoglalkoztatás!L204+Közút!L204+Környezetvédelem!O208+Egészségügy!O245+Sport!L211+Közművelődés!N226+Támogatás!R211</f>
        <v>0</v>
      </c>
      <c r="M204" s="1">
        <f>Igazgatás!M244+Községgazd!P213+Vagyongazd!M209+Közfoglalkoztatás!M204+Közút!M204+Környezetvédelem!P208+Egészségügy!P245+Sport!M211+Közművelődés!O226+Támogatás!S211</f>
        <v>0</v>
      </c>
      <c r="N204" s="82">
        <f>Igazgatás!N244+Községgazd!Q213+Vagyongazd!N209+Közfoglalkoztatás!N204+Közút!N204+Környezetvédelem!Q208+Egészségügy!Q245+Sport!N211+Közművelődés!P226+Támogatás!T211</f>
        <v>0</v>
      </c>
      <c r="O204" s="1">
        <f>Igazgatás!O244+Községgazd!R213+Vagyongazd!O209+Közfoglalkoztatás!O204+Közút!O204+Környezetvédelem!R208+Egészségügy!R245+Sport!O211+Közművelődés!Q226+Támogatás!U211</f>
        <v>0</v>
      </c>
      <c r="P204" s="42">
        <f>Igazgatás!P244+Községgazd!S213+Vagyongazd!P209+Közfoglalkoztatás!P204+Közút!P204+Környezetvédelem!S208+Egészségügy!S245+Sport!P211+Közművelődés!R226+Támogatás!V211</f>
        <v>0</v>
      </c>
      <c r="Q204" s="82">
        <f>Igazgatás!Q244+Községgazd!T213+Vagyongazd!Q209+Közfoglalkoztatás!Q204+Közút!Q204+Környezetvédelem!T208+Egészségügy!T245+Sport!Q211+Közművelődés!S226+Támogatás!W211</f>
        <v>0</v>
      </c>
      <c r="R204" s="1">
        <f>Igazgatás!R244+Községgazd!U213+Vagyongazd!R209+Közfoglalkoztatás!R204+Közút!R204+Környezetvédelem!U208+Egészségügy!U245+Sport!R211+Közművelődés!T226+Támogatás!X211</f>
        <v>0</v>
      </c>
      <c r="S204" s="42">
        <f>Igazgatás!S244+Községgazd!V213+Vagyongazd!S209+Közfoglalkoztatás!S204+Közút!S204+Környezetvédelem!V208+Egészségügy!V245+Sport!S211+Közművelődés!U226+Támogatás!Y211</f>
        <v>0</v>
      </c>
      <c r="T204" s="44">
        <f>Igazgatás!T244+Községgazd!W213+Vagyongazd!T209+Közfoglalkoztatás!T204+Közút!T204+Környezetvédelem!W208+Egészségügy!W245+Sport!T211+Közművelődés!V226+Támogatás!Z211</f>
        <v>0</v>
      </c>
    </row>
    <row r="205" spans="1:20" hidden="1" x14ac:dyDescent="0.25">
      <c r="B205" s="55"/>
      <c r="C205" s="2"/>
      <c r="D205" s="524" t="s">
        <v>822</v>
      </c>
      <c r="E205" s="524"/>
      <c r="F205" s="258">
        <f>Igazgatás!F245+Községgazd!F214+Vagyongazd!F210+Közfoglalkoztatás!F205+Közút!F205+Környezetvédelem!F209+Egészségügy!F246+Sport!F212+Közművelődés!F227+Támogatás!F212</f>
        <v>0</v>
      </c>
      <c r="G205" s="151">
        <f>Igazgatás!G245+Községgazd!G214+Vagyongazd!G210+Közfoglalkoztatás!G205+Közút!G205+Környezetvédelem!G209+Egészségügy!G246+Sport!G212+Közművelődés!G227+Támogatás!G212</f>
        <v>0</v>
      </c>
      <c r="H205" s="169">
        <f>Igazgatás!H245+Községgazd!H214+Vagyongazd!H210+Közfoglalkoztatás!H205+Közút!H205+Környezetvédelem!H209+Egészségügy!H246+Sport!H212+Közművelődés!H227+Támogatás!H212</f>
        <v>0</v>
      </c>
      <c r="I205" s="76">
        <f>Igazgatás!I245+Községgazd!L214+Vagyongazd!I210+Közfoglalkoztatás!I205+Közút!I205+Környezetvédelem!L209+Egészségügy!L246+Sport!I212+Közművelődés!K227+Támogatás!O212</f>
        <v>0</v>
      </c>
      <c r="J205" s="1">
        <f>Igazgatás!J245+Községgazd!M214+Vagyongazd!J210+Közfoglalkoztatás!J205+Közút!J205+Környezetvédelem!M209+Egészségügy!M246+Sport!J212+Közművelődés!L227+Támogatás!P212</f>
        <v>0</v>
      </c>
      <c r="K205" s="1">
        <f>Igazgatás!K245+Községgazd!N214+Vagyongazd!K210+Közfoglalkoztatás!K205+Közút!K205+Környezetvédelem!N209+Egészségügy!N246+Sport!K212+Közművelődés!M227+Támogatás!Q212</f>
        <v>0</v>
      </c>
      <c r="L205" s="1">
        <f>Igazgatás!L245+Községgazd!O214+Vagyongazd!L210+Közfoglalkoztatás!L205+Közút!L205+Környezetvédelem!O209+Egészségügy!O246+Sport!L212+Közművelődés!N227+Támogatás!R212</f>
        <v>0</v>
      </c>
      <c r="M205" s="1">
        <f>Igazgatás!M245+Községgazd!P214+Vagyongazd!M210+Közfoglalkoztatás!M205+Közút!M205+Környezetvédelem!P209+Egészségügy!P246+Sport!M212+Közművelődés!O227+Támogatás!S212</f>
        <v>0</v>
      </c>
      <c r="N205" s="82">
        <f>Igazgatás!N245+Községgazd!Q214+Vagyongazd!N210+Közfoglalkoztatás!N205+Közút!N205+Környezetvédelem!Q209+Egészségügy!Q246+Sport!N212+Közművelődés!P227+Támogatás!T212</f>
        <v>0</v>
      </c>
      <c r="O205" s="1">
        <f>Igazgatás!O245+Községgazd!R214+Vagyongazd!O210+Közfoglalkoztatás!O205+Közút!O205+Környezetvédelem!R209+Egészségügy!R246+Sport!O212+Közművelődés!Q227+Támogatás!U212</f>
        <v>0</v>
      </c>
      <c r="P205" s="42">
        <f>Igazgatás!P245+Községgazd!S214+Vagyongazd!P210+Közfoglalkoztatás!P205+Közút!P205+Környezetvédelem!S209+Egészségügy!S246+Sport!P212+Közművelődés!R227+Támogatás!V212</f>
        <v>0</v>
      </c>
      <c r="Q205" s="82">
        <f>Igazgatás!Q245+Községgazd!T214+Vagyongazd!Q210+Közfoglalkoztatás!Q205+Közút!Q205+Környezetvédelem!T209+Egészségügy!T246+Sport!Q212+Közművelődés!S227+Támogatás!W212</f>
        <v>0</v>
      </c>
      <c r="R205" s="1">
        <f>Igazgatás!R245+Községgazd!U214+Vagyongazd!R210+Közfoglalkoztatás!R205+Közút!R205+Környezetvédelem!U209+Egészségügy!U246+Sport!R212+Közművelődés!T227+Támogatás!X212</f>
        <v>0</v>
      </c>
      <c r="S205" s="42">
        <f>Igazgatás!S245+Községgazd!V214+Vagyongazd!S210+Közfoglalkoztatás!S205+Közút!S205+Környezetvédelem!V209+Egészségügy!V246+Sport!S212+Közművelődés!U227+Támogatás!Y212</f>
        <v>0</v>
      </c>
      <c r="T205" s="44">
        <f>Igazgatás!T245+Községgazd!W214+Vagyongazd!T210+Közfoglalkoztatás!T205+Közút!T205+Környezetvédelem!W209+Egészségügy!W246+Sport!T212+Közművelődés!V227+Támogatás!Z212</f>
        <v>0</v>
      </c>
    </row>
    <row r="206" spans="1:20" ht="25.5" hidden="1" customHeight="1" x14ac:dyDescent="0.25">
      <c r="B206" s="55"/>
      <c r="C206" s="2"/>
      <c r="D206" s="523" t="s">
        <v>537</v>
      </c>
      <c r="E206" s="523"/>
      <c r="F206" s="268">
        <f>Igazgatás!F246+Községgazd!F215+Vagyongazd!F211+Közfoglalkoztatás!F206+Közút!F206+Környezetvédelem!F210+Egészségügy!F247+Sport!F213+Közművelődés!F228+Támogatás!F213</f>
        <v>0</v>
      </c>
      <c r="G206" s="161">
        <f>Igazgatás!G246+Községgazd!G215+Vagyongazd!G211+Közfoglalkoztatás!G206+Közút!G206+Környezetvédelem!G210+Egészségügy!G247+Sport!G213+Közművelődés!G228+Támogatás!G213</f>
        <v>0</v>
      </c>
      <c r="H206" s="169">
        <f>Igazgatás!H246+Községgazd!H215+Vagyongazd!H211+Közfoglalkoztatás!H206+Közút!H206+Környezetvédelem!H210+Egészségügy!H247+Sport!H213+Közművelődés!H228+Támogatás!H213</f>
        <v>0</v>
      </c>
      <c r="I206" s="76">
        <f>Igazgatás!I246+Községgazd!L215+Vagyongazd!I211+Közfoglalkoztatás!I206+Közút!I206+Környezetvédelem!L210+Egészségügy!L247+Sport!I213+Közművelődés!K228+Támogatás!O213</f>
        <v>0</v>
      </c>
      <c r="J206" s="1">
        <f>Igazgatás!J246+Községgazd!M215+Vagyongazd!J211+Közfoglalkoztatás!J206+Közút!J206+Környezetvédelem!M210+Egészségügy!M247+Sport!J213+Közművelődés!L228+Támogatás!P213</f>
        <v>0</v>
      </c>
      <c r="K206" s="1">
        <f>Igazgatás!K246+Községgazd!N215+Vagyongazd!K211+Közfoglalkoztatás!K206+Közút!K206+Környezetvédelem!N210+Egészségügy!N247+Sport!K213+Közművelődés!M228+Támogatás!Q213</f>
        <v>0</v>
      </c>
      <c r="L206" s="1">
        <f>Igazgatás!L246+Községgazd!O215+Vagyongazd!L211+Közfoglalkoztatás!L206+Közút!L206+Környezetvédelem!O210+Egészségügy!O247+Sport!L213+Közművelődés!N228+Támogatás!R213</f>
        <v>0</v>
      </c>
      <c r="M206" s="1">
        <f>Igazgatás!M246+Községgazd!P215+Vagyongazd!M211+Közfoglalkoztatás!M206+Közút!M206+Környezetvédelem!P210+Egészségügy!P247+Sport!M213+Közművelődés!O228+Támogatás!S213</f>
        <v>0</v>
      </c>
      <c r="N206" s="82">
        <f>Igazgatás!N246+Községgazd!Q215+Vagyongazd!N211+Közfoglalkoztatás!N206+Közút!N206+Környezetvédelem!Q210+Egészségügy!Q247+Sport!N213+Közművelődés!P228+Támogatás!T213</f>
        <v>0</v>
      </c>
      <c r="O206" s="1">
        <f>Igazgatás!O246+Községgazd!R215+Vagyongazd!O211+Közfoglalkoztatás!O206+Közút!O206+Környezetvédelem!R210+Egészségügy!R247+Sport!O213+Közművelődés!Q228+Támogatás!U213</f>
        <v>0</v>
      </c>
      <c r="P206" s="42">
        <f>Igazgatás!P246+Községgazd!S215+Vagyongazd!P211+Közfoglalkoztatás!P206+Közút!P206+Környezetvédelem!S210+Egészségügy!S247+Sport!P213+Közművelődés!R228+Támogatás!V213</f>
        <v>0</v>
      </c>
      <c r="Q206" s="82">
        <f>Igazgatás!Q246+Községgazd!T215+Vagyongazd!Q211+Közfoglalkoztatás!Q206+Közút!Q206+Környezetvédelem!T210+Egészségügy!T247+Sport!Q213+Közművelődés!S228+Támogatás!W213</f>
        <v>0</v>
      </c>
      <c r="R206" s="1">
        <f>Igazgatás!R246+Községgazd!U215+Vagyongazd!R211+Közfoglalkoztatás!R206+Közút!R206+Környezetvédelem!U210+Egészségügy!U247+Sport!R213+Közművelődés!T228+Támogatás!X213</f>
        <v>0</v>
      </c>
      <c r="S206" s="42">
        <f>Igazgatás!S246+Községgazd!V215+Vagyongazd!S211+Közfoglalkoztatás!S206+Közút!S206+Környezetvédelem!V210+Egészségügy!V247+Sport!S213+Közművelődés!U228+Támogatás!Y213</f>
        <v>0</v>
      </c>
      <c r="T206" s="44">
        <f>Igazgatás!T246+Községgazd!W215+Vagyongazd!T211+Közfoglalkoztatás!T206+Közút!T206+Környezetvédelem!W210+Egészségügy!W247+Sport!T213+Közművelődés!V228+Támogatás!Z213</f>
        <v>0</v>
      </c>
    </row>
    <row r="207" spans="1:20" ht="25.5" hidden="1" customHeight="1" x14ac:dyDescent="0.25">
      <c r="B207" s="55"/>
      <c r="C207" s="2"/>
      <c r="D207" s="523" t="s">
        <v>540</v>
      </c>
      <c r="E207" s="523"/>
      <c r="F207" s="268">
        <f>Igazgatás!F247+Községgazd!F216+Vagyongazd!F212+Közfoglalkoztatás!F207+Közút!F207+Környezetvédelem!F211+Egészségügy!F248+Sport!F214+Közművelődés!F229+Támogatás!F214</f>
        <v>0</v>
      </c>
      <c r="G207" s="161">
        <f>Igazgatás!G247+Községgazd!G216+Vagyongazd!G212+Közfoglalkoztatás!G207+Közút!G207+Környezetvédelem!G211+Egészségügy!G248+Sport!G214+Közművelődés!G229+Támogatás!G214</f>
        <v>0</v>
      </c>
      <c r="H207" s="169">
        <f>Igazgatás!H247+Községgazd!H216+Vagyongazd!H212+Közfoglalkoztatás!H207+Közút!H207+Környezetvédelem!H211+Egészségügy!H248+Sport!H214+Közművelődés!H229+Támogatás!H214</f>
        <v>0</v>
      </c>
      <c r="I207" s="76">
        <f>Igazgatás!I247+Községgazd!L216+Vagyongazd!I212+Közfoglalkoztatás!I207+Közút!I207+Környezetvédelem!L211+Egészségügy!L248+Sport!I214+Közművelődés!K229+Támogatás!O214</f>
        <v>0</v>
      </c>
      <c r="J207" s="1">
        <f>Igazgatás!J247+Községgazd!M216+Vagyongazd!J212+Közfoglalkoztatás!J207+Közút!J207+Környezetvédelem!M211+Egészségügy!M248+Sport!J214+Közművelődés!L229+Támogatás!P214</f>
        <v>0</v>
      </c>
      <c r="K207" s="1">
        <f>Igazgatás!K247+Községgazd!N216+Vagyongazd!K212+Közfoglalkoztatás!K207+Közút!K207+Környezetvédelem!N211+Egészségügy!N248+Sport!K214+Közművelődés!M229+Támogatás!Q214</f>
        <v>0</v>
      </c>
      <c r="L207" s="1">
        <f>Igazgatás!L247+Községgazd!O216+Vagyongazd!L212+Közfoglalkoztatás!L207+Közút!L207+Környezetvédelem!O211+Egészségügy!O248+Sport!L214+Közművelődés!N229+Támogatás!R214</f>
        <v>0</v>
      </c>
      <c r="M207" s="1">
        <f>Igazgatás!M247+Községgazd!P216+Vagyongazd!M212+Közfoglalkoztatás!M207+Közút!M207+Környezetvédelem!P211+Egészségügy!P248+Sport!M214+Közművelődés!O229+Támogatás!S214</f>
        <v>0</v>
      </c>
      <c r="N207" s="82">
        <f>Igazgatás!N247+Községgazd!Q216+Vagyongazd!N212+Közfoglalkoztatás!N207+Közút!N207+Környezetvédelem!Q211+Egészségügy!Q248+Sport!N214+Közművelődés!P229+Támogatás!T214</f>
        <v>0</v>
      </c>
      <c r="O207" s="1">
        <f>Igazgatás!O247+Községgazd!R216+Vagyongazd!O212+Közfoglalkoztatás!O207+Közút!O207+Környezetvédelem!R211+Egészségügy!R248+Sport!O214+Közművelődés!Q229+Támogatás!U214</f>
        <v>0</v>
      </c>
      <c r="P207" s="42">
        <f>Igazgatás!P247+Községgazd!S216+Vagyongazd!P212+Közfoglalkoztatás!P207+Közút!P207+Környezetvédelem!S211+Egészségügy!S248+Sport!P214+Közművelődés!R229+Támogatás!V214</f>
        <v>0</v>
      </c>
      <c r="Q207" s="82">
        <f>Igazgatás!Q247+Községgazd!T216+Vagyongazd!Q212+Közfoglalkoztatás!Q207+Közút!Q207+Környezetvédelem!T211+Egészségügy!T248+Sport!Q214+Közművelődés!S229+Támogatás!W214</f>
        <v>0</v>
      </c>
      <c r="R207" s="1">
        <f>Igazgatás!R247+Községgazd!U216+Vagyongazd!R212+Közfoglalkoztatás!R207+Közút!R207+Környezetvédelem!U211+Egészségügy!U248+Sport!R214+Közművelődés!T229+Támogatás!X214</f>
        <v>0</v>
      </c>
      <c r="S207" s="42">
        <f>Igazgatás!S247+Községgazd!V216+Vagyongazd!S212+Közfoglalkoztatás!S207+Közút!S207+Környezetvédelem!V211+Egészségügy!V248+Sport!S214+Közművelődés!U229+Támogatás!Y214</f>
        <v>0</v>
      </c>
      <c r="T207" s="44">
        <f>Igazgatás!T247+Községgazd!W216+Vagyongazd!T212+Közfoglalkoztatás!T207+Közút!T207+Környezetvédelem!W211+Egészségügy!W248+Sport!T214+Közművelődés!V229+Támogatás!Z214</f>
        <v>0</v>
      </c>
    </row>
    <row r="208" spans="1:20" hidden="1" x14ac:dyDescent="0.25">
      <c r="B208" s="55"/>
      <c r="C208" s="2"/>
      <c r="D208" s="524" t="s">
        <v>823</v>
      </c>
      <c r="E208" s="524"/>
      <c r="F208" s="258">
        <f>Igazgatás!F248+Községgazd!F217+Vagyongazd!F213+Közfoglalkoztatás!F208+Közút!F208+Környezetvédelem!F212+Egészségügy!F249+Sport!F215+Közművelődés!F230+Támogatás!F215</f>
        <v>0</v>
      </c>
      <c r="G208" s="151">
        <f>Igazgatás!G248+Községgazd!G217+Vagyongazd!G213+Közfoglalkoztatás!G208+Közút!G208+Környezetvédelem!G212+Egészségügy!G249+Sport!G215+Közművelődés!G230+Támogatás!G215</f>
        <v>0</v>
      </c>
      <c r="H208" s="169">
        <f>Igazgatás!H248+Községgazd!H217+Vagyongazd!H213+Közfoglalkoztatás!H208+Közút!H208+Környezetvédelem!H212+Egészségügy!H249+Sport!H215+Közművelődés!H230+Támogatás!H215</f>
        <v>0</v>
      </c>
      <c r="I208" s="76">
        <f>Igazgatás!I248+Községgazd!L217+Vagyongazd!I213+Közfoglalkoztatás!I208+Közút!I208+Környezetvédelem!L212+Egészségügy!L249+Sport!I215+Közművelődés!K230+Támogatás!O215</f>
        <v>0</v>
      </c>
      <c r="J208" s="1">
        <f>Igazgatás!J248+Községgazd!M217+Vagyongazd!J213+Közfoglalkoztatás!J208+Közút!J208+Környezetvédelem!M212+Egészségügy!M249+Sport!J215+Közművelődés!L230+Támogatás!P215</f>
        <v>0</v>
      </c>
      <c r="K208" s="1">
        <f>Igazgatás!K248+Községgazd!N217+Vagyongazd!K213+Közfoglalkoztatás!K208+Közút!K208+Környezetvédelem!N212+Egészségügy!N249+Sport!K215+Közművelődés!M230+Támogatás!Q215</f>
        <v>0</v>
      </c>
      <c r="L208" s="1">
        <f>Igazgatás!L248+Községgazd!O217+Vagyongazd!L213+Közfoglalkoztatás!L208+Közút!L208+Környezetvédelem!O212+Egészségügy!O249+Sport!L215+Közművelődés!N230+Támogatás!R215</f>
        <v>0</v>
      </c>
      <c r="M208" s="1">
        <f>Igazgatás!M248+Községgazd!P217+Vagyongazd!M213+Közfoglalkoztatás!M208+Közút!M208+Környezetvédelem!P212+Egészségügy!P249+Sport!M215+Közművelődés!O230+Támogatás!S215</f>
        <v>0</v>
      </c>
      <c r="N208" s="82">
        <f>Igazgatás!N248+Községgazd!Q217+Vagyongazd!N213+Közfoglalkoztatás!N208+Közút!N208+Környezetvédelem!Q212+Egészségügy!Q249+Sport!N215+Közművelődés!P230+Támogatás!T215</f>
        <v>0</v>
      </c>
      <c r="O208" s="1">
        <f>Igazgatás!O248+Községgazd!R217+Vagyongazd!O213+Közfoglalkoztatás!O208+Közút!O208+Környezetvédelem!R212+Egészségügy!R249+Sport!O215+Közművelődés!Q230+Támogatás!U215</f>
        <v>0</v>
      </c>
      <c r="P208" s="42">
        <f>Igazgatás!P248+Községgazd!S217+Vagyongazd!P213+Közfoglalkoztatás!P208+Közút!P208+Környezetvédelem!S212+Egészségügy!S249+Sport!P215+Közművelődés!R230+Támogatás!V215</f>
        <v>0</v>
      </c>
      <c r="Q208" s="82">
        <f>Igazgatás!Q248+Községgazd!T217+Vagyongazd!Q213+Közfoglalkoztatás!Q208+Közút!Q208+Környezetvédelem!T212+Egészségügy!T249+Sport!Q215+Közművelődés!S230+Támogatás!W215</f>
        <v>0</v>
      </c>
      <c r="R208" s="1">
        <f>Igazgatás!R248+Községgazd!U217+Vagyongazd!R213+Közfoglalkoztatás!R208+Közút!R208+Környezetvédelem!U212+Egészségügy!U249+Sport!R215+Közművelődés!T230+Támogatás!X215</f>
        <v>0</v>
      </c>
      <c r="S208" s="42">
        <f>Igazgatás!S248+Községgazd!V217+Vagyongazd!S213+Közfoglalkoztatás!S208+Közút!S208+Környezetvédelem!V212+Egészségügy!V249+Sport!S215+Közművelődés!U230+Támogatás!Y215</f>
        <v>0</v>
      </c>
      <c r="T208" s="44">
        <f>Igazgatás!T248+Községgazd!W217+Vagyongazd!T213+Közfoglalkoztatás!T208+Közút!T208+Környezetvédelem!W212+Egészségügy!W249+Sport!T215+Közművelődés!V230+Támogatás!Z215</f>
        <v>0</v>
      </c>
    </row>
    <row r="209" spans="1:20" hidden="1" x14ac:dyDescent="0.25">
      <c r="B209" s="55"/>
      <c r="C209" s="2"/>
      <c r="D209" s="524" t="s">
        <v>374</v>
      </c>
      <c r="E209" s="524"/>
      <c r="F209" s="258">
        <f>Igazgatás!F249+Községgazd!F218+Vagyongazd!F214+Közfoglalkoztatás!F209+Közút!F209+Környezetvédelem!F213+Egészségügy!F250+Sport!F216+Közművelődés!F231+Támogatás!F216</f>
        <v>0</v>
      </c>
      <c r="G209" s="151">
        <f>Igazgatás!G249+Községgazd!G218+Vagyongazd!G214+Közfoglalkoztatás!G209+Közút!G209+Környezetvédelem!G213+Egészségügy!G250+Sport!G216+Közművelődés!G231+Támogatás!G216</f>
        <v>0</v>
      </c>
      <c r="H209" s="169">
        <f>Igazgatás!H249+Községgazd!H218+Vagyongazd!H214+Közfoglalkoztatás!H209+Közút!H209+Környezetvédelem!H213+Egészségügy!H250+Sport!H216+Közművelődés!H231+Támogatás!H216</f>
        <v>0</v>
      </c>
      <c r="I209" s="76">
        <f>Igazgatás!I249+Községgazd!L218+Vagyongazd!I214+Közfoglalkoztatás!I209+Közút!I209+Környezetvédelem!L213+Egészségügy!L250+Sport!I216+Közművelődés!K231+Támogatás!O216</f>
        <v>0</v>
      </c>
      <c r="J209" s="1">
        <f>Igazgatás!J249+Községgazd!M218+Vagyongazd!J214+Közfoglalkoztatás!J209+Közút!J209+Környezetvédelem!M213+Egészségügy!M250+Sport!J216+Közművelődés!L231+Támogatás!P216</f>
        <v>0</v>
      </c>
      <c r="K209" s="1">
        <f>Igazgatás!K249+Községgazd!N218+Vagyongazd!K214+Közfoglalkoztatás!K209+Közút!K209+Környezetvédelem!N213+Egészségügy!N250+Sport!K216+Közművelődés!M231+Támogatás!Q216</f>
        <v>0</v>
      </c>
      <c r="L209" s="1">
        <f>Igazgatás!L249+Községgazd!O218+Vagyongazd!L214+Közfoglalkoztatás!L209+Közút!L209+Környezetvédelem!O213+Egészségügy!O250+Sport!L216+Közművelődés!N231+Támogatás!R216</f>
        <v>0</v>
      </c>
      <c r="M209" s="1">
        <f>Igazgatás!M249+Községgazd!P218+Vagyongazd!M214+Közfoglalkoztatás!M209+Közút!M209+Környezetvédelem!P213+Egészségügy!P250+Sport!M216+Közművelődés!O231+Támogatás!S216</f>
        <v>0</v>
      </c>
      <c r="N209" s="82">
        <f>Igazgatás!N249+Községgazd!Q218+Vagyongazd!N214+Közfoglalkoztatás!N209+Közút!N209+Környezetvédelem!Q213+Egészségügy!Q250+Sport!N216+Közművelődés!P231+Támogatás!T216</f>
        <v>0</v>
      </c>
      <c r="O209" s="1">
        <f>Igazgatás!O249+Községgazd!R218+Vagyongazd!O214+Közfoglalkoztatás!O209+Közút!O209+Környezetvédelem!R213+Egészségügy!R250+Sport!O216+Közművelődés!Q231+Támogatás!U216</f>
        <v>0</v>
      </c>
      <c r="P209" s="42">
        <f>Igazgatás!P249+Községgazd!S218+Vagyongazd!P214+Közfoglalkoztatás!P209+Közút!P209+Környezetvédelem!S213+Egészségügy!S250+Sport!P216+Közművelődés!R231+Támogatás!V216</f>
        <v>0</v>
      </c>
      <c r="Q209" s="82">
        <f>Igazgatás!Q249+Községgazd!T218+Vagyongazd!Q214+Közfoglalkoztatás!Q209+Közút!Q209+Környezetvédelem!T213+Egészségügy!T250+Sport!Q216+Közművelődés!S231+Támogatás!W216</f>
        <v>0</v>
      </c>
      <c r="R209" s="1">
        <f>Igazgatás!R249+Községgazd!U218+Vagyongazd!R214+Közfoglalkoztatás!R209+Közút!R209+Környezetvédelem!U213+Egészségügy!U250+Sport!R216+Közművelődés!T231+Támogatás!X216</f>
        <v>0</v>
      </c>
      <c r="S209" s="42">
        <f>Igazgatás!S249+Községgazd!V218+Vagyongazd!S214+Közfoglalkoztatás!S209+Közút!S209+Környezetvédelem!V213+Egészségügy!V250+Sport!S216+Közművelődés!U231+Támogatás!Y216</f>
        <v>0</v>
      </c>
      <c r="T209" s="44">
        <f>Igazgatás!T249+Községgazd!W218+Vagyongazd!T214+Közfoglalkoztatás!T209+Közút!T209+Környezetvédelem!W213+Egészségügy!W250+Sport!T216+Közművelődés!V231+Támogatás!Z216</f>
        <v>0</v>
      </c>
    </row>
    <row r="210" spans="1:20" hidden="1" x14ac:dyDescent="0.25">
      <c r="B210" s="55"/>
      <c r="C210" s="2"/>
      <c r="D210" s="524" t="s">
        <v>824</v>
      </c>
      <c r="E210" s="524"/>
      <c r="F210" s="258">
        <f>Igazgatás!F250+Községgazd!F219+Vagyongazd!F215+Közfoglalkoztatás!F210+Közút!F210+Környezetvédelem!F214+Egészségügy!F251+Sport!F217+Közművelődés!F232+Támogatás!F217</f>
        <v>0</v>
      </c>
      <c r="G210" s="151">
        <f>Igazgatás!G250+Községgazd!G219+Vagyongazd!G215+Közfoglalkoztatás!G210+Közút!G210+Környezetvédelem!G214+Egészségügy!G251+Sport!G217+Közművelődés!G232+Támogatás!G217</f>
        <v>0</v>
      </c>
      <c r="H210" s="169">
        <f>Igazgatás!H250+Községgazd!H219+Vagyongazd!H215+Közfoglalkoztatás!H210+Közút!H210+Környezetvédelem!H214+Egészségügy!H251+Sport!H217+Közművelődés!H232+Támogatás!H217</f>
        <v>0</v>
      </c>
      <c r="I210" s="76">
        <f>Igazgatás!I250+Községgazd!L219+Vagyongazd!I215+Közfoglalkoztatás!I210+Közút!I210+Környezetvédelem!L214+Egészségügy!L251+Sport!I217+Közművelődés!K232+Támogatás!O217</f>
        <v>0</v>
      </c>
      <c r="J210" s="1">
        <f>Igazgatás!J250+Községgazd!M219+Vagyongazd!J215+Közfoglalkoztatás!J210+Közút!J210+Környezetvédelem!M214+Egészségügy!M251+Sport!J217+Közművelődés!L232+Támogatás!P217</f>
        <v>0</v>
      </c>
      <c r="K210" s="1">
        <f>Igazgatás!K250+Községgazd!N219+Vagyongazd!K215+Közfoglalkoztatás!K210+Közút!K210+Környezetvédelem!N214+Egészségügy!N251+Sport!K217+Közművelődés!M232+Támogatás!Q217</f>
        <v>0</v>
      </c>
      <c r="L210" s="1">
        <f>Igazgatás!L250+Községgazd!O219+Vagyongazd!L215+Közfoglalkoztatás!L210+Közút!L210+Környezetvédelem!O214+Egészségügy!O251+Sport!L217+Közművelődés!N232+Támogatás!R217</f>
        <v>0</v>
      </c>
      <c r="M210" s="1">
        <f>Igazgatás!M250+Községgazd!P219+Vagyongazd!M215+Közfoglalkoztatás!M210+Közút!M210+Környezetvédelem!P214+Egészségügy!P251+Sport!M217+Közművelődés!O232+Támogatás!S217</f>
        <v>0</v>
      </c>
      <c r="N210" s="82">
        <f>Igazgatás!N250+Községgazd!Q219+Vagyongazd!N215+Közfoglalkoztatás!N210+Közút!N210+Környezetvédelem!Q214+Egészségügy!Q251+Sport!N217+Közművelődés!P232+Támogatás!T217</f>
        <v>0</v>
      </c>
      <c r="O210" s="1">
        <f>Igazgatás!O250+Községgazd!R219+Vagyongazd!O215+Közfoglalkoztatás!O210+Közút!O210+Környezetvédelem!R214+Egészségügy!R251+Sport!O217+Közművelődés!Q232+Támogatás!U217</f>
        <v>0</v>
      </c>
      <c r="P210" s="42">
        <f>Igazgatás!P250+Községgazd!S219+Vagyongazd!P215+Közfoglalkoztatás!P210+Közút!P210+Környezetvédelem!S214+Egészségügy!S251+Sport!P217+Közművelődés!R232+Támogatás!V217</f>
        <v>0</v>
      </c>
      <c r="Q210" s="82">
        <f>Igazgatás!Q250+Községgazd!T219+Vagyongazd!Q215+Közfoglalkoztatás!Q210+Közút!Q210+Környezetvédelem!T214+Egészségügy!T251+Sport!Q217+Közművelődés!S232+Támogatás!W217</f>
        <v>0</v>
      </c>
      <c r="R210" s="1">
        <f>Igazgatás!R250+Községgazd!U219+Vagyongazd!R215+Közfoglalkoztatás!R210+Közút!R210+Környezetvédelem!U214+Egészségügy!U251+Sport!R217+Közművelődés!T232+Támogatás!X217</f>
        <v>0</v>
      </c>
      <c r="S210" s="42">
        <f>Igazgatás!S250+Községgazd!V219+Vagyongazd!S215+Közfoglalkoztatás!S210+Közút!S210+Környezetvédelem!V214+Egészségügy!V251+Sport!S217+Közművelődés!U232+Támogatás!Y217</f>
        <v>0</v>
      </c>
      <c r="T210" s="44">
        <f>Igazgatás!T250+Községgazd!W219+Vagyongazd!T215+Közfoglalkoztatás!T210+Közút!T210+Környezetvédelem!W214+Egészségügy!W251+Sport!T217+Közművelődés!V232+Támogatás!Z217</f>
        <v>0</v>
      </c>
    </row>
    <row r="211" spans="1:20" hidden="1" x14ac:dyDescent="0.25">
      <c r="B211" s="55"/>
      <c r="C211" s="2"/>
      <c r="D211" s="524" t="s">
        <v>566</v>
      </c>
      <c r="E211" s="524"/>
      <c r="F211" s="258">
        <f>Igazgatás!F251+Községgazd!F220+Vagyongazd!F216+Közfoglalkoztatás!F211+Közút!F211+Környezetvédelem!F215+Egészségügy!F252+Sport!F218+Közművelődés!F233+Támogatás!F218</f>
        <v>0</v>
      </c>
      <c r="G211" s="151">
        <f>Igazgatás!G251+Községgazd!G220+Vagyongazd!G216+Közfoglalkoztatás!G211+Közút!G211+Környezetvédelem!G215+Egészségügy!G252+Sport!G218+Közművelődés!G233+Támogatás!G218</f>
        <v>0</v>
      </c>
      <c r="H211" s="169">
        <f>Igazgatás!H251+Községgazd!H220+Vagyongazd!H216+Közfoglalkoztatás!H211+Közút!H211+Környezetvédelem!H215+Egészségügy!H252+Sport!H218+Közművelődés!H233+Támogatás!H218</f>
        <v>0</v>
      </c>
      <c r="I211" s="76">
        <f>Igazgatás!I251+Községgazd!L220+Vagyongazd!I216+Közfoglalkoztatás!I211+Közút!I211+Környezetvédelem!L215+Egészségügy!L252+Sport!I218+Közművelődés!K233+Támogatás!O218</f>
        <v>0</v>
      </c>
      <c r="J211" s="1">
        <f>Igazgatás!J251+Községgazd!M220+Vagyongazd!J216+Közfoglalkoztatás!J211+Közút!J211+Környezetvédelem!M215+Egészségügy!M252+Sport!J218+Közművelődés!L233+Támogatás!P218</f>
        <v>0</v>
      </c>
      <c r="K211" s="1">
        <f>Igazgatás!K251+Községgazd!N220+Vagyongazd!K216+Közfoglalkoztatás!K211+Közút!K211+Környezetvédelem!N215+Egészségügy!N252+Sport!K218+Közművelődés!M233+Támogatás!Q218</f>
        <v>0</v>
      </c>
      <c r="L211" s="1">
        <f>Igazgatás!L251+Községgazd!O220+Vagyongazd!L216+Közfoglalkoztatás!L211+Közút!L211+Környezetvédelem!O215+Egészségügy!O252+Sport!L218+Közművelődés!N233+Támogatás!R218</f>
        <v>0</v>
      </c>
      <c r="M211" s="1">
        <f>Igazgatás!M251+Községgazd!P220+Vagyongazd!M216+Közfoglalkoztatás!M211+Közút!M211+Környezetvédelem!P215+Egészségügy!P252+Sport!M218+Közművelődés!O233+Támogatás!S218</f>
        <v>0</v>
      </c>
      <c r="N211" s="82">
        <f>Igazgatás!N251+Községgazd!Q220+Vagyongazd!N216+Közfoglalkoztatás!N211+Közút!N211+Környezetvédelem!Q215+Egészségügy!Q252+Sport!N218+Közművelődés!P233+Támogatás!T218</f>
        <v>0</v>
      </c>
      <c r="O211" s="1">
        <f>Igazgatás!O251+Községgazd!R220+Vagyongazd!O216+Közfoglalkoztatás!O211+Közút!O211+Környezetvédelem!R215+Egészségügy!R252+Sport!O218+Közművelődés!Q233+Támogatás!U218</f>
        <v>0</v>
      </c>
      <c r="P211" s="42">
        <f>Igazgatás!P251+Községgazd!S220+Vagyongazd!P216+Közfoglalkoztatás!P211+Közút!P211+Környezetvédelem!S215+Egészségügy!S252+Sport!P218+Közművelődés!R233+Támogatás!V218</f>
        <v>0</v>
      </c>
      <c r="Q211" s="82">
        <f>Igazgatás!Q251+Községgazd!T220+Vagyongazd!Q216+Közfoglalkoztatás!Q211+Közút!Q211+Környezetvédelem!T215+Egészségügy!T252+Sport!Q218+Közművelődés!S233+Támogatás!W218</f>
        <v>0</v>
      </c>
      <c r="R211" s="1">
        <f>Igazgatás!R251+Községgazd!U220+Vagyongazd!R216+Közfoglalkoztatás!R211+Közút!R211+Környezetvédelem!U215+Egészségügy!U252+Sport!R218+Közművelődés!T233+Támogatás!X218</f>
        <v>0</v>
      </c>
      <c r="S211" s="42">
        <f>Igazgatás!S251+Községgazd!V220+Vagyongazd!S216+Közfoglalkoztatás!S211+Közút!S211+Környezetvédelem!V215+Egészségügy!V252+Sport!S218+Közművelődés!U233+Támogatás!Y218</f>
        <v>0</v>
      </c>
      <c r="T211" s="44">
        <f>Igazgatás!T251+Községgazd!W220+Vagyongazd!T216+Közfoglalkoztatás!T211+Közút!T211+Környezetvédelem!W215+Egészségügy!W252+Sport!T218+Közművelődés!V233+Támogatás!Z218</f>
        <v>0</v>
      </c>
    </row>
    <row r="212" spans="1:20" s="18" customFormat="1" hidden="1" x14ac:dyDescent="0.25">
      <c r="A212" s="128" t="s">
        <v>278</v>
      </c>
      <c r="B212" s="93" t="s">
        <v>689</v>
      </c>
      <c r="C212" s="556" t="s">
        <v>279</v>
      </c>
      <c r="D212" s="557"/>
      <c r="E212" s="557"/>
      <c r="F212" s="259">
        <f>Igazgatás!F252+Községgazd!F221+Vagyongazd!F217+Közfoglalkoztatás!F212+Közút!F212+Környezetvédelem!F216+Egészségügy!F253+Sport!F219+Közművelődés!F234+Támogatás!F219</f>
        <v>0</v>
      </c>
      <c r="G212" s="152">
        <f>Igazgatás!G252+Községgazd!G221+Vagyongazd!G217+Közfoglalkoztatás!G212+Közút!G212+Környezetvédelem!G216+Egészségügy!G253+Sport!G219+Közművelődés!G234+Támogatás!G219</f>
        <v>0</v>
      </c>
      <c r="H212" s="168">
        <f>Igazgatás!H252+Községgazd!H221+Vagyongazd!H217+Közfoglalkoztatás!H212+Közút!H212+Környezetvédelem!H216+Egészségügy!H253+Sport!H219+Közművelődés!H234+Támogatás!H219</f>
        <v>0</v>
      </c>
      <c r="I212" s="95">
        <f>Igazgatás!I252+Községgazd!L221+Vagyongazd!I217+Közfoglalkoztatás!I212+Közút!I212+Környezetvédelem!L216+Egészségügy!L253+Sport!I219+Közművelődés!K234+Támogatás!O219</f>
        <v>0</v>
      </c>
      <c r="J212" s="96">
        <f>Igazgatás!J252+Községgazd!M221+Vagyongazd!J217+Közfoglalkoztatás!J212+Közút!J212+Környezetvédelem!M216+Egészségügy!M253+Sport!J219+Közművelődés!L234+Támogatás!P219</f>
        <v>0</v>
      </c>
      <c r="K212" s="96">
        <f>Igazgatás!K252+Községgazd!N221+Vagyongazd!K217+Közfoglalkoztatás!K212+Közút!K212+Környezetvédelem!N216+Egészségügy!N253+Sport!K219+Közművelődés!M234+Támogatás!Q219</f>
        <v>0</v>
      </c>
      <c r="L212" s="96">
        <f>Igazgatás!L252+Községgazd!O221+Vagyongazd!L217+Közfoglalkoztatás!L212+Közút!L212+Környezetvédelem!O216+Egészségügy!O253+Sport!L219+Közművelődés!N234+Támogatás!R219</f>
        <v>0</v>
      </c>
      <c r="M212" s="96">
        <f>Igazgatás!M252+Községgazd!P221+Vagyongazd!M217+Közfoglalkoztatás!M212+Közút!M212+Környezetvédelem!P216+Egészségügy!P253+Sport!M219+Közművelődés!O234+Támogatás!S219</f>
        <v>0</v>
      </c>
      <c r="N212" s="99">
        <f>Igazgatás!N252+Községgazd!Q221+Vagyongazd!N217+Közfoglalkoztatás!N212+Közút!N212+Környezetvédelem!Q216+Egészségügy!Q253+Sport!N219+Közművelődés!P234+Támogatás!T219</f>
        <v>0</v>
      </c>
      <c r="O212" s="96">
        <f>Igazgatás!O252+Községgazd!R221+Vagyongazd!O217+Közfoglalkoztatás!O212+Közút!O212+Környezetvédelem!R216+Egészségügy!R253+Sport!O219+Közművelődés!Q234+Támogatás!U219</f>
        <v>0</v>
      </c>
      <c r="P212" s="98">
        <f>Igazgatás!P252+Községgazd!S221+Vagyongazd!P217+Közfoglalkoztatás!P212+Közút!P212+Környezetvédelem!S216+Egészségügy!S253+Sport!P219+Közművelődés!R234+Támogatás!V219</f>
        <v>0</v>
      </c>
      <c r="Q212" s="99">
        <f>Igazgatás!Q252+Községgazd!T221+Vagyongazd!Q217+Közfoglalkoztatás!Q212+Közút!Q212+Környezetvédelem!T216+Egészségügy!T253+Sport!Q219+Közművelődés!S234+Támogatás!W219</f>
        <v>0</v>
      </c>
      <c r="R212" s="96">
        <f>Igazgatás!R252+Községgazd!U221+Vagyongazd!R217+Közfoglalkoztatás!R212+Közút!R212+Környezetvédelem!U216+Egészségügy!U253+Sport!R219+Közművelődés!T234+Támogatás!X219</f>
        <v>0</v>
      </c>
      <c r="S212" s="98">
        <f>Igazgatás!S252+Községgazd!V221+Vagyongazd!S217+Közfoglalkoztatás!S212+Közút!S212+Környezetvédelem!V216+Egészségügy!V253+Sport!S219+Közművelődés!U234+Támogatás!Y219</f>
        <v>0</v>
      </c>
      <c r="T212" s="100">
        <f>Igazgatás!T252+Községgazd!W221+Vagyongazd!T217+Közfoglalkoztatás!T212+Közút!T212+Környezetvédelem!W216+Egészségügy!W253+Sport!T219+Közművelődés!V234+Támogatás!Z219</f>
        <v>0</v>
      </c>
    </row>
    <row r="213" spans="1:20" s="18" customFormat="1" hidden="1" x14ac:dyDescent="0.25">
      <c r="A213" s="128" t="s">
        <v>280</v>
      </c>
      <c r="B213" s="93" t="s">
        <v>690</v>
      </c>
      <c r="C213" s="556" t="s">
        <v>281</v>
      </c>
      <c r="D213" s="557"/>
      <c r="E213" s="557"/>
      <c r="F213" s="259">
        <f>Igazgatás!F253+Községgazd!F222+Vagyongazd!F218+Közfoglalkoztatás!F213+Közút!F213+Környezetvédelem!F217+Egészségügy!F254+Sport!F220+Közművelődés!F235+Támogatás!F220</f>
        <v>0</v>
      </c>
      <c r="G213" s="152">
        <f>Igazgatás!G253+Községgazd!G222+Vagyongazd!G218+Közfoglalkoztatás!G213+Közút!G213+Környezetvédelem!G217+Egészségügy!G254+Sport!G220+Közművelődés!G235+Támogatás!G220</f>
        <v>0</v>
      </c>
      <c r="H213" s="168">
        <f>Igazgatás!H253+Községgazd!H222+Vagyongazd!H218+Közfoglalkoztatás!H213+Közút!H213+Környezetvédelem!H217+Egészségügy!H254+Sport!H220+Közművelődés!H235+Támogatás!H220</f>
        <v>0</v>
      </c>
      <c r="I213" s="95">
        <f>Igazgatás!I253+Községgazd!L222+Vagyongazd!I218+Közfoglalkoztatás!I213+Közút!I213+Környezetvédelem!L217+Egészségügy!L254+Sport!I220+Közművelődés!K235+Támogatás!O220</f>
        <v>0</v>
      </c>
      <c r="J213" s="96">
        <f>Igazgatás!J253+Községgazd!M222+Vagyongazd!J218+Közfoglalkoztatás!J213+Közút!J213+Környezetvédelem!M217+Egészségügy!M254+Sport!J220+Közművelődés!L235+Támogatás!P220</f>
        <v>0</v>
      </c>
      <c r="K213" s="96">
        <f>Igazgatás!K253+Községgazd!N222+Vagyongazd!K218+Közfoglalkoztatás!K213+Közút!K213+Környezetvédelem!N217+Egészségügy!N254+Sport!K220+Közművelődés!M235+Támogatás!Q220</f>
        <v>0</v>
      </c>
      <c r="L213" s="96">
        <f>Igazgatás!L253+Községgazd!O222+Vagyongazd!L218+Közfoglalkoztatás!L213+Közút!L213+Környezetvédelem!O217+Egészségügy!O254+Sport!L220+Közművelődés!N235+Támogatás!R220</f>
        <v>0</v>
      </c>
      <c r="M213" s="96">
        <f>Igazgatás!M253+Községgazd!P222+Vagyongazd!M218+Közfoglalkoztatás!M213+Közút!M213+Környezetvédelem!P217+Egészségügy!P254+Sport!M220+Közművelődés!O235+Támogatás!S220</f>
        <v>0</v>
      </c>
      <c r="N213" s="99">
        <f>Igazgatás!N253+Községgazd!Q222+Vagyongazd!N218+Közfoglalkoztatás!N213+Közút!N213+Környezetvédelem!Q217+Egészségügy!Q254+Sport!N220+Közművelődés!P235+Támogatás!T220</f>
        <v>0</v>
      </c>
      <c r="O213" s="96">
        <f>Igazgatás!O253+Községgazd!R222+Vagyongazd!O218+Közfoglalkoztatás!O213+Közút!O213+Környezetvédelem!R217+Egészségügy!R254+Sport!O220+Közművelődés!Q235+Támogatás!U220</f>
        <v>0</v>
      </c>
      <c r="P213" s="98">
        <f>Igazgatás!P253+Községgazd!S222+Vagyongazd!P218+Közfoglalkoztatás!P213+Közút!P213+Környezetvédelem!S217+Egészségügy!S254+Sport!P220+Közművelődés!R235+Támogatás!V220</f>
        <v>0</v>
      </c>
      <c r="Q213" s="99">
        <f>Igazgatás!Q253+Községgazd!T222+Vagyongazd!Q218+Közfoglalkoztatás!Q213+Közút!Q213+Környezetvédelem!T217+Egészségügy!T254+Sport!Q220+Közművelődés!S235+Támogatás!W220</f>
        <v>0</v>
      </c>
      <c r="R213" s="96">
        <f>Igazgatás!R253+Községgazd!U222+Vagyongazd!R218+Közfoglalkoztatás!R213+Közút!R213+Környezetvédelem!U217+Egészségügy!U254+Sport!R220+Közművelődés!T235+Támogatás!X220</f>
        <v>0</v>
      </c>
      <c r="S213" s="98">
        <f>Igazgatás!S253+Községgazd!V222+Vagyongazd!S218+Közfoglalkoztatás!S213+Közút!S213+Környezetvédelem!V217+Egészségügy!V254+Sport!S220+Közművelődés!U235+Támogatás!Y220</f>
        <v>0</v>
      </c>
      <c r="T213" s="100">
        <f>Igazgatás!T253+Községgazd!W222+Vagyongazd!T218+Közfoglalkoztatás!T213+Közút!T213+Környezetvédelem!W217+Egészségügy!W254+Sport!T220+Közművelődés!V235+Támogatás!Z220</f>
        <v>0</v>
      </c>
    </row>
    <row r="214" spans="1:20" s="18" customFormat="1" hidden="1" x14ac:dyDescent="0.25">
      <c r="A214" s="128" t="s">
        <v>282</v>
      </c>
      <c r="B214" s="93" t="s">
        <v>691</v>
      </c>
      <c r="C214" s="556" t="s">
        <v>283</v>
      </c>
      <c r="D214" s="557"/>
      <c r="E214" s="557"/>
      <c r="F214" s="259">
        <f>Igazgatás!F254+Községgazd!F223+Vagyongazd!F219+Közfoglalkoztatás!F214+Közút!F214+Környezetvédelem!F218+Egészségügy!F255+Sport!F221+Közművelődés!F236+Támogatás!F221</f>
        <v>0</v>
      </c>
      <c r="G214" s="152">
        <f>Igazgatás!G254+Községgazd!G223+Vagyongazd!G219+Közfoglalkoztatás!G214+Közút!G214+Környezetvédelem!G218+Egészségügy!G255+Sport!G221+Közművelődés!G236+Támogatás!G221</f>
        <v>0</v>
      </c>
      <c r="H214" s="168">
        <f>Igazgatás!H254+Községgazd!H223+Vagyongazd!H219+Közfoglalkoztatás!H214+Közút!H214+Környezetvédelem!H218+Egészségügy!H255+Sport!H221+Közművelődés!H236+Támogatás!H221</f>
        <v>0</v>
      </c>
      <c r="I214" s="95">
        <f>Igazgatás!I254+Községgazd!L223+Vagyongazd!I219+Közfoglalkoztatás!I214+Közút!I214+Környezetvédelem!L218+Egészségügy!L255+Sport!I221+Közművelődés!K236+Támogatás!O221</f>
        <v>0</v>
      </c>
      <c r="J214" s="96">
        <f>Igazgatás!J254+Községgazd!M223+Vagyongazd!J219+Közfoglalkoztatás!J214+Közút!J214+Környezetvédelem!M218+Egészségügy!M255+Sport!J221+Közművelődés!L236+Támogatás!P221</f>
        <v>0</v>
      </c>
      <c r="K214" s="96">
        <f>Igazgatás!K254+Községgazd!N223+Vagyongazd!K219+Közfoglalkoztatás!K214+Közút!K214+Környezetvédelem!N218+Egészségügy!N255+Sport!K221+Közművelődés!M236+Támogatás!Q221</f>
        <v>0</v>
      </c>
      <c r="L214" s="96">
        <f>Igazgatás!L254+Községgazd!O223+Vagyongazd!L219+Közfoglalkoztatás!L214+Közút!L214+Környezetvédelem!O218+Egészségügy!O255+Sport!L221+Közművelődés!N236+Támogatás!R221</f>
        <v>0</v>
      </c>
      <c r="M214" s="96">
        <f>Igazgatás!M254+Községgazd!P223+Vagyongazd!M219+Közfoglalkoztatás!M214+Közút!M214+Környezetvédelem!P218+Egészségügy!P255+Sport!M221+Közművelődés!O236+Támogatás!S221</f>
        <v>0</v>
      </c>
      <c r="N214" s="99">
        <f>Igazgatás!N254+Községgazd!Q223+Vagyongazd!N219+Közfoglalkoztatás!N214+Közút!N214+Környezetvédelem!Q218+Egészségügy!Q255+Sport!N221+Közművelődés!P236+Támogatás!T221</f>
        <v>0</v>
      </c>
      <c r="O214" s="96">
        <f>Igazgatás!O254+Községgazd!R223+Vagyongazd!O219+Közfoglalkoztatás!O214+Közút!O214+Környezetvédelem!R218+Egészségügy!R255+Sport!O221+Közművelődés!Q236+Támogatás!U221</f>
        <v>0</v>
      </c>
      <c r="P214" s="98">
        <f>Igazgatás!P254+Községgazd!S223+Vagyongazd!P219+Közfoglalkoztatás!P214+Közút!P214+Környezetvédelem!S218+Egészségügy!S255+Sport!P221+Közművelődés!R236+Támogatás!V221</f>
        <v>0</v>
      </c>
      <c r="Q214" s="99">
        <f>Igazgatás!Q254+Községgazd!T223+Vagyongazd!Q219+Közfoglalkoztatás!Q214+Közút!Q214+Környezetvédelem!T218+Egészségügy!T255+Sport!Q221+Közművelődés!S236+Támogatás!W221</f>
        <v>0</v>
      </c>
      <c r="R214" s="96">
        <f>Igazgatás!R254+Községgazd!U223+Vagyongazd!R219+Közfoglalkoztatás!R214+Közút!R214+Környezetvédelem!U218+Egészségügy!U255+Sport!R221+Közművelődés!T236+Támogatás!X221</f>
        <v>0</v>
      </c>
      <c r="S214" s="98">
        <f>Igazgatás!S254+Községgazd!V223+Vagyongazd!S219+Közfoglalkoztatás!S214+Közút!S214+Környezetvédelem!V218+Egészségügy!V255+Sport!S221+Közművelődés!U236+Támogatás!Y221</f>
        <v>0</v>
      </c>
      <c r="T214" s="100">
        <f>Igazgatás!T254+Községgazd!W223+Vagyongazd!T219+Közfoglalkoztatás!T214+Közút!T214+Környezetvédelem!W218+Egészségügy!W255+Sport!T221+Közművelődés!V236+Támogatás!Z221</f>
        <v>0</v>
      </c>
    </row>
    <row r="215" spans="1:20" hidden="1" x14ac:dyDescent="0.25">
      <c r="B215" s="55"/>
      <c r="C215" s="2"/>
      <c r="D215" s="524" t="s">
        <v>376</v>
      </c>
      <c r="E215" s="524"/>
      <c r="F215" s="258">
        <f>Igazgatás!F255+Községgazd!F224+Vagyongazd!F220+Közfoglalkoztatás!F215+Közút!F215+Környezetvédelem!F219+Egészségügy!F256+Sport!F222+Közművelődés!F237+Támogatás!F222</f>
        <v>0</v>
      </c>
      <c r="G215" s="151">
        <f>Igazgatás!G255+Községgazd!G224+Vagyongazd!G220+Közfoglalkoztatás!G215+Közút!G215+Környezetvédelem!G219+Egészségügy!G256+Sport!G222+Közművelődés!G237+Támogatás!G222</f>
        <v>0</v>
      </c>
      <c r="H215" s="169">
        <f>Igazgatás!H255+Községgazd!H224+Vagyongazd!H220+Közfoglalkoztatás!H215+Közút!H215+Környezetvédelem!H219+Egészségügy!H256+Sport!H222+Közművelődés!H237+Támogatás!H222</f>
        <v>0</v>
      </c>
      <c r="I215" s="76">
        <f>Igazgatás!I255+Községgazd!L224+Vagyongazd!I220+Közfoglalkoztatás!I215+Közút!I215+Környezetvédelem!L219+Egészségügy!L256+Sport!I222+Közművelődés!K237+Támogatás!O222</f>
        <v>0</v>
      </c>
      <c r="J215" s="1">
        <f>Igazgatás!J255+Községgazd!M224+Vagyongazd!J220+Közfoglalkoztatás!J215+Közút!J215+Környezetvédelem!M219+Egészségügy!M256+Sport!J222+Közművelődés!L237+Támogatás!P222</f>
        <v>0</v>
      </c>
      <c r="K215" s="1">
        <f>Igazgatás!K255+Községgazd!N224+Vagyongazd!K220+Közfoglalkoztatás!K215+Közút!K215+Környezetvédelem!N219+Egészségügy!N256+Sport!K222+Közművelődés!M237+Támogatás!Q222</f>
        <v>0</v>
      </c>
      <c r="L215" s="1">
        <f>Igazgatás!L255+Községgazd!O224+Vagyongazd!L220+Közfoglalkoztatás!L215+Közút!L215+Környezetvédelem!O219+Egészségügy!O256+Sport!L222+Közművelődés!N237+Támogatás!R222</f>
        <v>0</v>
      </c>
      <c r="M215" s="1">
        <f>Igazgatás!M255+Községgazd!P224+Vagyongazd!M220+Közfoglalkoztatás!M215+Közút!M215+Környezetvédelem!P219+Egészségügy!P256+Sport!M222+Közművelődés!O237+Támogatás!S222</f>
        <v>0</v>
      </c>
      <c r="N215" s="82">
        <f>Igazgatás!N255+Községgazd!Q224+Vagyongazd!N220+Közfoglalkoztatás!N215+Közút!N215+Környezetvédelem!Q219+Egészségügy!Q256+Sport!N222+Közművelődés!P237+Támogatás!T222</f>
        <v>0</v>
      </c>
      <c r="O215" s="1">
        <f>Igazgatás!O255+Községgazd!R224+Vagyongazd!O220+Közfoglalkoztatás!O215+Közút!O215+Környezetvédelem!R219+Egészségügy!R256+Sport!O222+Közművelődés!Q237+Támogatás!U222</f>
        <v>0</v>
      </c>
      <c r="P215" s="42">
        <f>Igazgatás!P255+Községgazd!S224+Vagyongazd!P220+Közfoglalkoztatás!P215+Közút!P215+Környezetvédelem!S219+Egészségügy!S256+Sport!P222+Közművelődés!R237+Támogatás!V222</f>
        <v>0</v>
      </c>
      <c r="Q215" s="82">
        <f>Igazgatás!Q255+Községgazd!T224+Vagyongazd!Q220+Közfoglalkoztatás!Q215+Közút!Q215+Környezetvédelem!T219+Egészségügy!T256+Sport!Q222+Közművelődés!S237+Támogatás!W222</f>
        <v>0</v>
      </c>
      <c r="R215" s="1">
        <f>Igazgatás!R255+Községgazd!U224+Vagyongazd!R220+Közfoglalkoztatás!R215+Közút!R215+Környezetvédelem!U219+Egészségügy!U256+Sport!R222+Közművelődés!T237+Támogatás!X222</f>
        <v>0</v>
      </c>
      <c r="S215" s="42">
        <f>Igazgatás!S255+Községgazd!V224+Vagyongazd!S220+Közfoglalkoztatás!S215+Közút!S215+Környezetvédelem!V219+Egészségügy!V256+Sport!S222+Közművelődés!U237+Támogatás!Y222</f>
        <v>0</v>
      </c>
      <c r="T215" s="44">
        <f>Igazgatás!T255+Községgazd!W224+Vagyongazd!T220+Közfoglalkoztatás!T215+Közút!T215+Környezetvédelem!W219+Egészségügy!W256+Sport!T222+Közművelődés!V237+Támogatás!Z222</f>
        <v>0</v>
      </c>
    </row>
    <row r="216" spans="1:20" hidden="1" x14ac:dyDescent="0.25">
      <c r="B216" s="55"/>
      <c r="C216" s="2"/>
      <c r="D216" s="524" t="s">
        <v>377</v>
      </c>
      <c r="E216" s="524"/>
      <c r="F216" s="258">
        <f>Igazgatás!F256+Községgazd!F225+Vagyongazd!F221+Közfoglalkoztatás!F216+Közút!F216+Környezetvédelem!F220+Egészségügy!F257+Sport!F223+Közművelődés!F238+Támogatás!F223</f>
        <v>0</v>
      </c>
      <c r="G216" s="151">
        <f>Igazgatás!G256+Községgazd!G225+Vagyongazd!G221+Közfoglalkoztatás!G216+Közút!G216+Környezetvédelem!G220+Egészségügy!G257+Sport!G223+Közművelődés!G238+Támogatás!G223</f>
        <v>0</v>
      </c>
      <c r="H216" s="169">
        <f>Igazgatás!H256+Községgazd!H225+Vagyongazd!H221+Közfoglalkoztatás!H216+Közút!H216+Környezetvédelem!H220+Egészségügy!H257+Sport!H223+Közművelődés!H238+Támogatás!H223</f>
        <v>0</v>
      </c>
      <c r="I216" s="76">
        <f>Igazgatás!I256+Községgazd!L225+Vagyongazd!I221+Közfoglalkoztatás!I216+Közút!I216+Környezetvédelem!L220+Egészségügy!L257+Sport!I223+Közművelődés!K238+Támogatás!O223</f>
        <v>0</v>
      </c>
      <c r="J216" s="1">
        <f>Igazgatás!J256+Községgazd!M225+Vagyongazd!J221+Közfoglalkoztatás!J216+Közút!J216+Környezetvédelem!M220+Egészségügy!M257+Sport!J223+Közművelődés!L238+Támogatás!P223</f>
        <v>0</v>
      </c>
      <c r="K216" s="1">
        <f>Igazgatás!K256+Községgazd!N225+Vagyongazd!K221+Közfoglalkoztatás!K216+Közút!K216+Környezetvédelem!N220+Egészségügy!N257+Sport!K223+Közművelődés!M238+Támogatás!Q223</f>
        <v>0</v>
      </c>
      <c r="L216" s="1">
        <f>Igazgatás!L256+Községgazd!O225+Vagyongazd!L221+Közfoglalkoztatás!L216+Közút!L216+Környezetvédelem!O220+Egészségügy!O257+Sport!L223+Közművelődés!N238+Támogatás!R223</f>
        <v>0</v>
      </c>
      <c r="M216" s="1">
        <f>Igazgatás!M256+Községgazd!P225+Vagyongazd!M221+Közfoglalkoztatás!M216+Közút!M216+Környezetvédelem!P220+Egészségügy!P257+Sport!M223+Közművelődés!O238+Támogatás!S223</f>
        <v>0</v>
      </c>
      <c r="N216" s="82">
        <f>Igazgatás!N256+Községgazd!Q225+Vagyongazd!N221+Közfoglalkoztatás!N216+Közút!N216+Környezetvédelem!Q220+Egészségügy!Q257+Sport!N223+Közművelődés!P238+Támogatás!T223</f>
        <v>0</v>
      </c>
      <c r="O216" s="1">
        <f>Igazgatás!O256+Községgazd!R225+Vagyongazd!O221+Közfoglalkoztatás!O216+Közút!O216+Környezetvédelem!R220+Egészségügy!R257+Sport!O223+Közművelődés!Q238+Támogatás!U223</f>
        <v>0</v>
      </c>
      <c r="P216" s="42">
        <f>Igazgatás!P256+Községgazd!S225+Vagyongazd!P221+Közfoglalkoztatás!P216+Közút!P216+Környezetvédelem!S220+Egészségügy!S257+Sport!P223+Közművelődés!R238+Támogatás!V223</f>
        <v>0</v>
      </c>
      <c r="Q216" s="82">
        <f>Igazgatás!Q256+Községgazd!T225+Vagyongazd!Q221+Közfoglalkoztatás!Q216+Közút!Q216+Környezetvédelem!T220+Egészségügy!T257+Sport!Q223+Közművelődés!S238+Támogatás!W223</f>
        <v>0</v>
      </c>
      <c r="R216" s="1">
        <f>Igazgatás!R256+Községgazd!U225+Vagyongazd!R221+Közfoglalkoztatás!R216+Közút!R216+Környezetvédelem!U220+Egészségügy!U257+Sport!R223+Közművelődés!T238+Támogatás!X223</f>
        <v>0</v>
      </c>
      <c r="S216" s="42">
        <f>Igazgatás!S256+Községgazd!V225+Vagyongazd!S221+Közfoglalkoztatás!S216+Közút!S216+Környezetvédelem!V220+Egészségügy!V257+Sport!S223+Közművelődés!U238+Támogatás!Y223</f>
        <v>0</v>
      </c>
      <c r="T216" s="44">
        <f>Igazgatás!T256+Községgazd!W225+Vagyongazd!T221+Közfoglalkoztatás!T216+Közút!T216+Környezetvédelem!W220+Egészségügy!W257+Sport!T223+Közművelődés!V238+Támogatás!Z223</f>
        <v>0</v>
      </c>
    </row>
    <row r="217" spans="1:20" hidden="1" x14ac:dyDescent="0.25">
      <c r="B217" s="55"/>
      <c r="C217" s="2"/>
      <c r="D217" s="524" t="s">
        <v>378</v>
      </c>
      <c r="E217" s="524"/>
      <c r="F217" s="258">
        <f>Igazgatás!F257+Községgazd!F226+Vagyongazd!F222+Közfoglalkoztatás!F217+Közút!F217+Környezetvédelem!F221+Egészségügy!F258+Sport!F224+Közművelődés!F239+Támogatás!F224</f>
        <v>0</v>
      </c>
      <c r="G217" s="151">
        <f>Igazgatás!G257+Községgazd!G226+Vagyongazd!G222+Közfoglalkoztatás!G217+Közút!G217+Környezetvédelem!G221+Egészségügy!G258+Sport!G224+Közművelődés!G239+Támogatás!G224</f>
        <v>0</v>
      </c>
      <c r="H217" s="169">
        <f>Igazgatás!H257+Községgazd!H226+Vagyongazd!H222+Közfoglalkoztatás!H217+Közút!H217+Környezetvédelem!H221+Egészségügy!H258+Sport!H224+Közművelődés!H239+Támogatás!H224</f>
        <v>0</v>
      </c>
      <c r="I217" s="76">
        <f>Igazgatás!I257+Községgazd!L226+Vagyongazd!I222+Közfoglalkoztatás!I217+Közút!I217+Környezetvédelem!L221+Egészségügy!L258+Sport!I224+Közművelődés!K239+Támogatás!O224</f>
        <v>0</v>
      </c>
      <c r="J217" s="1">
        <f>Igazgatás!J257+Községgazd!M226+Vagyongazd!J222+Közfoglalkoztatás!J217+Közút!J217+Környezetvédelem!M221+Egészségügy!M258+Sport!J224+Közművelődés!L239+Támogatás!P224</f>
        <v>0</v>
      </c>
      <c r="K217" s="1">
        <f>Igazgatás!K257+Községgazd!N226+Vagyongazd!K222+Közfoglalkoztatás!K217+Közút!K217+Környezetvédelem!N221+Egészségügy!N258+Sport!K224+Közművelődés!M239+Támogatás!Q224</f>
        <v>0</v>
      </c>
      <c r="L217" s="1">
        <f>Igazgatás!L257+Községgazd!O226+Vagyongazd!L222+Közfoglalkoztatás!L217+Közút!L217+Környezetvédelem!O221+Egészségügy!O258+Sport!L224+Közművelődés!N239+Támogatás!R224</f>
        <v>0</v>
      </c>
      <c r="M217" s="1">
        <f>Igazgatás!M257+Községgazd!P226+Vagyongazd!M222+Közfoglalkoztatás!M217+Közút!M217+Környezetvédelem!P221+Egészségügy!P258+Sport!M224+Közművelődés!O239+Támogatás!S224</f>
        <v>0</v>
      </c>
      <c r="N217" s="82">
        <f>Igazgatás!N257+Községgazd!Q226+Vagyongazd!N222+Közfoglalkoztatás!N217+Közút!N217+Környezetvédelem!Q221+Egészségügy!Q258+Sport!N224+Közművelődés!P239+Támogatás!T224</f>
        <v>0</v>
      </c>
      <c r="O217" s="1">
        <f>Igazgatás!O257+Községgazd!R226+Vagyongazd!O222+Közfoglalkoztatás!O217+Közút!O217+Környezetvédelem!R221+Egészségügy!R258+Sport!O224+Közművelődés!Q239+Támogatás!U224</f>
        <v>0</v>
      </c>
      <c r="P217" s="42">
        <f>Igazgatás!P257+Községgazd!S226+Vagyongazd!P222+Közfoglalkoztatás!P217+Közút!P217+Környezetvédelem!S221+Egészségügy!S258+Sport!P224+Közművelődés!R239+Támogatás!V224</f>
        <v>0</v>
      </c>
      <c r="Q217" s="82">
        <f>Igazgatás!Q257+Községgazd!T226+Vagyongazd!Q222+Közfoglalkoztatás!Q217+Közút!Q217+Környezetvédelem!T221+Egészségügy!T258+Sport!Q224+Közművelődés!S239+Támogatás!W224</f>
        <v>0</v>
      </c>
      <c r="R217" s="1">
        <f>Igazgatás!R257+Községgazd!U226+Vagyongazd!R222+Közfoglalkoztatás!R217+Közút!R217+Környezetvédelem!U221+Egészségügy!U258+Sport!R224+Közművelődés!T239+Támogatás!X224</f>
        <v>0</v>
      </c>
      <c r="S217" s="42">
        <f>Igazgatás!S257+Községgazd!V226+Vagyongazd!S222+Közfoglalkoztatás!S217+Közút!S217+Környezetvédelem!V221+Egészségügy!V258+Sport!S224+Közművelődés!U239+Támogatás!Y224</f>
        <v>0</v>
      </c>
      <c r="T217" s="44">
        <f>Igazgatás!T257+Községgazd!W226+Vagyongazd!T222+Közfoglalkoztatás!T217+Közút!T217+Környezetvédelem!W221+Egészségügy!W258+Sport!T224+Közművelődés!V239+Támogatás!Z224</f>
        <v>0</v>
      </c>
    </row>
    <row r="218" spans="1:20" hidden="1" x14ac:dyDescent="0.25">
      <c r="B218" s="55"/>
      <c r="C218" s="2"/>
      <c r="D218" s="524" t="s">
        <v>379</v>
      </c>
      <c r="E218" s="524"/>
      <c r="F218" s="258">
        <f>Igazgatás!F258+Községgazd!F227+Vagyongazd!F223+Közfoglalkoztatás!F218+Közút!F218+Környezetvédelem!F222+Egészségügy!F259+Sport!F225+Közművelődés!F240+Támogatás!F225</f>
        <v>0</v>
      </c>
      <c r="G218" s="151">
        <f>Igazgatás!G258+Községgazd!G227+Vagyongazd!G223+Közfoglalkoztatás!G218+Közút!G218+Környezetvédelem!G222+Egészségügy!G259+Sport!G225+Közművelődés!G240+Támogatás!G225</f>
        <v>0</v>
      </c>
      <c r="H218" s="169">
        <f>Igazgatás!H258+Községgazd!H227+Vagyongazd!H223+Közfoglalkoztatás!H218+Közút!H218+Környezetvédelem!H222+Egészségügy!H259+Sport!H225+Közművelődés!H240+Támogatás!H225</f>
        <v>0</v>
      </c>
      <c r="I218" s="76">
        <f>Igazgatás!I258+Községgazd!L227+Vagyongazd!I223+Közfoglalkoztatás!I218+Közút!I218+Környezetvédelem!L222+Egészségügy!L259+Sport!I225+Közművelődés!K240+Támogatás!O225</f>
        <v>0</v>
      </c>
      <c r="J218" s="1">
        <f>Igazgatás!J258+Községgazd!M227+Vagyongazd!J223+Közfoglalkoztatás!J218+Közút!J218+Környezetvédelem!M222+Egészségügy!M259+Sport!J225+Közművelődés!L240+Támogatás!P225</f>
        <v>0</v>
      </c>
      <c r="K218" s="1">
        <f>Igazgatás!K258+Községgazd!N227+Vagyongazd!K223+Közfoglalkoztatás!K218+Közút!K218+Környezetvédelem!N222+Egészségügy!N259+Sport!K225+Közművelődés!M240+Támogatás!Q225</f>
        <v>0</v>
      </c>
      <c r="L218" s="1">
        <f>Igazgatás!L258+Községgazd!O227+Vagyongazd!L223+Közfoglalkoztatás!L218+Közút!L218+Környezetvédelem!O222+Egészségügy!O259+Sport!L225+Közművelődés!N240+Támogatás!R225</f>
        <v>0</v>
      </c>
      <c r="M218" s="1">
        <f>Igazgatás!M258+Községgazd!P227+Vagyongazd!M223+Közfoglalkoztatás!M218+Közút!M218+Környezetvédelem!P222+Egészségügy!P259+Sport!M225+Közművelődés!O240+Támogatás!S225</f>
        <v>0</v>
      </c>
      <c r="N218" s="82">
        <f>Igazgatás!N258+Községgazd!Q227+Vagyongazd!N223+Közfoglalkoztatás!N218+Közút!N218+Környezetvédelem!Q222+Egészségügy!Q259+Sport!N225+Közművelődés!P240+Támogatás!T225</f>
        <v>0</v>
      </c>
      <c r="O218" s="1">
        <f>Igazgatás!O258+Községgazd!R227+Vagyongazd!O223+Közfoglalkoztatás!O218+Közút!O218+Környezetvédelem!R222+Egészségügy!R259+Sport!O225+Közművelődés!Q240+Támogatás!U225</f>
        <v>0</v>
      </c>
      <c r="P218" s="42">
        <f>Igazgatás!P258+Községgazd!S227+Vagyongazd!P223+Közfoglalkoztatás!P218+Közút!P218+Környezetvédelem!S222+Egészségügy!S259+Sport!P225+Közművelődés!R240+Támogatás!V225</f>
        <v>0</v>
      </c>
      <c r="Q218" s="82">
        <f>Igazgatás!Q258+Községgazd!T227+Vagyongazd!Q223+Közfoglalkoztatás!Q218+Közút!Q218+Környezetvédelem!T222+Egészségügy!T259+Sport!Q225+Közművelődés!S240+Támogatás!W225</f>
        <v>0</v>
      </c>
      <c r="R218" s="1">
        <f>Igazgatás!R258+Községgazd!U227+Vagyongazd!R223+Közfoglalkoztatás!R218+Közút!R218+Környezetvédelem!U222+Egészségügy!U259+Sport!R225+Közművelődés!T240+Támogatás!X225</f>
        <v>0</v>
      </c>
      <c r="S218" s="42">
        <f>Igazgatás!S258+Községgazd!V227+Vagyongazd!S223+Közfoglalkoztatás!S218+Közút!S218+Környezetvédelem!V222+Egészségügy!V259+Sport!S225+Közművelődés!U240+Támogatás!Y225</f>
        <v>0</v>
      </c>
      <c r="T218" s="44">
        <f>Igazgatás!T258+Községgazd!W227+Vagyongazd!T223+Közfoglalkoztatás!T218+Közút!T218+Környezetvédelem!W222+Egészségügy!W259+Sport!T225+Közművelődés!V240+Támogatás!Z225</f>
        <v>0</v>
      </c>
    </row>
    <row r="219" spans="1:20" hidden="1" x14ac:dyDescent="0.25">
      <c r="B219" s="55"/>
      <c r="C219" s="2"/>
      <c r="D219" s="524" t="s">
        <v>380</v>
      </c>
      <c r="E219" s="524"/>
      <c r="F219" s="258">
        <f>Igazgatás!F259+Községgazd!F228+Vagyongazd!F224+Közfoglalkoztatás!F219+Közút!F219+Környezetvédelem!F223+Egészségügy!F260+Sport!F226+Közművelődés!F241+Támogatás!F226</f>
        <v>0</v>
      </c>
      <c r="G219" s="151">
        <f>Igazgatás!G259+Községgazd!G228+Vagyongazd!G224+Közfoglalkoztatás!G219+Közút!G219+Környezetvédelem!G223+Egészségügy!G260+Sport!G226+Közművelődés!G241+Támogatás!G226</f>
        <v>0</v>
      </c>
      <c r="H219" s="169">
        <f>Igazgatás!H259+Községgazd!H228+Vagyongazd!H224+Közfoglalkoztatás!H219+Közút!H219+Környezetvédelem!H223+Egészségügy!H260+Sport!H226+Közművelődés!H241+Támogatás!H226</f>
        <v>0</v>
      </c>
      <c r="I219" s="76">
        <f>Igazgatás!I259+Községgazd!L228+Vagyongazd!I224+Közfoglalkoztatás!I219+Közút!I219+Környezetvédelem!L223+Egészségügy!L260+Sport!I226+Közművelődés!K241+Támogatás!O226</f>
        <v>0</v>
      </c>
      <c r="J219" s="1">
        <f>Igazgatás!J259+Községgazd!M228+Vagyongazd!J224+Közfoglalkoztatás!J219+Közút!J219+Környezetvédelem!M223+Egészségügy!M260+Sport!J226+Közművelődés!L241+Támogatás!P226</f>
        <v>0</v>
      </c>
      <c r="K219" s="1">
        <f>Igazgatás!K259+Községgazd!N228+Vagyongazd!K224+Közfoglalkoztatás!K219+Közút!K219+Környezetvédelem!N223+Egészségügy!N260+Sport!K226+Közművelődés!M241+Támogatás!Q226</f>
        <v>0</v>
      </c>
      <c r="L219" s="1">
        <f>Igazgatás!L259+Községgazd!O228+Vagyongazd!L224+Közfoglalkoztatás!L219+Közút!L219+Környezetvédelem!O223+Egészségügy!O260+Sport!L226+Közművelődés!N241+Támogatás!R226</f>
        <v>0</v>
      </c>
      <c r="M219" s="1">
        <f>Igazgatás!M259+Községgazd!P228+Vagyongazd!M224+Közfoglalkoztatás!M219+Közút!M219+Környezetvédelem!P223+Egészségügy!P260+Sport!M226+Közművelődés!O241+Támogatás!S226</f>
        <v>0</v>
      </c>
      <c r="N219" s="82">
        <f>Igazgatás!N259+Községgazd!Q228+Vagyongazd!N224+Közfoglalkoztatás!N219+Közút!N219+Környezetvédelem!Q223+Egészségügy!Q260+Sport!N226+Közművelődés!P241+Támogatás!T226</f>
        <v>0</v>
      </c>
      <c r="O219" s="1">
        <f>Igazgatás!O259+Községgazd!R228+Vagyongazd!O224+Közfoglalkoztatás!O219+Közút!O219+Környezetvédelem!R223+Egészségügy!R260+Sport!O226+Közművelődés!Q241+Támogatás!U226</f>
        <v>0</v>
      </c>
      <c r="P219" s="42">
        <f>Igazgatás!P259+Községgazd!S228+Vagyongazd!P224+Közfoglalkoztatás!P219+Közút!P219+Környezetvédelem!S223+Egészségügy!S260+Sport!P226+Közművelődés!R241+Támogatás!V226</f>
        <v>0</v>
      </c>
      <c r="Q219" s="82">
        <f>Igazgatás!Q259+Községgazd!T228+Vagyongazd!Q224+Közfoglalkoztatás!Q219+Közút!Q219+Környezetvédelem!T223+Egészségügy!T260+Sport!Q226+Közművelődés!S241+Támogatás!W226</f>
        <v>0</v>
      </c>
      <c r="R219" s="1">
        <f>Igazgatás!R259+Községgazd!U228+Vagyongazd!R224+Közfoglalkoztatás!R219+Közút!R219+Környezetvédelem!U223+Egészségügy!U260+Sport!R226+Közművelődés!T241+Támogatás!X226</f>
        <v>0</v>
      </c>
      <c r="S219" s="42">
        <f>Igazgatás!S259+Községgazd!V228+Vagyongazd!S224+Közfoglalkoztatás!S219+Közút!S219+Környezetvédelem!V223+Egészségügy!V260+Sport!S226+Közművelődés!U241+Támogatás!Y226</f>
        <v>0</v>
      </c>
      <c r="T219" s="44">
        <f>Igazgatás!T259+Községgazd!W228+Vagyongazd!T224+Közfoglalkoztatás!T219+Közút!T219+Környezetvédelem!W223+Egészségügy!W260+Sport!T226+Közművelődés!V241+Támogatás!Z226</f>
        <v>0</v>
      </c>
    </row>
    <row r="220" spans="1:20" ht="25.5" hidden="1" customHeight="1" x14ac:dyDescent="0.25">
      <c r="B220" s="55"/>
      <c r="C220" s="2"/>
      <c r="D220" s="523" t="s">
        <v>538</v>
      </c>
      <c r="E220" s="523"/>
      <c r="F220" s="268">
        <f>Igazgatás!F260+Községgazd!F229+Vagyongazd!F225+Közfoglalkoztatás!F220+Közút!F220+Környezetvédelem!F224+Egészségügy!F261+Sport!F227+Közművelődés!F242+Támogatás!F227</f>
        <v>0</v>
      </c>
      <c r="G220" s="161">
        <f>Igazgatás!G260+Községgazd!G229+Vagyongazd!G225+Közfoglalkoztatás!G220+Közút!G220+Környezetvédelem!G224+Egészségügy!G261+Sport!G227+Közművelődés!G242+Támogatás!G227</f>
        <v>0</v>
      </c>
      <c r="H220" s="169">
        <f>Igazgatás!H260+Községgazd!H229+Vagyongazd!H225+Közfoglalkoztatás!H220+Közút!H220+Környezetvédelem!H224+Egészségügy!H261+Sport!H227+Közművelődés!H242+Támogatás!H227</f>
        <v>0</v>
      </c>
      <c r="I220" s="76">
        <f>Igazgatás!I260+Községgazd!L229+Vagyongazd!I225+Közfoglalkoztatás!I220+Közút!I220+Környezetvédelem!L224+Egészségügy!L261+Sport!I227+Közművelődés!K242+Támogatás!O227</f>
        <v>0</v>
      </c>
      <c r="J220" s="1">
        <f>Igazgatás!J260+Községgazd!M229+Vagyongazd!J225+Közfoglalkoztatás!J220+Közút!J220+Környezetvédelem!M224+Egészségügy!M261+Sport!J227+Közművelődés!L242+Támogatás!P227</f>
        <v>0</v>
      </c>
      <c r="K220" s="1">
        <f>Igazgatás!K260+Községgazd!N229+Vagyongazd!K225+Közfoglalkoztatás!K220+Közút!K220+Környezetvédelem!N224+Egészségügy!N261+Sport!K227+Közművelődés!M242+Támogatás!Q227</f>
        <v>0</v>
      </c>
      <c r="L220" s="1">
        <f>Igazgatás!L260+Községgazd!O229+Vagyongazd!L225+Közfoglalkoztatás!L220+Közút!L220+Környezetvédelem!O224+Egészségügy!O261+Sport!L227+Közművelődés!N242+Támogatás!R227</f>
        <v>0</v>
      </c>
      <c r="M220" s="1">
        <f>Igazgatás!M260+Községgazd!P229+Vagyongazd!M225+Közfoglalkoztatás!M220+Közút!M220+Környezetvédelem!P224+Egészségügy!P261+Sport!M227+Közművelődés!O242+Támogatás!S227</f>
        <v>0</v>
      </c>
      <c r="N220" s="82">
        <f>Igazgatás!N260+Községgazd!Q229+Vagyongazd!N225+Közfoglalkoztatás!N220+Közút!N220+Környezetvédelem!Q224+Egészségügy!Q261+Sport!N227+Közművelődés!P242+Támogatás!T227</f>
        <v>0</v>
      </c>
      <c r="O220" s="1">
        <f>Igazgatás!O260+Községgazd!R229+Vagyongazd!O225+Közfoglalkoztatás!O220+Közút!O220+Környezetvédelem!R224+Egészségügy!R261+Sport!O227+Közművelődés!Q242+Támogatás!U227</f>
        <v>0</v>
      </c>
      <c r="P220" s="42">
        <f>Igazgatás!P260+Községgazd!S229+Vagyongazd!P225+Közfoglalkoztatás!P220+Közút!P220+Környezetvédelem!S224+Egészségügy!S261+Sport!P227+Közművelődés!R242+Támogatás!V227</f>
        <v>0</v>
      </c>
      <c r="Q220" s="82">
        <f>Igazgatás!Q260+Községgazd!T229+Vagyongazd!Q225+Közfoglalkoztatás!Q220+Közút!Q220+Környezetvédelem!T224+Egészségügy!T261+Sport!Q227+Közművelődés!S242+Támogatás!W227</f>
        <v>0</v>
      </c>
      <c r="R220" s="1">
        <f>Igazgatás!R260+Községgazd!U229+Vagyongazd!R225+Közfoglalkoztatás!R220+Közút!R220+Környezetvédelem!U224+Egészségügy!U261+Sport!R227+Közművelődés!T242+Támogatás!X227</f>
        <v>0</v>
      </c>
      <c r="S220" s="42">
        <f>Igazgatás!S260+Községgazd!V229+Vagyongazd!S225+Közfoglalkoztatás!S220+Közút!S220+Környezetvédelem!V224+Egészségügy!V261+Sport!S227+Közművelődés!U242+Támogatás!Y227</f>
        <v>0</v>
      </c>
      <c r="T220" s="44">
        <f>Igazgatás!T260+Községgazd!W229+Vagyongazd!T225+Közfoglalkoztatás!T220+Közút!T220+Környezetvédelem!W224+Egészségügy!W261+Sport!T227+Közművelődés!V242+Támogatás!Z227</f>
        <v>0</v>
      </c>
    </row>
    <row r="221" spans="1:20" ht="25.5" hidden="1" customHeight="1" x14ac:dyDescent="0.25">
      <c r="B221" s="55"/>
      <c r="C221" s="2"/>
      <c r="D221" s="523" t="s">
        <v>541</v>
      </c>
      <c r="E221" s="523"/>
      <c r="F221" s="268">
        <f>Igazgatás!F261+Községgazd!F230+Vagyongazd!F226+Közfoglalkoztatás!F221+Közút!F221+Környezetvédelem!F225+Egészségügy!F262+Sport!F228+Közművelődés!F243+Támogatás!F228</f>
        <v>0</v>
      </c>
      <c r="G221" s="161">
        <f>Igazgatás!G261+Községgazd!G230+Vagyongazd!G226+Közfoglalkoztatás!G221+Közút!G221+Környezetvédelem!G225+Egészségügy!G262+Sport!G228+Közművelődés!G243+Támogatás!G228</f>
        <v>0</v>
      </c>
      <c r="H221" s="169">
        <f>Igazgatás!H261+Községgazd!H230+Vagyongazd!H226+Közfoglalkoztatás!H221+Közút!H221+Környezetvédelem!H225+Egészségügy!H262+Sport!H228+Közművelődés!H243+Támogatás!H228</f>
        <v>0</v>
      </c>
      <c r="I221" s="76">
        <f>Igazgatás!I261+Községgazd!L230+Vagyongazd!I226+Közfoglalkoztatás!I221+Közút!I221+Környezetvédelem!L225+Egészségügy!L262+Sport!I228+Közművelődés!K243+Támogatás!O228</f>
        <v>0</v>
      </c>
      <c r="J221" s="1">
        <f>Igazgatás!J261+Községgazd!M230+Vagyongazd!J226+Közfoglalkoztatás!J221+Közút!J221+Környezetvédelem!M225+Egészségügy!M262+Sport!J228+Közművelődés!L243+Támogatás!P228</f>
        <v>0</v>
      </c>
      <c r="K221" s="1">
        <f>Igazgatás!K261+Községgazd!N230+Vagyongazd!K226+Közfoglalkoztatás!K221+Közút!K221+Környezetvédelem!N225+Egészségügy!N262+Sport!K228+Közművelődés!M243+Támogatás!Q228</f>
        <v>0</v>
      </c>
      <c r="L221" s="1">
        <f>Igazgatás!L261+Községgazd!O230+Vagyongazd!L226+Közfoglalkoztatás!L221+Közút!L221+Környezetvédelem!O225+Egészségügy!O262+Sport!L228+Közművelődés!N243+Támogatás!R228</f>
        <v>0</v>
      </c>
      <c r="M221" s="1">
        <f>Igazgatás!M261+Községgazd!P230+Vagyongazd!M226+Közfoglalkoztatás!M221+Közút!M221+Környezetvédelem!P225+Egészségügy!P262+Sport!M228+Közművelődés!O243+Támogatás!S228</f>
        <v>0</v>
      </c>
      <c r="N221" s="82">
        <f>Igazgatás!N261+Községgazd!Q230+Vagyongazd!N226+Közfoglalkoztatás!N221+Közút!N221+Környezetvédelem!Q225+Egészségügy!Q262+Sport!N228+Közművelődés!P243+Támogatás!T228</f>
        <v>0</v>
      </c>
      <c r="O221" s="1">
        <f>Igazgatás!O261+Községgazd!R230+Vagyongazd!O226+Közfoglalkoztatás!O221+Közút!O221+Környezetvédelem!R225+Egészségügy!R262+Sport!O228+Közművelődés!Q243+Támogatás!U228</f>
        <v>0</v>
      </c>
      <c r="P221" s="42">
        <f>Igazgatás!P261+Községgazd!S230+Vagyongazd!P226+Közfoglalkoztatás!P221+Közút!P221+Környezetvédelem!S225+Egészségügy!S262+Sport!P228+Közművelődés!R243+Támogatás!V228</f>
        <v>0</v>
      </c>
      <c r="Q221" s="82">
        <f>Igazgatás!Q261+Községgazd!T230+Vagyongazd!Q226+Közfoglalkoztatás!Q221+Közút!Q221+Környezetvédelem!T225+Egészségügy!T262+Sport!Q228+Közművelődés!S243+Támogatás!W228</f>
        <v>0</v>
      </c>
      <c r="R221" s="1">
        <f>Igazgatás!R261+Községgazd!U230+Vagyongazd!R226+Közfoglalkoztatás!R221+Közút!R221+Környezetvédelem!U225+Egészségügy!U262+Sport!R228+Közművelődés!T243+Támogatás!X228</f>
        <v>0</v>
      </c>
      <c r="S221" s="42">
        <f>Igazgatás!S261+Községgazd!V230+Vagyongazd!S226+Közfoglalkoztatás!S221+Közút!S221+Környezetvédelem!V225+Egészségügy!V262+Sport!S228+Közművelődés!U243+Támogatás!Y228</f>
        <v>0</v>
      </c>
      <c r="T221" s="44">
        <f>Igazgatás!T261+Községgazd!W230+Vagyongazd!T226+Közfoglalkoztatás!T221+Közút!T221+Környezetvédelem!W225+Egészségügy!W262+Sport!T228+Közművelődés!V243+Támogatás!Z228</f>
        <v>0</v>
      </c>
    </row>
    <row r="222" spans="1:20" hidden="1" x14ac:dyDescent="0.25">
      <c r="B222" s="55"/>
      <c r="C222" s="2"/>
      <c r="D222" s="524" t="s">
        <v>381</v>
      </c>
      <c r="E222" s="524"/>
      <c r="F222" s="258">
        <f>Igazgatás!F262+Községgazd!F231+Vagyongazd!F227+Közfoglalkoztatás!F222+Közút!F222+Környezetvédelem!F226+Egészségügy!F263+Sport!F229+Közművelődés!F244+Támogatás!F229</f>
        <v>0</v>
      </c>
      <c r="G222" s="151">
        <f>Igazgatás!G262+Községgazd!G231+Vagyongazd!G227+Közfoglalkoztatás!G222+Közút!G222+Környezetvédelem!G226+Egészségügy!G263+Sport!G229+Közművelődés!G244+Támogatás!G229</f>
        <v>0</v>
      </c>
      <c r="H222" s="169">
        <f>Igazgatás!H262+Községgazd!H231+Vagyongazd!H227+Közfoglalkoztatás!H222+Közút!H222+Környezetvédelem!H226+Egészségügy!H263+Sport!H229+Közművelődés!H244+Támogatás!H229</f>
        <v>0</v>
      </c>
      <c r="I222" s="76">
        <f>Igazgatás!I262+Községgazd!L231+Vagyongazd!I227+Közfoglalkoztatás!I222+Közút!I222+Környezetvédelem!L226+Egészségügy!L263+Sport!I229+Közművelődés!K244+Támogatás!O229</f>
        <v>0</v>
      </c>
      <c r="J222" s="1">
        <f>Igazgatás!J262+Községgazd!M231+Vagyongazd!J227+Közfoglalkoztatás!J222+Közút!J222+Környezetvédelem!M226+Egészségügy!M263+Sport!J229+Közművelődés!L244+Támogatás!P229</f>
        <v>0</v>
      </c>
      <c r="K222" s="1">
        <f>Igazgatás!K262+Községgazd!N231+Vagyongazd!K227+Közfoglalkoztatás!K222+Közút!K222+Környezetvédelem!N226+Egészségügy!N263+Sport!K229+Közművelődés!M244+Támogatás!Q229</f>
        <v>0</v>
      </c>
      <c r="L222" s="1">
        <f>Igazgatás!L262+Községgazd!O231+Vagyongazd!L227+Közfoglalkoztatás!L222+Közút!L222+Környezetvédelem!O226+Egészségügy!O263+Sport!L229+Közművelődés!N244+Támogatás!R229</f>
        <v>0</v>
      </c>
      <c r="M222" s="1">
        <f>Igazgatás!M262+Községgazd!P231+Vagyongazd!M227+Közfoglalkoztatás!M222+Közút!M222+Környezetvédelem!P226+Egészségügy!P263+Sport!M229+Közművelődés!O244+Támogatás!S229</f>
        <v>0</v>
      </c>
      <c r="N222" s="82">
        <f>Igazgatás!N262+Községgazd!Q231+Vagyongazd!N227+Közfoglalkoztatás!N222+Közút!N222+Környezetvédelem!Q226+Egészségügy!Q263+Sport!N229+Közművelődés!P244+Támogatás!T229</f>
        <v>0</v>
      </c>
      <c r="O222" s="1">
        <f>Igazgatás!O262+Községgazd!R231+Vagyongazd!O227+Közfoglalkoztatás!O222+Közút!O222+Környezetvédelem!R226+Egészségügy!R263+Sport!O229+Közművelődés!Q244+Támogatás!U229</f>
        <v>0</v>
      </c>
      <c r="P222" s="42">
        <f>Igazgatás!P262+Községgazd!S231+Vagyongazd!P227+Közfoglalkoztatás!P222+Közút!P222+Környezetvédelem!S226+Egészségügy!S263+Sport!P229+Közművelődés!R244+Támogatás!V229</f>
        <v>0</v>
      </c>
      <c r="Q222" s="82">
        <f>Igazgatás!Q262+Községgazd!T231+Vagyongazd!Q227+Közfoglalkoztatás!Q222+Közút!Q222+Környezetvédelem!T226+Egészségügy!T263+Sport!Q229+Közművelődés!S244+Támogatás!W229</f>
        <v>0</v>
      </c>
      <c r="R222" s="1">
        <f>Igazgatás!R262+Községgazd!U231+Vagyongazd!R227+Közfoglalkoztatás!R222+Közút!R222+Környezetvédelem!U226+Egészségügy!U263+Sport!R229+Közművelődés!T244+Támogatás!X229</f>
        <v>0</v>
      </c>
      <c r="S222" s="42">
        <f>Igazgatás!S262+Községgazd!V231+Vagyongazd!S227+Közfoglalkoztatás!S222+Közút!S222+Környezetvédelem!V226+Egészségügy!V263+Sport!S229+Közművelődés!U244+Támogatás!Y229</f>
        <v>0</v>
      </c>
      <c r="T222" s="44">
        <f>Igazgatás!T262+Községgazd!W231+Vagyongazd!T227+Közfoglalkoztatás!T222+Közút!T222+Környezetvédelem!W226+Egészségügy!W263+Sport!T229+Közművelődés!V244+Támogatás!Z229</f>
        <v>0</v>
      </c>
    </row>
    <row r="223" spans="1:20" hidden="1" x14ac:dyDescent="0.25">
      <c r="B223" s="55"/>
      <c r="C223" s="2"/>
      <c r="D223" s="524" t="s">
        <v>382</v>
      </c>
      <c r="E223" s="524"/>
      <c r="F223" s="258">
        <f>Igazgatás!F263+Községgazd!F232+Vagyongazd!F228+Közfoglalkoztatás!F223+Közút!F223+Környezetvédelem!F227+Egészségügy!F264+Sport!F230+Közművelődés!F245+Támogatás!F230</f>
        <v>0</v>
      </c>
      <c r="G223" s="151">
        <f>Igazgatás!G263+Községgazd!G232+Vagyongazd!G228+Közfoglalkoztatás!G223+Közút!G223+Környezetvédelem!G227+Egészségügy!G264+Sport!G230+Közművelődés!G245+Támogatás!G230</f>
        <v>0</v>
      </c>
      <c r="H223" s="169">
        <f>Igazgatás!H263+Községgazd!H232+Vagyongazd!H228+Közfoglalkoztatás!H223+Közút!H223+Környezetvédelem!H227+Egészségügy!H264+Sport!H230+Közművelődés!H245+Támogatás!H230</f>
        <v>0</v>
      </c>
      <c r="I223" s="76">
        <f>Igazgatás!I263+Községgazd!L232+Vagyongazd!I228+Közfoglalkoztatás!I223+Közút!I223+Környezetvédelem!L227+Egészségügy!L264+Sport!I230+Közművelődés!K245+Támogatás!O230</f>
        <v>0</v>
      </c>
      <c r="J223" s="1">
        <f>Igazgatás!J263+Községgazd!M232+Vagyongazd!J228+Közfoglalkoztatás!J223+Közút!J223+Környezetvédelem!M227+Egészségügy!M264+Sport!J230+Közművelődés!L245+Támogatás!P230</f>
        <v>0</v>
      </c>
      <c r="K223" s="1">
        <f>Igazgatás!K263+Községgazd!N232+Vagyongazd!K228+Közfoglalkoztatás!K223+Közút!K223+Környezetvédelem!N227+Egészségügy!N264+Sport!K230+Közművelődés!M245+Támogatás!Q230</f>
        <v>0</v>
      </c>
      <c r="L223" s="1">
        <f>Igazgatás!L263+Községgazd!O232+Vagyongazd!L228+Közfoglalkoztatás!L223+Közút!L223+Környezetvédelem!O227+Egészségügy!O264+Sport!L230+Közművelődés!N245+Támogatás!R230</f>
        <v>0</v>
      </c>
      <c r="M223" s="1">
        <f>Igazgatás!M263+Községgazd!P232+Vagyongazd!M228+Közfoglalkoztatás!M223+Közút!M223+Környezetvédelem!P227+Egészségügy!P264+Sport!M230+Közművelődés!O245+Támogatás!S230</f>
        <v>0</v>
      </c>
      <c r="N223" s="82">
        <f>Igazgatás!N263+Községgazd!Q232+Vagyongazd!N228+Közfoglalkoztatás!N223+Közút!N223+Környezetvédelem!Q227+Egészségügy!Q264+Sport!N230+Közművelődés!P245+Támogatás!T230</f>
        <v>0</v>
      </c>
      <c r="O223" s="1">
        <f>Igazgatás!O263+Községgazd!R232+Vagyongazd!O228+Közfoglalkoztatás!O223+Közút!O223+Környezetvédelem!R227+Egészségügy!R264+Sport!O230+Közművelődés!Q245+Támogatás!U230</f>
        <v>0</v>
      </c>
      <c r="P223" s="42">
        <f>Igazgatás!P263+Községgazd!S232+Vagyongazd!P228+Közfoglalkoztatás!P223+Közút!P223+Környezetvédelem!S227+Egészségügy!S264+Sport!P230+Közművelődés!R245+Támogatás!V230</f>
        <v>0</v>
      </c>
      <c r="Q223" s="82">
        <f>Igazgatás!Q263+Községgazd!T232+Vagyongazd!Q228+Közfoglalkoztatás!Q223+Közút!Q223+Környezetvédelem!T227+Egészségügy!T264+Sport!Q230+Közművelődés!S245+Támogatás!W230</f>
        <v>0</v>
      </c>
      <c r="R223" s="1">
        <f>Igazgatás!R263+Községgazd!U232+Vagyongazd!R228+Közfoglalkoztatás!R223+Közút!R223+Környezetvédelem!U227+Egészségügy!U264+Sport!R230+Közművelődés!T245+Támogatás!X230</f>
        <v>0</v>
      </c>
      <c r="S223" s="42">
        <f>Igazgatás!S263+Községgazd!V232+Vagyongazd!S228+Közfoglalkoztatás!S223+Közút!S223+Környezetvédelem!V227+Egészségügy!V264+Sport!S230+Közművelődés!U245+Támogatás!Y230</f>
        <v>0</v>
      </c>
      <c r="T223" s="44">
        <f>Igazgatás!T263+Községgazd!W232+Vagyongazd!T228+Közfoglalkoztatás!T223+Közút!T223+Környezetvédelem!W227+Egészségügy!W264+Sport!T230+Közművelődés!V245+Támogatás!Z230</f>
        <v>0</v>
      </c>
    </row>
    <row r="224" spans="1:20" ht="15.75" hidden="1" thickBot="1" x14ac:dyDescent="0.3">
      <c r="B224" s="57"/>
      <c r="C224" s="20"/>
      <c r="D224" s="559" t="s">
        <v>567</v>
      </c>
      <c r="E224" s="559"/>
      <c r="F224" s="260">
        <f>Igazgatás!F264+Községgazd!F233+Vagyongazd!F229+Közfoglalkoztatás!F224+Közút!F224+Környezetvédelem!F228+Egészségügy!F265+Sport!F231+Közművelődés!F246+Támogatás!F231</f>
        <v>0</v>
      </c>
      <c r="G224" s="153">
        <f>Igazgatás!G264+Községgazd!G233+Vagyongazd!G229+Közfoglalkoztatás!G224+Közút!G224+Környezetvédelem!G228+Egészségügy!G265+Sport!G231+Közművelődés!G246+Támogatás!G231</f>
        <v>0</v>
      </c>
      <c r="H224" s="169">
        <f>Igazgatás!H264+Községgazd!H233+Vagyongazd!H229+Közfoglalkoztatás!H224+Közút!H224+Környezetvédelem!H228+Egészségügy!H265+Sport!H231+Közművelődés!H246+Támogatás!H231</f>
        <v>0</v>
      </c>
      <c r="I224" s="76">
        <f>Igazgatás!I264+Községgazd!L233+Vagyongazd!I229+Közfoglalkoztatás!I224+Közút!I224+Környezetvédelem!L228+Egészségügy!L265+Sport!I231+Közművelődés!K246+Támogatás!O231</f>
        <v>0</v>
      </c>
      <c r="J224" s="1">
        <f>Igazgatás!J264+Községgazd!M233+Vagyongazd!J229+Közfoglalkoztatás!J224+Közút!J224+Környezetvédelem!M228+Egészségügy!M265+Sport!J231+Közművelődés!L246+Támogatás!P231</f>
        <v>0</v>
      </c>
      <c r="K224" s="1">
        <f>Igazgatás!K264+Községgazd!N233+Vagyongazd!K229+Közfoglalkoztatás!K224+Közút!K224+Környezetvédelem!N228+Egészségügy!N265+Sport!K231+Közművelődés!M246+Támogatás!Q231</f>
        <v>0</v>
      </c>
      <c r="L224" s="1">
        <f>Igazgatás!L264+Községgazd!O233+Vagyongazd!L229+Közfoglalkoztatás!L224+Közút!L224+Környezetvédelem!O228+Egészségügy!O265+Sport!L231+Közművelődés!N246+Támogatás!R231</f>
        <v>0</v>
      </c>
      <c r="M224" s="1">
        <f>Igazgatás!M264+Községgazd!P233+Vagyongazd!M229+Közfoglalkoztatás!M224+Közút!M224+Környezetvédelem!P228+Egészségügy!P265+Sport!M231+Közművelődés!O246+Támogatás!S231</f>
        <v>0</v>
      </c>
      <c r="N224" s="82">
        <f>Igazgatás!N264+Községgazd!Q233+Vagyongazd!N229+Közfoglalkoztatás!N224+Közút!N224+Környezetvédelem!Q228+Egészségügy!Q265+Sport!N231+Közművelődés!P246+Támogatás!T231</f>
        <v>0</v>
      </c>
      <c r="O224" s="1">
        <f>Igazgatás!O264+Községgazd!R233+Vagyongazd!O229+Közfoglalkoztatás!O224+Közút!O224+Környezetvédelem!R228+Egészségügy!R265+Sport!O231+Közművelődés!Q246+Támogatás!U231</f>
        <v>0</v>
      </c>
      <c r="P224" s="42">
        <f>Igazgatás!P264+Községgazd!S233+Vagyongazd!P229+Közfoglalkoztatás!P224+Közút!P224+Környezetvédelem!S228+Egészségügy!S265+Sport!P231+Közművelődés!R246+Támogatás!V231</f>
        <v>0</v>
      </c>
      <c r="Q224" s="82">
        <f>Igazgatás!Q264+Községgazd!T233+Vagyongazd!Q229+Közfoglalkoztatás!Q224+Közút!Q224+Környezetvédelem!T228+Egészségügy!T265+Sport!Q231+Közművelődés!S246+Támogatás!W231</f>
        <v>0</v>
      </c>
      <c r="R224" s="1">
        <f>Igazgatás!R264+Községgazd!U233+Vagyongazd!R229+Közfoglalkoztatás!R224+Közút!R224+Környezetvédelem!U228+Egészségügy!U265+Sport!R231+Közművelődés!T246+Támogatás!X231</f>
        <v>0</v>
      </c>
      <c r="S224" s="42">
        <f>Igazgatás!S264+Községgazd!V233+Vagyongazd!S229+Közfoglalkoztatás!S224+Közút!S224+Környezetvédelem!V228+Egészségügy!V265+Sport!S231+Közművelődés!U246+Támogatás!Y231</f>
        <v>0</v>
      </c>
      <c r="T224" s="44">
        <f>Igazgatás!T264+Községgazd!W233+Vagyongazd!T229+Közfoglalkoztatás!T224+Közút!T224+Környezetvédelem!W228+Egészségügy!W265+Sport!T231+Közművelődés!V246+Támogatás!Z231</f>
        <v>0</v>
      </c>
    </row>
    <row r="225" spans="1:20" ht="15.75" thickBot="1" x14ac:dyDescent="0.3">
      <c r="B225" s="101" t="s">
        <v>284</v>
      </c>
      <c r="C225" s="560" t="s">
        <v>285</v>
      </c>
      <c r="D225" s="561"/>
      <c r="E225" s="561"/>
      <c r="F225" s="261">
        <f>Igazgatás!F265+Községgazd!F234+Vagyongazd!F230+Közfoglalkoztatás!F225+Közút!F225+Környezetvédelem!F229+Egészségügy!F266+Sport!F232+Közművelődés!F247+Támogatás!F232</f>
        <v>123097643</v>
      </c>
      <c r="G225" s="154">
        <f>Igazgatás!G265+Községgazd!G234+Vagyongazd!G230+Közfoglalkoztatás!G225+Közút!G225+Környezetvédelem!G229+Egészségügy!G266+Sport!G232+Közművelődés!G247+Támogatás!G232</f>
        <v>0</v>
      </c>
      <c r="H225" s="166">
        <f>Igazgatás!H265+Községgazd!H234+Vagyongazd!H230+Közfoglalkoztatás!H225+Közút!H225+Környezetvédelem!H229+Egészségügy!H266+Sport!H232+Közművelődés!H247+Támogatás!H232</f>
        <v>123097643</v>
      </c>
      <c r="I225" s="87">
        <f>Igazgatás!I265+Községgazd!L234+Vagyongazd!I230+Közfoglalkoztatás!I225+Közút!I225+Környezetvédelem!L229+Egészségügy!L266+Sport!I232+Közművelődés!K247+Támogatás!O232</f>
        <v>14519429</v>
      </c>
      <c r="J225" s="88">
        <f>Igazgatás!J265+Községgazd!M234+Vagyongazd!J230+Közfoglalkoztatás!J225+Közút!J225+Környezetvédelem!M229+Egészségügy!M266+Sport!J232+Közművelődés!L247+Támogatás!P232</f>
        <v>9870746</v>
      </c>
      <c r="K225" s="88">
        <f>Igazgatás!K265+Községgazd!N234+Vagyongazd!K230+Közfoglalkoztatás!K225+Közút!K225+Környezetvédelem!N229+Egészségügy!N266+Sport!K232+Közművelődés!M247+Támogatás!Q232</f>
        <v>9870746</v>
      </c>
      <c r="L225" s="88">
        <f>Igazgatás!L265+Községgazd!O234+Vagyongazd!L230+Közfoglalkoztatás!L225+Közút!L225+Környezetvédelem!O229+Egészségügy!O266+Sport!L232+Közművelődés!N247+Támogatás!R232</f>
        <v>9870746</v>
      </c>
      <c r="M225" s="88">
        <f>Igazgatás!M265+Községgazd!P234+Vagyongazd!M230+Közfoglalkoztatás!M225+Közút!M225+Környezetvédelem!P229+Egészségügy!P266+Sport!M232+Közművelődés!O247+Támogatás!S232</f>
        <v>9870746</v>
      </c>
      <c r="N225" s="91">
        <f>Igazgatás!N265+Községgazd!Q234+Vagyongazd!N230+Közfoglalkoztatás!N225+Közút!N225+Környezetvédelem!Q229+Egészségügy!Q266+Sport!N232+Közművelődés!P247+Támogatás!T232</f>
        <v>9870746</v>
      </c>
      <c r="O225" s="88">
        <f>Igazgatás!O265+Községgazd!R234+Vagyongazd!O230+Közfoglalkoztatás!O225+Közút!O225+Környezetvédelem!R229+Egészségügy!R266+Sport!O232+Közművelődés!Q247+Támogatás!U232</f>
        <v>9870746</v>
      </c>
      <c r="P225" s="90">
        <f>Igazgatás!P265+Községgazd!S234+Vagyongazd!P230+Közfoglalkoztatás!P225+Közút!P225+Környezetvédelem!S229+Egészségügy!S266+Sport!P232+Közművelődés!R247+Támogatás!V232</f>
        <v>9870746</v>
      </c>
      <c r="Q225" s="91">
        <f>Igazgatás!Q265+Községgazd!T234+Vagyongazd!Q230+Közfoglalkoztatás!Q225+Közút!Q225+Környezetvédelem!T229+Egészségügy!T266+Sport!Q232+Közművelődés!S247+Támogatás!W232</f>
        <v>9870745</v>
      </c>
      <c r="R225" s="88">
        <f>Igazgatás!R265+Községgazd!U234+Vagyongazd!R230+Közfoglalkoztatás!R225+Közút!R225+Környezetvédelem!U229+Egészségügy!U266+Sport!R232+Közművelődés!T247+Támogatás!X232</f>
        <v>9870745</v>
      </c>
      <c r="S225" s="90">
        <f>Igazgatás!S265+Községgazd!V234+Vagyongazd!S230+Közfoglalkoztatás!S225+Közút!S225+Környezetvédelem!V229+Egészségügy!V266+Sport!S232+Közművelődés!U247+Támogatás!Y232</f>
        <v>9870745</v>
      </c>
      <c r="T225" s="92">
        <f>Igazgatás!T265+Községgazd!W234+Vagyongazd!T230+Közfoglalkoztatás!T225+Közút!T225+Környezetvédelem!W229+Egészségügy!W266+Sport!T232+Közművelődés!V247+Támogatás!Z232</f>
        <v>9870757</v>
      </c>
    </row>
    <row r="226" spans="1:20" x14ac:dyDescent="0.25">
      <c r="B226" s="117" t="s">
        <v>692</v>
      </c>
      <c r="C226" s="574" t="s">
        <v>286</v>
      </c>
      <c r="D226" s="575"/>
      <c r="E226" s="575"/>
      <c r="F226" s="257">
        <f>Igazgatás!F266+Községgazd!F235+Vagyongazd!F231+Közfoglalkoztatás!F226+Közút!F226+Környezetvédelem!F230+Egészségügy!F267+Sport!F233+Közművelődés!F248+Támogatás!F233</f>
        <v>123097643</v>
      </c>
      <c r="G226" s="150">
        <f>Igazgatás!G266+Községgazd!G235+Vagyongazd!G231+Közfoglalkoztatás!G226+Közút!G226+Környezetvédelem!G230+Egészségügy!G267+Sport!G233+Közművelődés!G248+Támogatás!G233</f>
        <v>0</v>
      </c>
      <c r="H226" s="167">
        <f>Igazgatás!H266+Községgazd!H235+Vagyongazd!H231+Közfoglalkoztatás!H226+Közút!H226+Környezetvédelem!H230+Egészségügy!H267+Sport!H233+Közművelődés!H248+Támogatás!H233</f>
        <v>123097643</v>
      </c>
      <c r="I226" s="119">
        <f>Igazgatás!I266+Községgazd!L235+Vagyongazd!I231+Közfoglalkoztatás!I226+Közút!I226+Környezetvédelem!L230+Egészségügy!L267+Sport!I233+Közművelődés!K248+Támogatás!O233</f>
        <v>14519429</v>
      </c>
      <c r="J226" s="120">
        <f>Igazgatás!J266+Községgazd!M235+Vagyongazd!J231+Közfoglalkoztatás!J226+Közút!J226+Környezetvédelem!M230+Egészségügy!M267+Sport!J233+Közművelődés!L248+Támogatás!P233</f>
        <v>9870746</v>
      </c>
      <c r="K226" s="120">
        <f>Igazgatás!K266+Községgazd!N235+Vagyongazd!K231+Közfoglalkoztatás!K226+Közút!K226+Környezetvédelem!N230+Egészségügy!N267+Sport!K233+Közművelődés!M248+Támogatás!Q233</f>
        <v>9870746</v>
      </c>
      <c r="L226" s="120">
        <f>Igazgatás!L266+Községgazd!O235+Vagyongazd!L231+Közfoglalkoztatás!L226+Közút!L226+Környezetvédelem!O230+Egészségügy!O267+Sport!L233+Közművelődés!N248+Támogatás!R233</f>
        <v>9870746</v>
      </c>
      <c r="M226" s="120">
        <f>Igazgatás!M266+Községgazd!P235+Vagyongazd!M231+Közfoglalkoztatás!M226+Közút!M226+Környezetvédelem!P230+Egészségügy!P267+Sport!M233+Közművelődés!O248+Támogatás!S233</f>
        <v>9870746</v>
      </c>
      <c r="N226" s="123">
        <f>Igazgatás!N266+Községgazd!Q235+Vagyongazd!N231+Közfoglalkoztatás!N226+Közút!N226+Környezetvédelem!Q230+Egészségügy!Q267+Sport!N233+Közművelődés!P248+Támogatás!T233</f>
        <v>9870746</v>
      </c>
      <c r="O226" s="120">
        <f>Igazgatás!O266+Községgazd!R235+Vagyongazd!O231+Közfoglalkoztatás!O226+Közút!O226+Környezetvédelem!R230+Egészségügy!R267+Sport!O233+Közművelődés!Q248+Támogatás!U233</f>
        <v>9870746</v>
      </c>
      <c r="P226" s="122">
        <f>Igazgatás!P266+Községgazd!S235+Vagyongazd!P231+Közfoglalkoztatás!P226+Közút!P226+Környezetvédelem!S230+Egészségügy!S267+Sport!P233+Közművelődés!R248+Támogatás!V233</f>
        <v>9870746</v>
      </c>
      <c r="Q226" s="123">
        <f>Igazgatás!Q266+Községgazd!T235+Vagyongazd!Q231+Közfoglalkoztatás!Q226+Közút!Q226+Környezetvédelem!T230+Egészségügy!T267+Sport!Q233+Közművelődés!S248+Támogatás!W233</f>
        <v>9870745</v>
      </c>
      <c r="R226" s="120">
        <f>Igazgatás!R266+Községgazd!U235+Vagyongazd!R231+Közfoglalkoztatás!R226+Közút!R226+Környezetvédelem!U230+Egészségügy!U267+Sport!R233+Közművelődés!T248+Támogatás!X233</f>
        <v>9870745</v>
      </c>
      <c r="S226" s="122">
        <f>Igazgatás!S266+Községgazd!V235+Vagyongazd!S231+Közfoglalkoztatás!S226+Közút!S226+Környezetvédelem!V230+Egészségügy!V267+Sport!S233+Közművelődés!U248+Támogatás!Y233</f>
        <v>9870745</v>
      </c>
      <c r="T226" s="124">
        <f>Igazgatás!T266+Községgazd!W235+Vagyongazd!T231+Közfoglalkoztatás!T226+Közút!T226+Környezetvédelem!W230+Egészségügy!W267+Sport!T233+Közművelődés!V248+Támogatás!Z233</f>
        <v>9870757</v>
      </c>
    </row>
    <row r="227" spans="1:20" s="18" customFormat="1" hidden="1" x14ac:dyDescent="0.25">
      <c r="A227" s="128"/>
      <c r="B227" s="53" t="s">
        <v>693</v>
      </c>
      <c r="C227" s="576" t="s">
        <v>287</v>
      </c>
      <c r="D227" s="577"/>
      <c r="E227" s="577"/>
      <c r="F227" s="265">
        <f>Igazgatás!F267+Községgazd!F236+Vagyongazd!F232+Közfoglalkoztatás!F227+Közút!F227+Környezetvédelem!F231+Egészségügy!F268+Sport!F234+Közművelődés!F249+Támogatás!F234</f>
        <v>0</v>
      </c>
      <c r="G227" s="158">
        <f>Igazgatás!G267+Községgazd!G236+Vagyongazd!G232+Közfoglalkoztatás!G227+Közút!G227+Környezetvédelem!G231+Egészségügy!G268+Sport!G234+Közművelődés!G249+Támogatás!G234</f>
        <v>0</v>
      </c>
      <c r="H227" s="170">
        <f>Igazgatás!H267+Községgazd!H236+Vagyongazd!H232+Közfoglalkoztatás!H227+Közút!H227+Környezetvédelem!H231+Egészségügy!H268+Sport!H234+Közművelődés!H249+Támogatás!H234</f>
        <v>0</v>
      </c>
      <c r="I227" s="78">
        <f>Igazgatás!I267+Községgazd!L236+Vagyongazd!I232+Közfoglalkoztatás!I227+Közút!I227+Környezetvédelem!L231+Egészségügy!L268+Sport!I234+Közművelődés!K249+Támogatás!O234</f>
        <v>0</v>
      </c>
      <c r="J227" s="13">
        <f>Igazgatás!J267+Községgazd!M236+Vagyongazd!J232+Közfoglalkoztatás!J227+Közút!J227+Környezetvédelem!M231+Egészségügy!M268+Sport!J234+Közművelődés!L249+Támogatás!P234</f>
        <v>0</v>
      </c>
      <c r="K227" s="13">
        <f>Igazgatás!K267+Községgazd!N236+Vagyongazd!K232+Közfoglalkoztatás!K227+Közút!K227+Környezetvédelem!N231+Egészségügy!N268+Sport!K234+Közművelődés!M249+Támogatás!Q234</f>
        <v>0</v>
      </c>
      <c r="L227" s="13">
        <f>Igazgatás!L267+Községgazd!O236+Vagyongazd!L232+Közfoglalkoztatás!L227+Közút!L227+Környezetvédelem!O231+Egészségügy!O268+Sport!L234+Közművelődés!N249+Támogatás!R234</f>
        <v>0</v>
      </c>
      <c r="M227" s="13">
        <f>Igazgatás!M267+Községgazd!P236+Vagyongazd!M232+Közfoglalkoztatás!M227+Közút!M227+Környezetvédelem!P231+Egészségügy!P268+Sport!M234+Közművelődés!O249+Támogatás!S234</f>
        <v>0</v>
      </c>
      <c r="N227" s="83">
        <f>Igazgatás!N267+Községgazd!Q236+Vagyongazd!N232+Közfoglalkoztatás!N227+Közút!N227+Környezetvédelem!Q231+Egészségügy!Q268+Sport!N234+Közművelődés!P249+Támogatás!T234</f>
        <v>0</v>
      </c>
      <c r="O227" s="13">
        <f>Igazgatás!O267+Községgazd!R236+Vagyongazd!O232+Közfoglalkoztatás!O227+Közút!O227+Környezetvédelem!R231+Egészségügy!R268+Sport!O234+Közművelődés!Q249+Támogatás!U234</f>
        <v>0</v>
      </c>
      <c r="P227" s="43">
        <f>Igazgatás!P267+Községgazd!S236+Vagyongazd!P232+Közfoglalkoztatás!P227+Közút!P227+Környezetvédelem!S231+Egészségügy!S268+Sport!P234+Közművelődés!R249+Támogatás!V234</f>
        <v>0</v>
      </c>
      <c r="Q227" s="83">
        <f>Igazgatás!Q267+Községgazd!T236+Vagyongazd!Q232+Közfoglalkoztatás!Q227+Közút!Q227+Környezetvédelem!T231+Egészségügy!T268+Sport!Q234+Közművelődés!S249+Támogatás!W234</f>
        <v>0</v>
      </c>
      <c r="R227" s="13">
        <f>Igazgatás!R267+Községgazd!U236+Vagyongazd!R232+Közfoglalkoztatás!R227+Közút!R227+Környezetvédelem!U231+Egészségügy!U268+Sport!R234+Közművelődés!T249+Támogatás!X234</f>
        <v>0</v>
      </c>
      <c r="S227" s="43">
        <f>Igazgatás!S267+Községgazd!V236+Vagyongazd!S232+Közfoglalkoztatás!S227+Közút!S227+Környezetvédelem!V231+Egészségügy!V268+Sport!S234+Közművelődés!U249+Támogatás!Y234</f>
        <v>0</v>
      </c>
      <c r="T227" s="45">
        <f>Igazgatás!T267+Községgazd!W236+Vagyongazd!T232+Közfoglalkoztatás!T227+Közút!T227+Környezetvédelem!W231+Egészségügy!W268+Sport!T234+Közművelődés!V249+Támogatás!Z234</f>
        <v>0</v>
      </c>
    </row>
    <row r="228" spans="1:20" s="211" customFormat="1" hidden="1" x14ac:dyDescent="0.25">
      <c r="A228" s="128" t="s">
        <v>288</v>
      </c>
      <c r="B228" s="191" t="s">
        <v>694</v>
      </c>
      <c r="C228" s="252"/>
      <c r="D228" s="585" t="s">
        <v>706</v>
      </c>
      <c r="E228" s="585"/>
      <c r="F228" s="298">
        <f>Igazgatás!F268+Községgazd!F237+Vagyongazd!F233+Közfoglalkoztatás!F228+Közút!F228+Környezetvédelem!F232+Egészségügy!F269+Sport!F235+Közművelődés!F250+Támogatás!F235</f>
        <v>0</v>
      </c>
      <c r="G228" s="299">
        <f>Igazgatás!G268+Községgazd!G237+Vagyongazd!G233+Közfoglalkoztatás!G228+Közút!G228+Környezetvédelem!G232+Egészségügy!G269+Sport!G235+Közművelődés!G250+Támogatás!G235</f>
        <v>0</v>
      </c>
      <c r="H228" s="193">
        <f>Igazgatás!H268+Községgazd!H237+Vagyongazd!H233+Közfoglalkoztatás!H228+Közút!H228+Környezetvédelem!H232+Egészségügy!H269+Sport!H235+Közművelődés!H250+Támogatás!H235</f>
        <v>0</v>
      </c>
      <c r="I228" s="201">
        <f>Igazgatás!I268+Községgazd!L237+Vagyongazd!I233+Közfoglalkoztatás!I228+Közút!I228+Környezetvédelem!L232+Egészségügy!L269+Sport!I235+Közművelődés!K250+Támogatás!O235</f>
        <v>0</v>
      </c>
      <c r="J228" s="195">
        <f>Igazgatás!J268+Községgazd!M237+Vagyongazd!J233+Közfoglalkoztatás!J228+Közút!J228+Környezetvédelem!M232+Egészségügy!M269+Sport!J235+Közművelődés!L250+Támogatás!P235</f>
        <v>0</v>
      </c>
      <c r="K228" s="195">
        <f>Igazgatás!K268+Községgazd!N237+Vagyongazd!K233+Közfoglalkoztatás!K228+Közút!K228+Környezetvédelem!N232+Egészségügy!N269+Sport!K235+Közművelődés!M250+Támogatás!Q235</f>
        <v>0</v>
      </c>
      <c r="L228" s="195">
        <f>Igazgatás!L268+Községgazd!O237+Vagyongazd!L233+Közfoglalkoztatás!L228+Közút!L228+Környezetvédelem!O232+Egészségügy!O269+Sport!L235+Közművelődés!N250+Támogatás!R235</f>
        <v>0</v>
      </c>
      <c r="M228" s="195">
        <f>Igazgatás!M268+Községgazd!P237+Vagyongazd!M233+Közfoglalkoztatás!M228+Közút!M228+Környezetvédelem!P232+Egészségügy!P269+Sport!M235+Közművelődés!O250+Támogatás!S235</f>
        <v>0</v>
      </c>
      <c r="N228" s="196">
        <f>Igazgatás!N268+Községgazd!Q237+Vagyongazd!N233+Közfoglalkoztatás!N228+Közút!N228+Környezetvédelem!Q232+Egészségügy!Q269+Sport!N235+Közművelődés!P250+Támogatás!T235</f>
        <v>0</v>
      </c>
      <c r="O228" s="195">
        <f>Igazgatás!O268+Községgazd!R237+Vagyongazd!O233+Közfoglalkoztatás!O228+Közút!O228+Környezetvédelem!R232+Egészségügy!R269+Sport!O235+Közművelődés!Q250+Támogatás!U235</f>
        <v>0</v>
      </c>
      <c r="P228" s="194">
        <f>Igazgatás!P268+Községgazd!S237+Vagyongazd!P233+Közfoglalkoztatás!P228+Közút!P228+Környezetvédelem!S232+Egészségügy!S269+Sport!P235+Közművelődés!R250+Támogatás!V235</f>
        <v>0</v>
      </c>
      <c r="Q228" s="196">
        <f>Igazgatás!Q268+Községgazd!T237+Vagyongazd!Q233+Közfoglalkoztatás!Q228+Közút!Q228+Környezetvédelem!T232+Egészségügy!T269+Sport!Q235+Közművelődés!S250+Támogatás!W235</f>
        <v>0</v>
      </c>
      <c r="R228" s="195">
        <f>Igazgatás!R268+Községgazd!U237+Vagyongazd!R233+Közfoglalkoztatás!R228+Közút!R228+Környezetvédelem!U232+Egészségügy!U269+Sport!R235+Közművelődés!T250+Támogatás!X235</f>
        <v>0</v>
      </c>
      <c r="S228" s="194">
        <f>Igazgatás!S268+Községgazd!V237+Vagyongazd!S233+Közfoglalkoztatás!S228+Közút!S228+Környezetvédelem!V232+Egészségügy!V269+Sport!S235+Közművelődés!U250+Támogatás!Y235</f>
        <v>0</v>
      </c>
      <c r="T228" s="197">
        <f>Igazgatás!T268+Községgazd!W237+Vagyongazd!T233+Közfoglalkoztatás!T228+Közút!T228+Környezetvédelem!W232+Egészségügy!W269+Sport!T235+Közművelődés!V250+Támogatás!Z235</f>
        <v>0</v>
      </c>
    </row>
    <row r="229" spans="1:20" s="211" customFormat="1" hidden="1" x14ac:dyDescent="0.25">
      <c r="A229" s="128" t="s">
        <v>289</v>
      </c>
      <c r="B229" s="191" t="s">
        <v>695</v>
      </c>
      <c r="C229" s="200"/>
      <c r="D229" s="567" t="s">
        <v>707</v>
      </c>
      <c r="E229" s="567"/>
      <c r="F229" s="281">
        <f>Igazgatás!F269+Községgazd!F238+Vagyongazd!F234+Közfoglalkoztatás!F229+Közút!F229+Környezetvédelem!F233+Egészségügy!F270+Sport!F236+Közművelődés!F251+Támogatás!F236</f>
        <v>0</v>
      </c>
      <c r="G229" s="192">
        <f>Igazgatás!G269+Községgazd!G238+Vagyongazd!G234+Közfoglalkoztatás!G229+Közút!G229+Környezetvédelem!G233+Egészségügy!G270+Sport!G236+Közművelődés!G251+Támogatás!G236</f>
        <v>0</v>
      </c>
      <c r="H229" s="193">
        <f>Igazgatás!H269+Községgazd!H238+Vagyongazd!H234+Közfoglalkoztatás!H229+Közút!H229+Környezetvédelem!H233+Egészségügy!H270+Sport!H236+Közművelődés!H251+Támogatás!H236</f>
        <v>0</v>
      </c>
      <c r="I229" s="201">
        <f>Igazgatás!I269+Községgazd!L238+Vagyongazd!I234+Közfoglalkoztatás!I229+Közút!I229+Környezetvédelem!L233+Egészségügy!L270+Sport!I236+Közművelődés!K251+Támogatás!O236</f>
        <v>0</v>
      </c>
      <c r="J229" s="195">
        <f>Igazgatás!J269+Községgazd!M238+Vagyongazd!J234+Közfoglalkoztatás!J229+Közút!J229+Környezetvédelem!M233+Egészségügy!M270+Sport!J236+Közművelődés!L251+Támogatás!P236</f>
        <v>0</v>
      </c>
      <c r="K229" s="195">
        <f>Igazgatás!K269+Községgazd!N238+Vagyongazd!K234+Közfoglalkoztatás!K229+Közút!K229+Környezetvédelem!N233+Egészségügy!N270+Sport!K236+Közművelődés!M251+Támogatás!Q236</f>
        <v>0</v>
      </c>
      <c r="L229" s="195">
        <f>Igazgatás!L269+Községgazd!O238+Vagyongazd!L234+Közfoglalkoztatás!L229+Közút!L229+Környezetvédelem!O233+Egészségügy!O270+Sport!L236+Közművelődés!N251+Támogatás!R236</f>
        <v>0</v>
      </c>
      <c r="M229" s="195">
        <f>Igazgatás!M269+Községgazd!P238+Vagyongazd!M234+Közfoglalkoztatás!M229+Közút!M229+Környezetvédelem!P233+Egészségügy!P270+Sport!M236+Közművelődés!O251+Támogatás!S236</f>
        <v>0</v>
      </c>
      <c r="N229" s="196">
        <f>Igazgatás!N269+Községgazd!Q238+Vagyongazd!N234+Közfoglalkoztatás!N229+Közút!N229+Környezetvédelem!Q233+Egészségügy!Q270+Sport!N236+Közművelődés!P251+Támogatás!T236</f>
        <v>0</v>
      </c>
      <c r="O229" s="195">
        <f>Igazgatás!O269+Községgazd!R238+Vagyongazd!O234+Közfoglalkoztatás!O229+Közút!O229+Környezetvédelem!R233+Egészségügy!R270+Sport!O236+Közművelődés!Q251+Támogatás!U236</f>
        <v>0</v>
      </c>
      <c r="P229" s="194">
        <f>Igazgatás!P269+Községgazd!S238+Vagyongazd!P234+Közfoglalkoztatás!P229+Közút!P229+Környezetvédelem!S233+Egészségügy!S270+Sport!P236+Közművelődés!R251+Támogatás!V236</f>
        <v>0</v>
      </c>
      <c r="Q229" s="196">
        <f>Igazgatás!Q269+Községgazd!T238+Vagyongazd!Q234+Közfoglalkoztatás!Q229+Közút!Q229+Környezetvédelem!T233+Egészségügy!T270+Sport!Q236+Közművelődés!S251+Támogatás!W236</f>
        <v>0</v>
      </c>
      <c r="R229" s="195">
        <f>Igazgatás!R269+Községgazd!U238+Vagyongazd!R234+Közfoglalkoztatás!R229+Közút!R229+Környezetvédelem!U233+Egészségügy!U270+Sport!R236+Közművelődés!T251+Támogatás!X236</f>
        <v>0</v>
      </c>
      <c r="S229" s="194">
        <f>Igazgatás!S269+Községgazd!V238+Vagyongazd!S234+Közfoglalkoztatás!S229+Közút!S229+Környezetvédelem!V233+Egészségügy!V270+Sport!S236+Közművelődés!U251+Támogatás!Y236</f>
        <v>0</v>
      </c>
      <c r="T229" s="197">
        <f>Igazgatás!T269+Községgazd!W238+Vagyongazd!T234+Közfoglalkoztatás!T229+Közút!T229+Környezetvédelem!W233+Egészségügy!W270+Sport!T236+Közművelődés!V251+Támogatás!Z236</f>
        <v>0</v>
      </c>
    </row>
    <row r="230" spans="1:20" s="211" customFormat="1" hidden="1" x14ac:dyDescent="0.25">
      <c r="A230" s="128" t="s">
        <v>290</v>
      </c>
      <c r="B230" s="191" t="s">
        <v>696</v>
      </c>
      <c r="C230" s="200"/>
      <c r="D230" s="567" t="s">
        <v>708</v>
      </c>
      <c r="E230" s="567"/>
      <c r="F230" s="281">
        <f>Igazgatás!F270+Községgazd!F239+Vagyongazd!F235+Közfoglalkoztatás!F230+Közút!F230+Környezetvédelem!F234+Egészségügy!F271+Sport!F237+Közművelődés!F252+Támogatás!F237</f>
        <v>0</v>
      </c>
      <c r="G230" s="192">
        <f>Igazgatás!G270+Községgazd!G239+Vagyongazd!G235+Közfoglalkoztatás!G230+Közút!G230+Környezetvédelem!G234+Egészségügy!G271+Sport!G237+Közművelődés!G252+Támogatás!G237</f>
        <v>0</v>
      </c>
      <c r="H230" s="193">
        <f>Igazgatás!H270+Községgazd!H239+Vagyongazd!H235+Közfoglalkoztatás!H230+Közút!H230+Környezetvédelem!H234+Egészségügy!H271+Sport!H237+Közművelődés!H252+Támogatás!H237</f>
        <v>0</v>
      </c>
      <c r="I230" s="201">
        <f>Igazgatás!I270+Községgazd!L239+Vagyongazd!I235+Közfoglalkoztatás!I230+Közút!I230+Környezetvédelem!L234+Egészségügy!L271+Sport!I237+Közművelődés!K252+Támogatás!O237</f>
        <v>0</v>
      </c>
      <c r="J230" s="195">
        <f>Igazgatás!J270+Községgazd!M239+Vagyongazd!J235+Közfoglalkoztatás!J230+Közút!J230+Környezetvédelem!M234+Egészségügy!M271+Sport!J237+Közművelődés!L252+Támogatás!P237</f>
        <v>0</v>
      </c>
      <c r="K230" s="195">
        <f>Igazgatás!K270+Községgazd!N239+Vagyongazd!K235+Közfoglalkoztatás!K230+Közút!K230+Környezetvédelem!N234+Egészségügy!N271+Sport!K237+Közművelődés!M252+Támogatás!Q237</f>
        <v>0</v>
      </c>
      <c r="L230" s="195">
        <f>Igazgatás!L270+Községgazd!O239+Vagyongazd!L235+Közfoglalkoztatás!L230+Közút!L230+Környezetvédelem!O234+Egészségügy!O271+Sport!L237+Közművelődés!N252+Támogatás!R237</f>
        <v>0</v>
      </c>
      <c r="M230" s="195">
        <f>Igazgatás!M270+Községgazd!P239+Vagyongazd!M235+Közfoglalkoztatás!M230+Közút!M230+Környezetvédelem!P234+Egészségügy!P271+Sport!M237+Közművelődés!O252+Támogatás!S237</f>
        <v>0</v>
      </c>
      <c r="N230" s="196">
        <f>Igazgatás!N270+Községgazd!Q239+Vagyongazd!N235+Közfoglalkoztatás!N230+Közút!N230+Környezetvédelem!Q234+Egészségügy!Q271+Sport!N237+Közművelődés!P252+Támogatás!T237</f>
        <v>0</v>
      </c>
      <c r="O230" s="195">
        <f>Igazgatás!O270+Községgazd!R239+Vagyongazd!O235+Közfoglalkoztatás!O230+Közút!O230+Környezetvédelem!R234+Egészségügy!R271+Sport!O237+Közművelődés!Q252+Támogatás!U237</f>
        <v>0</v>
      </c>
      <c r="P230" s="194">
        <f>Igazgatás!P270+Községgazd!S239+Vagyongazd!P235+Közfoglalkoztatás!P230+Közút!P230+Környezetvédelem!S234+Egészségügy!S271+Sport!P237+Közművelődés!R252+Támogatás!V237</f>
        <v>0</v>
      </c>
      <c r="Q230" s="196">
        <f>Igazgatás!Q270+Községgazd!T239+Vagyongazd!Q235+Közfoglalkoztatás!Q230+Közút!Q230+Környezetvédelem!T234+Egészségügy!T271+Sport!Q237+Közművelődés!S252+Támogatás!W237</f>
        <v>0</v>
      </c>
      <c r="R230" s="195">
        <f>Igazgatás!R270+Községgazd!U239+Vagyongazd!R235+Közfoglalkoztatás!R230+Közút!R230+Környezetvédelem!U234+Egészségügy!U271+Sport!R237+Közművelődés!T252+Támogatás!X237</f>
        <v>0</v>
      </c>
      <c r="S230" s="194">
        <f>Igazgatás!S270+Községgazd!V239+Vagyongazd!S235+Közfoglalkoztatás!S230+Közút!S230+Környezetvédelem!V234+Egészségügy!V271+Sport!S237+Közművelődés!U252+Támogatás!Y237</f>
        <v>0</v>
      </c>
      <c r="T230" s="197">
        <f>Igazgatás!T270+Községgazd!W239+Vagyongazd!T235+Közfoglalkoztatás!T230+Közút!T230+Környezetvédelem!W234+Egészségügy!W271+Sport!T237+Közművelődés!V252+Támogatás!Z237</f>
        <v>0</v>
      </c>
    </row>
    <row r="231" spans="1:20" s="18" customFormat="1" hidden="1" x14ac:dyDescent="0.25">
      <c r="A231" s="128"/>
      <c r="B231" s="53" t="s">
        <v>697</v>
      </c>
      <c r="C231" s="576" t="s">
        <v>291</v>
      </c>
      <c r="D231" s="577"/>
      <c r="E231" s="577"/>
      <c r="F231" s="265">
        <f>Igazgatás!F271+Községgazd!F240+Vagyongazd!F236+Közfoglalkoztatás!F231+Közút!F231+Környezetvédelem!F235+Egészségügy!F272+Sport!F238+Közművelődés!F253+Támogatás!F238</f>
        <v>0</v>
      </c>
      <c r="G231" s="158">
        <f>Igazgatás!G271+Községgazd!G240+Vagyongazd!G236+Közfoglalkoztatás!G231+Közút!G231+Környezetvédelem!G235+Egészségügy!G272+Sport!G238+Közművelődés!G253+Támogatás!G238</f>
        <v>0</v>
      </c>
      <c r="H231" s="170">
        <f>Igazgatás!H271+Községgazd!H240+Vagyongazd!H236+Közfoglalkoztatás!H231+Közút!H231+Környezetvédelem!H235+Egészségügy!H272+Sport!H238+Közművelődés!H253+Támogatás!H238</f>
        <v>0</v>
      </c>
      <c r="I231" s="78">
        <f>Igazgatás!I271+Községgazd!L240+Vagyongazd!I236+Közfoglalkoztatás!I231+Közút!I231+Környezetvédelem!L235+Egészségügy!L272+Sport!I238+Közművelődés!K253+Támogatás!O238</f>
        <v>0</v>
      </c>
      <c r="J231" s="13">
        <f>Igazgatás!J271+Községgazd!M240+Vagyongazd!J236+Közfoglalkoztatás!J231+Közút!J231+Környezetvédelem!M235+Egészségügy!M272+Sport!J238+Közművelődés!L253+Támogatás!P238</f>
        <v>0</v>
      </c>
      <c r="K231" s="13">
        <f>Igazgatás!K271+Községgazd!N240+Vagyongazd!K236+Közfoglalkoztatás!K231+Közút!K231+Környezetvédelem!N235+Egészségügy!N272+Sport!K238+Közművelődés!M253+Támogatás!Q238</f>
        <v>0</v>
      </c>
      <c r="L231" s="13">
        <f>Igazgatás!L271+Községgazd!O240+Vagyongazd!L236+Közfoglalkoztatás!L231+Közút!L231+Környezetvédelem!O235+Egészségügy!O272+Sport!L238+Közművelődés!N253+Támogatás!R238</f>
        <v>0</v>
      </c>
      <c r="M231" s="13">
        <f>Igazgatás!M271+Községgazd!P240+Vagyongazd!M236+Közfoglalkoztatás!M231+Közút!M231+Környezetvédelem!P235+Egészségügy!P272+Sport!M238+Közművelődés!O253+Támogatás!S238</f>
        <v>0</v>
      </c>
      <c r="N231" s="83">
        <f>Igazgatás!N271+Községgazd!Q240+Vagyongazd!N236+Közfoglalkoztatás!N231+Közút!N231+Környezetvédelem!Q235+Egészségügy!Q272+Sport!N238+Közművelődés!P253+Támogatás!T238</f>
        <v>0</v>
      </c>
      <c r="O231" s="13">
        <f>Igazgatás!O271+Községgazd!R240+Vagyongazd!O236+Közfoglalkoztatás!O231+Közút!O231+Környezetvédelem!R235+Egészségügy!R272+Sport!O238+Közművelődés!Q253+Támogatás!U238</f>
        <v>0</v>
      </c>
      <c r="P231" s="43">
        <f>Igazgatás!P271+Községgazd!S240+Vagyongazd!P236+Közfoglalkoztatás!P231+Közút!P231+Környezetvédelem!S235+Egészségügy!S272+Sport!P238+Közművelődés!R253+Támogatás!V238</f>
        <v>0</v>
      </c>
      <c r="Q231" s="83">
        <f>Igazgatás!Q271+Községgazd!T240+Vagyongazd!Q236+Közfoglalkoztatás!Q231+Közút!Q231+Környezetvédelem!T235+Egészségügy!T272+Sport!Q238+Közművelődés!S253+Támogatás!W238</f>
        <v>0</v>
      </c>
      <c r="R231" s="13">
        <f>Igazgatás!R271+Községgazd!U240+Vagyongazd!R236+Közfoglalkoztatás!R231+Közút!R231+Környezetvédelem!U235+Egészségügy!U272+Sport!R238+Közművelődés!T253+Támogatás!X238</f>
        <v>0</v>
      </c>
      <c r="S231" s="43">
        <f>Igazgatás!S271+Községgazd!V240+Vagyongazd!S236+Közfoglalkoztatás!S231+Közút!S231+Környezetvédelem!V235+Egészségügy!V272+Sport!S238+Közművelődés!U253+Támogatás!Y238</f>
        <v>0</v>
      </c>
      <c r="T231" s="45">
        <f>Igazgatás!T271+Községgazd!W240+Vagyongazd!T236+Közfoglalkoztatás!T231+Közút!T231+Környezetvédelem!W235+Egészségügy!W272+Sport!T238+Közművelődés!V253+Támogatás!Z238</f>
        <v>0</v>
      </c>
    </row>
    <row r="232" spans="1:20" s="211" customFormat="1" hidden="1" x14ac:dyDescent="0.25">
      <c r="A232" s="128" t="s">
        <v>292</v>
      </c>
      <c r="B232" s="191" t="s">
        <v>698</v>
      </c>
      <c r="C232" s="200"/>
      <c r="D232" s="567" t="s">
        <v>383</v>
      </c>
      <c r="E232" s="567"/>
      <c r="F232" s="281">
        <f>Igazgatás!F272+Községgazd!F241+Vagyongazd!F237+Közfoglalkoztatás!F232+Közút!F232+Környezetvédelem!F236+Egészségügy!F273+Sport!F239+Közművelődés!F254+Támogatás!F239</f>
        <v>0</v>
      </c>
      <c r="G232" s="192">
        <f>Igazgatás!G272+Községgazd!G241+Vagyongazd!G237+Közfoglalkoztatás!G232+Közút!G232+Környezetvédelem!G236+Egészségügy!G273+Sport!G239+Közművelődés!G254+Támogatás!G239</f>
        <v>0</v>
      </c>
      <c r="H232" s="193">
        <f>Igazgatás!H272+Községgazd!H241+Vagyongazd!H237+Közfoglalkoztatás!H232+Közút!H232+Környezetvédelem!H236+Egészségügy!H273+Sport!H239+Közművelődés!H254+Támogatás!H239</f>
        <v>0</v>
      </c>
      <c r="I232" s="201">
        <f>Igazgatás!I272+Községgazd!L241+Vagyongazd!I237+Közfoglalkoztatás!I232+Közút!I232+Környezetvédelem!L236+Egészségügy!L273+Sport!I239+Közművelődés!K254+Támogatás!O239</f>
        <v>0</v>
      </c>
      <c r="J232" s="195">
        <f>Igazgatás!J272+Községgazd!M241+Vagyongazd!J237+Közfoglalkoztatás!J232+Közút!J232+Környezetvédelem!M236+Egészségügy!M273+Sport!J239+Közművelődés!L254+Támogatás!P239</f>
        <v>0</v>
      </c>
      <c r="K232" s="195">
        <f>Igazgatás!K272+Községgazd!N241+Vagyongazd!K237+Közfoglalkoztatás!K232+Közút!K232+Környezetvédelem!N236+Egészségügy!N273+Sport!K239+Közművelődés!M254+Támogatás!Q239</f>
        <v>0</v>
      </c>
      <c r="L232" s="195">
        <f>Igazgatás!L272+Községgazd!O241+Vagyongazd!L237+Közfoglalkoztatás!L232+Közút!L232+Környezetvédelem!O236+Egészségügy!O273+Sport!L239+Közművelődés!N254+Támogatás!R239</f>
        <v>0</v>
      </c>
      <c r="M232" s="195">
        <f>Igazgatás!M272+Községgazd!P241+Vagyongazd!M237+Közfoglalkoztatás!M232+Közút!M232+Környezetvédelem!P236+Egészségügy!P273+Sport!M239+Közművelődés!O254+Támogatás!S239</f>
        <v>0</v>
      </c>
      <c r="N232" s="196">
        <f>Igazgatás!N272+Községgazd!Q241+Vagyongazd!N237+Közfoglalkoztatás!N232+Közút!N232+Környezetvédelem!Q236+Egészségügy!Q273+Sport!N239+Közművelődés!P254+Támogatás!T239</f>
        <v>0</v>
      </c>
      <c r="O232" s="195">
        <f>Igazgatás!O272+Községgazd!R241+Vagyongazd!O237+Közfoglalkoztatás!O232+Közút!O232+Környezetvédelem!R236+Egészségügy!R273+Sport!O239+Közművelődés!Q254+Támogatás!U239</f>
        <v>0</v>
      </c>
      <c r="P232" s="194">
        <f>Igazgatás!P272+Községgazd!S241+Vagyongazd!P237+Közfoglalkoztatás!P232+Közút!P232+Környezetvédelem!S236+Egészségügy!S273+Sport!P239+Közművelődés!R254+Támogatás!V239</f>
        <v>0</v>
      </c>
      <c r="Q232" s="196">
        <f>Igazgatás!Q272+Községgazd!T241+Vagyongazd!Q237+Közfoglalkoztatás!Q232+Közút!Q232+Környezetvédelem!T236+Egészségügy!T273+Sport!Q239+Közművelődés!S254+Támogatás!W239</f>
        <v>0</v>
      </c>
      <c r="R232" s="195">
        <f>Igazgatás!R272+Községgazd!U241+Vagyongazd!R237+Közfoglalkoztatás!R232+Közút!R232+Környezetvédelem!U236+Egészségügy!U273+Sport!R239+Közművelődés!T254+Támogatás!X239</f>
        <v>0</v>
      </c>
      <c r="S232" s="194">
        <f>Igazgatás!S272+Községgazd!V241+Vagyongazd!S237+Közfoglalkoztatás!S232+Közút!S232+Környezetvédelem!V236+Egészségügy!V273+Sport!S239+Közművelődés!U254+Támogatás!Y239</f>
        <v>0</v>
      </c>
      <c r="T232" s="197">
        <f>Igazgatás!T272+Községgazd!W241+Vagyongazd!T237+Közfoglalkoztatás!T232+Közút!T232+Környezetvédelem!W236+Egészségügy!W273+Sport!T239+Közművelődés!V254+Támogatás!Z239</f>
        <v>0</v>
      </c>
    </row>
    <row r="233" spans="1:20" s="211" customFormat="1" hidden="1" x14ac:dyDescent="0.25">
      <c r="A233" s="128" t="s">
        <v>293</v>
      </c>
      <c r="B233" s="191" t="s">
        <v>699</v>
      </c>
      <c r="C233" s="200"/>
      <c r="D233" s="567" t="s">
        <v>384</v>
      </c>
      <c r="E233" s="567"/>
      <c r="F233" s="281">
        <f>Igazgatás!F273+Községgazd!F242+Vagyongazd!F238+Közfoglalkoztatás!F233+Közút!F233+Környezetvédelem!F237+Egészségügy!F274+Sport!F240+Közművelődés!F255+Támogatás!F240</f>
        <v>0</v>
      </c>
      <c r="G233" s="192">
        <f>Igazgatás!G273+Községgazd!G242+Vagyongazd!G238+Közfoglalkoztatás!G233+Közút!G233+Környezetvédelem!G237+Egészségügy!G274+Sport!G240+Közművelődés!G255+Támogatás!G240</f>
        <v>0</v>
      </c>
      <c r="H233" s="193">
        <f>Igazgatás!H273+Községgazd!H242+Vagyongazd!H238+Közfoglalkoztatás!H233+Közút!H233+Környezetvédelem!H237+Egészségügy!H274+Sport!H240+Közművelődés!H255+Támogatás!H240</f>
        <v>0</v>
      </c>
      <c r="I233" s="201">
        <f>Igazgatás!I273+Községgazd!L242+Vagyongazd!I238+Közfoglalkoztatás!I233+Közút!I233+Környezetvédelem!L237+Egészségügy!L274+Sport!I240+Közművelődés!K255+Támogatás!O240</f>
        <v>0</v>
      </c>
      <c r="J233" s="195">
        <f>Igazgatás!J273+Községgazd!M242+Vagyongazd!J238+Közfoglalkoztatás!J233+Közút!J233+Környezetvédelem!M237+Egészségügy!M274+Sport!J240+Közművelődés!L255+Támogatás!P240</f>
        <v>0</v>
      </c>
      <c r="K233" s="195">
        <f>Igazgatás!K273+Községgazd!N242+Vagyongazd!K238+Közfoglalkoztatás!K233+Közút!K233+Környezetvédelem!N237+Egészségügy!N274+Sport!K240+Közművelődés!M255+Támogatás!Q240</f>
        <v>0</v>
      </c>
      <c r="L233" s="195">
        <f>Igazgatás!L273+Községgazd!O242+Vagyongazd!L238+Közfoglalkoztatás!L233+Közút!L233+Környezetvédelem!O237+Egészségügy!O274+Sport!L240+Közművelődés!N255+Támogatás!R240</f>
        <v>0</v>
      </c>
      <c r="M233" s="195">
        <f>Igazgatás!M273+Községgazd!P242+Vagyongazd!M238+Közfoglalkoztatás!M233+Közút!M233+Környezetvédelem!P237+Egészségügy!P274+Sport!M240+Közművelődés!O255+Támogatás!S240</f>
        <v>0</v>
      </c>
      <c r="N233" s="196">
        <f>Igazgatás!N273+Községgazd!Q242+Vagyongazd!N238+Közfoglalkoztatás!N233+Közút!N233+Környezetvédelem!Q237+Egészségügy!Q274+Sport!N240+Közművelődés!P255+Támogatás!T240</f>
        <v>0</v>
      </c>
      <c r="O233" s="195">
        <f>Igazgatás!O273+Községgazd!R242+Vagyongazd!O238+Közfoglalkoztatás!O233+Közút!O233+Környezetvédelem!R237+Egészségügy!R274+Sport!O240+Közművelődés!Q255+Támogatás!U240</f>
        <v>0</v>
      </c>
      <c r="P233" s="194">
        <f>Igazgatás!P273+Községgazd!S242+Vagyongazd!P238+Közfoglalkoztatás!P233+Közút!P233+Környezetvédelem!S237+Egészségügy!S274+Sport!P240+Közművelődés!R255+Támogatás!V240</f>
        <v>0</v>
      </c>
      <c r="Q233" s="196">
        <f>Igazgatás!Q273+Községgazd!T242+Vagyongazd!Q238+Közfoglalkoztatás!Q233+Közút!Q233+Környezetvédelem!T237+Egészségügy!T274+Sport!Q240+Közművelődés!S255+Támogatás!W240</f>
        <v>0</v>
      </c>
      <c r="R233" s="195">
        <f>Igazgatás!R273+Községgazd!U242+Vagyongazd!R238+Közfoglalkoztatás!R233+Közút!R233+Környezetvédelem!U237+Egészségügy!U274+Sport!R240+Közművelődés!T255+Támogatás!X240</f>
        <v>0</v>
      </c>
      <c r="S233" s="194">
        <f>Igazgatás!S273+Községgazd!V242+Vagyongazd!S238+Közfoglalkoztatás!S233+Közút!S233+Környezetvédelem!V237+Egészségügy!V274+Sport!S240+Közművelődés!U255+Támogatás!Y240</f>
        <v>0</v>
      </c>
      <c r="T233" s="197">
        <f>Igazgatás!T273+Községgazd!W242+Vagyongazd!T238+Közfoglalkoztatás!T233+Közút!T233+Környezetvédelem!W237+Egészségügy!W274+Sport!T240+Közművelődés!V255+Támogatás!Z240</f>
        <v>0</v>
      </c>
    </row>
    <row r="234" spans="1:20" s="211" customFormat="1" hidden="1" x14ac:dyDescent="0.25">
      <c r="A234" s="128" t="s">
        <v>888</v>
      </c>
      <c r="B234" s="191" t="s">
        <v>889</v>
      </c>
      <c r="C234" s="200"/>
      <c r="D234" s="567" t="s">
        <v>890</v>
      </c>
      <c r="E234" s="567"/>
      <c r="F234" s="281">
        <f>Igazgatás!F274+Községgazd!F243+Vagyongazd!F239+Közfoglalkoztatás!F234+Közút!F234+Környezetvédelem!F238+Egészségügy!F275+Sport!F241+Közművelődés!F256+Támogatás!F241</f>
        <v>0</v>
      </c>
      <c r="G234" s="192">
        <f>Igazgatás!G274+Községgazd!G243+Vagyongazd!G239+Közfoglalkoztatás!G234+Közút!G234+Környezetvédelem!G238+Egészségügy!G275+Sport!G241+Közművelődés!G256+Támogatás!G241</f>
        <v>0</v>
      </c>
      <c r="H234" s="193">
        <f>Igazgatás!H274+Községgazd!H243+Vagyongazd!H239+Közfoglalkoztatás!H234+Közút!H234+Környezetvédelem!H238+Egészségügy!H275+Sport!H241+Közművelődés!H256+Támogatás!H241</f>
        <v>0</v>
      </c>
      <c r="I234" s="201">
        <f>Igazgatás!I274+Községgazd!L243+Vagyongazd!I239+Közfoglalkoztatás!I234+Közút!I234+Környezetvédelem!L238+Egészségügy!L275+Sport!I241+Közművelődés!K256+Támogatás!O241</f>
        <v>0</v>
      </c>
      <c r="J234" s="195">
        <f>Igazgatás!J274+Községgazd!M243+Vagyongazd!J239+Közfoglalkoztatás!J234+Közút!J234+Környezetvédelem!M238+Egészségügy!M275+Sport!J241+Közművelődés!L256+Támogatás!P241</f>
        <v>0</v>
      </c>
      <c r="K234" s="195">
        <f>Igazgatás!K274+Községgazd!N243+Vagyongazd!K239+Közfoglalkoztatás!K234+Közút!K234+Környezetvédelem!N238+Egészségügy!N275+Sport!K241+Közművelődés!M256+Támogatás!Q241</f>
        <v>0</v>
      </c>
      <c r="L234" s="195">
        <f>Igazgatás!L274+Községgazd!O243+Vagyongazd!L239+Közfoglalkoztatás!L234+Közút!L234+Környezetvédelem!O238+Egészségügy!O275+Sport!L241+Közművelődés!N256+Támogatás!R241</f>
        <v>0</v>
      </c>
      <c r="M234" s="195">
        <f>Igazgatás!M274+Községgazd!P243+Vagyongazd!M239+Közfoglalkoztatás!M234+Közút!M234+Környezetvédelem!P238+Egészségügy!P275+Sport!M241+Közművelődés!O256+Támogatás!S241</f>
        <v>0</v>
      </c>
      <c r="N234" s="196">
        <f>Igazgatás!N274+Községgazd!Q243+Vagyongazd!N239+Közfoglalkoztatás!N234+Közút!N234+Környezetvédelem!Q238+Egészségügy!Q275+Sport!N241+Közművelődés!P256+Támogatás!T241</f>
        <v>0</v>
      </c>
      <c r="O234" s="195">
        <f>Igazgatás!O274+Községgazd!R243+Vagyongazd!O239+Közfoglalkoztatás!O234+Közút!O234+Környezetvédelem!R238+Egészségügy!R275+Sport!O241+Közművelődés!Q256+Támogatás!U241</f>
        <v>0</v>
      </c>
      <c r="P234" s="194">
        <f>Igazgatás!P274+Községgazd!S243+Vagyongazd!P239+Közfoglalkoztatás!P234+Közút!P234+Környezetvédelem!S238+Egészségügy!S275+Sport!P241+Közművelődés!R256+Támogatás!V241</f>
        <v>0</v>
      </c>
      <c r="Q234" s="196">
        <f>Igazgatás!Q274+Községgazd!T243+Vagyongazd!Q239+Közfoglalkoztatás!Q234+Közút!Q234+Környezetvédelem!T238+Egészségügy!T275+Sport!Q241+Közművelődés!S256+Támogatás!W241</f>
        <v>0</v>
      </c>
      <c r="R234" s="195">
        <f>Igazgatás!R274+Községgazd!U243+Vagyongazd!R239+Közfoglalkoztatás!R234+Közút!R234+Környezetvédelem!U238+Egészségügy!U275+Sport!R241+Közművelődés!T256+Támogatás!X241</f>
        <v>0</v>
      </c>
      <c r="S234" s="194">
        <f>Igazgatás!S274+Községgazd!V243+Vagyongazd!S239+Közfoglalkoztatás!S234+Közút!S234+Környezetvédelem!V238+Egészségügy!V275+Sport!S241+Közművelődés!U256+Támogatás!Y241</f>
        <v>0</v>
      </c>
      <c r="T234" s="197">
        <f>Igazgatás!T274+Községgazd!W243+Vagyongazd!T239+Közfoglalkoztatás!T234+Közút!T234+Környezetvédelem!W238+Egészségügy!W275+Sport!T241+Közművelődés!V256+Támogatás!Z241</f>
        <v>0</v>
      </c>
    </row>
    <row r="235" spans="1:20" s="211" customFormat="1" hidden="1" x14ac:dyDescent="0.25">
      <c r="A235" s="128" t="s">
        <v>294</v>
      </c>
      <c r="B235" s="191" t="s">
        <v>700</v>
      </c>
      <c r="C235" s="200"/>
      <c r="D235" s="567" t="s">
        <v>295</v>
      </c>
      <c r="E235" s="567"/>
      <c r="F235" s="281">
        <f>Igazgatás!F275+Községgazd!F244+Vagyongazd!F240+Közfoglalkoztatás!F235+Közút!F235+Környezetvédelem!F239+Egészségügy!F276+Sport!F242+Közművelődés!F257+Támogatás!F242</f>
        <v>0</v>
      </c>
      <c r="G235" s="192">
        <f>Igazgatás!G275+Községgazd!G244+Vagyongazd!G240+Közfoglalkoztatás!G235+Közút!G235+Környezetvédelem!G239+Egészségügy!G276+Sport!G242+Közművelődés!G257+Támogatás!G242</f>
        <v>0</v>
      </c>
      <c r="H235" s="193">
        <f>Igazgatás!H275+Községgazd!H244+Vagyongazd!H240+Közfoglalkoztatás!H235+Közút!H235+Környezetvédelem!H239+Egészségügy!H276+Sport!H242+Közművelődés!H257+Támogatás!H242</f>
        <v>0</v>
      </c>
      <c r="I235" s="201">
        <f>Igazgatás!I275+Községgazd!L244+Vagyongazd!I240+Közfoglalkoztatás!I235+Közút!I235+Környezetvédelem!L239+Egészségügy!L276+Sport!I242+Közművelődés!K257+Támogatás!O242</f>
        <v>0</v>
      </c>
      <c r="J235" s="195">
        <f>Igazgatás!J275+Községgazd!M244+Vagyongazd!J240+Közfoglalkoztatás!J235+Közút!J235+Környezetvédelem!M239+Egészségügy!M276+Sport!J242+Közművelődés!L257+Támogatás!P242</f>
        <v>0</v>
      </c>
      <c r="K235" s="195">
        <f>Igazgatás!K275+Községgazd!N244+Vagyongazd!K240+Közfoglalkoztatás!K235+Közút!K235+Környezetvédelem!N239+Egészségügy!N276+Sport!K242+Közművelődés!M257+Támogatás!Q242</f>
        <v>0</v>
      </c>
      <c r="L235" s="195">
        <f>Igazgatás!L275+Községgazd!O244+Vagyongazd!L240+Közfoglalkoztatás!L235+Közút!L235+Környezetvédelem!O239+Egészségügy!O276+Sport!L242+Közművelődés!N257+Támogatás!R242</f>
        <v>0</v>
      </c>
      <c r="M235" s="195">
        <f>Igazgatás!M275+Községgazd!P244+Vagyongazd!M240+Közfoglalkoztatás!M235+Közút!M235+Környezetvédelem!P239+Egészségügy!P276+Sport!M242+Közművelődés!O257+Támogatás!S242</f>
        <v>0</v>
      </c>
      <c r="N235" s="196">
        <f>Igazgatás!N275+Községgazd!Q244+Vagyongazd!N240+Közfoglalkoztatás!N235+Közút!N235+Környezetvédelem!Q239+Egészségügy!Q276+Sport!N242+Közművelődés!P257+Támogatás!T242</f>
        <v>0</v>
      </c>
      <c r="O235" s="195">
        <f>Igazgatás!O275+Községgazd!R244+Vagyongazd!O240+Közfoglalkoztatás!O235+Közút!O235+Környezetvédelem!R239+Egészségügy!R276+Sport!O242+Közművelődés!Q257+Támogatás!U242</f>
        <v>0</v>
      </c>
      <c r="P235" s="194">
        <f>Igazgatás!P275+Községgazd!S244+Vagyongazd!P240+Közfoglalkoztatás!P235+Közút!P235+Környezetvédelem!S239+Egészségügy!S276+Sport!P242+Közművelődés!R257+Támogatás!V242</f>
        <v>0</v>
      </c>
      <c r="Q235" s="196">
        <f>Igazgatás!Q275+Községgazd!T244+Vagyongazd!Q240+Közfoglalkoztatás!Q235+Közút!Q235+Környezetvédelem!T239+Egészségügy!T276+Sport!Q242+Közművelődés!S257+Támogatás!W242</f>
        <v>0</v>
      </c>
      <c r="R235" s="195">
        <f>Igazgatás!R275+Községgazd!U244+Vagyongazd!R240+Közfoglalkoztatás!R235+Közút!R235+Környezetvédelem!U239+Egészségügy!U276+Sport!R242+Közművelődés!T257+Támogatás!X242</f>
        <v>0</v>
      </c>
      <c r="S235" s="194">
        <f>Igazgatás!S275+Községgazd!V244+Vagyongazd!S240+Közfoglalkoztatás!S235+Közút!S235+Környezetvédelem!V239+Egészségügy!V276+Sport!S242+Közművelődés!U257+Támogatás!Y242</f>
        <v>0</v>
      </c>
      <c r="T235" s="197">
        <f>Igazgatás!T275+Községgazd!W244+Vagyongazd!T240+Közfoglalkoztatás!T235+Közút!T235+Környezetvédelem!W239+Egészségügy!W276+Sport!T242+Közművelődés!V257+Támogatás!Z242</f>
        <v>0</v>
      </c>
    </row>
    <row r="236" spans="1:20" s="211" customFormat="1" hidden="1" x14ac:dyDescent="0.25">
      <c r="A236" s="128" t="s">
        <v>296</v>
      </c>
      <c r="B236" s="191" t="s">
        <v>701</v>
      </c>
      <c r="C236" s="200"/>
      <c r="D236" s="567" t="s">
        <v>297</v>
      </c>
      <c r="E236" s="567"/>
      <c r="F236" s="281">
        <f>Igazgatás!F276+Községgazd!F245+Vagyongazd!F241+Közfoglalkoztatás!F236+Közút!F236+Környezetvédelem!F240+Egészségügy!F277+Sport!F243+Közművelődés!F258+Támogatás!F243</f>
        <v>0</v>
      </c>
      <c r="G236" s="192">
        <f>Igazgatás!G276+Községgazd!G245+Vagyongazd!G241+Közfoglalkoztatás!G236+Közút!G236+Környezetvédelem!G240+Egészségügy!G277+Sport!G243+Közművelődés!G258+Támogatás!G243</f>
        <v>0</v>
      </c>
      <c r="H236" s="193">
        <f>Igazgatás!H276+Községgazd!H245+Vagyongazd!H241+Közfoglalkoztatás!H236+Közút!H236+Környezetvédelem!H240+Egészségügy!H277+Sport!H243+Közművelődés!H258+Támogatás!H243</f>
        <v>0</v>
      </c>
      <c r="I236" s="201">
        <f>Igazgatás!I276+Községgazd!L245+Vagyongazd!I241+Közfoglalkoztatás!I236+Közút!I236+Környezetvédelem!L240+Egészségügy!L277+Sport!I243+Közművelődés!K258+Támogatás!O243</f>
        <v>0</v>
      </c>
      <c r="J236" s="195">
        <f>Igazgatás!J276+Községgazd!M245+Vagyongazd!J241+Közfoglalkoztatás!J236+Közút!J236+Környezetvédelem!M240+Egészségügy!M277+Sport!J243+Közművelődés!L258+Támogatás!P243</f>
        <v>0</v>
      </c>
      <c r="K236" s="195">
        <f>Igazgatás!K276+Községgazd!N245+Vagyongazd!K241+Közfoglalkoztatás!K236+Közút!K236+Környezetvédelem!N240+Egészségügy!N277+Sport!K243+Közművelődés!M258+Támogatás!Q243</f>
        <v>0</v>
      </c>
      <c r="L236" s="195">
        <f>Igazgatás!L276+Községgazd!O245+Vagyongazd!L241+Közfoglalkoztatás!L236+Közút!L236+Környezetvédelem!O240+Egészségügy!O277+Sport!L243+Közművelődés!N258+Támogatás!R243</f>
        <v>0</v>
      </c>
      <c r="M236" s="195">
        <f>Igazgatás!M276+Községgazd!P245+Vagyongazd!M241+Közfoglalkoztatás!M236+Közút!M236+Környezetvédelem!P240+Egészségügy!P277+Sport!M243+Közművelődés!O258+Támogatás!S243</f>
        <v>0</v>
      </c>
      <c r="N236" s="196">
        <f>Igazgatás!N276+Községgazd!Q245+Vagyongazd!N241+Közfoglalkoztatás!N236+Közút!N236+Környezetvédelem!Q240+Egészségügy!Q277+Sport!N243+Közművelődés!P258+Támogatás!T243</f>
        <v>0</v>
      </c>
      <c r="O236" s="195">
        <f>Igazgatás!O276+Községgazd!R245+Vagyongazd!O241+Közfoglalkoztatás!O236+Közút!O236+Környezetvédelem!R240+Egészségügy!R277+Sport!O243+Közművelődés!Q258+Támogatás!U243</f>
        <v>0</v>
      </c>
      <c r="P236" s="194">
        <f>Igazgatás!P276+Községgazd!S245+Vagyongazd!P241+Közfoglalkoztatás!P236+Közút!P236+Környezetvédelem!S240+Egészségügy!S277+Sport!P243+Közművelődés!R258+Támogatás!V243</f>
        <v>0</v>
      </c>
      <c r="Q236" s="196">
        <f>Igazgatás!Q276+Községgazd!T245+Vagyongazd!Q241+Közfoglalkoztatás!Q236+Közút!Q236+Környezetvédelem!T240+Egészségügy!T277+Sport!Q243+Közművelődés!S258+Támogatás!W243</f>
        <v>0</v>
      </c>
      <c r="R236" s="195">
        <f>Igazgatás!R276+Községgazd!U245+Vagyongazd!R241+Közfoglalkoztatás!R236+Közút!R236+Környezetvédelem!U240+Egészségügy!U277+Sport!R243+Közművelődés!T258+Támogatás!X243</f>
        <v>0</v>
      </c>
      <c r="S236" s="194">
        <f>Igazgatás!S276+Községgazd!V245+Vagyongazd!S241+Közfoglalkoztatás!S236+Közút!S236+Környezetvédelem!V240+Egészségügy!V277+Sport!S243+Közművelődés!U258+Támogatás!Y243</f>
        <v>0</v>
      </c>
      <c r="T236" s="197">
        <f>Igazgatás!T276+Községgazd!W245+Vagyongazd!T241+Közfoglalkoztatás!T236+Közút!T236+Környezetvédelem!W240+Egészségügy!W277+Sport!T243+Közművelődés!V258+Támogatás!Z243</f>
        <v>0</v>
      </c>
    </row>
    <row r="237" spans="1:20" s="211" customFormat="1" hidden="1" x14ac:dyDescent="0.25">
      <c r="A237" s="128" t="s">
        <v>891</v>
      </c>
      <c r="B237" s="191" t="s">
        <v>892</v>
      </c>
      <c r="C237" s="200"/>
      <c r="D237" s="567" t="s">
        <v>893</v>
      </c>
      <c r="E237" s="567"/>
      <c r="F237" s="281">
        <f>Igazgatás!F277+Községgazd!F246+Vagyongazd!F242+Közfoglalkoztatás!F237+Közút!F237+Környezetvédelem!F241+Egészségügy!F278+Sport!F244+Közművelődés!F259+Támogatás!F244</f>
        <v>0</v>
      </c>
      <c r="G237" s="192">
        <f>Igazgatás!G277+Községgazd!G246+Vagyongazd!G242+Közfoglalkoztatás!G237+Közút!G237+Környezetvédelem!G241+Egészségügy!G278+Sport!G244+Közművelődés!G259+Támogatás!G244</f>
        <v>0</v>
      </c>
      <c r="H237" s="193">
        <f>Igazgatás!H277+Községgazd!H246+Vagyongazd!H242+Közfoglalkoztatás!H237+Közút!H237+Környezetvédelem!H241+Egészségügy!H278+Sport!H244+Közművelődés!H259+Támogatás!H244</f>
        <v>0</v>
      </c>
      <c r="I237" s="201">
        <f>Igazgatás!I277+Községgazd!L246+Vagyongazd!I242+Közfoglalkoztatás!I237+Közút!I237+Környezetvédelem!L241+Egészségügy!L278+Sport!I244+Közművelődés!K259+Támogatás!O244</f>
        <v>0</v>
      </c>
      <c r="J237" s="195">
        <f>Igazgatás!J277+Községgazd!M246+Vagyongazd!J242+Közfoglalkoztatás!J237+Közút!J237+Környezetvédelem!M241+Egészségügy!M278+Sport!J244+Közművelődés!L259+Támogatás!P244</f>
        <v>0</v>
      </c>
      <c r="K237" s="195">
        <f>Igazgatás!K277+Községgazd!N246+Vagyongazd!K242+Közfoglalkoztatás!K237+Közút!K237+Környezetvédelem!N241+Egészségügy!N278+Sport!K244+Közművelődés!M259+Támogatás!Q244</f>
        <v>0</v>
      </c>
      <c r="L237" s="195">
        <f>Igazgatás!L277+Községgazd!O246+Vagyongazd!L242+Közfoglalkoztatás!L237+Közút!L237+Környezetvédelem!O241+Egészségügy!O278+Sport!L244+Közművelődés!N259+Támogatás!R244</f>
        <v>0</v>
      </c>
      <c r="M237" s="195">
        <f>Igazgatás!M277+Községgazd!P246+Vagyongazd!M242+Közfoglalkoztatás!M237+Közút!M237+Környezetvédelem!P241+Egészségügy!P278+Sport!M244+Közművelődés!O259+Támogatás!S244</f>
        <v>0</v>
      </c>
      <c r="N237" s="196">
        <f>Igazgatás!N277+Községgazd!Q246+Vagyongazd!N242+Közfoglalkoztatás!N237+Közút!N237+Környezetvédelem!Q241+Egészségügy!Q278+Sport!N244+Közművelődés!P259+Támogatás!T244</f>
        <v>0</v>
      </c>
      <c r="O237" s="195">
        <f>Igazgatás!O277+Községgazd!R246+Vagyongazd!O242+Közfoglalkoztatás!O237+Közút!O237+Környezetvédelem!R241+Egészségügy!R278+Sport!O244+Közművelődés!Q259+Támogatás!U244</f>
        <v>0</v>
      </c>
      <c r="P237" s="194">
        <f>Igazgatás!P277+Községgazd!S246+Vagyongazd!P242+Közfoglalkoztatás!P237+Közút!P237+Környezetvédelem!S241+Egészségügy!S278+Sport!P244+Közművelődés!R259+Támogatás!V244</f>
        <v>0</v>
      </c>
      <c r="Q237" s="196">
        <f>Igazgatás!Q277+Községgazd!T246+Vagyongazd!Q242+Közfoglalkoztatás!Q237+Közút!Q237+Környezetvédelem!T241+Egészségügy!T278+Sport!Q244+Közművelődés!S259+Támogatás!W244</f>
        <v>0</v>
      </c>
      <c r="R237" s="195">
        <f>Igazgatás!R277+Községgazd!U246+Vagyongazd!R242+Közfoglalkoztatás!R237+Közút!R237+Környezetvédelem!U241+Egészségügy!U278+Sport!R244+Közművelődés!T259+Támogatás!X244</f>
        <v>0</v>
      </c>
      <c r="S237" s="194">
        <f>Igazgatás!S277+Községgazd!V246+Vagyongazd!S242+Közfoglalkoztatás!S237+Közút!S237+Környezetvédelem!V241+Egészségügy!V278+Sport!S244+Közművelődés!U259+Támogatás!Y244</f>
        <v>0</v>
      </c>
      <c r="T237" s="197">
        <f>Igazgatás!T277+Községgazd!W246+Vagyongazd!T242+Közfoglalkoztatás!T237+Közút!T237+Környezetvédelem!W241+Egészségügy!W278+Sport!T244+Közművelődés!V259+Támogatás!Z244</f>
        <v>0</v>
      </c>
    </row>
    <row r="238" spans="1:20" s="41" customFormat="1" hidden="1" x14ac:dyDescent="0.25">
      <c r="A238" s="128" t="s">
        <v>894</v>
      </c>
      <c r="B238" s="53" t="s">
        <v>895</v>
      </c>
      <c r="C238" s="576" t="s">
        <v>896</v>
      </c>
      <c r="D238" s="577"/>
      <c r="E238" s="577"/>
      <c r="F238" s="265">
        <f>Igazgatás!F278+Községgazd!F247+Vagyongazd!F243+Közfoglalkoztatás!F238+Közút!F238+Környezetvédelem!F242+Egészségügy!F279+Sport!F245+Közművelődés!F260+Támogatás!F245</f>
        <v>0</v>
      </c>
      <c r="G238" s="158">
        <f>Igazgatás!G278+Községgazd!G247+Vagyongazd!G243+Közfoglalkoztatás!G238+Közút!G238+Környezetvédelem!G242+Egészségügy!G279+Sport!G245+Közművelődés!G260+Támogatás!G245</f>
        <v>0</v>
      </c>
      <c r="H238" s="170">
        <f>Igazgatás!H278+Községgazd!H247+Vagyongazd!H243+Közfoglalkoztatás!H238+Közút!H238+Környezetvédelem!H242+Egészségügy!H279+Sport!H245+Közművelődés!H260+Támogatás!H245</f>
        <v>0</v>
      </c>
      <c r="I238" s="78">
        <f>Igazgatás!I278+Községgazd!L247+Vagyongazd!I243+Közfoglalkoztatás!I238+Közút!I238+Környezetvédelem!L242+Egészségügy!L279+Sport!I245+Közművelődés!K260+Támogatás!O245</f>
        <v>0</v>
      </c>
      <c r="J238" s="13">
        <f>Igazgatás!J278+Községgazd!M247+Vagyongazd!J243+Közfoglalkoztatás!J238+Közút!J238+Környezetvédelem!M242+Egészségügy!M279+Sport!J245+Közművelődés!L260+Támogatás!P245</f>
        <v>0</v>
      </c>
      <c r="K238" s="13">
        <f>Igazgatás!K278+Községgazd!N247+Vagyongazd!K243+Közfoglalkoztatás!K238+Közút!K238+Környezetvédelem!N242+Egészségügy!N279+Sport!K245+Közművelődés!M260+Támogatás!Q245</f>
        <v>0</v>
      </c>
      <c r="L238" s="13">
        <f>Igazgatás!L278+Községgazd!O247+Vagyongazd!L243+Közfoglalkoztatás!L238+Közút!L238+Környezetvédelem!O242+Egészségügy!O279+Sport!L245+Közművelődés!N260+Támogatás!R245</f>
        <v>0</v>
      </c>
      <c r="M238" s="13">
        <f>Igazgatás!M278+Községgazd!P247+Vagyongazd!M243+Közfoglalkoztatás!M238+Közút!M238+Környezetvédelem!P242+Egészségügy!P279+Sport!M245+Közművelődés!O260+Támogatás!S245</f>
        <v>0</v>
      </c>
      <c r="N238" s="83">
        <f>Igazgatás!N278+Községgazd!Q247+Vagyongazd!N243+Közfoglalkoztatás!N238+Közút!N238+Környezetvédelem!Q242+Egészségügy!Q279+Sport!N245+Közművelődés!P260+Támogatás!T245</f>
        <v>0</v>
      </c>
      <c r="O238" s="13">
        <f>Igazgatás!O278+Községgazd!R247+Vagyongazd!O243+Közfoglalkoztatás!O238+Közút!O238+Környezetvédelem!R242+Egészségügy!R279+Sport!O245+Közművelődés!Q260+Támogatás!U245</f>
        <v>0</v>
      </c>
      <c r="P238" s="43">
        <f>Igazgatás!P278+Községgazd!S247+Vagyongazd!P243+Közfoglalkoztatás!P238+Közút!P238+Környezetvédelem!S242+Egészségügy!S279+Sport!P245+Közművelődés!R260+Támogatás!V245</f>
        <v>0</v>
      </c>
      <c r="Q238" s="83">
        <f>Igazgatás!Q278+Községgazd!T247+Vagyongazd!Q243+Közfoglalkoztatás!Q238+Közút!Q238+Környezetvédelem!T242+Egészségügy!T279+Sport!Q245+Közművelődés!S260+Támogatás!W245</f>
        <v>0</v>
      </c>
      <c r="R238" s="13">
        <f>Igazgatás!R278+Községgazd!U247+Vagyongazd!R243+Közfoglalkoztatás!R238+Közút!R238+Környezetvédelem!U242+Egészségügy!U279+Sport!R245+Közművelődés!T260+Támogatás!X245</f>
        <v>0</v>
      </c>
      <c r="S238" s="43">
        <f>Igazgatás!S278+Községgazd!V247+Vagyongazd!S243+Közfoglalkoztatás!S238+Közút!S238+Környezetvédelem!V242+Egészségügy!V279+Sport!S245+Közművelődés!U260+Támogatás!Y245</f>
        <v>0</v>
      </c>
      <c r="T238" s="45">
        <f>Igazgatás!T278+Községgazd!W247+Vagyongazd!T243+Közfoglalkoztatás!T238+Közút!T238+Környezetvédelem!W242+Egészségügy!W279+Sport!T245+Közművelődés!V260+Támogatás!Z245</f>
        <v>0</v>
      </c>
    </row>
    <row r="239" spans="1:20" s="41" customFormat="1" x14ac:dyDescent="0.25">
      <c r="A239" s="128" t="s">
        <v>298</v>
      </c>
      <c r="B239" s="53" t="s">
        <v>702</v>
      </c>
      <c r="C239" s="576" t="s">
        <v>299</v>
      </c>
      <c r="D239" s="577"/>
      <c r="E239" s="577"/>
      <c r="F239" s="265">
        <f>Igazgatás!F279+Községgazd!F248+Vagyongazd!F244+Közfoglalkoztatás!F239+Közút!F239+Környezetvédelem!F243+Egészségügy!F280+Sport!F246+Közművelődés!F261+Támogatás!F246</f>
        <v>4648682</v>
      </c>
      <c r="G239" s="158">
        <f>Igazgatás!G279+Községgazd!G248+Vagyongazd!G244+Közfoglalkoztatás!G239+Közút!G239+Környezetvédelem!G243+Egészségügy!G280+Sport!G246+Közművelődés!G261+Támogatás!G246</f>
        <v>0</v>
      </c>
      <c r="H239" s="170">
        <f>Igazgatás!H279+Községgazd!H248+Vagyongazd!H244+Közfoglalkoztatás!H239+Közút!H239+Környezetvédelem!H243+Egészségügy!H280+Sport!H246+Közművelődés!H261+Támogatás!H246</f>
        <v>4648682</v>
      </c>
      <c r="I239" s="78">
        <f>Igazgatás!I279+Községgazd!L248+Vagyongazd!I244+Közfoglalkoztatás!I239+Közút!I239+Környezetvédelem!L243+Egészségügy!L280+Sport!I246+Közművelődés!K261+Támogatás!O246</f>
        <v>4648682</v>
      </c>
      <c r="J239" s="13">
        <f>Igazgatás!J279+Községgazd!M248+Vagyongazd!J244+Közfoglalkoztatás!J239+Közút!J239+Környezetvédelem!M243+Egészségügy!M280+Sport!J246+Közművelődés!L261+Támogatás!P246</f>
        <v>0</v>
      </c>
      <c r="K239" s="13">
        <f>Igazgatás!K279+Községgazd!N248+Vagyongazd!K244+Közfoglalkoztatás!K239+Közút!K239+Környezetvédelem!N243+Egészségügy!N280+Sport!K246+Közművelődés!M261+Támogatás!Q246</f>
        <v>0</v>
      </c>
      <c r="L239" s="13">
        <f>Igazgatás!L279+Községgazd!O248+Vagyongazd!L244+Közfoglalkoztatás!L239+Közút!L239+Környezetvédelem!O243+Egészségügy!O280+Sport!L246+Közművelődés!N261+Támogatás!R246</f>
        <v>0</v>
      </c>
      <c r="M239" s="13">
        <f>Igazgatás!M279+Községgazd!P248+Vagyongazd!M244+Közfoglalkoztatás!M239+Közút!M239+Környezetvédelem!P243+Egészségügy!P280+Sport!M246+Közművelődés!O261+Támogatás!S246</f>
        <v>0</v>
      </c>
      <c r="N239" s="83">
        <f>Igazgatás!N279+Községgazd!Q248+Vagyongazd!N244+Közfoglalkoztatás!N239+Közút!N239+Környezetvédelem!Q243+Egészségügy!Q280+Sport!N246+Közművelődés!P261+Támogatás!T246</f>
        <v>0</v>
      </c>
      <c r="O239" s="13">
        <f>Igazgatás!O279+Községgazd!R248+Vagyongazd!O244+Közfoglalkoztatás!O239+Közút!O239+Környezetvédelem!R243+Egészségügy!R280+Sport!O246+Közművelődés!Q261+Támogatás!U246</f>
        <v>0</v>
      </c>
      <c r="P239" s="43">
        <f>Igazgatás!P279+Községgazd!S248+Vagyongazd!P244+Közfoglalkoztatás!P239+Közút!P239+Környezetvédelem!S243+Egészségügy!S280+Sport!P246+Közművelődés!R261+Támogatás!V246</f>
        <v>0</v>
      </c>
      <c r="Q239" s="83">
        <f>Igazgatás!Q279+Községgazd!T248+Vagyongazd!Q244+Közfoglalkoztatás!Q239+Közút!Q239+Környezetvédelem!T243+Egészségügy!T280+Sport!Q246+Közművelődés!S261+Támogatás!W246</f>
        <v>0</v>
      </c>
      <c r="R239" s="13">
        <f>Igazgatás!R279+Községgazd!U248+Vagyongazd!R244+Közfoglalkoztatás!R239+Közút!R239+Környezetvédelem!U243+Egészségügy!U280+Sport!R246+Közművelődés!T261+Támogatás!X246</f>
        <v>0</v>
      </c>
      <c r="S239" s="43">
        <f>Igazgatás!S279+Községgazd!V248+Vagyongazd!S244+Közfoglalkoztatás!S239+Közút!S239+Környezetvédelem!V243+Egészségügy!V280+Sport!S246+Közművelődés!U261+Támogatás!Y246</f>
        <v>0</v>
      </c>
      <c r="T239" s="45">
        <f>Igazgatás!T279+Községgazd!W248+Vagyongazd!T244+Közfoglalkoztatás!T239+Közút!T239+Környezetvédelem!W243+Egészségügy!W280+Sport!T246+Közművelődés!V261+Támogatás!Z246</f>
        <v>0</v>
      </c>
    </row>
    <row r="240" spans="1:20" s="41" customFormat="1" ht="15.75" thickBot="1" x14ac:dyDescent="0.3">
      <c r="A240" s="128" t="s">
        <v>300</v>
      </c>
      <c r="B240" s="53" t="s">
        <v>703</v>
      </c>
      <c r="C240" s="576" t="s">
        <v>897</v>
      </c>
      <c r="D240" s="577"/>
      <c r="E240" s="577"/>
      <c r="F240" s="265">
        <f>Igazgatás!F280+Községgazd!F249+Vagyongazd!F245+Közfoglalkoztatás!F240+Közút!F240+Környezetvédelem!F244+Egészségügy!F281+Sport!F247+Közművelődés!F262+Támogatás!F247</f>
        <v>118448961</v>
      </c>
      <c r="G240" s="158">
        <f>Igazgatás!G280+Községgazd!G249+Vagyongazd!G245+Közfoglalkoztatás!G240+Közút!G240+Környezetvédelem!G244+Egészségügy!G281+Sport!G247+Közművelődés!G262+Támogatás!G247</f>
        <v>0</v>
      </c>
      <c r="H240" s="170">
        <f>Igazgatás!H280+Községgazd!H249+Vagyongazd!H245+Közfoglalkoztatás!H240+Közút!H240+Környezetvédelem!H244+Egészségügy!H281+Sport!H247+Közművelődés!H262+Támogatás!H247</f>
        <v>118448961</v>
      </c>
      <c r="I240" s="78">
        <f>Igazgatás!I280+Községgazd!L249+Vagyongazd!I245+Közfoglalkoztatás!I240+Közút!I240+Környezetvédelem!L244+Egészségügy!L281+Sport!I247+Közművelődés!K262+Támogatás!O247</f>
        <v>9870747</v>
      </c>
      <c r="J240" s="13">
        <f>Igazgatás!J280+Községgazd!M249+Vagyongazd!J245+Közfoglalkoztatás!J240+Közút!J240+Környezetvédelem!M244+Egészségügy!M281+Sport!J247+Közművelődés!L262+Támogatás!P247</f>
        <v>9870746</v>
      </c>
      <c r="K240" s="13">
        <f>Igazgatás!K280+Községgazd!N249+Vagyongazd!K245+Közfoglalkoztatás!K240+Közút!K240+Környezetvédelem!N244+Egészségügy!N281+Sport!K247+Közművelődés!M262+Támogatás!Q247</f>
        <v>9870746</v>
      </c>
      <c r="L240" s="13">
        <f>Igazgatás!L280+Községgazd!O249+Vagyongazd!L245+Közfoglalkoztatás!L240+Közút!L240+Környezetvédelem!O244+Egészségügy!O281+Sport!L247+Közművelődés!N262+Támogatás!R247</f>
        <v>9870746</v>
      </c>
      <c r="M240" s="13">
        <f>Igazgatás!M280+Községgazd!P249+Vagyongazd!M245+Közfoglalkoztatás!M240+Közút!M240+Környezetvédelem!P244+Egészségügy!P281+Sport!M247+Közművelődés!O262+Támogatás!S247</f>
        <v>9870746</v>
      </c>
      <c r="N240" s="83">
        <f>Igazgatás!N280+Községgazd!Q249+Vagyongazd!N245+Közfoglalkoztatás!N240+Közút!N240+Környezetvédelem!Q244+Egészségügy!Q281+Sport!N247+Közművelődés!P262+Támogatás!T247</f>
        <v>9870746</v>
      </c>
      <c r="O240" s="13">
        <f>Igazgatás!O280+Községgazd!R249+Vagyongazd!O245+Közfoglalkoztatás!O240+Közút!O240+Környezetvédelem!R244+Egészségügy!R281+Sport!O247+Közművelődés!Q262+Támogatás!U247</f>
        <v>9870746</v>
      </c>
      <c r="P240" s="43">
        <f>Igazgatás!P280+Községgazd!S249+Vagyongazd!P245+Közfoglalkoztatás!P240+Közút!P240+Környezetvédelem!S244+Egészségügy!S281+Sport!P247+Közművelődés!R262+Támogatás!V247</f>
        <v>9870746</v>
      </c>
      <c r="Q240" s="83">
        <f>Igazgatás!Q280+Községgazd!T249+Vagyongazd!Q245+Közfoglalkoztatás!Q240+Közút!Q240+Környezetvédelem!T244+Egészségügy!T281+Sport!Q247+Közművelődés!S262+Támogatás!W247</f>
        <v>9870745</v>
      </c>
      <c r="R240" s="13">
        <f>Igazgatás!R280+Községgazd!U249+Vagyongazd!R245+Közfoglalkoztatás!R240+Közút!R240+Környezetvédelem!U244+Egészségügy!U281+Sport!R247+Közművelődés!T262+Támogatás!X247</f>
        <v>9870745</v>
      </c>
      <c r="S240" s="43">
        <f>Igazgatás!S280+Községgazd!V249+Vagyongazd!S245+Közfoglalkoztatás!S240+Közút!S240+Környezetvédelem!V244+Egészségügy!V281+Sport!S247+Közművelődés!U262+Támogatás!Y247</f>
        <v>9870745</v>
      </c>
      <c r="T240" s="45">
        <f>Igazgatás!T280+Községgazd!W249+Vagyongazd!T245+Közfoglalkoztatás!T240+Közút!T240+Környezetvédelem!W244+Egészségügy!W281+Sport!T247+Közművelődés!V262+Támogatás!Z247</f>
        <v>9870757</v>
      </c>
    </row>
    <row r="241" spans="1:20" s="41" customFormat="1" hidden="1" x14ac:dyDescent="0.25">
      <c r="A241" s="128" t="s">
        <v>301</v>
      </c>
      <c r="B241" s="53" t="s">
        <v>704</v>
      </c>
      <c r="C241" s="576" t="s">
        <v>898</v>
      </c>
      <c r="D241" s="577"/>
      <c r="E241" s="577"/>
      <c r="F241" s="265">
        <f>Igazgatás!F281+Községgazd!F250+Vagyongazd!F246+Közfoglalkoztatás!F241+Közút!F241+Környezetvédelem!F245+Egészségügy!F282+Sport!F248+Közművelődés!F263+Támogatás!F256</f>
        <v>0</v>
      </c>
      <c r="G241" s="158">
        <f>Igazgatás!G281+Községgazd!G250+Vagyongazd!G246+Közfoglalkoztatás!G241+Közút!G241+Környezetvédelem!G245+Egészségügy!G282+Sport!G248+Közművelődés!G263+Támogatás!G256</f>
        <v>0</v>
      </c>
      <c r="H241" s="170">
        <f>Igazgatás!H281+Községgazd!H250+Vagyongazd!H246+Közfoglalkoztatás!H241+Közút!H241+Környezetvédelem!H245+Egészségügy!H282+Sport!H248+Közművelődés!H263+Támogatás!H256</f>
        <v>0</v>
      </c>
      <c r="I241" s="78">
        <f>Igazgatás!I281+Községgazd!L250+Vagyongazd!I246+Közfoglalkoztatás!I241+Közút!I241+Környezetvédelem!L245+Egészségügy!L282+Sport!I248+Közművelődés!K263+Támogatás!O256</f>
        <v>0</v>
      </c>
      <c r="J241" s="13">
        <f>Igazgatás!J281+Községgazd!M250+Vagyongazd!J246+Közfoglalkoztatás!J241+Közút!J241+Környezetvédelem!M245+Egészségügy!M282+Sport!J248+Közművelődés!L263+Támogatás!P256</f>
        <v>0</v>
      </c>
      <c r="K241" s="13">
        <f>Igazgatás!K281+Községgazd!N250+Vagyongazd!K246+Közfoglalkoztatás!K241+Közút!K241+Környezetvédelem!N245+Egészségügy!N282+Sport!K248+Közművelődés!M263+Támogatás!Q256</f>
        <v>0</v>
      </c>
      <c r="L241" s="13">
        <f>Igazgatás!L281+Községgazd!O250+Vagyongazd!L246+Közfoglalkoztatás!L241+Közút!L241+Környezetvédelem!O245+Egészségügy!O282+Sport!L248+Közművelődés!N263+Támogatás!R256</f>
        <v>0</v>
      </c>
      <c r="M241" s="13">
        <f>Igazgatás!M281+Községgazd!P250+Vagyongazd!M246+Közfoglalkoztatás!M241+Közút!M241+Környezetvédelem!P245+Egészségügy!P282+Sport!M248+Közművelődés!O263+Támogatás!S256</f>
        <v>0</v>
      </c>
      <c r="N241" s="83">
        <f>Igazgatás!N281+Községgazd!Q250+Vagyongazd!N246+Közfoglalkoztatás!N241+Közút!N241+Környezetvédelem!Q245+Egészségügy!Q282+Sport!N248+Közművelődés!P263+Támogatás!T256</f>
        <v>0</v>
      </c>
      <c r="O241" s="13">
        <f>Igazgatás!O281+Községgazd!R250+Vagyongazd!O246+Közfoglalkoztatás!O241+Közút!O241+Környezetvédelem!R245+Egészségügy!R282+Sport!O248+Közművelődés!Q263+Támogatás!U256</f>
        <v>0</v>
      </c>
      <c r="P241" s="43">
        <f>Igazgatás!P281+Községgazd!S250+Vagyongazd!P246+Közfoglalkoztatás!P241+Közút!P241+Környezetvédelem!S245+Egészségügy!S282+Sport!P248+Közművelődés!R263+Támogatás!V256</f>
        <v>0</v>
      </c>
      <c r="Q241" s="83">
        <f>Igazgatás!Q281+Községgazd!T250+Vagyongazd!Q246+Közfoglalkoztatás!Q241+Közút!Q241+Környezetvédelem!T245+Egészségügy!T282+Sport!Q248+Közművelődés!S263+Támogatás!W256</f>
        <v>0</v>
      </c>
      <c r="R241" s="13">
        <f>Igazgatás!R281+Községgazd!U250+Vagyongazd!R246+Közfoglalkoztatás!R241+Közút!R241+Környezetvédelem!U245+Egészségügy!U282+Sport!R248+Közművelődés!T263+Támogatás!X256</f>
        <v>0</v>
      </c>
      <c r="S241" s="43">
        <f>Igazgatás!S281+Községgazd!V250+Vagyongazd!S246+Közfoglalkoztatás!S241+Közút!S241+Környezetvédelem!V245+Egészségügy!V282+Sport!S248+Közművelődés!U263+Támogatás!Y256</f>
        <v>0</v>
      </c>
      <c r="T241" s="45">
        <f>Igazgatás!T281+Községgazd!W250+Vagyongazd!T246+Közfoglalkoztatás!T241+Közút!T241+Környezetvédelem!W245+Egészségügy!W282+Sport!T248+Közművelődés!V263+Támogatás!Z256</f>
        <v>0</v>
      </c>
    </row>
    <row r="242" spans="1:20" s="41" customFormat="1" hidden="1" x14ac:dyDescent="0.25">
      <c r="A242" s="128" t="s">
        <v>302</v>
      </c>
      <c r="B242" s="53" t="s">
        <v>705</v>
      </c>
      <c r="C242" s="576" t="s">
        <v>303</v>
      </c>
      <c r="D242" s="577"/>
      <c r="E242" s="577"/>
      <c r="F242" s="265">
        <f>Igazgatás!F282+Községgazd!F251+Vagyongazd!F247+Közfoglalkoztatás!F242+Közút!F242+Környezetvédelem!F246+Egészségügy!F283+Sport!F249+Közművelődés!F264+Támogatás!F257</f>
        <v>0</v>
      </c>
      <c r="G242" s="158">
        <f>Igazgatás!G282+Községgazd!G251+Vagyongazd!G247+Közfoglalkoztatás!G242+Közút!G242+Környezetvédelem!G246+Egészségügy!G283+Sport!G249+Közművelődés!G264+Támogatás!G257</f>
        <v>0</v>
      </c>
      <c r="H242" s="170">
        <f>Igazgatás!H282+Községgazd!H251+Vagyongazd!H247+Közfoglalkoztatás!H242+Közút!H242+Környezetvédelem!H246+Egészségügy!H283+Sport!H249+Közművelődés!H264+Támogatás!H257</f>
        <v>0</v>
      </c>
      <c r="I242" s="78">
        <f>Igazgatás!I282+Községgazd!L251+Vagyongazd!I247+Közfoglalkoztatás!I242+Közút!I242+Környezetvédelem!L246+Egészségügy!L283+Sport!I249+Közművelődés!K264+Támogatás!O257</f>
        <v>0</v>
      </c>
      <c r="J242" s="13">
        <f>Igazgatás!J282+Községgazd!M251+Vagyongazd!J247+Közfoglalkoztatás!J242+Közút!J242+Környezetvédelem!M246+Egészségügy!M283+Sport!J249+Közművelődés!L264+Támogatás!P257</f>
        <v>0</v>
      </c>
      <c r="K242" s="13">
        <f>Igazgatás!K282+Községgazd!N251+Vagyongazd!K247+Közfoglalkoztatás!K242+Közút!K242+Környezetvédelem!N246+Egészségügy!N283+Sport!K249+Közművelődés!M264+Támogatás!Q257</f>
        <v>0</v>
      </c>
      <c r="L242" s="13">
        <f>Igazgatás!L282+Községgazd!O251+Vagyongazd!L247+Közfoglalkoztatás!L242+Közút!L242+Környezetvédelem!O246+Egészségügy!O283+Sport!L249+Közművelődés!N264+Támogatás!R257</f>
        <v>0</v>
      </c>
      <c r="M242" s="13">
        <f>Igazgatás!M282+Községgazd!P251+Vagyongazd!M247+Közfoglalkoztatás!M242+Közút!M242+Környezetvédelem!P246+Egészségügy!P283+Sport!M249+Közművelődés!O264+Támogatás!S257</f>
        <v>0</v>
      </c>
      <c r="N242" s="83">
        <f>Igazgatás!N282+Községgazd!Q251+Vagyongazd!N247+Közfoglalkoztatás!N242+Közút!N242+Környezetvédelem!Q246+Egészségügy!Q283+Sport!N249+Közművelődés!P264+Támogatás!T257</f>
        <v>0</v>
      </c>
      <c r="O242" s="13">
        <f>Igazgatás!O282+Községgazd!R251+Vagyongazd!O247+Közfoglalkoztatás!O242+Közút!O242+Környezetvédelem!R246+Egészségügy!R283+Sport!O249+Közművelődés!Q264+Támogatás!U257</f>
        <v>0</v>
      </c>
      <c r="P242" s="43">
        <f>Igazgatás!P282+Községgazd!S251+Vagyongazd!P247+Közfoglalkoztatás!P242+Közút!P242+Környezetvédelem!S246+Egészségügy!S283+Sport!P249+Közművelődés!R264+Támogatás!V257</f>
        <v>0</v>
      </c>
      <c r="Q242" s="83">
        <f>Igazgatás!Q282+Községgazd!T251+Vagyongazd!Q247+Közfoglalkoztatás!Q242+Közút!Q242+Környezetvédelem!T246+Egészségügy!T283+Sport!Q249+Közművelődés!S264+Támogatás!W257</f>
        <v>0</v>
      </c>
      <c r="R242" s="13">
        <f>Igazgatás!R282+Községgazd!U251+Vagyongazd!R247+Közfoglalkoztatás!R242+Közút!R242+Környezetvédelem!U246+Egészségügy!U283+Sport!R249+Közművelődés!T264+Támogatás!X257</f>
        <v>0</v>
      </c>
      <c r="S242" s="43">
        <f>Igazgatás!S282+Községgazd!V251+Vagyongazd!S247+Közfoglalkoztatás!S242+Közút!S242+Környezetvédelem!V246+Egészségügy!V283+Sport!S249+Közművelődés!U264+Támogatás!Y257</f>
        <v>0</v>
      </c>
      <c r="T242" s="45">
        <f>Igazgatás!T282+Községgazd!W251+Vagyongazd!T247+Közfoglalkoztatás!T242+Közút!T242+Környezetvédelem!W246+Egészségügy!W283+Sport!T249+Közművelődés!V264+Támogatás!Z257</f>
        <v>0</v>
      </c>
    </row>
    <row r="243" spans="1:20" s="41" customFormat="1" hidden="1" x14ac:dyDescent="0.25">
      <c r="A243" s="128" t="s">
        <v>899</v>
      </c>
      <c r="B243" s="53" t="s">
        <v>900</v>
      </c>
      <c r="C243" s="576" t="s">
        <v>902</v>
      </c>
      <c r="D243" s="577"/>
      <c r="E243" s="577"/>
      <c r="F243" s="265">
        <f>Igazgatás!F283+Községgazd!F252+Vagyongazd!F248+Közfoglalkoztatás!F243+Közút!F243+Környezetvédelem!F247+Egészségügy!F284+Sport!F250+Közművelődés!F265+Támogatás!F258</f>
        <v>0</v>
      </c>
      <c r="G243" s="158">
        <f>Igazgatás!G283+Községgazd!G252+Vagyongazd!G248+Közfoglalkoztatás!G243+Közút!G243+Környezetvédelem!G247+Egészségügy!G284+Sport!G250+Közművelődés!G265+Támogatás!G258</f>
        <v>0</v>
      </c>
      <c r="H243" s="170">
        <f>Igazgatás!H283+Községgazd!H252+Vagyongazd!H248+Közfoglalkoztatás!H243+Közút!H243+Környezetvédelem!H247+Egészségügy!H284+Sport!H250+Közművelődés!H265+Támogatás!H258</f>
        <v>0</v>
      </c>
      <c r="I243" s="78">
        <f>Igazgatás!I283+Községgazd!L252+Vagyongazd!I248+Közfoglalkoztatás!I243+Közút!I243+Környezetvédelem!L247+Egészségügy!L284+Sport!I250+Közművelődés!K265+Támogatás!O258</f>
        <v>0</v>
      </c>
      <c r="J243" s="13">
        <f>Igazgatás!J283+Községgazd!M252+Vagyongazd!J248+Közfoglalkoztatás!J243+Közút!J243+Környezetvédelem!M247+Egészségügy!M284+Sport!J250+Közművelődés!L265+Támogatás!P258</f>
        <v>0</v>
      </c>
      <c r="K243" s="13">
        <f>Igazgatás!K283+Községgazd!N252+Vagyongazd!K248+Közfoglalkoztatás!K243+Közút!K243+Környezetvédelem!N247+Egészségügy!N284+Sport!K250+Közművelődés!M265+Támogatás!Q258</f>
        <v>0</v>
      </c>
      <c r="L243" s="13">
        <f>Igazgatás!L283+Községgazd!O252+Vagyongazd!L248+Közfoglalkoztatás!L243+Közút!L243+Környezetvédelem!O247+Egészségügy!O284+Sport!L250+Közművelődés!N265+Támogatás!R258</f>
        <v>0</v>
      </c>
      <c r="M243" s="13">
        <f>Igazgatás!M283+Községgazd!P252+Vagyongazd!M248+Közfoglalkoztatás!M243+Közút!M243+Környezetvédelem!P247+Egészségügy!P284+Sport!M250+Közművelődés!O265+Támogatás!S258</f>
        <v>0</v>
      </c>
      <c r="N243" s="83">
        <f>Igazgatás!N283+Községgazd!Q252+Vagyongazd!N248+Közfoglalkoztatás!N243+Közút!N243+Környezetvédelem!Q247+Egészségügy!Q284+Sport!N250+Közművelődés!P265+Támogatás!T258</f>
        <v>0</v>
      </c>
      <c r="O243" s="13">
        <f>Igazgatás!O283+Községgazd!R252+Vagyongazd!O248+Közfoglalkoztatás!O243+Közút!O243+Környezetvédelem!R247+Egészségügy!R284+Sport!O250+Közművelődés!Q265+Támogatás!U258</f>
        <v>0</v>
      </c>
      <c r="P243" s="43">
        <f>Igazgatás!P283+Községgazd!S252+Vagyongazd!P248+Közfoglalkoztatás!P243+Közút!P243+Környezetvédelem!S247+Egészségügy!S284+Sport!P250+Közművelődés!R265+Támogatás!V258</f>
        <v>0</v>
      </c>
      <c r="Q243" s="83">
        <f>Igazgatás!Q283+Községgazd!T252+Vagyongazd!Q248+Közfoglalkoztatás!Q243+Közút!Q243+Környezetvédelem!T247+Egészségügy!T284+Sport!Q250+Közművelődés!S265+Támogatás!W258</f>
        <v>0</v>
      </c>
      <c r="R243" s="13">
        <f>Igazgatás!R283+Községgazd!U252+Vagyongazd!R248+Közfoglalkoztatás!R243+Közút!R243+Környezetvédelem!U247+Egészségügy!U284+Sport!R250+Közművelődés!T265+Támogatás!X258</f>
        <v>0</v>
      </c>
      <c r="S243" s="43">
        <f>Igazgatás!S283+Községgazd!V252+Vagyongazd!S248+Közfoglalkoztatás!S243+Közút!S243+Környezetvédelem!V247+Egészségügy!V284+Sport!S250+Közművelődés!U265+Támogatás!Y258</f>
        <v>0</v>
      </c>
      <c r="T243" s="45">
        <f>Igazgatás!T283+Községgazd!W252+Vagyongazd!T248+Közfoglalkoztatás!T243+Közút!T243+Környezetvédelem!W247+Egészségügy!W284+Sport!T250+Közművelődés!V265+Támogatás!Z258</f>
        <v>0</v>
      </c>
    </row>
    <row r="244" spans="1:20" s="41" customFormat="1" hidden="1" x14ac:dyDescent="0.25">
      <c r="A244" s="128"/>
      <c r="B244" s="53" t="s">
        <v>901</v>
      </c>
      <c r="C244" s="576" t="s">
        <v>903</v>
      </c>
      <c r="D244" s="577"/>
      <c r="E244" s="577"/>
      <c r="F244" s="265">
        <f>Igazgatás!F284+Községgazd!F253+Vagyongazd!F249+Közfoglalkoztatás!F244+Közút!F244+Környezetvédelem!F248+Egészségügy!F285+Sport!F251+Közművelődés!F266+Támogatás!F259</f>
        <v>0</v>
      </c>
      <c r="G244" s="158">
        <f>Igazgatás!G284+Községgazd!G253+Vagyongazd!G249+Közfoglalkoztatás!G244+Közút!G244+Környezetvédelem!G248+Egészségügy!G285+Sport!G251+Közművelődés!G266+Támogatás!G259</f>
        <v>0</v>
      </c>
      <c r="H244" s="170">
        <f>Igazgatás!H284+Községgazd!H253+Vagyongazd!H249+Közfoglalkoztatás!H244+Közút!H244+Környezetvédelem!H248+Egészségügy!H285+Sport!H251+Közművelődés!H266+Támogatás!H259</f>
        <v>0</v>
      </c>
      <c r="I244" s="78">
        <f>Igazgatás!I284+Községgazd!L253+Vagyongazd!I249+Közfoglalkoztatás!I244+Közút!I244+Környezetvédelem!L248+Egészségügy!L285+Sport!I251+Közművelődés!K266+Támogatás!O259</f>
        <v>0</v>
      </c>
      <c r="J244" s="13">
        <f>Igazgatás!J284+Községgazd!M253+Vagyongazd!J249+Közfoglalkoztatás!J244+Közút!J244+Környezetvédelem!M248+Egészségügy!M285+Sport!J251+Közművelődés!L266+Támogatás!P259</f>
        <v>0</v>
      </c>
      <c r="K244" s="13">
        <f>Igazgatás!K284+Községgazd!N253+Vagyongazd!K249+Közfoglalkoztatás!K244+Közút!K244+Környezetvédelem!N248+Egészségügy!N285+Sport!K251+Közművelődés!M266+Támogatás!Q259</f>
        <v>0</v>
      </c>
      <c r="L244" s="13">
        <f>Igazgatás!L284+Községgazd!O253+Vagyongazd!L249+Közfoglalkoztatás!L244+Közút!L244+Környezetvédelem!O248+Egészségügy!O285+Sport!L251+Közművelődés!N266+Támogatás!R259</f>
        <v>0</v>
      </c>
      <c r="M244" s="13">
        <f>Igazgatás!M284+Községgazd!P253+Vagyongazd!M249+Közfoglalkoztatás!M244+Közút!M244+Környezetvédelem!P248+Egészségügy!P285+Sport!M251+Közművelődés!O266+Támogatás!S259</f>
        <v>0</v>
      </c>
      <c r="N244" s="83">
        <f>Igazgatás!N284+Községgazd!Q253+Vagyongazd!N249+Közfoglalkoztatás!N244+Közút!N244+Környezetvédelem!Q248+Egészségügy!Q285+Sport!N251+Közművelődés!P266+Támogatás!T259</f>
        <v>0</v>
      </c>
      <c r="O244" s="13">
        <f>Igazgatás!O284+Községgazd!R253+Vagyongazd!O249+Közfoglalkoztatás!O244+Közút!O244+Környezetvédelem!R248+Egészségügy!R285+Sport!O251+Közművelődés!Q266+Támogatás!U259</f>
        <v>0</v>
      </c>
      <c r="P244" s="43">
        <f>Igazgatás!P284+Községgazd!S253+Vagyongazd!P249+Közfoglalkoztatás!P244+Közút!P244+Környezetvédelem!S248+Egészségügy!S285+Sport!P251+Közművelődés!R266+Támogatás!V259</f>
        <v>0</v>
      </c>
      <c r="Q244" s="83">
        <f>Igazgatás!Q284+Községgazd!T253+Vagyongazd!Q249+Közfoglalkoztatás!Q244+Közút!Q244+Környezetvédelem!T248+Egészségügy!T285+Sport!Q251+Közművelődés!S266+Támogatás!W259</f>
        <v>0</v>
      </c>
      <c r="R244" s="13">
        <f>Igazgatás!R284+Községgazd!U253+Vagyongazd!R249+Közfoglalkoztatás!R244+Közút!R244+Környezetvédelem!U248+Egészségügy!U285+Sport!R251+Közművelődés!T266+Támogatás!X259</f>
        <v>0</v>
      </c>
      <c r="S244" s="43">
        <f>Igazgatás!S284+Községgazd!V253+Vagyongazd!S249+Közfoglalkoztatás!S244+Közút!S244+Környezetvédelem!V248+Egészségügy!V285+Sport!S251+Közművelődés!U266+Támogatás!Y259</f>
        <v>0</v>
      </c>
      <c r="T244" s="45">
        <f>Igazgatás!T284+Községgazd!W253+Vagyongazd!T249+Közfoglalkoztatás!T244+Közút!T244+Környezetvédelem!W248+Egészségügy!W285+Sport!T251+Közművelődés!V266+Támogatás!Z259</f>
        <v>0</v>
      </c>
    </row>
    <row r="245" spans="1:20" s="211" customFormat="1" hidden="1" x14ac:dyDescent="0.25">
      <c r="A245" s="128" t="s">
        <v>905</v>
      </c>
      <c r="B245" s="191" t="s">
        <v>904</v>
      </c>
      <c r="C245" s="200"/>
      <c r="D245" s="567" t="s">
        <v>908</v>
      </c>
      <c r="E245" s="567"/>
      <c r="F245" s="281">
        <f>Igazgatás!F285+Községgazd!F254+Vagyongazd!F250+Közfoglalkoztatás!F245+Közút!F245+Környezetvédelem!F249+Egészségügy!F286+Sport!F252+Közművelődés!F267+Támogatás!F260</f>
        <v>0</v>
      </c>
      <c r="G245" s="192">
        <f>Igazgatás!G285+Községgazd!G254+Vagyongazd!G250+Közfoglalkoztatás!G245+Közút!G245+Környezetvédelem!G249+Egészségügy!G286+Sport!G252+Közművelődés!G267+Támogatás!G260</f>
        <v>0</v>
      </c>
      <c r="H245" s="193">
        <f>Igazgatás!H285+Községgazd!H254+Vagyongazd!H250+Közfoglalkoztatás!H245+Közút!H245+Környezetvédelem!H249+Egészségügy!H286+Sport!H252+Közművelődés!H267+Támogatás!H260</f>
        <v>0</v>
      </c>
      <c r="I245" s="201">
        <f>Igazgatás!I285+Községgazd!L254+Vagyongazd!I250+Közfoglalkoztatás!I245+Közút!I245+Környezetvédelem!L249+Egészségügy!L286+Sport!I252+Közművelődés!K267+Támogatás!O260</f>
        <v>0</v>
      </c>
      <c r="J245" s="195">
        <f>Igazgatás!J285+Községgazd!M254+Vagyongazd!J250+Közfoglalkoztatás!J245+Közút!J245+Környezetvédelem!M249+Egészségügy!M286+Sport!J252+Közművelődés!L267+Támogatás!P260</f>
        <v>0</v>
      </c>
      <c r="K245" s="195">
        <f>Igazgatás!K285+Községgazd!N254+Vagyongazd!K250+Közfoglalkoztatás!K245+Közút!K245+Környezetvédelem!N249+Egészségügy!N286+Sport!K252+Közművelődés!M267+Támogatás!Q260</f>
        <v>0</v>
      </c>
      <c r="L245" s="195">
        <f>Igazgatás!L285+Községgazd!O254+Vagyongazd!L250+Közfoglalkoztatás!L245+Közút!L245+Környezetvédelem!O249+Egészségügy!O286+Sport!L252+Közművelődés!N267+Támogatás!R260</f>
        <v>0</v>
      </c>
      <c r="M245" s="195">
        <f>Igazgatás!M285+Községgazd!P254+Vagyongazd!M250+Közfoglalkoztatás!M245+Közút!M245+Környezetvédelem!P249+Egészségügy!P286+Sport!M252+Közművelődés!O267+Támogatás!S260</f>
        <v>0</v>
      </c>
      <c r="N245" s="196">
        <f>Igazgatás!N285+Községgazd!Q254+Vagyongazd!N250+Közfoglalkoztatás!N245+Közút!N245+Környezetvédelem!Q249+Egészségügy!Q286+Sport!N252+Közművelődés!P267+Támogatás!T260</f>
        <v>0</v>
      </c>
      <c r="O245" s="195">
        <f>Igazgatás!O285+Községgazd!R254+Vagyongazd!O250+Közfoglalkoztatás!O245+Közút!O245+Környezetvédelem!R249+Egészségügy!R286+Sport!O252+Közművelődés!Q267+Támogatás!U260</f>
        <v>0</v>
      </c>
      <c r="P245" s="194">
        <f>Igazgatás!P285+Községgazd!S254+Vagyongazd!P250+Közfoglalkoztatás!P245+Közút!P245+Környezetvédelem!S249+Egészségügy!S286+Sport!P252+Közművelődés!R267+Támogatás!V260</f>
        <v>0</v>
      </c>
      <c r="Q245" s="196">
        <f>Igazgatás!Q285+Községgazd!T254+Vagyongazd!Q250+Közfoglalkoztatás!Q245+Közút!Q245+Környezetvédelem!T249+Egészségügy!T286+Sport!Q252+Közművelődés!S267+Támogatás!W260</f>
        <v>0</v>
      </c>
      <c r="R245" s="195">
        <f>Igazgatás!R285+Községgazd!U254+Vagyongazd!R250+Közfoglalkoztatás!R245+Közút!R245+Környezetvédelem!U249+Egészségügy!U286+Sport!R252+Közművelődés!T267+Támogatás!X260</f>
        <v>0</v>
      </c>
      <c r="S245" s="194">
        <f>Igazgatás!S285+Községgazd!V254+Vagyongazd!S250+Közfoglalkoztatás!S245+Közút!S245+Környezetvédelem!V249+Egészségügy!V286+Sport!S252+Közművelődés!U267+Támogatás!Y260</f>
        <v>0</v>
      </c>
      <c r="T245" s="197">
        <f>Igazgatás!T285+Községgazd!W254+Vagyongazd!T250+Közfoglalkoztatás!T245+Közút!T245+Környezetvédelem!W249+Egészségügy!W286+Sport!T252+Közművelődés!V267+Támogatás!Z260</f>
        <v>0</v>
      </c>
    </row>
    <row r="246" spans="1:20" s="211" customFormat="1" hidden="1" x14ac:dyDescent="0.25">
      <c r="A246" s="128" t="s">
        <v>906</v>
      </c>
      <c r="B246" s="191" t="s">
        <v>907</v>
      </c>
      <c r="C246" s="200"/>
      <c r="D246" s="567" t="s">
        <v>909</v>
      </c>
      <c r="E246" s="567"/>
      <c r="F246" s="281">
        <f>Igazgatás!F286+Községgazd!F255+Vagyongazd!F251+Közfoglalkoztatás!F246+Közút!F246+Környezetvédelem!F250+Egészségügy!F287+Sport!F253+Közművelődés!F268+Támogatás!F261</f>
        <v>0</v>
      </c>
      <c r="G246" s="192">
        <f>Igazgatás!G286+Községgazd!G255+Vagyongazd!G251+Közfoglalkoztatás!G246+Közút!G246+Környezetvédelem!G250+Egészségügy!G287+Sport!G253+Közművelődés!G268+Támogatás!G261</f>
        <v>0</v>
      </c>
      <c r="H246" s="193">
        <f>Igazgatás!H286+Községgazd!H255+Vagyongazd!H251+Közfoglalkoztatás!H246+Közút!H246+Környezetvédelem!H250+Egészségügy!H287+Sport!H253+Közművelődés!H268+Támogatás!H261</f>
        <v>0</v>
      </c>
      <c r="I246" s="201">
        <f>Igazgatás!I286+Községgazd!L255+Vagyongazd!I251+Közfoglalkoztatás!I246+Közút!I246+Környezetvédelem!L250+Egészségügy!L287+Sport!I253+Közművelődés!K268+Támogatás!O261</f>
        <v>0</v>
      </c>
      <c r="J246" s="195">
        <f>Igazgatás!J286+Községgazd!M255+Vagyongazd!J251+Közfoglalkoztatás!J246+Közút!J246+Környezetvédelem!M250+Egészségügy!M287+Sport!J253+Közművelődés!L268+Támogatás!P261</f>
        <v>0</v>
      </c>
      <c r="K246" s="195">
        <f>Igazgatás!K286+Községgazd!N255+Vagyongazd!K251+Közfoglalkoztatás!K246+Közút!K246+Környezetvédelem!N250+Egészségügy!N287+Sport!K253+Közművelődés!M268+Támogatás!Q261</f>
        <v>0</v>
      </c>
      <c r="L246" s="195">
        <f>Igazgatás!L286+Községgazd!O255+Vagyongazd!L251+Közfoglalkoztatás!L246+Közút!L246+Környezetvédelem!O250+Egészségügy!O287+Sport!L253+Közművelődés!N268+Támogatás!R261</f>
        <v>0</v>
      </c>
      <c r="M246" s="195">
        <f>Igazgatás!M286+Községgazd!P255+Vagyongazd!M251+Közfoglalkoztatás!M246+Közút!M246+Környezetvédelem!P250+Egészségügy!P287+Sport!M253+Közművelődés!O268+Támogatás!S261</f>
        <v>0</v>
      </c>
      <c r="N246" s="196">
        <f>Igazgatás!N286+Községgazd!Q255+Vagyongazd!N251+Közfoglalkoztatás!N246+Közút!N246+Környezetvédelem!Q250+Egészségügy!Q287+Sport!N253+Közművelődés!P268+Támogatás!T261</f>
        <v>0</v>
      </c>
      <c r="O246" s="195">
        <f>Igazgatás!O286+Községgazd!R255+Vagyongazd!O251+Közfoglalkoztatás!O246+Közút!O246+Környezetvédelem!R250+Egészségügy!R287+Sport!O253+Közművelődés!Q268+Támogatás!U261</f>
        <v>0</v>
      </c>
      <c r="P246" s="194">
        <f>Igazgatás!P286+Községgazd!S255+Vagyongazd!P251+Közfoglalkoztatás!P246+Közút!P246+Környezetvédelem!S250+Egészségügy!S287+Sport!P253+Közművelődés!R268+Támogatás!V261</f>
        <v>0</v>
      </c>
      <c r="Q246" s="196">
        <f>Igazgatás!Q286+Községgazd!T255+Vagyongazd!Q251+Közfoglalkoztatás!Q246+Közút!Q246+Környezetvédelem!T250+Egészségügy!T287+Sport!Q253+Közművelődés!S268+Támogatás!W261</f>
        <v>0</v>
      </c>
      <c r="R246" s="195">
        <f>Igazgatás!R286+Községgazd!U255+Vagyongazd!R251+Közfoglalkoztatás!R246+Közút!R246+Környezetvédelem!U250+Egészségügy!U287+Sport!R253+Közművelődés!T268+Támogatás!X261</f>
        <v>0</v>
      </c>
      <c r="S246" s="194">
        <f>Igazgatás!S286+Községgazd!V255+Vagyongazd!S251+Közfoglalkoztatás!S246+Közút!S246+Környezetvédelem!V250+Egészségügy!V287+Sport!S253+Közművelődés!U268+Támogatás!Y261</f>
        <v>0</v>
      </c>
      <c r="T246" s="197">
        <f>Igazgatás!T286+Községgazd!W255+Vagyongazd!T251+Közfoglalkoztatás!T246+Közút!T246+Környezetvédelem!W250+Egészségügy!W287+Sport!T253+Közművelődés!V268+Támogatás!Z261</f>
        <v>0</v>
      </c>
    </row>
    <row r="247" spans="1:20" hidden="1" x14ac:dyDescent="0.25">
      <c r="B247" s="93" t="s">
        <v>709</v>
      </c>
      <c r="C247" s="556" t="s">
        <v>304</v>
      </c>
      <c r="D247" s="557"/>
      <c r="E247" s="557"/>
      <c r="F247" s="259">
        <f>Igazgatás!F287+Községgazd!F256+Vagyongazd!F252+Közfoglalkoztatás!F247+Közút!F247+Környezetvédelem!F251+Egészségügy!F288+Sport!F254+Közművelődés!F269+Támogatás!F262</f>
        <v>0</v>
      </c>
      <c r="G247" s="152">
        <f>Igazgatás!G287+Községgazd!G256+Vagyongazd!G252+Közfoglalkoztatás!G247+Közút!G247+Környezetvédelem!G251+Egészségügy!G288+Sport!G254+Közművelődés!G269+Támogatás!G262</f>
        <v>0</v>
      </c>
      <c r="H247" s="168">
        <f>Igazgatás!H287+Községgazd!H256+Vagyongazd!H252+Közfoglalkoztatás!H247+Közút!H247+Környezetvédelem!H251+Egészségügy!H288+Sport!H254+Közművelődés!H269+Támogatás!H262</f>
        <v>0</v>
      </c>
      <c r="I247" s="95">
        <f>Igazgatás!I287+Községgazd!L256+Vagyongazd!I252+Közfoglalkoztatás!I247+Közút!I247+Környezetvédelem!L251+Egészségügy!L288+Sport!I254+Közművelődés!K269+Támogatás!O262</f>
        <v>0</v>
      </c>
      <c r="J247" s="96">
        <f>Igazgatás!J287+Községgazd!M256+Vagyongazd!J252+Közfoglalkoztatás!J247+Közút!J247+Környezetvédelem!M251+Egészségügy!M288+Sport!J254+Közművelődés!L269+Támogatás!P262</f>
        <v>0</v>
      </c>
      <c r="K247" s="96">
        <f>Igazgatás!K287+Községgazd!N256+Vagyongazd!K252+Közfoglalkoztatás!K247+Közút!K247+Környezetvédelem!N251+Egészségügy!N288+Sport!K254+Közművelődés!M269+Támogatás!Q262</f>
        <v>0</v>
      </c>
      <c r="L247" s="96">
        <f>Igazgatás!L287+Községgazd!O256+Vagyongazd!L252+Közfoglalkoztatás!L247+Közút!L247+Környezetvédelem!O251+Egészségügy!O288+Sport!L254+Közművelődés!N269+Támogatás!R262</f>
        <v>0</v>
      </c>
      <c r="M247" s="96">
        <f>Igazgatás!M287+Községgazd!P256+Vagyongazd!M252+Közfoglalkoztatás!M247+Közút!M247+Környezetvédelem!P251+Egészségügy!P288+Sport!M254+Közművelődés!O269+Támogatás!S262</f>
        <v>0</v>
      </c>
      <c r="N247" s="99">
        <f>Igazgatás!N287+Községgazd!Q256+Vagyongazd!N252+Közfoglalkoztatás!N247+Közút!N247+Környezetvédelem!Q251+Egészségügy!Q288+Sport!N254+Közművelődés!P269+Támogatás!T262</f>
        <v>0</v>
      </c>
      <c r="O247" s="96">
        <f>Igazgatás!O287+Községgazd!R256+Vagyongazd!O252+Közfoglalkoztatás!O247+Közút!O247+Környezetvédelem!R251+Egészségügy!R288+Sport!O254+Közművelődés!Q269+Támogatás!U262</f>
        <v>0</v>
      </c>
      <c r="P247" s="98">
        <f>Igazgatás!P287+Községgazd!S256+Vagyongazd!P252+Közfoglalkoztatás!P247+Közút!P247+Környezetvédelem!S251+Egészségügy!S288+Sport!P254+Közművelődés!R269+Támogatás!V262</f>
        <v>0</v>
      </c>
      <c r="Q247" s="99">
        <f>Igazgatás!Q287+Községgazd!T256+Vagyongazd!Q252+Közfoglalkoztatás!Q247+Közút!Q247+Környezetvédelem!T251+Egészségügy!T288+Sport!Q254+Közművelődés!S269+Támogatás!W262</f>
        <v>0</v>
      </c>
      <c r="R247" s="96">
        <f>Igazgatás!R287+Községgazd!U256+Vagyongazd!R252+Közfoglalkoztatás!R247+Közút!R247+Környezetvédelem!U251+Egészségügy!U288+Sport!R254+Közművelődés!T269+Támogatás!X262</f>
        <v>0</v>
      </c>
      <c r="S247" s="98">
        <f>Igazgatás!S287+Községgazd!V256+Vagyongazd!S252+Közfoglalkoztatás!S247+Közút!S247+Környezetvédelem!V251+Egészségügy!V288+Sport!S254+Közművelődés!U269+Támogatás!Y262</f>
        <v>0</v>
      </c>
      <c r="T247" s="100">
        <f>Igazgatás!T287+Községgazd!W256+Vagyongazd!T252+Közfoglalkoztatás!T247+Közút!T247+Környezetvédelem!W251+Egészségügy!W288+Sport!T254+Közművelődés!V269+Támogatás!Z262</f>
        <v>0</v>
      </c>
    </row>
    <row r="248" spans="1:20" s="41" customFormat="1" hidden="1" x14ac:dyDescent="0.25">
      <c r="A248" s="128" t="s">
        <v>305</v>
      </c>
      <c r="B248" s="198" t="s">
        <v>710</v>
      </c>
      <c r="C248" s="586" t="s">
        <v>385</v>
      </c>
      <c r="D248" s="587"/>
      <c r="E248" s="587"/>
      <c r="F248" s="282">
        <f>Igazgatás!F288+Községgazd!F257+Vagyongazd!F253+Közfoglalkoztatás!F248+Közút!F248+Környezetvédelem!F252+Egészségügy!F289+Sport!F255+Közművelődés!F270+Támogatás!F263</f>
        <v>0</v>
      </c>
      <c r="G248" s="199">
        <f>Igazgatás!G288+Községgazd!G257+Vagyongazd!G253+Közfoglalkoztatás!G248+Közút!G248+Környezetvédelem!G252+Egészségügy!G289+Sport!G255+Közművelődés!G270+Támogatás!G263</f>
        <v>0</v>
      </c>
      <c r="H248" s="213">
        <f>Igazgatás!H288+Községgazd!H257+Vagyongazd!H253+Közfoglalkoztatás!H248+Közút!H248+Környezetvédelem!H252+Egészségügy!H289+Sport!H255+Közművelődés!H270+Támogatás!H263</f>
        <v>0</v>
      </c>
      <c r="I248" s="214">
        <f>Igazgatás!I288+Községgazd!L257+Vagyongazd!I253+Közfoglalkoztatás!I248+Közút!I248+Környezetvédelem!L252+Egészségügy!L289+Sport!I255+Közművelődés!K270+Támogatás!O263</f>
        <v>0</v>
      </c>
      <c r="J248" s="215">
        <f>Igazgatás!J288+Községgazd!M257+Vagyongazd!J253+Közfoglalkoztatás!J248+Közút!J248+Környezetvédelem!M252+Egészségügy!M289+Sport!J255+Közművelődés!L270+Támogatás!P263</f>
        <v>0</v>
      </c>
      <c r="K248" s="215">
        <f>Igazgatás!K288+Községgazd!N257+Vagyongazd!K253+Közfoglalkoztatás!K248+Közút!K248+Környezetvédelem!N252+Egészségügy!N289+Sport!K255+Közművelődés!M270+Támogatás!Q263</f>
        <v>0</v>
      </c>
      <c r="L248" s="215">
        <f>Igazgatás!L288+Községgazd!O257+Vagyongazd!L253+Közfoglalkoztatás!L248+Közút!L248+Környezetvédelem!O252+Egészségügy!O289+Sport!L255+Közművelődés!N270+Támogatás!R263</f>
        <v>0</v>
      </c>
      <c r="M248" s="215">
        <f>Igazgatás!M288+Községgazd!P257+Vagyongazd!M253+Közfoglalkoztatás!M248+Közút!M248+Környezetvédelem!P252+Egészségügy!P289+Sport!M255+Közművelődés!O270+Támogatás!S263</f>
        <v>0</v>
      </c>
      <c r="N248" s="219">
        <f>Igazgatás!N288+Községgazd!Q257+Vagyongazd!N253+Közfoglalkoztatás!N248+Közút!N248+Környezetvédelem!Q252+Egészségügy!Q289+Sport!N255+Közművelődés!P270+Támogatás!T263</f>
        <v>0</v>
      </c>
      <c r="O248" s="215">
        <f>Igazgatás!O288+Községgazd!R257+Vagyongazd!O253+Közfoglalkoztatás!O248+Közút!O248+Környezetvédelem!R252+Egészségügy!R289+Sport!O255+Közművelődés!Q270+Támogatás!U263</f>
        <v>0</v>
      </c>
      <c r="P248" s="217">
        <f>Igazgatás!P288+Községgazd!S257+Vagyongazd!P253+Közfoglalkoztatás!P248+Közút!P248+Környezetvédelem!S252+Egészségügy!S289+Sport!P255+Közművelődés!R270+Támogatás!V263</f>
        <v>0</v>
      </c>
      <c r="Q248" s="219">
        <f>Igazgatás!Q288+Községgazd!T257+Vagyongazd!Q253+Közfoglalkoztatás!Q248+Közút!Q248+Környezetvédelem!T252+Egészségügy!T289+Sport!Q255+Közművelődés!S270+Támogatás!W263</f>
        <v>0</v>
      </c>
      <c r="R248" s="215">
        <f>Igazgatás!R288+Községgazd!U257+Vagyongazd!R253+Közfoglalkoztatás!R248+Közút!R248+Környezetvédelem!U252+Egészségügy!U289+Sport!R255+Közművelődés!T270+Támogatás!X263</f>
        <v>0</v>
      </c>
      <c r="S248" s="217">
        <f>Igazgatás!S288+Községgazd!V257+Vagyongazd!S253+Közfoglalkoztatás!S248+Közút!S248+Környezetvédelem!V252+Egészségügy!V289+Sport!S255+Közművelődés!U270+Támogatás!Y263</f>
        <v>0</v>
      </c>
      <c r="T248" s="216">
        <f>Igazgatás!T288+Községgazd!W257+Vagyongazd!T253+Közfoglalkoztatás!T248+Közút!T248+Környezetvédelem!W252+Egészségügy!W289+Sport!T255+Közművelődés!V270+Támogatás!Z263</f>
        <v>0</v>
      </c>
    </row>
    <row r="249" spans="1:20" s="41" customFormat="1" hidden="1" x14ac:dyDescent="0.25">
      <c r="A249" s="128" t="s">
        <v>306</v>
      </c>
      <c r="B249" s="198" t="s">
        <v>711</v>
      </c>
      <c r="C249" s="586" t="s">
        <v>386</v>
      </c>
      <c r="D249" s="587"/>
      <c r="E249" s="587"/>
      <c r="F249" s="282">
        <f>Igazgatás!F289+Községgazd!F258+Vagyongazd!F254+Közfoglalkoztatás!F249+Közút!F249+Környezetvédelem!F253+Egészségügy!F290+Sport!F256+Közművelődés!F271+Támogatás!F264</f>
        <v>0</v>
      </c>
      <c r="G249" s="199">
        <f>Igazgatás!G289+Községgazd!G258+Vagyongazd!G254+Közfoglalkoztatás!G249+Közút!G249+Környezetvédelem!G253+Egészségügy!G290+Sport!G256+Közművelődés!G271+Támogatás!G264</f>
        <v>0</v>
      </c>
      <c r="H249" s="213">
        <f>Igazgatás!H289+Községgazd!H258+Vagyongazd!H254+Közfoglalkoztatás!H249+Közút!H249+Környezetvédelem!H253+Egészségügy!H290+Sport!H256+Közművelődés!H271+Támogatás!H264</f>
        <v>0</v>
      </c>
      <c r="I249" s="214">
        <f>Igazgatás!I289+Községgazd!L258+Vagyongazd!I254+Közfoglalkoztatás!I249+Közút!I249+Környezetvédelem!L253+Egészségügy!L290+Sport!I256+Közművelődés!K271+Támogatás!O264</f>
        <v>0</v>
      </c>
      <c r="J249" s="215">
        <f>Igazgatás!J289+Községgazd!M258+Vagyongazd!J254+Közfoglalkoztatás!J249+Közút!J249+Környezetvédelem!M253+Egészségügy!M290+Sport!J256+Közművelődés!L271+Támogatás!P264</f>
        <v>0</v>
      </c>
      <c r="K249" s="215">
        <f>Igazgatás!K289+Községgazd!N258+Vagyongazd!K254+Közfoglalkoztatás!K249+Közút!K249+Környezetvédelem!N253+Egészségügy!N290+Sport!K256+Közművelődés!M271+Támogatás!Q264</f>
        <v>0</v>
      </c>
      <c r="L249" s="215">
        <f>Igazgatás!L289+Községgazd!O258+Vagyongazd!L254+Közfoglalkoztatás!L249+Közút!L249+Környezetvédelem!O253+Egészségügy!O290+Sport!L256+Közművelődés!N271+Támogatás!R264</f>
        <v>0</v>
      </c>
      <c r="M249" s="215">
        <f>Igazgatás!M289+Községgazd!P258+Vagyongazd!M254+Közfoglalkoztatás!M249+Közút!M249+Környezetvédelem!P253+Egészségügy!P290+Sport!M256+Közművelődés!O271+Támogatás!S264</f>
        <v>0</v>
      </c>
      <c r="N249" s="219">
        <f>Igazgatás!N289+Községgazd!Q258+Vagyongazd!N254+Közfoglalkoztatás!N249+Közút!N249+Környezetvédelem!Q253+Egészségügy!Q290+Sport!N256+Közművelődés!P271+Támogatás!T264</f>
        <v>0</v>
      </c>
      <c r="O249" s="215">
        <f>Igazgatás!O289+Községgazd!R258+Vagyongazd!O254+Közfoglalkoztatás!O249+Közút!O249+Környezetvédelem!R253+Egészségügy!R290+Sport!O256+Közművelődés!Q271+Támogatás!U264</f>
        <v>0</v>
      </c>
      <c r="P249" s="217">
        <f>Igazgatás!P289+Községgazd!S258+Vagyongazd!P254+Közfoglalkoztatás!P249+Közút!P249+Környezetvédelem!S253+Egészségügy!S290+Sport!P256+Közművelődés!R271+Támogatás!V264</f>
        <v>0</v>
      </c>
      <c r="Q249" s="219">
        <f>Igazgatás!Q289+Községgazd!T258+Vagyongazd!Q254+Közfoglalkoztatás!Q249+Közút!Q249+Környezetvédelem!T253+Egészségügy!T290+Sport!Q256+Közművelődés!S271+Támogatás!W264</f>
        <v>0</v>
      </c>
      <c r="R249" s="215">
        <f>Igazgatás!R289+Községgazd!U258+Vagyongazd!R254+Közfoglalkoztatás!R249+Közút!R249+Környezetvédelem!U253+Egészségügy!U290+Sport!R256+Közművelődés!T271+Támogatás!X264</f>
        <v>0</v>
      </c>
      <c r="S249" s="217">
        <f>Igazgatás!S289+Községgazd!V258+Vagyongazd!S254+Közfoglalkoztatás!S249+Közút!S249+Környezetvédelem!V253+Egészségügy!V290+Sport!S256+Közművelődés!U271+Támogatás!Y264</f>
        <v>0</v>
      </c>
      <c r="T249" s="216">
        <f>Igazgatás!T289+Községgazd!W258+Vagyongazd!T254+Közfoglalkoztatás!T249+Közút!T249+Környezetvédelem!W253+Egészségügy!W290+Sport!T256+Közművelődés!V271+Támogatás!Z264</f>
        <v>0</v>
      </c>
    </row>
    <row r="250" spans="1:20" s="41" customFormat="1" hidden="1" x14ac:dyDescent="0.25">
      <c r="A250" s="128" t="s">
        <v>307</v>
      </c>
      <c r="B250" s="198" t="s">
        <v>712</v>
      </c>
      <c r="C250" s="586" t="s">
        <v>308</v>
      </c>
      <c r="D250" s="587"/>
      <c r="E250" s="587"/>
      <c r="F250" s="282">
        <f>Igazgatás!F290+Községgazd!F259+Vagyongazd!F255+Közfoglalkoztatás!F250+Közút!F250+Környezetvédelem!F254+Egészségügy!F291+Sport!F257+Közművelődés!F272+Támogatás!F265</f>
        <v>0</v>
      </c>
      <c r="G250" s="199">
        <f>Igazgatás!G290+Községgazd!G259+Vagyongazd!G255+Közfoglalkoztatás!G250+Közút!G250+Környezetvédelem!G254+Egészségügy!G291+Sport!G257+Közművelődés!G272+Támogatás!G265</f>
        <v>0</v>
      </c>
      <c r="H250" s="213">
        <f>Igazgatás!H290+Községgazd!H259+Vagyongazd!H255+Közfoglalkoztatás!H250+Közút!H250+Környezetvédelem!H254+Egészségügy!H291+Sport!H257+Közművelődés!H272+Támogatás!H265</f>
        <v>0</v>
      </c>
      <c r="I250" s="214">
        <f>Igazgatás!I290+Községgazd!L259+Vagyongazd!I255+Közfoglalkoztatás!I250+Közút!I250+Környezetvédelem!L254+Egészségügy!L291+Sport!I257+Közművelődés!K272+Támogatás!O265</f>
        <v>0</v>
      </c>
      <c r="J250" s="215">
        <f>Igazgatás!J290+Községgazd!M259+Vagyongazd!J255+Közfoglalkoztatás!J250+Közút!J250+Környezetvédelem!M254+Egészségügy!M291+Sport!J257+Közművelődés!L272+Támogatás!P265</f>
        <v>0</v>
      </c>
      <c r="K250" s="215">
        <f>Igazgatás!K290+Községgazd!N259+Vagyongazd!K255+Közfoglalkoztatás!K250+Közút!K250+Környezetvédelem!N254+Egészségügy!N291+Sport!K257+Közművelődés!M272+Támogatás!Q265</f>
        <v>0</v>
      </c>
      <c r="L250" s="215">
        <f>Igazgatás!L290+Községgazd!O259+Vagyongazd!L255+Közfoglalkoztatás!L250+Közút!L250+Környezetvédelem!O254+Egészségügy!O291+Sport!L257+Közművelődés!N272+Támogatás!R265</f>
        <v>0</v>
      </c>
      <c r="M250" s="215">
        <f>Igazgatás!M290+Községgazd!P259+Vagyongazd!M255+Közfoglalkoztatás!M250+Közút!M250+Környezetvédelem!P254+Egészségügy!P291+Sport!M257+Közművelődés!O272+Támogatás!S265</f>
        <v>0</v>
      </c>
      <c r="N250" s="219">
        <f>Igazgatás!N290+Községgazd!Q259+Vagyongazd!N255+Közfoglalkoztatás!N250+Közút!N250+Környezetvédelem!Q254+Egészségügy!Q291+Sport!N257+Közművelődés!P272+Támogatás!T265</f>
        <v>0</v>
      </c>
      <c r="O250" s="215">
        <f>Igazgatás!O290+Községgazd!R259+Vagyongazd!O255+Közfoglalkoztatás!O250+Közút!O250+Környezetvédelem!R254+Egészségügy!R291+Sport!O257+Közművelődés!Q272+Támogatás!U265</f>
        <v>0</v>
      </c>
      <c r="P250" s="217">
        <f>Igazgatás!P290+Községgazd!S259+Vagyongazd!P255+Közfoglalkoztatás!P250+Közút!P250+Környezetvédelem!S254+Egészségügy!S291+Sport!P257+Közművelődés!R272+Támogatás!V265</f>
        <v>0</v>
      </c>
      <c r="Q250" s="219">
        <f>Igazgatás!Q290+Községgazd!T259+Vagyongazd!Q255+Közfoglalkoztatás!Q250+Közút!Q250+Környezetvédelem!T254+Egészségügy!T291+Sport!Q257+Közművelődés!S272+Támogatás!W265</f>
        <v>0</v>
      </c>
      <c r="R250" s="215">
        <f>Igazgatás!R290+Községgazd!U259+Vagyongazd!R255+Közfoglalkoztatás!R250+Közút!R250+Környezetvédelem!U254+Egészségügy!U291+Sport!R257+Közművelődés!T272+Támogatás!X265</f>
        <v>0</v>
      </c>
      <c r="S250" s="217">
        <f>Igazgatás!S290+Községgazd!V259+Vagyongazd!S255+Közfoglalkoztatás!S250+Közút!S250+Környezetvédelem!V254+Egészségügy!V291+Sport!S257+Közművelődés!U272+Támogatás!Y265</f>
        <v>0</v>
      </c>
      <c r="T250" s="216">
        <f>Igazgatás!T290+Községgazd!W259+Vagyongazd!T255+Közfoglalkoztatás!T250+Közút!T250+Környezetvédelem!W254+Egészségügy!W291+Sport!T257+Közművelődés!V272+Támogatás!Z265</f>
        <v>0</v>
      </c>
    </row>
    <row r="251" spans="1:20" s="41" customFormat="1" hidden="1" x14ac:dyDescent="0.25">
      <c r="A251" s="128" t="s">
        <v>309</v>
      </c>
      <c r="B251" s="198" t="s">
        <v>713</v>
      </c>
      <c r="C251" s="586" t="s">
        <v>310</v>
      </c>
      <c r="D251" s="587"/>
      <c r="E251" s="587"/>
      <c r="F251" s="282">
        <f>Igazgatás!F291+Községgazd!F260+Vagyongazd!F256+Közfoglalkoztatás!F251+Közút!F251+Környezetvédelem!F255+Egészségügy!F292+Sport!F258+Közművelődés!F273+Támogatás!F266</f>
        <v>0</v>
      </c>
      <c r="G251" s="199">
        <f>Igazgatás!G291+Községgazd!G260+Vagyongazd!G256+Közfoglalkoztatás!G251+Közút!G251+Környezetvédelem!G255+Egészségügy!G292+Sport!G258+Közművelődés!G273+Támogatás!G266</f>
        <v>0</v>
      </c>
      <c r="H251" s="213">
        <f>Igazgatás!H291+Községgazd!H260+Vagyongazd!H256+Közfoglalkoztatás!H251+Közút!H251+Környezetvédelem!H255+Egészségügy!H292+Sport!H258+Közművelődés!H273+Támogatás!H266</f>
        <v>0</v>
      </c>
      <c r="I251" s="214">
        <f>Igazgatás!I291+Községgazd!L260+Vagyongazd!I256+Közfoglalkoztatás!I251+Közút!I251+Környezetvédelem!L255+Egészségügy!L292+Sport!I258+Közművelődés!K273+Támogatás!O266</f>
        <v>0</v>
      </c>
      <c r="J251" s="215">
        <f>Igazgatás!J291+Községgazd!M260+Vagyongazd!J256+Közfoglalkoztatás!J251+Közút!J251+Környezetvédelem!M255+Egészségügy!M292+Sport!J258+Közművelődés!L273+Támogatás!P266</f>
        <v>0</v>
      </c>
      <c r="K251" s="215">
        <f>Igazgatás!K291+Községgazd!N260+Vagyongazd!K256+Közfoglalkoztatás!K251+Közút!K251+Környezetvédelem!N255+Egészségügy!N292+Sport!K258+Közművelődés!M273+Támogatás!Q266</f>
        <v>0</v>
      </c>
      <c r="L251" s="215">
        <f>Igazgatás!L291+Községgazd!O260+Vagyongazd!L256+Közfoglalkoztatás!L251+Közút!L251+Környezetvédelem!O255+Egészségügy!O292+Sport!L258+Közművelődés!N273+Támogatás!R266</f>
        <v>0</v>
      </c>
      <c r="M251" s="215">
        <f>Igazgatás!M291+Községgazd!P260+Vagyongazd!M256+Közfoglalkoztatás!M251+Közút!M251+Környezetvédelem!P255+Egészségügy!P292+Sport!M258+Közművelődés!O273+Támogatás!S266</f>
        <v>0</v>
      </c>
      <c r="N251" s="219">
        <f>Igazgatás!N291+Községgazd!Q260+Vagyongazd!N256+Közfoglalkoztatás!N251+Közút!N251+Környezetvédelem!Q255+Egészségügy!Q292+Sport!N258+Közművelődés!P273+Támogatás!T266</f>
        <v>0</v>
      </c>
      <c r="O251" s="215">
        <f>Igazgatás!O291+Községgazd!R260+Vagyongazd!O256+Közfoglalkoztatás!O251+Közút!O251+Környezetvédelem!R255+Egészségügy!R292+Sport!O258+Közművelődés!Q273+Támogatás!U266</f>
        <v>0</v>
      </c>
      <c r="P251" s="217">
        <f>Igazgatás!P291+Községgazd!S260+Vagyongazd!P256+Közfoglalkoztatás!P251+Közút!P251+Környezetvédelem!S255+Egészségügy!S292+Sport!P258+Közművelődés!R273+Támogatás!V266</f>
        <v>0</v>
      </c>
      <c r="Q251" s="219">
        <f>Igazgatás!Q291+Községgazd!T260+Vagyongazd!Q256+Közfoglalkoztatás!Q251+Közút!Q251+Környezetvédelem!T255+Egészségügy!T292+Sport!Q258+Közművelődés!S273+Támogatás!W266</f>
        <v>0</v>
      </c>
      <c r="R251" s="215">
        <f>Igazgatás!R291+Községgazd!U260+Vagyongazd!R256+Közfoglalkoztatás!R251+Közút!R251+Környezetvédelem!U255+Egészségügy!U292+Sport!R258+Közművelődés!T273+Támogatás!X266</f>
        <v>0</v>
      </c>
      <c r="S251" s="217">
        <f>Igazgatás!S291+Községgazd!V260+Vagyongazd!S256+Közfoglalkoztatás!S251+Közút!S251+Környezetvédelem!V255+Egészségügy!V292+Sport!S258+Közművelődés!U273+Támogatás!Y266</f>
        <v>0</v>
      </c>
      <c r="T251" s="216">
        <f>Igazgatás!T291+Községgazd!W260+Vagyongazd!T256+Közfoglalkoztatás!T251+Közút!T251+Környezetvédelem!W255+Egészségügy!W292+Sport!T258+Közművelődés!V273+Támogatás!Z266</f>
        <v>0</v>
      </c>
    </row>
    <row r="252" spans="1:20" s="41" customFormat="1" hidden="1" x14ac:dyDescent="0.25">
      <c r="A252" s="128" t="s">
        <v>311</v>
      </c>
      <c r="B252" s="198" t="s">
        <v>714</v>
      </c>
      <c r="C252" s="586" t="s">
        <v>387</v>
      </c>
      <c r="D252" s="587"/>
      <c r="E252" s="587"/>
      <c r="F252" s="282">
        <f>Igazgatás!F292+Községgazd!F261+Vagyongazd!F257+Közfoglalkoztatás!F252+Közút!F252+Környezetvédelem!F256+Egészségügy!F293+Sport!F259+Közművelődés!F274+Támogatás!F267</f>
        <v>0</v>
      </c>
      <c r="G252" s="199">
        <f>Igazgatás!G292+Községgazd!G261+Vagyongazd!G257+Közfoglalkoztatás!G252+Közút!G252+Környezetvédelem!G256+Egészségügy!G293+Sport!G259+Közművelődés!G274+Támogatás!G267</f>
        <v>0</v>
      </c>
      <c r="H252" s="213">
        <f>Igazgatás!H292+Községgazd!H261+Vagyongazd!H257+Közfoglalkoztatás!H252+Közút!H252+Környezetvédelem!H256+Egészségügy!H293+Sport!H259+Közművelődés!H274+Támogatás!H267</f>
        <v>0</v>
      </c>
      <c r="I252" s="214">
        <f>Igazgatás!I292+Községgazd!L261+Vagyongazd!I257+Közfoglalkoztatás!I252+Közút!I252+Környezetvédelem!L256+Egészségügy!L293+Sport!I259+Közművelődés!K274+Támogatás!O267</f>
        <v>0</v>
      </c>
      <c r="J252" s="215">
        <f>Igazgatás!J292+Községgazd!M261+Vagyongazd!J257+Közfoglalkoztatás!J252+Közút!J252+Környezetvédelem!M256+Egészségügy!M293+Sport!J259+Közművelődés!L274+Támogatás!P267</f>
        <v>0</v>
      </c>
      <c r="K252" s="215">
        <f>Igazgatás!K292+Községgazd!N261+Vagyongazd!K257+Közfoglalkoztatás!K252+Közút!K252+Környezetvédelem!N256+Egészségügy!N293+Sport!K259+Közművelődés!M274+Támogatás!Q267</f>
        <v>0</v>
      </c>
      <c r="L252" s="215">
        <f>Igazgatás!L292+Községgazd!O261+Vagyongazd!L257+Közfoglalkoztatás!L252+Közút!L252+Környezetvédelem!O256+Egészségügy!O293+Sport!L259+Közművelődés!N274+Támogatás!R267</f>
        <v>0</v>
      </c>
      <c r="M252" s="215">
        <f>Igazgatás!M292+Községgazd!P261+Vagyongazd!M257+Közfoglalkoztatás!M252+Közút!M252+Környezetvédelem!P256+Egészségügy!P293+Sport!M259+Közművelődés!O274+Támogatás!S267</f>
        <v>0</v>
      </c>
      <c r="N252" s="219">
        <f>Igazgatás!N292+Községgazd!Q261+Vagyongazd!N257+Közfoglalkoztatás!N252+Közút!N252+Környezetvédelem!Q256+Egészségügy!Q293+Sport!N259+Közművelődés!P274+Támogatás!T267</f>
        <v>0</v>
      </c>
      <c r="O252" s="215">
        <f>Igazgatás!O292+Községgazd!R261+Vagyongazd!O257+Közfoglalkoztatás!O252+Közút!O252+Környezetvédelem!R256+Egészségügy!R293+Sport!O259+Közművelődés!Q274+Támogatás!U267</f>
        <v>0</v>
      </c>
      <c r="P252" s="217">
        <f>Igazgatás!P292+Községgazd!S261+Vagyongazd!P257+Közfoglalkoztatás!P252+Közút!P252+Környezetvédelem!S256+Egészségügy!S293+Sport!P259+Közművelődés!R274+Támogatás!V267</f>
        <v>0</v>
      </c>
      <c r="Q252" s="219">
        <f>Igazgatás!Q292+Községgazd!T261+Vagyongazd!Q257+Közfoglalkoztatás!Q252+Közút!Q252+Környezetvédelem!T256+Egészségügy!T293+Sport!Q259+Közművelődés!S274+Támogatás!W267</f>
        <v>0</v>
      </c>
      <c r="R252" s="215">
        <f>Igazgatás!R292+Községgazd!U261+Vagyongazd!R257+Közfoglalkoztatás!R252+Közút!R252+Környezetvédelem!U256+Egészségügy!U293+Sport!R259+Közművelődés!T274+Támogatás!X267</f>
        <v>0</v>
      </c>
      <c r="S252" s="217">
        <f>Igazgatás!S292+Községgazd!V261+Vagyongazd!S257+Közfoglalkoztatás!S252+Közút!S252+Környezetvédelem!V256+Egészségügy!V293+Sport!S259+Közművelődés!U274+Támogatás!Y267</f>
        <v>0</v>
      </c>
      <c r="T252" s="216">
        <f>Igazgatás!T292+Községgazd!W261+Vagyongazd!T257+Közfoglalkoztatás!T252+Közút!T252+Környezetvédelem!W256+Egészségügy!W293+Sport!T259+Közművelődés!V274+Támogatás!Z267</f>
        <v>0</v>
      </c>
    </row>
    <row r="253" spans="1:20" hidden="1" x14ac:dyDescent="0.25">
      <c r="A253" s="128" t="s">
        <v>313</v>
      </c>
      <c r="B253" s="93" t="s">
        <v>715</v>
      </c>
      <c r="C253" s="556" t="s">
        <v>312</v>
      </c>
      <c r="D253" s="557"/>
      <c r="E253" s="557"/>
      <c r="F253" s="259">
        <f>Igazgatás!F293+Községgazd!F262+Vagyongazd!F258+Közfoglalkoztatás!F253+Közút!F253+Környezetvédelem!F257+Egészségügy!F294+Sport!F260+Közművelődés!F275+Támogatás!F268</f>
        <v>0</v>
      </c>
      <c r="G253" s="152">
        <f>Igazgatás!G293+Községgazd!G262+Vagyongazd!G258+Közfoglalkoztatás!G253+Közút!G253+Környezetvédelem!G257+Egészségügy!G294+Sport!G260+Közművelődés!G275+Támogatás!G268</f>
        <v>0</v>
      </c>
      <c r="H253" s="168">
        <f>Igazgatás!H293+Községgazd!H262+Vagyongazd!H258+Közfoglalkoztatás!H253+Közút!H253+Környezetvédelem!H257+Egészségügy!H294+Sport!H260+Közművelődés!H275+Támogatás!H268</f>
        <v>0</v>
      </c>
      <c r="I253" s="95">
        <f>Igazgatás!I293+Községgazd!L262+Vagyongazd!I258+Közfoglalkoztatás!I253+Közút!I253+Környezetvédelem!L257+Egészségügy!L294+Sport!I260+Közművelődés!K275+Támogatás!O268</f>
        <v>0</v>
      </c>
      <c r="J253" s="96">
        <f>Igazgatás!J293+Községgazd!M262+Vagyongazd!J258+Közfoglalkoztatás!J253+Közút!J253+Környezetvédelem!M257+Egészségügy!M294+Sport!J260+Közművelődés!L275+Támogatás!P268</f>
        <v>0</v>
      </c>
      <c r="K253" s="96">
        <f>Igazgatás!K293+Községgazd!N262+Vagyongazd!K258+Közfoglalkoztatás!K253+Közút!K253+Környezetvédelem!N257+Egészségügy!N294+Sport!K260+Közművelődés!M275+Támogatás!Q268</f>
        <v>0</v>
      </c>
      <c r="L253" s="96">
        <f>Igazgatás!L293+Községgazd!O262+Vagyongazd!L258+Közfoglalkoztatás!L253+Közút!L253+Környezetvédelem!O257+Egészségügy!O294+Sport!L260+Közművelődés!N275+Támogatás!R268</f>
        <v>0</v>
      </c>
      <c r="M253" s="96">
        <f>Igazgatás!M293+Községgazd!P262+Vagyongazd!M258+Közfoglalkoztatás!M253+Közút!M253+Környezetvédelem!P257+Egészségügy!P294+Sport!M260+Közművelődés!O275+Támogatás!S268</f>
        <v>0</v>
      </c>
      <c r="N253" s="99">
        <f>Igazgatás!N293+Községgazd!Q262+Vagyongazd!N258+Közfoglalkoztatás!N253+Közút!N253+Környezetvédelem!Q257+Egészségügy!Q294+Sport!N260+Közművelődés!P275+Támogatás!T268</f>
        <v>0</v>
      </c>
      <c r="O253" s="96">
        <f>Igazgatás!O293+Községgazd!R262+Vagyongazd!O258+Közfoglalkoztatás!O253+Közút!O253+Környezetvédelem!R257+Egészségügy!R294+Sport!O260+Közművelődés!Q275+Támogatás!U268</f>
        <v>0</v>
      </c>
      <c r="P253" s="98">
        <f>Igazgatás!P293+Községgazd!S262+Vagyongazd!P258+Közfoglalkoztatás!P253+Közút!P253+Környezetvédelem!S257+Egészségügy!S294+Sport!P260+Közművelődés!R275+Támogatás!V268</f>
        <v>0</v>
      </c>
      <c r="Q253" s="99">
        <f>Igazgatás!Q293+Községgazd!T262+Vagyongazd!Q258+Közfoglalkoztatás!Q253+Közút!Q253+Környezetvédelem!T257+Egészségügy!T294+Sport!Q260+Közművelődés!S275+Támogatás!W268</f>
        <v>0</v>
      </c>
      <c r="R253" s="96">
        <f>Igazgatás!R293+Községgazd!U262+Vagyongazd!R258+Közfoglalkoztatás!R253+Közút!R253+Környezetvédelem!U257+Egészségügy!U294+Sport!R260+Közművelődés!T275+Támogatás!X268</f>
        <v>0</v>
      </c>
      <c r="S253" s="98">
        <f>Igazgatás!S293+Községgazd!V262+Vagyongazd!S258+Közfoglalkoztatás!S253+Közút!S253+Környezetvédelem!V257+Egészségügy!V294+Sport!S260+Közművelődés!U275+Támogatás!Y268</f>
        <v>0</v>
      </c>
      <c r="T253" s="100">
        <f>Igazgatás!T293+Községgazd!W262+Vagyongazd!T258+Közfoglalkoztatás!T253+Közút!T253+Környezetvédelem!W257+Egészségügy!W294+Sport!T260+Közművelődés!V275+Támogatás!Z268</f>
        <v>0</v>
      </c>
    </row>
    <row r="254" spans="1:20" ht="15.75" hidden="1" thickBot="1" x14ac:dyDescent="0.3">
      <c r="A254" s="128" t="s">
        <v>910</v>
      </c>
      <c r="B254" s="93" t="s">
        <v>911</v>
      </c>
      <c r="C254" s="556" t="s">
        <v>912</v>
      </c>
      <c r="D254" s="557"/>
      <c r="E254" s="557"/>
      <c r="F254" s="259">
        <f>Igazgatás!F294+Községgazd!F263+Vagyongazd!F259+Közfoglalkoztatás!F254+Közút!F254+Környezetvédelem!F258+Egészségügy!F295+Sport!F261+Közművelődés!F276+Támogatás!F269</f>
        <v>0</v>
      </c>
      <c r="G254" s="152">
        <f>Igazgatás!G294+Községgazd!G263+Vagyongazd!G259+Közfoglalkoztatás!G254+Közút!G254+Környezetvédelem!G258+Egészségügy!G295+Sport!G261+Közművelődés!G276+Támogatás!G269</f>
        <v>0</v>
      </c>
      <c r="H254" s="168">
        <f>Igazgatás!H294+Községgazd!H263+Vagyongazd!H259+Közfoglalkoztatás!H254+Közút!H254+Környezetvédelem!H258+Egészségügy!H295+Sport!H261+Közművelődés!H276+Támogatás!H269</f>
        <v>0</v>
      </c>
      <c r="I254" s="95">
        <f>Igazgatás!I294+Községgazd!L263+Vagyongazd!I259+Közfoglalkoztatás!I254+Közút!I254+Környezetvédelem!L258+Egészségügy!L295+Sport!I261+Közművelődés!K276+Támogatás!O269</f>
        <v>0</v>
      </c>
      <c r="J254" s="96">
        <f>Igazgatás!J294+Községgazd!M263+Vagyongazd!J259+Közfoglalkoztatás!J254+Közút!J254+Környezetvédelem!M258+Egészségügy!M295+Sport!J261+Közművelődés!L276+Támogatás!P269</f>
        <v>0</v>
      </c>
      <c r="K254" s="96">
        <f>Igazgatás!K294+Községgazd!N263+Vagyongazd!K259+Közfoglalkoztatás!K254+Közút!K254+Környezetvédelem!N258+Egészségügy!N295+Sport!K261+Közművelődés!M276+Támogatás!Q269</f>
        <v>0</v>
      </c>
      <c r="L254" s="96">
        <f>Igazgatás!L294+Községgazd!O263+Vagyongazd!L259+Közfoglalkoztatás!L254+Közút!L254+Környezetvédelem!O258+Egészségügy!O295+Sport!L261+Közművelődés!N276+Támogatás!R269</f>
        <v>0</v>
      </c>
      <c r="M254" s="96">
        <f>Igazgatás!M294+Községgazd!P263+Vagyongazd!M259+Közfoglalkoztatás!M254+Közút!M254+Környezetvédelem!P258+Egészségügy!P295+Sport!M261+Közművelődés!O276+Támogatás!S269</f>
        <v>0</v>
      </c>
      <c r="N254" s="99">
        <f>Igazgatás!N294+Községgazd!Q263+Vagyongazd!N259+Közfoglalkoztatás!N254+Közút!N254+Környezetvédelem!Q258+Egészségügy!Q295+Sport!N261+Közművelődés!P276+Támogatás!T269</f>
        <v>0</v>
      </c>
      <c r="O254" s="96">
        <f>Igazgatás!O294+Községgazd!R263+Vagyongazd!O259+Közfoglalkoztatás!O254+Közút!O254+Környezetvédelem!R258+Egészségügy!R295+Sport!O261+Közművelődés!Q276+Támogatás!U269</f>
        <v>0</v>
      </c>
      <c r="P254" s="98">
        <f>Igazgatás!P294+Községgazd!S263+Vagyongazd!P259+Közfoglalkoztatás!P254+Közút!P254+Környezetvédelem!S258+Egészségügy!S295+Sport!P261+Közművelődés!R276+Támogatás!V269</f>
        <v>0</v>
      </c>
      <c r="Q254" s="99">
        <f>Igazgatás!Q294+Községgazd!T263+Vagyongazd!Q259+Közfoglalkoztatás!Q254+Közút!Q254+Környezetvédelem!T258+Egészségügy!T295+Sport!Q261+Közművelődés!S276+Támogatás!W269</f>
        <v>0</v>
      </c>
      <c r="R254" s="96">
        <f>Igazgatás!R294+Községgazd!U263+Vagyongazd!R259+Közfoglalkoztatás!R254+Közút!R254+Környezetvédelem!U258+Egészségügy!U295+Sport!R261+Közművelődés!T276+Támogatás!X269</f>
        <v>0</v>
      </c>
      <c r="S254" s="98">
        <f>Igazgatás!S294+Községgazd!V263+Vagyongazd!S259+Közfoglalkoztatás!S254+Közút!S254+Környezetvédelem!V258+Egészségügy!V295+Sport!S261+Közművelődés!U276+Támogatás!Y269</f>
        <v>0</v>
      </c>
      <c r="T254" s="100">
        <f>Igazgatás!T294+Községgazd!W263+Vagyongazd!T259+Közfoglalkoztatás!T254+Közút!T254+Környezetvédelem!W258+Egészségügy!W295+Sport!T261+Közművelődés!V276+Támogatás!Z269</f>
        <v>0</v>
      </c>
    </row>
    <row r="255" spans="1:20" ht="15.75" thickBot="1" x14ac:dyDescent="0.3">
      <c r="B255" s="588" t="s">
        <v>314</v>
      </c>
      <c r="C255" s="589"/>
      <c r="D255" s="589"/>
      <c r="E255" s="589"/>
      <c r="F255" s="256">
        <f>Igazgatás!F295+Községgazd!F264+Vagyongazd!F260+Közfoglalkoztatás!F255+Közút!F255+Környezetvédelem!F259+Egészségügy!F296+Sport!F262+Közművelődés!F277+Támogatás!F270</f>
        <v>273265835.59999996</v>
      </c>
      <c r="G255" s="149">
        <f>Igazgatás!G295+Községgazd!G264+Vagyongazd!G260+Közfoglalkoztatás!G255+Közút!G255+Környezetvédelem!G259+Egészségügy!G296+Sport!G262+Közművelődés!G277+Támogatás!G270</f>
        <v>3876573</v>
      </c>
      <c r="H255" s="166">
        <f>Igazgatás!H295+Községgazd!H264+Vagyongazd!H260+Közfoglalkoztatás!H255+Közút!H255+Környezetvédelem!H259+Egészségügy!H296+Sport!H262+Közművelődés!H277+Támogatás!H270</f>
        <v>277142408.59999996</v>
      </c>
      <c r="I255" s="87">
        <f>Igazgatás!I295+Községgazd!L264+Vagyongazd!I260+Közfoglalkoztatás!I255+Közút!I255+Környezetvédelem!L259+Egészségügy!L296+Sport!I262+Közművelődés!K277+Támogatás!O270</f>
        <v>32503511.370000001</v>
      </c>
      <c r="J255" s="88">
        <f>Igazgatás!J295+Községgazd!M264+Vagyongazd!J260+Közfoglalkoztatás!J255+Közút!J255+Környezetvédelem!M259+Egészségügy!M296+Sport!J262+Közművelődés!L277+Támogatás!P270</f>
        <v>15388833.6874</v>
      </c>
      <c r="K255" s="88">
        <f>Igazgatás!K295+Községgazd!N264+Vagyongazd!K260+Közfoglalkoztatás!K255+Közút!K255+Környezetvédelem!N259+Egészségügy!N296+Sport!K262+Közművelődés!M277+Támogatás!Q270</f>
        <v>14816608.237399999</v>
      </c>
      <c r="L255" s="88">
        <f>Igazgatás!L295+Községgazd!O264+Vagyongazd!L260+Közfoglalkoztatás!L255+Közút!L255+Környezetvédelem!O259+Egészségügy!O296+Sport!L262+Közművelődés!N277+Támogatás!R270</f>
        <v>20666297.687399998</v>
      </c>
      <c r="M255" s="88">
        <f>Igazgatás!M295+Községgazd!P264+Vagyongazd!M260+Közfoglalkoztatás!M255+Közút!M255+Környezetvédelem!P259+Egészségügy!P296+Sport!M262+Közművelődés!O277+Támogatás!S270</f>
        <v>18959343.397399999</v>
      </c>
      <c r="N255" s="91">
        <f>Igazgatás!N295+Községgazd!Q264+Vagyongazd!N260+Közfoglalkoztatás!N255+Közút!N255+Környezetvédelem!Q259+Egészségügy!Q296+Sport!N262+Közművelődés!P277+Támogatás!T270</f>
        <v>15355777.6874</v>
      </c>
      <c r="O255" s="88">
        <f>Igazgatás!O295+Községgazd!R264+Vagyongazd!O260+Közfoglalkoztatás!O255+Közút!O255+Környezetvédelem!R259+Egészségügy!R296+Sport!O262+Közművelődés!Q277+Támogatás!U270</f>
        <v>17607763.397399999</v>
      </c>
      <c r="P255" s="90">
        <f>Igazgatás!P295+Községgazd!S264+Vagyongazd!P260+Közfoglalkoztatás!P255+Közút!P255+Környezetvédelem!S259+Egészségügy!S296+Sport!P262+Közművelődés!R277+Támogatás!V270</f>
        <v>15204297.6874</v>
      </c>
      <c r="Q255" s="91">
        <f>Igazgatás!Q295+Községgazd!T264+Vagyongazd!Q260+Közfoglalkoztatás!Q255+Közút!Q255+Környezetvédelem!T259+Egészségügy!T296+Sport!Q262+Közművelődés!S277+Támogatás!W270</f>
        <v>15468627.6874</v>
      </c>
      <c r="R255" s="88">
        <f>Igazgatás!R295+Községgazd!U264+Vagyongazd!R260+Közfoglalkoztatás!R255+Közút!R255+Környezetvédelem!U259+Egészségügy!U296+Sport!R262+Közművelődés!T277+Támogatás!X270</f>
        <v>25054888.389525983</v>
      </c>
      <c r="S255" s="90">
        <f>Igazgatás!S295+Községgazd!V264+Vagyongazd!S260+Közfoglalkoztatás!S255+Közút!S255+Környezetvédelem!V259+Egészségügy!V296+Sport!S262+Közművelődés!U277+Támogatás!Y270</f>
        <v>15498191.827399999</v>
      </c>
      <c r="T255" s="92">
        <f>Igazgatás!T295+Községgazd!W264+Vagyongazd!T260+Közfoglalkoztatás!T255+Közút!T255+Környezetvédelem!W259+Egészségügy!W296+Sport!T262+Közművelődés!V277+Támogatás!Z270</f>
        <v>70618267.543873981</v>
      </c>
    </row>
    <row r="256" spans="1:20" x14ac:dyDescent="0.25">
      <c r="B256" s="22"/>
      <c r="C256" s="23"/>
      <c r="D256" s="23"/>
      <c r="E256" s="24"/>
      <c r="F256" s="24"/>
      <c r="G256" s="24"/>
      <c r="H256" s="60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</row>
    <row r="257" spans="1:20" x14ac:dyDescent="0.25">
      <c r="B257" s="25"/>
      <c r="C257" s="26"/>
      <c r="D257" s="26"/>
      <c r="E257" s="24"/>
      <c r="F257" s="24"/>
      <c r="G257" s="24"/>
      <c r="H257" s="60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</row>
    <row r="258" spans="1:20" x14ac:dyDescent="0.25">
      <c r="B258" s="27"/>
      <c r="C258" s="24"/>
      <c r="D258" s="24"/>
      <c r="E258" s="28"/>
      <c r="F258" s="28"/>
      <c r="G258" s="28"/>
      <c r="H258" s="60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</row>
    <row r="259" spans="1:20" x14ac:dyDescent="0.25">
      <c r="B259" s="27"/>
      <c r="C259" s="24"/>
      <c r="D259" s="24"/>
      <c r="E259" s="28"/>
      <c r="F259" s="28"/>
      <c r="G259" s="28"/>
      <c r="H259" s="60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</row>
    <row r="260" spans="1:20" x14ac:dyDescent="0.25">
      <c r="B260" s="27"/>
      <c r="C260" s="24"/>
      <c r="D260" s="24"/>
      <c r="E260" s="28"/>
      <c r="F260" s="28"/>
      <c r="G260" s="28"/>
      <c r="H260" s="60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</row>
    <row r="261" spans="1:20" x14ac:dyDescent="0.25">
      <c r="B261" s="27"/>
      <c r="C261" s="24"/>
      <c r="D261" s="24"/>
      <c r="E261" s="28"/>
      <c r="F261" s="28"/>
      <c r="G261" s="28"/>
      <c r="H261" s="60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</row>
    <row r="262" spans="1:20" x14ac:dyDescent="0.25">
      <c r="B262" s="27"/>
      <c r="C262" s="24"/>
      <c r="D262" s="24"/>
      <c r="E262" s="28"/>
      <c r="F262" s="28"/>
      <c r="G262" s="28"/>
      <c r="H262" s="60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</row>
    <row r="263" spans="1:20" x14ac:dyDescent="0.25">
      <c r="B263" s="27"/>
      <c r="C263" s="24"/>
      <c r="D263" s="24"/>
      <c r="E263" s="28"/>
      <c r="F263" s="28"/>
      <c r="G263" s="28"/>
      <c r="H263" s="60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</row>
    <row r="264" spans="1:20" x14ac:dyDescent="0.25">
      <c r="B264" s="27"/>
      <c r="C264" s="28"/>
      <c r="D264" s="28"/>
      <c r="E264" s="24"/>
      <c r="F264" s="24"/>
      <c r="G264" s="24"/>
      <c r="H264" s="60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</row>
    <row r="265" spans="1:20" x14ac:dyDescent="0.25">
      <c r="B265" s="27"/>
      <c r="C265" s="28"/>
      <c r="D265" s="28"/>
      <c r="E265" s="24"/>
      <c r="F265" s="24"/>
      <c r="G265" s="24"/>
      <c r="H265" s="60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</row>
    <row r="266" spans="1:20" x14ac:dyDescent="0.25">
      <c r="B266" s="27"/>
      <c r="C266" s="28"/>
      <c r="D266" s="28"/>
      <c r="E266" s="24"/>
      <c r="F266" s="24"/>
      <c r="G266" s="24"/>
      <c r="H266" s="60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</row>
    <row r="267" spans="1:20" x14ac:dyDescent="0.25">
      <c r="B267" s="27"/>
      <c r="C267" s="24"/>
      <c r="D267" s="24"/>
      <c r="E267" s="28"/>
      <c r="F267" s="28"/>
      <c r="G267" s="28"/>
      <c r="H267" s="60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</row>
    <row r="268" spans="1:20" x14ac:dyDescent="0.25">
      <c r="B268" s="27"/>
      <c r="C268" s="24"/>
      <c r="D268" s="24"/>
      <c r="E268" s="28"/>
      <c r="F268" s="28"/>
      <c r="G268" s="28"/>
      <c r="H268" s="60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</row>
    <row r="269" spans="1:20" x14ac:dyDescent="0.25">
      <c r="B269" s="27"/>
      <c r="C269" s="24"/>
      <c r="D269" s="24"/>
      <c r="E269" s="28"/>
      <c r="F269" s="28"/>
      <c r="G269" s="28"/>
      <c r="H269" s="60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</row>
    <row r="270" spans="1:20" x14ac:dyDescent="0.25">
      <c r="A270" s="130"/>
      <c r="B270" s="27"/>
      <c r="C270" s="24"/>
      <c r="D270" s="24"/>
      <c r="E270" s="28"/>
      <c r="F270" s="28"/>
      <c r="G270" s="28"/>
      <c r="H270" s="60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</row>
    <row r="271" spans="1:20" x14ac:dyDescent="0.25">
      <c r="A271" s="130"/>
      <c r="B271" s="27"/>
      <c r="C271" s="24"/>
      <c r="D271" s="24"/>
      <c r="E271" s="28"/>
      <c r="F271" s="28"/>
      <c r="G271" s="28"/>
      <c r="H271" s="60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</row>
    <row r="272" spans="1:20" x14ac:dyDescent="0.25">
      <c r="A272" s="130"/>
      <c r="B272" s="27"/>
      <c r="C272" s="24"/>
      <c r="D272" s="24"/>
      <c r="E272" s="28"/>
      <c r="F272" s="28"/>
      <c r="G272" s="28"/>
      <c r="H272" s="60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</row>
    <row r="273" spans="1:20" x14ac:dyDescent="0.25">
      <c r="A273" s="130"/>
      <c r="B273" s="27"/>
      <c r="C273" s="24"/>
      <c r="D273" s="24"/>
      <c r="E273" s="28"/>
      <c r="F273" s="28"/>
      <c r="G273" s="28"/>
      <c r="H273" s="60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</row>
    <row r="274" spans="1:20" x14ac:dyDescent="0.25">
      <c r="A274" s="130"/>
      <c r="B274" s="27"/>
      <c r="C274" s="24"/>
      <c r="D274" s="24"/>
      <c r="E274" s="28"/>
      <c r="F274" s="28"/>
      <c r="G274" s="28"/>
      <c r="H274" s="60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</row>
    <row r="275" spans="1:20" x14ac:dyDescent="0.25">
      <c r="A275" s="130"/>
      <c r="B275" s="27"/>
      <c r="C275" s="24"/>
      <c r="D275" s="24"/>
      <c r="E275" s="28"/>
      <c r="F275" s="28"/>
      <c r="G275" s="28"/>
      <c r="H275" s="60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</row>
    <row r="276" spans="1:20" x14ac:dyDescent="0.25">
      <c r="A276" s="130"/>
      <c r="B276" s="27"/>
      <c r="C276" s="24"/>
      <c r="D276" s="24"/>
      <c r="E276" s="28"/>
      <c r="F276" s="28"/>
      <c r="G276" s="28"/>
      <c r="H276" s="60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</row>
    <row r="277" spans="1:20" x14ac:dyDescent="0.25">
      <c r="A277" s="130"/>
      <c r="B277" s="27"/>
      <c r="C277" s="28"/>
      <c r="D277" s="28"/>
      <c r="E277" s="24"/>
      <c r="F277" s="24"/>
      <c r="G277" s="24"/>
      <c r="H277" s="60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</row>
    <row r="278" spans="1:20" x14ac:dyDescent="0.25">
      <c r="A278" s="130"/>
      <c r="B278" s="27"/>
      <c r="C278" s="24"/>
      <c r="D278" s="24"/>
      <c r="E278" s="28"/>
      <c r="F278" s="28"/>
      <c r="G278" s="28"/>
      <c r="H278" s="60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</row>
    <row r="279" spans="1:20" x14ac:dyDescent="0.25">
      <c r="A279" s="130"/>
      <c r="B279" s="27"/>
      <c r="C279" s="24"/>
      <c r="D279" s="24"/>
      <c r="E279" s="28"/>
      <c r="F279" s="28"/>
      <c r="G279" s="28"/>
      <c r="H279" s="60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</row>
    <row r="280" spans="1:20" x14ac:dyDescent="0.25">
      <c r="A280" s="130"/>
      <c r="B280" s="27"/>
      <c r="C280" s="24"/>
      <c r="D280" s="24"/>
      <c r="E280" s="28"/>
      <c r="F280" s="28"/>
      <c r="G280" s="28"/>
      <c r="H280" s="60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</row>
    <row r="281" spans="1:20" x14ac:dyDescent="0.25">
      <c r="A281" s="130"/>
      <c r="B281" s="27"/>
      <c r="C281" s="24"/>
      <c r="D281" s="24"/>
      <c r="E281" s="28"/>
      <c r="F281" s="28"/>
      <c r="G281" s="28"/>
      <c r="H281" s="60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</row>
    <row r="282" spans="1:20" x14ac:dyDescent="0.25">
      <c r="A282" s="130"/>
      <c r="B282" s="27"/>
      <c r="C282" s="24"/>
      <c r="D282" s="24"/>
      <c r="E282" s="28"/>
      <c r="F282" s="28"/>
      <c r="G282" s="28"/>
      <c r="H282" s="60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</row>
    <row r="283" spans="1:20" x14ac:dyDescent="0.25">
      <c r="A283" s="130"/>
      <c r="B283" s="27"/>
      <c r="C283" s="24"/>
      <c r="D283" s="24"/>
      <c r="E283" s="28"/>
      <c r="F283" s="28"/>
      <c r="G283" s="28"/>
      <c r="H283" s="60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</row>
    <row r="284" spans="1:20" x14ac:dyDescent="0.25">
      <c r="A284" s="130"/>
      <c r="B284" s="27"/>
      <c r="C284" s="24"/>
      <c r="D284" s="24"/>
      <c r="E284" s="28"/>
      <c r="F284" s="28"/>
      <c r="G284" s="28"/>
      <c r="H284" s="60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</row>
    <row r="285" spans="1:20" x14ac:dyDescent="0.25">
      <c r="A285" s="130"/>
      <c r="B285" s="27"/>
      <c r="C285" s="24"/>
      <c r="D285" s="24"/>
      <c r="E285" s="28"/>
      <c r="F285" s="28"/>
      <c r="G285" s="28"/>
      <c r="H285" s="60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</row>
    <row r="286" spans="1:20" x14ac:dyDescent="0.25">
      <c r="A286" s="130"/>
      <c r="B286" s="27"/>
      <c r="C286" s="24"/>
      <c r="D286" s="24"/>
      <c r="E286" s="28"/>
      <c r="F286" s="28"/>
      <c r="G286" s="28"/>
      <c r="H286" s="60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</row>
    <row r="287" spans="1:20" x14ac:dyDescent="0.25">
      <c r="A287" s="130"/>
      <c r="B287" s="27"/>
      <c r="C287" s="24"/>
      <c r="D287" s="24"/>
      <c r="E287" s="28"/>
      <c r="F287" s="28"/>
      <c r="G287" s="28"/>
      <c r="H287" s="60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</row>
    <row r="288" spans="1:20" x14ac:dyDescent="0.25">
      <c r="A288" s="130"/>
      <c r="B288" s="27"/>
      <c r="C288" s="28"/>
      <c r="D288" s="28"/>
      <c r="E288" s="24"/>
      <c r="F288" s="24"/>
      <c r="G288" s="24"/>
      <c r="H288" s="60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</row>
    <row r="289" spans="1:20" x14ac:dyDescent="0.25">
      <c r="A289" s="130"/>
      <c r="B289" s="27"/>
      <c r="C289" s="24"/>
      <c r="D289" s="24"/>
      <c r="E289" s="28"/>
      <c r="F289" s="28"/>
      <c r="G289" s="28"/>
      <c r="H289" s="60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</row>
    <row r="290" spans="1:20" x14ac:dyDescent="0.25">
      <c r="A290" s="130"/>
      <c r="B290" s="27"/>
      <c r="C290" s="24"/>
      <c r="D290" s="24"/>
      <c r="E290" s="28"/>
      <c r="F290" s="28"/>
      <c r="G290" s="28"/>
      <c r="H290" s="60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</row>
    <row r="291" spans="1:20" x14ac:dyDescent="0.25">
      <c r="A291" s="130"/>
      <c r="B291" s="27"/>
      <c r="C291" s="24"/>
      <c r="D291" s="24"/>
      <c r="E291" s="28"/>
      <c r="F291" s="28"/>
      <c r="G291" s="28"/>
      <c r="H291" s="60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</row>
    <row r="292" spans="1:20" x14ac:dyDescent="0.25">
      <c r="A292" s="130"/>
      <c r="B292" s="27"/>
      <c r="C292" s="24"/>
      <c r="D292" s="24"/>
      <c r="E292" s="28"/>
      <c r="F292" s="28"/>
      <c r="G292" s="28"/>
      <c r="H292" s="60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</row>
    <row r="293" spans="1:20" x14ac:dyDescent="0.25">
      <c r="A293" s="130"/>
      <c r="B293" s="27"/>
      <c r="C293" s="24"/>
      <c r="D293" s="24"/>
      <c r="E293" s="28"/>
      <c r="F293" s="28"/>
      <c r="G293" s="28"/>
      <c r="H293" s="60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</row>
    <row r="294" spans="1:20" x14ac:dyDescent="0.25">
      <c r="A294" s="130"/>
      <c r="B294" s="27"/>
      <c r="C294" s="24"/>
      <c r="D294" s="24"/>
      <c r="E294" s="28"/>
      <c r="F294" s="28"/>
      <c r="G294" s="28"/>
      <c r="H294" s="60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</row>
    <row r="295" spans="1:20" x14ac:dyDescent="0.25">
      <c r="A295" s="130"/>
      <c r="B295" s="27"/>
      <c r="C295" s="24"/>
      <c r="D295" s="24"/>
      <c r="E295" s="28"/>
      <c r="F295" s="28"/>
      <c r="G295" s="28"/>
      <c r="H295" s="60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</row>
    <row r="296" spans="1:20" x14ac:dyDescent="0.25">
      <c r="A296" s="130"/>
      <c r="B296" s="27"/>
      <c r="C296" s="24"/>
      <c r="D296" s="24"/>
      <c r="E296" s="28"/>
      <c r="F296" s="28"/>
      <c r="G296" s="28"/>
      <c r="H296" s="60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</row>
    <row r="297" spans="1:20" x14ac:dyDescent="0.25">
      <c r="A297" s="130"/>
      <c r="B297" s="27"/>
      <c r="C297" s="24"/>
      <c r="D297" s="24"/>
      <c r="E297" s="28"/>
      <c r="F297" s="28"/>
      <c r="G297" s="28"/>
      <c r="H297" s="60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</row>
    <row r="298" spans="1:20" x14ac:dyDescent="0.25">
      <c r="A298" s="130"/>
      <c r="B298" s="27"/>
      <c r="C298" s="24"/>
      <c r="D298" s="24"/>
      <c r="E298" s="28"/>
      <c r="F298" s="28"/>
      <c r="G298" s="28"/>
      <c r="H298" s="60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</row>
    <row r="299" spans="1:20" x14ac:dyDescent="0.25">
      <c r="A299" s="130"/>
      <c r="B299" s="29"/>
      <c r="C299" s="23"/>
      <c r="D299" s="23"/>
      <c r="E299" s="24"/>
      <c r="F299" s="24"/>
      <c r="G299" s="24"/>
      <c r="H299" s="60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</row>
    <row r="300" spans="1:20" x14ac:dyDescent="0.25">
      <c r="A300" s="130"/>
      <c r="B300" s="27"/>
      <c r="C300" s="28"/>
      <c r="D300" s="28"/>
      <c r="E300" s="24"/>
      <c r="F300" s="24"/>
      <c r="G300" s="24"/>
      <c r="H300" s="60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</row>
    <row r="301" spans="1:20" x14ac:dyDescent="0.25">
      <c r="A301" s="130"/>
      <c r="B301" s="27"/>
      <c r="C301" s="28"/>
      <c r="D301" s="28"/>
      <c r="E301" s="24"/>
      <c r="F301" s="24"/>
      <c r="G301" s="24"/>
      <c r="H301" s="60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</row>
    <row r="302" spans="1:20" x14ac:dyDescent="0.25">
      <c r="A302" s="130"/>
      <c r="B302" s="27"/>
      <c r="C302" s="28"/>
      <c r="D302" s="28"/>
      <c r="E302" s="24"/>
      <c r="F302" s="24"/>
      <c r="G302" s="24"/>
      <c r="H302" s="60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</row>
    <row r="303" spans="1:20" x14ac:dyDescent="0.25">
      <c r="A303" s="130"/>
      <c r="B303" s="27"/>
      <c r="C303" s="24"/>
      <c r="D303" s="24"/>
      <c r="E303" s="28"/>
      <c r="F303" s="28"/>
      <c r="G303" s="28"/>
      <c r="H303" s="60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</row>
    <row r="304" spans="1:20" x14ac:dyDescent="0.25">
      <c r="A304" s="130"/>
      <c r="B304" s="27"/>
      <c r="C304" s="24"/>
      <c r="D304" s="24"/>
      <c r="E304" s="28"/>
      <c r="F304" s="28"/>
      <c r="G304" s="28"/>
      <c r="H304" s="60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</row>
    <row r="305" spans="1:20" x14ac:dyDescent="0.25">
      <c r="A305" s="130"/>
      <c r="B305" s="27"/>
      <c r="C305" s="24"/>
      <c r="D305" s="24"/>
      <c r="E305" s="28"/>
      <c r="F305" s="28"/>
      <c r="G305" s="28"/>
      <c r="H305" s="60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</row>
    <row r="306" spans="1:20" x14ac:dyDescent="0.25">
      <c r="A306" s="130"/>
      <c r="B306" s="27"/>
      <c r="C306" s="24"/>
      <c r="D306" s="24"/>
      <c r="E306" s="28"/>
      <c r="F306" s="28"/>
      <c r="G306" s="28"/>
      <c r="H306" s="60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</row>
    <row r="307" spans="1:20" x14ac:dyDescent="0.25">
      <c r="A307" s="130"/>
      <c r="B307" s="27"/>
      <c r="C307" s="24"/>
      <c r="D307" s="24"/>
      <c r="E307" s="28"/>
      <c r="F307" s="28"/>
      <c r="G307" s="28"/>
      <c r="H307" s="60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</row>
    <row r="308" spans="1:20" x14ac:dyDescent="0.25">
      <c r="A308" s="130"/>
      <c r="B308" s="27"/>
      <c r="C308" s="24"/>
      <c r="D308" s="24"/>
      <c r="E308" s="28"/>
      <c r="F308" s="28"/>
      <c r="G308" s="28"/>
      <c r="H308" s="60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</row>
    <row r="309" spans="1:20" x14ac:dyDescent="0.25">
      <c r="A309" s="130"/>
      <c r="B309" s="27"/>
      <c r="C309" s="24"/>
      <c r="D309" s="24"/>
      <c r="E309" s="28"/>
      <c r="F309" s="28"/>
      <c r="G309" s="28"/>
      <c r="H309" s="60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</row>
    <row r="310" spans="1:20" x14ac:dyDescent="0.25">
      <c r="A310" s="130"/>
      <c r="B310" s="27"/>
      <c r="C310" s="24"/>
      <c r="D310" s="24"/>
      <c r="E310" s="28"/>
      <c r="F310" s="28"/>
      <c r="G310" s="28"/>
      <c r="H310" s="60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</row>
    <row r="311" spans="1:20" x14ac:dyDescent="0.25">
      <c r="A311" s="130"/>
      <c r="B311" s="27"/>
      <c r="C311" s="24"/>
      <c r="D311" s="24"/>
      <c r="E311" s="28"/>
      <c r="F311" s="28"/>
      <c r="G311" s="28"/>
      <c r="H311" s="60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</row>
    <row r="312" spans="1:20" x14ac:dyDescent="0.25">
      <c r="A312" s="130"/>
      <c r="B312" s="27"/>
      <c r="C312" s="24"/>
      <c r="D312" s="24"/>
      <c r="E312" s="28"/>
      <c r="F312" s="28"/>
      <c r="G312" s="28"/>
      <c r="H312" s="60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</row>
    <row r="313" spans="1:20" x14ac:dyDescent="0.25">
      <c r="A313" s="130"/>
      <c r="B313" s="27"/>
      <c r="C313" s="28"/>
      <c r="D313" s="28"/>
      <c r="E313" s="24"/>
      <c r="F313" s="24"/>
      <c r="G313" s="24"/>
      <c r="H313" s="60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</row>
    <row r="314" spans="1:20" x14ac:dyDescent="0.25">
      <c r="A314" s="130"/>
      <c r="B314" s="27"/>
      <c r="C314" s="24"/>
      <c r="D314" s="24"/>
      <c r="E314" s="28"/>
      <c r="F314" s="28"/>
      <c r="G314" s="28"/>
      <c r="H314" s="60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</row>
    <row r="315" spans="1:20" x14ac:dyDescent="0.25">
      <c r="A315" s="130"/>
      <c r="B315" s="27"/>
      <c r="C315" s="24"/>
      <c r="D315" s="24"/>
      <c r="E315" s="28"/>
      <c r="F315" s="28"/>
      <c r="G315" s="28"/>
      <c r="H315" s="60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</row>
    <row r="316" spans="1:20" x14ac:dyDescent="0.25">
      <c r="A316" s="130"/>
      <c r="B316" s="27"/>
      <c r="C316" s="24"/>
      <c r="D316" s="24"/>
      <c r="E316" s="28"/>
      <c r="F316" s="28"/>
      <c r="G316" s="28"/>
      <c r="H316" s="60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</row>
    <row r="317" spans="1:20" x14ac:dyDescent="0.25">
      <c r="A317" s="130"/>
      <c r="B317" s="27"/>
      <c r="C317" s="24"/>
      <c r="D317" s="24"/>
      <c r="E317" s="28"/>
      <c r="F317" s="28"/>
      <c r="G317" s="28"/>
    </row>
    <row r="318" spans="1:20" x14ac:dyDescent="0.25">
      <c r="B318" s="27"/>
      <c r="C318" s="24"/>
      <c r="D318" s="24"/>
      <c r="E318" s="28"/>
      <c r="F318" s="28"/>
      <c r="G318" s="28"/>
      <c r="H318" s="18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</row>
    <row r="319" spans="1:20" s="12" customFormat="1" x14ac:dyDescent="0.25">
      <c r="A319" s="131"/>
      <c r="B319" s="27"/>
      <c r="C319" s="24"/>
      <c r="D319" s="24"/>
      <c r="E319" s="28"/>
      <c r="F319" s="28"/>
      <c r="G319" s="28"/>
      <c r="H319" s="49"/>
    </row>
    <row r="320" spans="1:20" s="12" customFormat="1" x14ac:dyDescent="0.25">
      <c r="A320" s="131"/>
      <c r="B320" s="27"/>
      <c r="C320" s="24"/>
      <c r="D320" s="24"/>
      <c r="E320" s="28"/>
      <c r="F320" s="28"/>
      <c r="G320" s="28"/>
      <c r="H320" s="49"/>
    </row>
    <row r="321" spans="1:20" s="12" customFormat="1" x14ac:dyDescent="0.25">
      <c r="A321" s="131"/>
      <c r="B321" s="27"/>
      <c r="C321" s="24"/>
      <c r="D321" s="24"/>
      <c r="E321" s="28"/>
      <c r="F321" s="28"/>
      <c r="G321" s="28"/>
      <c r="H321" s="49"/>
    </row>
    <row r="322" spans="1:20" s="12" customFormat="1" x14ac:dyDescent="0.25">
      <c r="A322" s="131"/>
      <c r="B322" s="27"/>
      <c r="C322" s="24"/>
      <c r="D322" s="24"/>
      <c r="E322" s="28"/>
      <c r="F322" s="28"/>
      <c r="G322" s="28"/>
      <c r="H322" s="49"/>
    </row>
    <row r="323" spans="1:20" s="12" customFormat="1" x14ac:dyDescent="0.25">
      <c r="A323" s="131"/>
      <c r="B323" s="27"/>
      <c r="C323" s="24"/>
      <c r="D323" s="24"/>
      <c r="E323" s="28"/>
      <c r="F323" s="28"/>
      <c r="G323" s="28"/>
      <c r="H323" s="49"/>
    </row>
    <row r="324" spans="1:20" s="12" customFormat="1" x14ac:dyDescent="0.25">
      <c r="A324" s="131"/>
      <c r="B324" s="27"/>
      <c r="C324" s="28"/>
      <c r="D324" s="28"/>
      <c r="E324" s="24"/>
      <c r="F324" s="24"/>
      <c r="G324" s="24"/>
      <c r="H324" s="49"/>
    </row>
    <row r="325" spans="1:20" s="12" customFormat="1" x14ac:dyDescent="0.25">
      <c r="A325" s="131"/>
      <c r="B325" s="27"/>
      <c r="C325" s="24"/>
      <c r="D325" s="24"/>
      <c r="E325" s="28"/>
      <c r="F325" s="28"/>
      <c r="G325" s="28"/>
      <c r="H325" s="49"/>
    </row>
    <row r="326" spans="1:20" s="12" customFormat="1" x14ac:dyDescent="0.25">
      <c r="A326" s="131"/>
      <c r="B326" s="27"/>
      <c r="C326" s="24"/>
      <c r="D326" s="24"/>
      <c r="E326" s="28"/>
      <c r="F326" s="28"/>
      <c r="G326" s="28"/>
      <c r="H326" s="49"/>
    </row>
    <row r="327" spans="1:20" s="12" customFormat="1" x14ac:dyDescent="0.25">
      <c r="A327" s="131"/>
      <c r="B327" s="27"/>
      <c r="C327" s="24"/>
      <c r="D327" s="24"/>
      <c r="E327" s="28"/>
      <c r="F327" s="28"/>
      <c r="G327" s="28"/>
      <c r="H327" s="49"/>
    </row>
    <row r="328" spans="1:20" s="12" customFormat="1" x14ac:dyDescent="0.25">
      <c r="A328" s="131"/>
      <c r="B328" s="27"/>
      <c r="C328" s="24"/>
      <c r="D328" s="24"/>
      <c r="E328" s="28"/>
      <c r="F328" s="28"/>
      <c r="G328" s="28"/>
      <c r="H328" s="49"/>
    </row>
    <row r="329" spans="1:20" s="12" customFormat="1" x14ac:dyDescent="0.25">
      <c r="A329" s="131"/>
      <c r="B329" s="27"/>
      <c r="C329" s="24"/>
      <c r="D329" s="24"/>
      <c r="E329" s="28"/>
      <c r="F329" s="28"/>
      <c r="G329" s="28"/>
      <c r="H329" s="49"/>
    </row>
    <row r="330" spans="1:20" s="12" customFormat="1" x14ac:dyDescent="0.25">
      <c r="A330" s="131"/>
      <c r="B330" s="27"/>
      <c r="C330" s="24"/>
      <c r="D330" s="24"/>
      <c r="E330" s="28"/>
      <c r="F330" s="28"/>
      <c r="G330" s="28"/>
      <c r="H330" s="49"/>
    </row>
    <row r="331" spans="1:20" s="12" customFormat="1" x14ac:dyDescent="0.25">
      <c r="A331" s="131"/>
      <c r="B331" s="27"/>
      <c r="C331" s="24"/>
      <c r="D331" s="24"/>
      <c r="E331" s="28"/>
      <c r="F331" s="28"/>
      <c r="G331" s="28"/>
      <c r="H331" s="49"/>
    </row>
    <row r="332" spans="1:20" s="12" customFormat="1" x14ac:dyDescent="0.25">
      <c r="A332" s="131"/>
      <c r="B332" s="27"/>
      <c r="C332" s="24"/>
      <c r="D332" s="24"/>
      <c r="E332" s="28"/>
      <c r="F332" s="28"/>
      <c r="G332" s="28"/>
      <c r="H332" s="49"/>
    </row>
    <row r="333" spans="1:20" s="12" customFormat="1" x14ac:dyDescent="0.25">
      <c r="A333" s="131"/>
      <c r="B333" s="27"/>
      <c r="C333" s="24"/>
      <c r="D333" s="24"/>
      <c r="E333" s="28"/>
      <c r="F333" s="28"/>
      <c r="G333" s="28"/>
      <c r="H333" s="49"/>
    </row>
    <row r="334" spans="1:20" s="12" customFormat="1" x14ac:dyDescent="0.25">
      <c r="A334" s="131"/>
      <c r="B334" s="27"/>
      <c r="C334" s="24"/>
      <c r="D334" s="24"/>
      <c r="E334" s="28"/>
      <c r="F334" s="28"/>
      <c r="G334" s="28"/>
      <c r="H334" s="49"/>
    </row>
    <row r="335" spans="1:20" x14ac:dyDescent="0.25">
      <c r="B335" s="29"/>
      <c r="C335" s="23"/>
      <c r="D335" s="23"/>
      <c r="E335" s="28"/>
      <c r="F335" s="28"/>
      <c r="G335" s="28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</row>
    <row r="336" spans="1:20" x14ac:dyDescent="0.25">
      <c r="B336" s="30"/>
      <c r="C336" s="26"/>
      <c r="D336" s="26"/>
      <c r="E336" s="24"/>
      <c r="F336" s="24"/>
      <c r="G336" s="24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</row>
    <row r="337" spans="1:20" x14ac:dyDescent="0.25">
      <c r="B337" s="27"/>
      <c r="C337" s="24"/>
      <c r="D337" s="24"/>
      <c r="E337" s="28"/>
      <c r="F337" s="28"/>
      <c r="G337" s="28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</row>
    <row r="338" spans="1:20" x14ac:dyDescent="0.25">
      <c r="B338" s="27"/>
      <c r="C338" s="28"/>
      <c r="D338" s="28"/>
      <c r="E338" s="24"/>
      <c r="F338" s="24"/>
      <c r="G338" s="24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</row>
    <row r="339" spans="1:20" x14ac:dyDescent="0.25">
      <c r="B339" s="27"/>
      <c r="C339" s="24"/>
      <c r="D339" s="24"/>
      <c r="E339" s="28"/>
      <c r="F339" s="28"/>
      <c r="G339" s="28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</row>
    <row r="340" spans="1:20" x14ac:dyDescent="0.25">
      <c r="B340" s="27"/>
      <c r="C340" s="24"/>
      <c r="D340" s="24"/>
      <c r="E340" s="28"/>
      <c r="F340" s="28"/>
      <c r="G340" s="28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</row>
    <row r="341" spans="1:20" x14ac:dyDescent="0.25">
      <c r="B341" s="27"/>
      <c r="C341" s="24"/>
      <c r="D341" s="24"/>
      <c r="E341" s="28"/>
      <c r="F341" s="28"/>
      <c r="G341" s="28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</row>
    <row r="342" spans="1:20" x14ac:dyDescent="0.25">
      <c r="B342" s="27"/>
      <c r="C342" s="24"/>
      <c r="D342" s="24"/>
      <c r="E342" s="28"/>
      <c r="F342" s="28"/>
      <c r="G342" s="28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</row>
    <row r="343" spans="1:20" x14ac:dyDescent="0.25">
      <c r="B343" s="27"/>
      <c r="C343" s="28"/>
      <c r="D343" s="28"/>
      <c r="E343" s="24"/>
      <c r="F343" s="24"/>
      <c r="G343" s="24"/>
      <c r="H343" s="60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</row>
    <row r="344" spans="1:20" x14ac:dyDescent="0.25">
      <c r="B344" s="27"/>
      <c r="C344" s="24"/>
      <c r="D344" s="24"/>
      <c r="E344" s="28"/>
      <c r="F344" s="28"/>
      <c r="G344" s="28"/>
      <c r="H344" s="60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</row>
    <row r="345" spans="1:20" x14ac:dyDescent="0.25">
      <c r="B345" s="27"/>
      <c r="C345" s="24"/>
      <c r="D345" s="24"/>
      <c r="E345" s="28"/>
      <c r="F345" s="28"/>
      <c r="G345" s="28"/>
      <c r="H345" s="60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</row>
    <row r="346" spans="1:20" x14ac:dyDescent="0.25">
      <c r="B346" s="27"/>
      <c r="C346" s="28"/>
      <c r="D346" s="28"/>
      <c r="E346" s="24"/>
      <c r="F346" s="24"/>
      <c r="G346" s="24"/>
      <c r="H346" s="60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</row>
    <row r="347" spans="1:20" x14ac:dyDescent="0.25">
      <c r="B347" s="27"/>
      <c r="C347" s="28"/>
      <c r="D347" s="28"/>
      <c r="E347" s="24"/>
      <c r="F347" s="24"/>
      <c r="G347" s="24"/>
      <c r="H347" s="60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</row>
    <row r="348" spans="1:20" x14ac:dyDescent="0.25">
      <c r="B348" s="27"/>
      <c r="C348" s="24"/>
      <c r="D348" s="24"/>
      <c r="E348" s="28"/>
      <c r="F348" s="28"/>
      <c r="G348" s="28"/>
      <c r="H348" s="60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</row>
    <row r="349" spans="1:20" x14ac:dyDescent="0.25">
      <c r="B349" s="27"/>
      <c r="C349" s="24"/>
      <c r="D349" s="24"/>
      <c r="E349" s="28"/>
      <c r="F349" s="28"/>
      <c r="G349" s="28"/>
      <c r="H349" s="60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</row>
    <row r="350" spans="1:20" x14ac:dyDescent="0.25">
      <c r="A350" s="130"/>
      <c r="B350" s="27"/>
      <c r="C350" s="24"/>
      <c r="D350" s="24"/>
      <c r="E350" s="28"/>
      <c r="F350" s="28"/>
      <c r="G350" s="28"/>
      <c r="H350" s="60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</row>
    <row r="351" spans="1:20" x14ac:dyDescent="0.25">
      <c r="A351" s="130"/>
      <c r="B351" s="27"/>
      <c r="C351" s="28"/>
      <c r="D351" s="28"/>
      <c r="E351" s="24"/>
      <c r="F351" s="24"/>
      <c r="G351" s="24"/>
      <c r="H351" s="60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</row>
    <row r="352" spans="1:20" x14ac:dyDescent="0.25">
      <c r="A352" s="130"/>
      <c r="B352" s="27"/>
      <c r="C352" s="24"/>
      <c r="D352" s="24"/>
      <c r="E352" s="28"/>
      <c r="F352" s="28"/>
      <c r="G352" s="28"/>
      <c r="H352" s="60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</row>
    <row r="353" spans="1:20" x14ac:dyDescent="0.25">
      <c r="A353" s="130"/>
      <c r="B353" s="27"/>
      <c r="C353" s="24"/>
      <c r="D353" s="24"/>
      <c r="E353" s="28"/>
      <c r="F353" s="28"/>
      <c r="G353" s="28"/>
      <c r="H353" s="60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</row>
    <row r="354" spans="1:20" x14ac:dyDescent="0.25">
      <c r="A354" s="130"/>
      <c r="B354" s="27"/>
      <c r="C354" s="24"/>
      <c r="D354" s="24"/>
      <c r="E354" s="28"/>
      <c r="F354" s="28"/>
      <c r="G354" s="28"/>
      <c r="H354" s="60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</row>
    <row r="355" spans="1:20" x14ac:dyDescent="0.25">
      <c r="A355" s="130"/>
      <c r="B355" s="27"/>
      <c r="C355" s="24"/>
      <c r="D355" s="24"/>
      <c r="E355" s="28"/>
      <c r="F355" s="28"/>
      <c r="G355" s="28"/>
      <c r="H355" s="60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</row>
    <row r="356" spans="1:20" x14ac:dyDescent="0.25">
      <c r="A356" s="130"/>
      <c r="B356" s="27"/>
      <c r="C356" s="24"/>
      <c r="D356" s="24"/>
      <c r="E356" s="28"/>
      <c r="F356" s="28"/>
      <c r="G356" s="28"/>
      <c r="H356" s="60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</row>
    <row r="357" spans="1:20" x14ac:dyDescent="0.25">
      <c r="A357" s="130"/>
      <c r="B357" s="27"/>
      <c r="C357" s="24"/>
      <c r="D357" s="24"/>
      <c r="E357" s="28"/>
      <c r="F357" s="28"/>
      <c r="G357" s="28"/>
      <c r="H357" s="60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</row>
    <row r="358" spans="1:20" x14ac:dyDescent="0.25">
      <c r="A358" s="130"/>
      <c r="B358" s="27"/>
      <c r="C358" s="24"/>
      <c r="D358" s="24"/>
      <c r="E358" s="28"/>
      <c r="F358" s="28"/>
      <c r="G358" s="28"/>
      <c r="H358" s="60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</row>
    <row r="359" spans="1:20" x14ac:dyDescent="0.25">
      <c r="A359" s="130"/>
      <c r="B359" s="27"/>
      <c r="C359" s="24"/>
      <c r="D359" s="24"/>
      <c r="E359" s="28"/>
      <c r="F359" s="28"/>
      <c r="G359" s="28"/>
      <c r="H359" s="60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</row>
    <row r="360" spans="1:20" x14ac:dyDescent="0.25">
      <c r="A360" s="130"/>
      <c r="B360" s="27"/>
      <c r="C360" s="24"/>
      <c r="D360" s="24"/>
      <c r="E360" s="28"/>
      <c r="F360" s="28"/>
      <c r="G360" s="28"/>
      <c r="H360" s="60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</row>
    <row r="361" spans="1:20" x14ac:dyDescent="0.25">
      <c r="A361" s="130"/>
      <c r="B361" s="27"/>
      <c r="C361" s="24"/>
      <c r="D361" s="24"/>
      <c r="E361" s="28"/>
      <c r="F361" s="28"/>
      <c r="G361" s="28"/>
      <c r="H361" s="60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</row>
    <row r="362" spans="1:20" x14ac:dyDescent="0.25">
      <c r="A362" s="130"/>
      <c r="B362" s="29"/>
      <c r="C362" s="23"/>
      <c r="D362" s="23"/>
      <c r="E362" s="24"/>
      <c r="F362" s="24"/>
      <c r="G362" s="24"/>
      <c r="H362" s="60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</row>
    <row r="363" spans="1:20" x14ac:dyDescent="0.25">
      <c r="A363" s="130"/>
      <c r="B363" s="27"/>
      <c r="C363" s="28"/>
      <c r="D363" s="28"/>
      <c r="E363" s="24"/>
      <c r="F363" s="24"/>
      <c r="G363" s="24"/>
      <c r="H363" s="60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</row>
    <row r="364" spans="1:20" x14ac:dyDescent="0.25">
      <c r="A364" s="130"/>
      <c r="B364" s="27"/>
      <c r="C364" s="28"/>
      <c r="D364" s="28"/>
      <c r="E364" s="24"/>
      <c r="F364" s="24"/>
      <c r="G364" s="24"/>
      <c r="H364" s="60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</row>
    <row r="365" spans="1:20" x14ac:dyDescent="0.25">
      <c r="A365" s="130"/>
      <c r="B365" s="27"/>
      <c r="C365" s="24"/>
      <c r="D365" s="24"/>
      <c r="E365" s="28"/>
      <c r="F365" s="28"/>
      <c r="G365" s="28"/>
      <c r="H365" s="60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</row>
    <row r="366" spans="1:20" x14ac:dyDescent="0.25">
      <c r="A366" s="130"/>
      <c r="B366" s="27"/>
      <c r="C366" s="24"/>
      <c r="D366" s="24"/>
      <c r="E366" s="28"/>
      <c r="F366" s="28"/>
      <c r="G366" s="28"/>
      <c r="H366" s="60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</row>
    <row r="367" spans="1:20" x14ac:dyDescent="0.25">
      <c r="A367" s="130"/>
      <c r="B367" s="27"/>
      <c r="C367" s="24"/>
      <c r="D367" s="24"/>
      <c r="E367" s="28"/>
      <c r="F367" s="28"/>
      <c r="G367" s="28"/>
      <c r="H367" s="60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</row>
    <row r="368" spans="1:20" x14ac:dyDescent="0.25">
      <c r="A368" s="130"/>
      <c r="B368" s="27"/>
      <c r="C368" s="28"/>
      <c r="D368" s="28"/>
      <c r="E368" s="24"/>
      <c r="F368" s="24"/>
      <c r="G368" s="24"/>
      <c r="H368" s="60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</row>
    <row r="369" spans="1:20" x14ac:dyDescent="0.25">
      <c r="A369" s="130"/>
      <c r="B369" s="27"/>
      <c r="C369" s="24"/>
      <c r="D369" s="24"/>
      <c r="E369" s="28"/>
      <c r="F369" s="28"/>
      <c r="G369" s="28"/>
      <c r="H369" s="60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</row>
    <row r="370" spans="1:20" x14ac:dyDescent="0.25">
      <c r="A370" s="130"/>
      <c r="B370" s="27"/>
      <c r="C370" s="24"/>
      <c r="D370" s="24"/>
      <c r="E370" s="28"/>
      <c r="F370" s="28"/>
      <c r="G370" s="28"/>
      <c r="H370" s="60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</row>
    <row r="371" spans="1:20" x14ac:dyDescent="0.25">
      <c r="A371" s="130"/>
      <c r="B371" s="27"/>
      <c r="C371" s="28"/>
      <c r="D371" s="28"/>
      <c r="E371" s="24"/>
      <c r="F371" s="24"/>
      <c r="G371" s="24"/>
      <c r="H371" s="60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</row>
    <row r="372" spans="1:20" x14ac:dyDescent="0.25">
      <c r="A372" s="130"/>
      <c r="B372" s="27"/>
      <c r="C372" s="24"/>
      <c r="D372" s="24"/>
      <c r="E372" s="28"/>
      <c r="F372" s="28"/>
      <c r="G372" s="28"/>
      <c r="H372" s="60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</row>
    <row r="373" spans="1:20" x14ac:dyDescent="0.25">
      <c r="A373" s="130"/>
      <c r="B373" s="27"/>
      <c r="C373" s="24"/>
      <c r="D373" s="24"/>
      <c r="E373" s="28"/>
      <c r="F373" s="28"/>
      <c r="G373" s="28"/>
      <c r="H373" s="60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</row>
    <row r="374" spans="1:20" x14ac:dyDescent="0.25">
      <c r="A374" s="130"/>
      <c r="B374" s="27"/>
      <c r="C374" s="24"/>
      <c r="D374" s="24"/>
      <c r="E374" s="28"/>
      <c r="F374" s="28"/>
      <c r="G374" s="28"/>
      <c r="H374" s="60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</row>
    <row r="375" spans="1:20" x14ac:dyDescent="0.25">
      <c r="A375" s="130"/>
      <c r="B375" s="27"/>
      <c r="C375" s="24"/>
      <c r="D375" s="24"/>
      <c r="E375" s="28"/>
      <c r="F375" s="28"/>
      <c r="G375" s="28"/>
      <c r="H375" s="60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</row>
    <row r="376" spans="1:20" x14ac:dyDescent="0.25">
      <c r="A376" s="130"/>
      <c r="B376" s="27"/>
      <c r="C376" s="24"/>
      <c r="D376" s="24"/>
      <c r="E376" s="28"/>
      <c r="F376" s="28"/>
      <c r="G376" s="28"/>
      <c r="H376" s="60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</row>
    <row r="377" spans="1:20" x14ac:dyDescent="0.25">
      <c r="A377" s="130"/>
      <c r="B377" s="27"/>
      <c r="C377" s="24"/>
      <c r="D377" s="24"/>
      <c r="E377" s="28"/>
      <c r="F377" s="28"/>
      <c r="G377" s="28"/>
      <c r="H377" s="60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</row>
    <row r="378" spans="1:20" x14ac:dyDescent="0.25">
      <c r="A378" s="130"/>
      <c r="B378" s="27"/>
      <c r="C378" s="24"/>
      <c r="D378" s="24"/>
      <c r="E378" s="28"/>
      <c r="F378" s="28"/>
      <c r="G378" s="28"/>
      <c r="H378" s="60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</row>
    <row r="379" spans="1:20" x14ac:dyDescent="0.25">
      <c r="A379" s="130"/>
      <c r="B379" s="27"/>
      <c r="C379" s="28"/>
      <c r="D379" s="28"/>
      <c r="E379" s="24"/>
      <c r="F379" s="24"/>
      <c r="G379" s="24"/>
      <c r="H379" s="60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</row>
    <row r="380" spans="1:20" x14ac:dyDescent="0.25">
      <c r="A380" s="130"/>
      <c r="B380" s="27"/>
      <c r="C380" s="28"/>
      <c r="D380" s="28"/>
      <c r="E380" s="24"/>
      <c r="F380" s="24"/>
      <c r="G380" s="24"/>
      <c r="H380" s="60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</row>
    <row r="381" spans="1:20" x14ac:dyDescent="0.25">
      <c r="A381" s="130"/>
      <c r="B381" s="27"/>
      <c r="C381" s="28"/>
      <c r="D381" s="28"/>
      <c r="E381" s="24"/>
      <c r="F381" s="24"/>
      <c r="G381" s="24"/>
      <c r="H381" s="60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</row>
    <row r="382" spans="1:20" x14ac:dyDescent="0.25">
      <c r="A382" s="130"/>
      <c r="B382" s="27"/>
      <c r="C382" s="28"/>
      <c r="D382" s="28"/>
      <c r="E382" s="24"/>
      <c r="F382" s="24"/>
      <c r="G382" s="24"/>
      <c r="H382" s="60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</row>
    <row r="383" spans="1:20" x14ac:dyDescent="0.25">
      <c r="A383" s="130"/>
      <c r="B383" s="27"/>
      <c r="C383" s="24"/>
      <c r="D383" s="24"/>
      <c r="E383" s="28"/>
      <c r="F383" s="28"/>
      <c r="G383" s="28"/>
      <c r="H383" s="60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</row>
    <row r="384" spans="1:20" x14ac:dyDescent="0.25">
      <c r="A384" s="130"/>
      <c r="B384" s="27"/>
      <c r="C384" s="24"/>
      <c r="D384" s="24"/>
      <c r="E384" s="28"/>
      <c r="F384" s="28"/>
      <c r="G384" s="28"/>
      <c r="H384" s="60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</row>
    <row r="385" spans="1:20" x14ac:dyDescent="0.25">
      <c r="A385" s="130"/>
      <c r="B385" s="27"/>
      <c r="C385" s="24"/>
      <c r="D385" s="24"/>
      <c r="E385" s="28"/>
      <c r="F385" s="28"/>
      <c r="G385" s="28"/>
      <c r="H385" s="60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</row>
    <row r="386" spans="1:20" x14ac:dyDescent="0.25">
      <c r="A386" s="130"/>
      <c r="B386" s="27"/>
      <c r="C386" s="24"/>
      <c r="D386" s="24"/>
      <c r="E386" s="28"/>
      <c r="F386" s="28"/>
      <c r="G386" s="28"/>
      <c r="H386" s="60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</row>
    <row r="387" spans="1:20" x14ac:dyDescent="0.25">
      <c r="A387" s="130"/>
      <c r="B387" s="27"/>
      <c r="C387" s="28"/>
      <c r="D387" s="28"/>
      <c r="E387" s="24"/>
      <c r="F387" s="24"/>
      <c r="G387" s="24"/>
      <c r="H387" s="60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</row>
    <row r="388" spans="1:20" x14ac:dyDescent="0.25">
      <c r="A388" s="130"/>
      <c r="B388" s="27"/>
      <c r="C388" s="24"/>
      <c r="D388" s="24"/>
      <c r="E388" s="28"/>
      <c r="F388" s="28"/>
      <c r="G388" s="28"/>
      <c r="H388" s="60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</row>
    <row r="389" spans="1:20" x14ac:dyDescent="0.25">
      <c r="A389" s="130"/>
      <c r="B389" s="27"/>
      <c r="C389" s="24"/>
      <c r="D389" s="24"/>
      <c r="E389" s="28"/>
      <c r="F389" s="28"/>
      <c r="G389" s="28"/>
      <c r="H389" s="60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</row>
    <row r="390" spans="1:20" x14ac:dyDescent="0.25">
      <c r="A390" s="130"/>
      <c r="B390" s="27"/>
      <c r="C390" s="24"/>
      <c r="D390" s="24"/>
      <c r="E390" s="28"/>
      <c r="F390" s="28"/>
      <c r="G390" s="28"/>
      <c r="H390" s="60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</row>
    <row r="391" spans="1:20" x14ac:dyDescent="0.25">
      <c r="A391" s="130"/>
      <c r="B391" s="27"/>
      <c r="C391" s="24"/>
      <c r="D391" s="24"/>
      <c r="E391" s="28"/>
      <c r="F391" s="28"/>
      <c r="G391" s="28"/>
      <c r="H391" s="60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</row>
    <row r="392" spans="1:20" x14ac:dyDescent="0.25">
      <c r="A392" s="130"/>
      <c r="B392" s="27"/>
      <c r="C392" s="24"/>
      <c r="D392" s="24"/>
      <c r="E392" s="28"/>
      <c r="F392" s="28"/>
      <c r="G392" s="28"/>
      <c r="H392" s="60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</row>
    <row r="393" spans="1:20" x14ac:dyDescent="0.25">
      <c r="A393" s="130"/>
      <c r="B393" s="27"/>
      <c r="C393" s="28"/>
      <c r="D393" s="28"/>
      <c r="E393" s="24"/>
      <c r="F393" s="24"/>
      <c r="G393" s="24"/>
      <c r="H393" s="60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</row>
    <row r="394" spans="1:20" x14ac:dyDescent="0.25">
      <c r="A394" s="130"/>
      <c r="B394" s="27"/>
      <c r="C394" s="28"/>
      <c r="D394" s="28"/>
      <c r="E394" s="24"/>
      <c r="F394" s="24"/>
      <c r="G394" s="24"/>
      <c r="H394" s="60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</row>
    <row r="395" spans="1:20" x14ac:dyDescent="0.25">
      <c r="A395" s="130"/>
      <c r="B395" s="27"/>
      <c r="C395" s="24"/>
      <c r="D395" s="24"/>
      <c r="E395" s="28"/>
      <c r="F395" s="28"/>
      <c r="G395" s="28"/>
      <c r="H395" s="60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</row>
    <row r="396" spans="1:20" x14ac:dyDescent="0.25">
      <c r="A396" s="130"/>
      <c r="B396" s="27"/>
      <c r="C396" s="24"/>
      <c r="D396" s="24"/>
      <c r="E396" s="28"/>
      <c r="F396" s="28"/>
      <c r="G396" s="28"/>
      <c r="H396" s="60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</row>
    <row r="397" spans="1:20" x14ac:dyDescent="0.25">
      <c r="A397" s="130"/>
      <c r="B397" s="27"/>
      <c r="C397" s="24"/>
      <c r="D397" s="24"/>
      <c r="E397" s="28"/>
      <c r="F397" s="28"/>
      <c r="G397" s="28"/>
      <c r="H397" s="60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</row>
    <row r="398" spans="1:20" x14ac:dyDescent="0.25">
      <c r="A398" s="130"/>
      <c r="B398" s="29"/>
      <c r="C398" s="23"/>
      <c r="D398" s="23"/>
      <c r="E398" s="24"/>
      <c r="F398" s="24"/>
      <c r="G398" s="24"/>
      <c r="H398" s="60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</row>
    <row r="399" spans="1:20" x14ac:dyDescent="0.25">
      <c r="A399" s="130"/>
      <c r="B399" s="27"/>
      <c r="C399" s="28"/>
      <c r="D399" s="28"/>
      <c r="E399" s="24"/>
      <c r="F399" s="24"/>
      <c r="G399" s="24"/>
      <c r="H399" s="60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</row>
    <row r="400" spans="1:20" x14ac:dyDescent="0.25">
      <c r="A400" s="130"/>
      <c r="B400" s="27"/>
      <c r="C400" s="28"/>
      <c r="D400" s="28"/>
      <c r="E400" s="24"/>
      <c r="F400" s="24"/>
      <c r="G400" s="24"/>
      <c r="H400" s="60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</row>
    <row r="401" spans="1:20" x14ac:dyDescent="0.25">
      <c r="A401" s="130"/>
      <c r="B401" s="27"/>
      <c r="C401" s="24"/>
      <c r="D401" s="24"/>
      <c r="E401" s="28"/>
      <c r="F401" s="28"/>
      <c r="G401" s="28"/>
      <c r="H401" s="60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</row>
    <row r="402" spans="1:20" x14ac:dyDescent="0.25">
      <c r="A402" s="130"/>
      <c r="B402" s="27"/>
      <c r="C402" s="24"/>
      <c r="D402" s="24"/>
      <c r="E402" s="28"/>
      <c r="F402" s="28"/>
      <c r="G402" s="28"/>
      <c r="H402" s="60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</row>
    <row r="403" spans="1:20" x14ac:dyDescent="0.25">
      <c r="A403" s="130"/>
      <c r="B403" s="27"/>
      <c r="C403" s="28"/>
      <c r="D403" s="28"/>
      <c r="E403" s="24"/>
      <c r="F403" s="24"/>
      <c r="G403" s="24"/>
      <c r="H403" s="60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</row>
    <row r="404" spans="1:20" x14ac:dyDescent="0.25">
      <c r="A404" s="130"/>
      <c r="B404" s="27"/>
      <c r="C404" s="28"/>
      <c r="D404" s="28"/>
      <c r="E404" s="24"/>
      <c r="F404" s="24"/>
      <c r="G404" s="24"/>
      <c r="H404" s="60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</row>
    <row r="405" spans="1:20" x14ac:dyDescent="0.25">
      <c r="A405" s="130"/>
      <c r="B405" s="27"/>
      <c r="C405" s="24"/>
      <c r="D405" s="24"/>
      <c r="E405" s="28"/>
      <c r="F405" s="28"/>
      <c r="G405" s="28"/>
      <c r="H405" s="60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</row>
    <row r="406" spans="1:20" x14ac:dyDescent="0.25">
      <c r="A406" s="130"/>
      <c r="B406" s="27"/>
      <c r="C406" s="24"/>
      <c r="D406" s="24"/>
      <c r="E406" s="28"/>
      <c r="F406" s="28"/>
      <c r="G406" s="28"/>
      <c r="H406" s="60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</row>
    <row r="407" spans="1:20" x14ac:dyDescent="0.25">
      <c r="A407" s="130"/>
      <c r="B407" s="27"/>
      <c r="C407" s="28"/>
      <c r="D407" s="28"/>
      <c r="E407" s="24"/>
      <c r="F407" s="24"/>
      <c r="G407" s="24"/>
      <c r="H407" s="60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</row>
    <row r="408" spans="1:20" x14ac:dyDescent="0.25">
      <c r="A408" s="130"/>
      <c r="B408" s="29"/>
      <c r="C408" s="23"/>
      <c r="D408" s="23"/>
      <c r="E408" s="24"/>
      <c r="F408" s="24"/>
      <c r="G408" s="24"/>
      <c r="H408" s="60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</row>
    <row r="409" spans="1:20" x14ac:dyDescent="0.25">
      <c r="A409" s="130"/>
      <c r="B409" s="27"/>
      <c r="C409" s="28"/>
      <c r="D409" s="28"/>
      <c r="E409" s="24"/>
      <c r="F409" s="24"/>
      <c r="G409" s="24"/>
      <c r="H409" s="60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</row>
    <row r="410" spans="1:20" x14ac:dyDescent="0.25">
      <c r="A410" s="130"/>
      <c r="B410" s="27"/>
      <c r="C410" s="28"/>
      <c r="D410" s="28"/>
      <c r="E410" s="24"/>
      <c r="F410" s="24"/>
      <c r="G410" s="24"/>
      <c r="H410" s="60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</row>
    <row r="411" spans="1:20" x14ac:dyDescent="0.25">
      <c r="A411" s="130"/>
      <c r="B411" s="27"/>
      <c r="C411" s="28"/>
      <c r="D411" s="28"/>
      <c r="E411" s="24"/>
      <c r="F411" s="24"/>
      <c r="G411" s="24"/>
      <c r="H411" s="60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</row>
    <row r="412" spans="1:20" x14ac:dyDescent="0.25">
      <c r="A412" s="130"/>
      <c r="B412" s="27"/>
      <c r="C412" s="28"/>
      <c r="D412" s="28"/>
      <c r="E412" s="24"/>
      <c r="F412" s="24"/>
      <c r="G412" s="24"/>
      <c r="H412" s="60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</row>
    <row r="413" spans="1:20" x14ac:dyDescent="0.25">
      <c r="A413" s="130"/>
      <c r="B413" s="27"/>
      <c r="C413" s="24"/>
      <c r="D413" s="24"/>
      <c r="E413" s="28"/>
      <c r="F413" s="28"/>
      <c r="G413" s="28"/>
      <c r="H413" s="60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</row>
    <row r="414" spans="1:20" x14ac:dyDescent="0.25">
      <c r="A414" s="130"/>
      <c r="B414" s="27"/>
      <c r="C414" s="24"/>
      <c r="D414" s="24"/>
      <c r="E414" s="28"/>
      <c r="F414" s="28"/>
      <c r="G414" s="28"/>
      <c r="H414" s="60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</row>
    <row r="415" spans="1:20" x14ac:dyDescent="0.25">
      <c r="A415" s="130"/>
      <c r="B415" s="27"/>
      <c r="C415" s="24"/>
      <c r="D415" s="24"/>
      <c r="E415" s="28"/>
      <c r="F415" s="28"/>
      <c r="G415" s="28"/>
      <c r="H415" s="60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</row>
    <row r="416" spans="1:20" x14ac:dyDescent="0.25">
      <c r="A416" s="130"/>
      <c r="B416" s="27"/>
      <c r="C416" s="24"/>
      <c r="D416" s="24"/>
      <c r="E416" s="28"/>
      <c r="F416" s="28"/>
      <c r="G416" s="28"/>
      <c r="H416" s="60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</row>
    <row r="417" spans="1:20" x14ac:dyDescent="0.25">
      <c r="A417" s="130"/>
      <c r="B417" s="27"/>
      <c r="C417" s="24"/>
      <c r="D417" s="24"/>
      <c r="E417" s="28"/>
      <c r="F417" s="28"/>
      <c r="G417" s="28"/>
      <c r="H417" s="60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</row>
    <row r="418" spans="1:20" x14ac:dyDescent="0.25">
      <c r="A418" s="130"/>
      <c r="B418" s="27"/>
      <c r="C418" s="24"/>
      <c r="D418" s="24"/>
      <c r="E418" s="28"/>
      <c r="F418" s="28"/>
      <c r="G418" s="28"/>
      <c r="H418" s="60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</row>
    <row r="419" spans="1:20" x14ac:dyDescent="0.25">
      <c r="A419" s="130"/>
      <c r="B419" s="27"/>
      <c r="C419" s="24"/>
      <c r="D419" s="24"/>
      <c r="E419" s="28"/>
      <c r="F419" s="28"/>
      <c r="G419" s="28"/>
      <c r="H419" s="60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</row>
    <row r="420" spans="1:20" x14ac:dyDescent="0.25">
      <c r="A420" s="130"/>
      <c r="B420" s="27"/>
      <c r="C420" s="24"/>
      <c r="D420" s="24"/>
      <c r="E420" s="28"/>
      <c r="F420" s="28"/>
      <c r="G420" s="28"/>
      <c r="H420" s="60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</row>
    <row r="421" spans="1:20" x14ac:dyDescent="0.25">
      <c r="A421" s="130"/>
      <c r="B421" s="27"/>
      <c r="C421" s="24"/>
      <c r="D421" s="24"/>
      <c r="E421" s="28"/>
      <c r="F421" s="28"/>
      <c r="G421" s="28"/>
      <c r="H421" s="60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</row>
    <row r="422" spans="1:20" x14ac:dyDescent="0.25">
      <c r="A422" s="130"/>
      <c r="B422" s="27"/>
      <c r="C422" s="28"/>
      <c r="D422" s="28"/>
      <c r="E422" s="24"/>
      <c r="F422" s="24"/>
      <c r="G422" s="24"/>
      <c r="H422" s="60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</row>
    <row r="423" spans="1:20" x14ac:dyDescent="0.25">
      <c r="A423" s="130"/>
      <c r="B423" s="27"/>
      <c r="C423" s="24"/>
      <c r="D423" s="24"/>
      <c r="E423" s="28"/>
      <c r="F423" s="28"/>
      <c r="G423" s="28"/>
      <c r="H423" s="60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</row>
    <row r="424" spans="1:20" x14ac:dyDescent="0.25">
      <c r="A424" s="130"/>
      <c r="B424" s="27"/>
      <c r="C424" s="24"/>
      <c r="D424" s="24"/>
      <c r="E424" s="28"/>
      <c r="F424" s="28"/>
      <c r="G424" s="28"/>
      <c r="H424" s="60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</row>
    <row r="425" spans="1:20" x14ac:dyDescent="0.25">
      <c r="A425" s="130"/>
      <c r="B425" s="27"/>
      <c r="C425" s="24"/>
      <c r="D425" s="24"/>
      <c r="E425" s="28"/>
      <c r="F425" s="28"/>
      <c r="G425" s="28"/>
      <c r="H425" s="60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</row>
    <row r="426" spans="1:20" x14ac:dyDescent="0.25">
      <c r="A426" s="130"/>
      <c r="B426" s="27"/>
      <c r="C426" s="24"/>
      <c r="D426" s="24"/>
      <c r="E426" s="28"/>
      <c r="F426" s="28"/>
      <c r="G426" s="28"/>
      <c r="H426" s="60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</row>
    <row r="427" spans="1:20" x14ac:dyDescent="0.25">
      <c r="A427" s="130"/>
      <c r="B427" s="27"/>
      <c r="C427" s="24"/>
      <c r="D427" s="24"/>
      <c r="E427" s="28"/>
      <c r="F427" s="28"/>
      <c r="G427" s="28"/>
      <c r="H427" s="60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</row>
    <row r="428" spans="1:20" x14ac:dyDescent="0.25">
      <c r="A428" s="130"/>
      <c r="B428" s="27"/>
      <c r="C428" s="24"/>
      <c r="D428" s="24"/>
      <c r="E428" s="28"/>
      <c r="F428" s="28"/>
      <c r="G428" s="28"/>
      <c r="H428" s="60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</row>
    <row r="429" spans="1:20" x14ac:dyDescent="0.25">
      <c r="A429" s="130"/>
      <c r="B429" s="27"/>
      <c r="C429" s="24"/>
      <c r="D429" s="24"/>
      <c r="E429" s="28"/>
      <c r="F429" s="28"/>
      <c r="G429" s="28"/>
      <c r="H429" s="60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</row>
    <row r="430" spans="1:20" x14ac:dyDescent="0.25">
      <c r="A430" s="130"/>
      <c r="B430" s="27"/>
      <c r="C430" s="24"/>
      <c r="D430" s="24"/>
      <c r="E430" s="28"/>
      <c r="F430" s="28"/>
      <c r="G430" s="28"/>
      <c r="H430" s="60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</row>
    <row r="431" spans="1:20" x14ac:dyDescent="0.25">
      <c r="A431" s="130"/>
      <c r="B431" s="27"/>
      <c r="C431" s="24"/>
      <c r="D431" s="24"/>
      <c r="E431" s="28"/>
      <c r="F431" s="28"/>
      <c r="G431" s="28"/>
      <c r="H431" s="60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</row>
    <row r="432" spans="1:20" x14ac:dyDescent="0.25">
      <c r="A432" s="130"/>
      <c r="B432" s="27"/>
      <c r="C432" s="24"/>
      <c r="D432" s="24"/>
      <c r="E432" s="28"/>
      <c r="F432" s="28"/>
      <c r="G432" s="28"/>
      <c r="H432" s="60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</row>
    <row r="433" spans="1:20" x14ac:dyDescent="0.25">
      <c r="A433" s="130"/>
      <c r="B433" s="27"/>
      <c r="C433" s="24"/>
      <c r="D433" s="24"/>
      <c r="E433" s="28"/>
      <c r="F433" s="28"/>
      <c r="G433" s="28"/>
      <c r="H433" s="60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</row>
    <row r="434" spans="1:20" x14ac:dyDescent="0.25">
      <c r="A434" s="130"/>
      <c r="B434" s="29"/>
      <c r="C434" s="23"/>
      <c r="D434" s="23"/>
      <c r="E434" s="24"/>
      <c r="F434" s="24"/>
      <c r="G434" s="24"/>
      <c r="H434" s="60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</row>
    <row r="435" spans="1:20" x14ac:dyDescent="0.25">
      <c r="A435" s="130"/>
      <c r="B435" s="27"/>
      <c r="C435" s="28"/>
      <c r="D435" s="28"/>
      <c r="E435" s="24"/>
      <c r="F435" s="24"/>
      <c r="G435" s="24"/>
      <c r="H435" s="60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</row>
    <row r="436" spans="1:20" x14ac:dyDescent="0.25">
      <c r="A436" s="130"/>
      <c r="B436" s="27"/>
      <c r="C436" s="28"/>
      <c r="D436" s="28"/>
      <c r="E436" s="24"/>
      <c r="F436" s="24"/>
      <c r="G436" s="24"/>
      <c r="H436" s="60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</row>
    <row r="437" spans="1:20" x14ac:dyDescent="0.25">
      <c r="A437" s="130"/>
      <c r="B437" s="27"/>
      <c r="C437" s="28"/>
      <c r="D437" s="28"/>
      <c r="E437" s="24"/>
      <c r="F437" s="24"/>
      <c r="G437" s="24"/>
      <c r="H437" s="60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</row>
    <row r="438" spans="1:20" x14ac:dyDescent="0.25">
      <c r="A438" s="130"/>
      <c r="B438" s="27"/>
      <c r="C438" s="28"/>
      <c r="D438" s="28"/>
      <c r="E438" s="24"/>
      <c r="F438" s="24"/>
      <c r="G438" s="24"/>
      <c r="H438" s="60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</row>
    <row r="439" spans="1:20" x14ac:dyDescent="0.25">
      <c r="A439" s="130"/>
      <c r="B439" s="27"/>
      <c r="C439" s="24"/>
      <c r="D439" s="24"/>
      <c r="E439" s="28"/>
      <c r="F439" s="28"/>
      <c r="G439" s="28"/>
      <c r="H439" s="60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</row>
    <row r="440" spans="1:20" x14ac:dyDescent="0.25">
      <c r="A440" s="130"/>
      <c r="B440" s="27"/>
      <c r="C440" s="24"/>
      <c r="D440" s="24"/>
      <c r="E440" s="28"/>
      <c r="F440" s="28"/>
      <c r="G440" s="28"/>
      <c r="H440" s="60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</row>
    <row r="441" spans="1:20" x14ac:dyDescent="0.25">
      <c r="A441" s="130"/>
      <c r="B441" s="27"/>
      <c r="C441" s="24"/>
      <c r="D441" s="24"/>
      <c r="E441" s="28"/>
      <c r="F441" s="28"/>
      <c r="G441" s="28"/>
      <c r="H441" s="60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</row>
    <row r="442" spans="1:20" x14ac:dyDescent="0.25">
      <c r="A442" s="130"/>
      <c r="B442" s="27"/>
      <c r="C442" s="24"/>
      <c r="D442" s="24"/>
      <c r="E442" s="28"/>
      <c r="F442" s="28"/>
      <c r="G442" s="28"/>
      <c r="H442" s="60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</row>
    <row r="443" spans="1:20" x14ac:dyDescent="0.25">
      <c r="A443" s="130"/>
      <c r="B443" s="27"/>
      <c r="C443" s="24"/>
      <c r="D443" s="24"/>
      <c r="E443" s="28"/>
      <c r="F443" s="28"/>
      <c r="G443" s="28"/>
      <c r="H443" s="60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</row>
    <row r="444" spans="1:20" x14ac:dyDescent="0.25">
      <c r="A444" s="130"/>
      <c r="B444" s="27"/>
      <c r="C444" s="24"/>
      <c r="D444" s="24"/>
      <c r="E444" s="28"/>
      <c r="F444" s="28"/>
      <c r="G444" s="28"/>
      <c r="H444" s="60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</row>
    <row r="445" spans="1:20" x14ac:dyDescent="0.25">
      <c r="A445" s="130"/>
      <c r="B445" s="27"/>
      <c r="C445" s="24"/>
      <c r="D445" s="24"/>
      <c r="E445" s="28"/>
      <c r="F445" s="28"/>
      <c r="G445" s="28"/>
      <c r="H445" s="60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</row>
    <row r="446" spans="1:20" x14ac:dyDescent="0.25">
      <c r="A446" s="130"/>
      <c r="B446" s="27"/>
      <c r="C446" s="24"/>
      <c r="D446" s="24"/>
      <c r="E446" s="28"/>
      <c r="F446" s="28"/>
      <c r="G446" s="28"/>
      <c r="H446" s="60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</row>
    <row r="447" spans="1:20" x14ac:dyDescent="0.25">
      <c r="A447" s="130"/>
      <c r="B447" s="27"/>
      <c r="C447" s="24"/>
      <c r="D447" s="24"/>
      <c r="E447" s="28"/>
      <c r="F447" s="28"/>
      <c r="G447" s="28"/>
      <c r="H447" s="60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</row>
    <row r="448" spans="1:20" x14ac:dyDescent="0.25">
      <c r="A448" s="130"/>
      <c r="B448" s="27"/>
      <c r="C448" s="28"/>
      <c r="D448" s="28"/>
      <c r="E448" s="24"/>
      <c r="F448" s="24"/>
      <c r="G448" s="24"/>
      <c r="H448" s="60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</row>
    <row r="449" spans="1:20" x14ac:dyDescent="0.25">
      <c r="A449" s="130"/>
      <c r="B449" s="27"/>
      <c r="C449" s="24"/>
      <c r="D449" s="24"/>
      <c r="E449" s="28"/>
      <c r="F449" s="28"/>
      <c r="G449" s="28"/>
      <c r="H449" s="60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</row>
    <row r="450" spans="1:20" x14ac:dyDescent="0.25">
      <c r="A450" s="130"/>
      <c r="B450" s="27"/>
      <c r="C450" s="24"/>
      <c r="D450" s="24"/>
      <c r="E450" s="28"/>
      <c r="F450" s="28"/>
      <c r="G450" s="28"/>
      <c r="H450" s="60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</row>
    <row r="451" spans="1:20" x14ac:dyDescent="0.25">
      <c r="A451" s="130"/>
      <c r="B451" s="27"/>
      <c r="C451" s="24"/>
      <c r="D451" s="24"/>
      <c r="E451" s="28"/>
      <c r="F451" s="28"/>
      <c r="G451" s="28"/>
      <c r="H451" s="60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</row>
    <row r="452" spans="1:20" x14ac:dyDescent="0.25">
      <c r="A452" s="130"/>
      <c r="B452" s="27"/>
      <c r="C452" s="24"/>
      <c r="D452" s="24"/>
      <c r="E452" s="28"/>
      <c r="F452" s="28"/>
      <c r="G452" s="28"/>
      <c r="H452" s="60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</row>
    <row r="453" spans="1:20" x14ac:dyDescent="0.25">
      <c r="A453" s="130"/>
      <c r="B453" s="27"/>
      <c r="C453" s="24"/>
      <c r="D453" s="24"/>
      <c r="E453" s="28"/>
      <c r="F453" s="28"/>
      <c r="G453" s="28"/>
      <c r="H453" s="60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</row>
    <row r="454" spans="1:20" x14ac:dyDescent="0.25">
      <c r="A454" s="130"/>
      <c r="B454" s="27"/>
      <c r="C454" s="24"/>
      <c r="D454" s="24"/>
      <c r="E454" s="28"/>
      <c r="F454" s="28"/>
      <c r="G454" s="28"/>
      <c r="H454" s="60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</row>
    <row r="455" spans="1:20" x14ac:dyDescent="0.25">
      <c r="A455" s="130"/>
      <c r="B455" s="27"/>
      <c r="C455" s="24"/>
      <c r="D455" s="24"/>
      <c r="E455" s="28"/>
      <c r="F455" s="28"/>
      <c r="G455" s="28"/>
      <c r="H455" s="60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</row>
    <row r="456" spans="1:20" x14ac:dyDescent="0.25">
      <c r="A456" s="130"/>
      <c r="B456" s="27"/>
      <c r="C456" s="24"/>
      <c r="D456" s="24"/>
      <c r="E456" s="28"/>
      <c r="F456" s="28"/>
      <c r="G456" s="28"/>
      <c r="H456" s="60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</row>
    <row r="457" spans="1:20" x14ac:dyDescent="0.25">
      <c r="A457" s="130"/>
      <c r="B457" s="27"/>
      <c r="C457" s="24"/>
      <c r="D457" s="24"/>
      <c r="E457" s="28"/>
      <c r="F457" s="28"/>
      <c r="G457" s="28"/>
      <c r="H457" s="60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</row>
    <row r="458" spans="1:20" x14ac:dyDescent="0.25">
      <c r="A458" s="130"/>
      <c r="B458" s="27"/>
      <c r="C458" s="24"/>
      <c r="D458" s="24"/>
      <c r="E458" s="28"/>
      <c r="F458" s="28"/>
      <c r="G458" s="28"/>
      <c r="H458" s="60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</row>
    <row r="459" spans="1:20" x14ac:dyDescent="0.25">
      <c r="A459" s="130"/>
      <c r="B459" s="27"/>
      <c r="C459" s="24"/>
      <c r="D459" s="24"/>
      <c r="E459" s="28"/>
      <c r="F459" s="28"/>
      <c r="G459" s="28"/>
      <c r="H459" s="60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</row>
    <row r="460" spans="1:20" x14ac:dyDescent="0.25">
      <c r="A460" s="130"/>
      <c r="B460" s="29"/>
      <c r="C460" s="23"/>
      <c r="D460" s="23"/>
      <c r="E460" s="24"/>
      <c r="F460" s="24"/>
      <c r="G460" s="24"/>
      <c r="H460" s="60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</row>
    <row r="461" spans="1:20" x14ac:dyDescent="0.25">
      <c r="A461" s="130"/>
      <c r="B461" s="32"/>
      <c r="C461" s="33"/>
      <c r="D461" s="33"/>
      <c r="E461" s="24"/>
      <c r="F461" s="24"/>
      <c r="G461" s="24"/>
      <c r="H461" s="60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</row>
    <row r="462" spans="1:20" x14ac:dyDescent="0.25">
      <c r="A462" s="130"/>
      <c r="B462" s="34"/>
      <c r="C462" s="35"/>
      <c r="D462" s="35"/>
      <c r="E462" s="36"/>
      <c r="F462" s="36"/>
      <c r="G462" s="36"/>
      <c r="H462" s="60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</row>
    <row r="463" spans="1:20" x14ac:dyDescent="0.25">
      <c r="A463" s="130"/>
      <c r="B463" s="19"/>
      <c r="C463" s="37"/>
      <c r="D463" s="37"/>
      <c r="E463" s="24"/>
      <c r="F463" s="24"/>
      <c r="G463" s="24"/>
      <c r="H463" s="60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</row>
    <row r="464" spans="1:20" x14ac:dyDescent="0.25">
      <c r="A464" s="130"/>
      <c r="B464" s="19"/>
      <c r="C464" s="37"/>
      <c r="D464" s="37"/>
      <c r="E464" s="24"/>
      <c r="F464" s="24"/>
      <c r="G464" s="24"/>
      <c r="H464" s="60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</row>
    <row r="465" spans="1:20" x14ac:dyDescent="0.25">
      <c r="A465" s="130"/>
      <c r="B465" s="19"/>
      <c r="C465" s="37"/>
      <c r="D465" s="37"/>
      <c r="E465" s="24"/>
      <c r="F465" s="24"/>
      <c r="G465" s="24"/>
      <c r="H465" s="60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</row>
    <row r="466" spans="1:20" x14ac:dyDescent="0.25">
      <c r="A466" s="130"/>
      <c r="B466" s="34"/>
      <c r="C466" s="35"/>
      <c r="D466" s="35"/>
      <c r="E466" s="36"/>
      <c r="F466" s="36"/>
      <c r="G466" s="36"/>
      <c r="H466" s="60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</row>
    <row r="467" spans="1:20" x14ac:dyDescent="0.25">
      <c r="A467" s="130"/>
      <c r="B467" s="19"/>
      <c r="C467" s="37"/>
      <c r="D467" s="37"/>
      <c r="E467" s="24"/>
      <c r="F467" s="24"/>
      <c r="G467" s="24"/>
      <c r="H467" s="60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</row>
    <row r="468" spans="1:20" x14ac:dyDescent="0.25">
      <c r="A468" s="130"/>
      <c r="B468" s="19"/>
      <c r="C468" s="24"/>
      <c r="D468" s="24"/>
      <c r="E468" s="37"/>
      <c r="F468" s="37"/>
      <c r="G468" s="37"/>
    </row>
    <row r="469" spans="1:20" x14ac:dyDescent="0.25">
      <c r="A469" s="130"/>
      <c r="B469" s="19"/>
      <c r="C469" s="24"/>
      <c r="D469" s="24"/>
      <c r="E469" s="37"/>
      <c r="F469" s="37"/>
      <c r="G469" s="37"/>
    </row>
    <row r="470" spans="1:20" x14ac:dyDescent="0.25">
      <c r="A470" s="130"/>
      <c r="B470" s="19"/>
      <c r="C470" s="24"/>
      <c r="D470" s="24"/>
      <c r="E470" s="37"/>
      <c r="F470" s="37"/>
      <c r="G470" s="37"/>
    </row>
    <row r="471" spans="1:20" x14ac:dyDescent="0.25">
      <c r="A471" s="130"/>
      <c r="B471" s="19"/>
      <c r="C471" s="24"/>
      <c r="D471" s="24"/>
      <c r="E471" s="37"/>
      <c r="F471" s="37"/>
      <c r="G471" s="37"/>
    </row>
    <row r="472" spans="1:20" x14ac:dyDescent="0.25">
      <c r="A472" s="130"/>
      <c r="B472" s="19"/>
      <c r="C472" s="24"/>
      <c r="D472" s="24"/>
      <c r="E472" s="37"/>
      <c r="F472" s="37"/>
      <c r="G472" s="37"/>
    </row>
    <row r="473" spans="1:20" x14ac:dyDescent="0.25">
      <c r="A473" s="130"/>
      <c r="B473" s="19"/>
      <c r="C473" s="24"/>
      <c r="D473" s="24"/>
      <c r="E473" s="37"/>
      <c r="F473" s="37"/>
      <c r="G473" s="37"/>
    </row>
    <row r="474" spans="1:20" x14ac:dyDescent="0.25">
      <c r="A474" s="130"/>
      <c r="B474" s="34"/>
      <c r="C474" s="35"/>
      <c r="D474" s="35"/>
      <c r="E474" s="36"/>
      <c r="F474" s="36"/>
      <c r="G474" s="36"/>
    </row>
    <row r="475" spans="1:20" x14ac:dyDescent="0.25">
      <c r="A475" s="130"/>
      <c r="B475" s="19"/>
      <c r="C475" s="37"/>
      <c r="D475" s="37"/>
      <c r="E475" s="24"/>
      <c r="F475" s="24"/>
      <c r="G475" s="24"/>
    </row>
    <row r="476" spans="1:20" x14ac:dyDescent="0.25">
      <c r="A476" s="130"/>
      <c r="B476" s="19"/>
      <c r="C476" s="37"/>
      <c r="D476" s="37"/>
      <c r="E476" s="24"/>
      <c r="F476" s="24"/>
      <c r="G476" s="24"/>
    </row>
    <row r="477" spans="1:20" x14ac:dyDescent="0.25">
      <c r="A477" s="130"/>
      <c r="B477" s="19"/>
      <c r="C477" s="37"/>
      <c r="D477" s="37"/>
      <c r="E477" s="24"/>
      <c r="F477" s="24"/>
      <c r="G477" s="24"/>
    </row>
    <row r="478" spans="1:20" x14ac:dyDescent="0.25">
      <c r="B478" s="19"/>
      <c r="C478" s="37"/>
      <c r="D478" s="37"/>
      <c r="E478" s="24"/>
      <c r="F478" s="24"/>
      <c r="G478" s="24"/>
      <c r="H478" s="18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</row>
    <row r="479" spans="1:20" s="12" customFormat="1" x14ac:dyDescent="0.25">
      <c r="A479" s="131"/>
      <c r="B479" s="19"/>
      <c r="C479" s="37"/>
      <c r="D479" s="37"/>
      <c r="E479" s="24"/>
      <c r="F479" s="24"/>
      <c r="G479" s="24"/>
      <c r="H479" s="49"/>
    </row>
    <row r="480" spans="1:20" s="12" customFormat="1" x14ac:dyDescent="0.25">
      <c r="A480" s="131"/>
      <c r="B480" s="32"/>
      <c r="C480" s="33"/>
      <c r="D480" s="33"/>
      <c r="E480" s="24"/>
      <c r="F480" s="24"/>
      <c r="G480" s="24"/>
      <c r="H480" s="49"/>
    </row>
    <row r="481" spans="1:20" s="12" customFormat="1" x14ac:dyDescent="0.25">
      <c r="A481" s="131"/>
      <c r="B481" s="19"/>
      <c r="C481" s="37"/>
      <c r="D481" s="37"/>
      <c r="E481" s="24"/>
      <c r="F481" s="24"/>
      <c r="G481" s="24"/>
      <c r="H481" s="49"/>
    </row>
    <row r="482" spans="1:20" s="12" customFormat="1" x14ac:dyDescent="0.25">
      <c r="A482" s="131"/>
      <c r="B482" s="19"/>
      <c r="C482" s="37"/>
      <c r="D482" s="37"/>
      <c r="E482" s="24"/>
      <c r="F482" s="24"/>
      <c r="G482" s="24"/>
      <c r="H482" s="49"/>
    </row>
    <row r="483" spans="1:20" s="12" customFormat="1" x14ac:dyDescent="0.25">
      <c r="A483" s="131"/>
      <c r="B483" s="19"/>
      <c r="C483" s="37"/>
      <c r="D483" s="37"/>
      <c r="E483" s="24"/>
      <c r="F483" s="24"/>
      <c r="G483" s="24"/>
      <c r="H483" s="49"/>
    </row>
    <row r="484" spans="1:20" s="12" customFormat="1" x14ac:dyDescent="0.25">
      <c r="A484" s="131"/>
      <c r="B484" s="19"/>
      <c r="C484" s="37"/>
      <c r="D484" s="37"/>
      <c r="E484" s="24"/>
      <c r="F484" s="24"/>
      <c r="G484" s="24"/>
      <c r="H484" s="49"/>
    </row>
    <row r="485" spans="1:20" s="12" customFormat="1" x14ac:dyDescent="0.25">
      <c r="A485" s="131"/>
      <c r="B485" s="19"/>
      <c r="C485" s="37"/>
      <c r="D485" s="37"/>
      <c r="E485" s="24"/>
      <c r="F485" s="24"/>
      <c r="G485" s="24"/>
      <c r="H485" s="49"/>
    </row>
    <row r="486" spans="1:20" s="12" customFormat="1" x14ac:dyDescent="0.25">
      <c r="A486" s="131"/>
      <c r="B486" s="19"/>
      <c r="C486" s="37"/>
      <c r="D486" s="37"/>
      <c r="E486" s="24"/>
      <c r="F486" s="24"/>
      <c r="G486" s="24"/>
      <c r="H486" s="49"/>
    </row>
    <row r="487" spans="1:20" x14ac:dyDescent="0.25">
      <c r="A487" s="130"/>
      <c r="B487" s="17"/>
      <c r="C487" s="17"/>
      <c r="D487" s="17"/>
      <c r="E487" s="17"/>
      <c r="F487" s="17"/>
      <c r="G487" s="17"/>
      <c r="H487" s="18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</row>
    <row r="488" spans="1:20" x14ac:dyDescent="0.25">
      <c r="A488" s="130"/>
      <c r="B488" s="17"/>
      <c r="C488" s="17"/>
      <c r="D488" s="17"/>
      <c r="E488" s="17"/>
      <c r="F488" s="17"/>
      <c r="G488" s="17"/>
      <c r="H488" s="18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</row>
    <row r="489" spans="1:20" x14ac:dyDescent="0.25">
      <c r="A489" s="130"/>
      <c r="B489" s="17"/>
      <c r="C489" s="17"/>
      <c r="D489" s="17"/>
      <c r="E489" s="17"/>
      <c r="F489" s="17"/>
      <c r="G489" s="17"/>
      <c r="H489" s="18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</row>
    <row r="490" spans="1:20" x14ac:dyDescent="0.25">
      <c r="A490" s="130"/>
      <c r="B490" s="17"/>
      <c r="C490" s="17"/>
      <c r="D490" s="17"/>
      <c r="E490" s="17"/>
      <c r="F490" s="17"/>
      <c r="G490" s="17"/>
      <c r="H490" s="18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</row>
    <row r="491" spans="1:20" x14ac:dyDescent="0.25">
      <c r="A491" s="130"/>
      <c r="B491" s="17"/>
      <c r="C491" s="17"/>
      <c r="D491" s="17"/>
      <c r="E491" s="17"/>
      <c r="F491" s="17"/>
      <c r="G491" s="17"/>
      <c r="H491" s="18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</row>
    <row r="492" spans="1:20" x14ac:dyDescent="0.25">
      <c r="A492" s="130"/>
      <c r="B492" s="17"/>
      <c r="C492" s="17"/>
      <c r="D492" s="17"/>
      <c r="E492" s="17"/>
      <c r="F492" s="17"/>
      <c r="G492" s="17"/>
      <c r="H492" s="18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</row>
    <row r="493" spans="1:20" x14ac:dyDescent="0.25">
      <c r="A493" s="130"/>
      <c r="B493" s="17"/>
      <c r="C493" s="17"/>
      <c r="D493" s="17"/>
      <c r="E493" s="17"/>
      <c r="F493" s="17"/>
      <c r="G493" s="17"/>
      <c r="H493" s="18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</row>
    <row r="494" spans="1:20" x14ac:dyDescent="0.25">
      <c r="A494" s="130"/>
      <c r="B494" s="17"/>
      <c r="C494" s="17"/>
      <c r="D494" s="17"/>
      <c r="E494" s="17"/>
      <c r="F494" s="17"/>
      <c r="G494" s="17"/>
      <c r="H494" s="18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</row>
    <row r="495" spans="1:20" x14ac:dyDescent="0.25">
      <c r="A495" s="130"/>
      <c r="B495" s="17"/>
      <c r="C495" s="17"/>
      <c r="D495" s="17"/>
      <c r="E495" s="17"/>
      <c r="F495" s="17"/>
      <c r="G495" s="17"/>
      <c r="H495" s="18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</row>
    <row r="496" spans="1:20" x14ac:dyDescent="0.25">
      <c r="A496" s="130"/>
      <c r="B496" s="17"/>
      <c r="C496" s="17"/>
      <c r="D496" s="17"/>
      <c r="E496" s="17"/>
      <c r="F496" s="17"/>
      <c r="G496" s="17"/>
      <c r="H496" s="18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</row>
    <row r="497" spans="1:20" x14ac:dyDescent="0.25">
      <c r="A497" s="130"/>
      <c r="B497" s="17"/>
      <c r="C497" s="17"/>
      <c r="D497" s="17"/>
      <c r="E497" s="17"/>
      <c r="F497" s="17"/>
      <c r="G497" s="17"/>
      <c r="H497" s="18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</row>
    <row r="498" spans="1:20" x14ac:dyDescent="0.25">
      <c r="A498" s="130"/>
      <c r="B498" s="17"/>
      <c r="C498" s="17"/>
      <c r="D498" s="17"/>
      <c r="E498" s="17"/>
      <c r="F498" s="17"/>
      <c r="G498" s="17"/>
      <c r="H498" s="18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</row>
    <row r="499" spans="1:20" x14ac:dyDescent="0.25">
      <c r="A499" s="130"/>
      <c r="B499" s="17"/>
      <c r="C499" s="17"/>
      <c r="D499" s="17"/>
      <c r="E499" s="17"/>
      <c r="F499" s="17"/>
      <c r="G499" s="17"/>
      <c r="H499" s="18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</row>
    <row r="500" spans="1:20" x14ac:dyDescent="0.25">
      <c r="A500" s="130"/>
      <c r="B500" s="17"/>
      <c r="C500" s="17"/>
      <c r="D500" s="17"/>
      <c r="E500" s="17"/>
      <c r="F500" s="17"/>
      <c r="G500" s="17"/>
      <c r="H500" s="18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</row>
    <row r="501" spans="1:20" x14ac:dyDescent="0.25">
      <c r="A501" s="130"/>
      <c r="B501" s="17"/>
      <c r="C501" s="17"/>
      <c r="D501" s="17"/>
      <c r="E501" s="17"/>
      <c r="F501" s="17"/>
      <c r="G501" s="17"/>
      <c r="H501" s="18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</row>
    <row r="502" spans="1:20" x14ac:dyDescent="0.25">
      <c r="A502" s="130"/>
      <c r="B502" s="17"/>
      <c r="C502" s="17"/>
      <c r="D502" s="17"/>
      <c r="E502" s="17"/>
      <c r="F502" s="17"/>
      <c r="G502" s="17"/>
      <c r="H502" s="18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</row>
    <row r="503" spans="1:20" x14ac:dyDescent="0.25">
      <c r="A503" s="130"/>
      <c r="B503" s="17"/>
      <c r="C503" s="17"/>
      <c r="D503" s="17"/>
      <c r="E503" s="17"/>
      <c r="F503" s="17"/>
      <c r="G503" s="17"/>
      <c r="H503" s="18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</row>
    <row r="504" spans="1:20" x14ac:dyDescent="0.25">
      <c r="A504" s="130"/>
      <c r="B504" s="17"/>
      <c r="C504" s="17"/>
      <c r="D504" s="17"/>
      <c r="E504" s="17"/>
      <c r="F504" s="17"/>
      <c r="G504" s="17"/>
      <c r="H504" s="18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</row>
    <row r="505" spans="1:20" x14ac:dyDescent="0.25">
      <c r="A505" s="130"/>
      <c r="B505" s="17"/>
      <c r="C505" s="17"/>
      <c r="D505" s="17"/>
      <c r="E505" s="17"/>
      <c r="F505" s="17"/>
      <c r="G505" s="17"/>
      <c r="H505" s="18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</row>
    <row r="506" spans="1:20" x14ac:dyDescent="0.25">
      <c r="A506" s="130"/>
      <c r="B506" s="17"/>
      <c r="C506" s="17"/>
      <c r="D506" s="17"/>
      <c r="E506" s="17"/>
      <c r="F506" s="17"/>
      <c r="G506" s="17"/>
      <c r="H506" s="18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</row>
    <row r="507" spans="1:20" x14ac:dyDescent="0.25">
      <c r="A507" s="130"/>
      <c r="B507" s="17"/>
      <c r="C507" s="17"/>
      <c r="D507" s="17"/>
      <c r="E507" s="17"/>
      <c r="F507" s="17"/>
      <c r="G507" s="17"/>
      <c r="H507" s="18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</row>
    <row r="508" spans="1:20" x14ac:dyDescent="0.25">
      <c r="A508" s="130"/>
      <c r="B508" s="17"/>
      <c r="C508" s="17"/>
      <c r="D508" s="17"/>
      <c r="E508" s="17"/>
      <c r="F508" s="17"/>
      <c r="G508" s="17"/>
      <c r="H508" s="18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</row>
    <row r="509" spans="1:20" x14ac:dyDescent="0.25">
      <c r="A509" s="130"/>
      <c r="B509" s="17"/>
      <c r="C509" s="17"/>
      <c r="D509" s="17"/>
      <c r="E509" s="17"/>
      <c r="F509" s="17"/>
      <c r="G509" s="17"/>
      <c r="H509" s="18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</row>
    <row r="510" spans="1:20" x14ac:dyDescent="0.25">
      <c r="A510" s="130"/>
      <c r="B510" s="17"/>
      <c r="C510" s="17"/>
      <c r="D510" s="17"/>
      <c r="E510" s="17"/>
      <c r="F510" s="17"/>
      <c r="G510" s="17"/>
      <c r="H510" s="18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</row>
    <row r="511" spans="1:20" x14ac:dyDescent="0.25">
      <c r="A511" s="130"/>
      <c r="B511" s="17"/>
      <c r="C511" s="17"/>
      <c r="D511" s="17"/>
      <c r="E511" s="17"/>
      <c r="F511" s="17"/>
      <c r="G511" s="17"/>
      <c r="H511" s="18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</row>
    <row r="512" spans="1:20" x14ac:dyDescent="0.25">
      <c r="A512" s="130"/>
      <c r="B512" s="17"/>
      <c r="C512" s="17"/>
      <c r="D512" s="17"/>
      <c r="E512" s="17"/>
      <c r="F512" s="17"/>
      <c r="G512" s="17"/>
      <c r="H512" s="18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</row>
    <row r="513" spans="1:20" x14ac:dyDescent="0.25">
      <c r="A513" s="130"/>
      <c r="B513" s="17"/>
      <c r="C513" s="17"/>
      <c r="D513" s="17"/>
      <c r="E513" s="17"/>
      <c r="F513" s="17"/>
      <c r="G513" s="17"/>
      <c r="H513" s="18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</row>
    <row r="514" spans="1:20" x14ac:dyDescent="0.25">
      <c r="A514" s="130"/>
      <c r="B514" s="17"/>
      <c r="C514" s="17"/>
      <c r="D514" s="17"/>
      <c r="E514" s="17"/>
      <c r="F514" s="17"/>
      <c r="G514" s="17"/>
      <c r="H514" s="18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</row>
    <row r="515" spans="1:20" x14ac:dyDescent="0.25">
      <c r="A515" s="130"/>
      <c r="B515" s="17"/>
      <c r="C515" s="17"/>
      <c r="D515" s="17"/>
      <c r="E515" s="17"/>
      <c r="F515" s="17"/>
      <c r="G515" s="17"/>
      <c r="H515" s="18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</row>
    <row r="516" spans="1:20" x14ac:dyDescent="0.25">
      <c r="A516" s="130"/>
      <c r="B516" s="17"/>
      <c r="C516" s="17"/>
      <c r="D516" s="17"/>
      <c r="E516" s="17"/>
      <c r="F516" s="17"/>
      <c r="G516" s="17"/>
      <c r="H516" s="18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</row>
    <row r="517" spans="1:20" x14ac:dyDescent="0.25">
      <c r="A517" s="130"/>
      <c r="B517" s="17"/>
      <c r="C517" s="17"/>
      <c r="D517" s="17"/>
      <c r="E517" s="17"/>
      <c r="F517" s="17"/>
      <c r="G517" s="17"/>
      <c r="H517" s="18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</row>
    <row r="518" spans="1:20" x14ac:dyDescent="0.25">
      <c r="A518" s="130"/>
      <c r="B518" s="17"/>
      <c r="C518" s="17"/>
      <c r="D518" s="17"/>
      <c r="E518" s="17"/>
      <c r="F518" s="17"/>
      <c r="G518" s="17"/>
      <c r="H518" s="18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</row>
    <row r="519" spans="1:20" x14ac:dyDescent="0.25">
      <c r="A519" s="130"/>
      <c r="B519" s="17"/>
      <c r="C519" s="17"/>
      <c r="D519" s="17"/>
      <c r="E519" s="17"/>
      <c r="F519" s="17"/>
      <c r="G519" s="17"/>
      <c r="H519" s="18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</row>
    <row r="520" spans="1:20" x14ac:dyDescent="0.25">
      <c r="A520" s="130"/>
      <c r="B520" s="17"/>
      <c r="C520" s="17"/>
      <c r="D520" s="17"/>
      <c r="E520" s="17"/>
      <c r="F520" s="17"/>
      <c r="G520" s="17"/>
      <c r="H520" s="18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</row>
    <row r="521" spans="1:20" x14ac:dyDescent="0.25">
      <c r="A521" s="130"/>
      <c r="B521" s="17"/>
      <c r="C521" s="17"/>
      <c r="D521" s="17"/>
      <c r="E521" s="17"/>
      <c r="F521" s="17"/>
      <c r="G521" s="17"/>
      <c r="H521" s="18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</row>
    <row r="522" spans="1:20" x14ac:dyDescent="0.25">
      <c r="A522" s="130"/>
      <c r="B522" s="17"/>
      <c r="C522" s="17"/>
      <c r="D522" s="17"/>
      <c r="E522" s="17"/>
      <c r="F522" s="17"/>
      <c r="G522" s="17"/>
      <c r="H522" s="18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</row>
    <row r="523" spans="1:20" x14ac:dyDescent="0.25">
      <c r="A523" s="130"/>
      <c r="B523" s="17"/>
      <c r="C523" s="17"/>
      <c r="D523" s="17"/>
      <c r="E523" s="17"/>
      <c r="F523" s="17"/>
      <c r="G523" s="17"/>
      <c r="H523" s="18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</row>
    <row r="524" spans="1:20" x14ac:dyDescent="0.25">
      <c r="A524" s="130"/>
      <c r="B524" s="17"/>
      <c r="C524" s="17"/>
      <c r="D524" s="17"/>
      <c r="E524" s="17"/>
      <c r="F524" s="17"/>
      <c r="G524" s="17"/>
      <c r="H524" s="18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</row>
    <row r="525" spans="1:20" x14ac:dyDescent="0.25">
      <c r="A525" s="130"/>
      <c r="B525" s="17"/>
      <c r="C525" s="17"/>
      <c r="D525" s="17"/>
      <c r="E525" s="17"/>
      <c r="F525" s="17"/>
      <c r="G525" s="17"/>
      <c r="H525" s="18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</row>
    <row r="526" spans="1:20" x14ac:dyDescent="0.25">
      <c r="A526" s="130"/>
      <c r="B526" s="17"/>
      <c r="C526" s="17"/>
      <c r="D526" s="17"/>
      <c r="E526" s="17"/>
      <c r="F526" s="17"/>
      <c r="G526" s="17"/>
      <c r="H526" s="18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</row>
    <row r="527" spans="1:20" x14ac:dyDescent="0.25">
      <c r="A527" s="130"/>
      <c r="B527" s="17"/>
      <c r="C527" s="17"/>
      <c r="D527" s="17"/>
      <c r="E527" s="17"/>
      <c r="F527" s="17"/>
      <c r="G527" s="17"/>
      <c r="H527" s="18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</row>
    <row r="528" spans="1:20" x14ac:dyDescent="0.25">
      <c r="A528" s="130"/>
      <c r="B528" s="17"/>
      <c r="C528" s="17"/>
      <c r="D528" s="17"/>
      <c r="E528" s="17"/>
      <c r="F528" s="17"/>
      <c r="G528" s="17"/>
      <c r="H528" s="18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</row>
    <row r="529" spans="1:20" x14ac:dyDescent="0.25">
      <c r="A529" s="130"/>
      <c r="B529" s="17"/>
      <c r="C529" s="17"/>
      <c r="D529" s="17"/>
      <c r="E529" s="17"/>
      <c r="F529" s="17"/>
      <c r="G529" s="17"/>
      <c r="H529" s="18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</row>
    <row r="530" spans="1:20" x14ac:dyDescent="0.25">
      <c r="A530" s="130"/>
      <c r="B530" s="17"/>
      <c r="C530" s="17"/>
      <c r="D530" s="17"/>
      <c r="E530" s="17"/>
      <c r="F530" s="17"/>
      <c r="G530" s="17"/>
      <c r="H530" s="18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</row>
    <row r="531" spans="1:20" x14ac:dyDescent="0.25">
      <c r="A531" s="130"/>
      <c r="B531" s="17"/>
      <c r="C531" s="17"/>
      <c r="D531" s="17"/>
      <c r="E531" s="17"/>
      <c r="F531" s="17"/>
      <c r="G531" s="17"/>
      <c r="H531" s="18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</row>
    <row r="532" spans="1:20" x14ac:dyDescent="0.25">
      <c r="A532" s="130"/>
      <c r="B532" s="17"/>
      <c r="C532" s="17"/>
      <c r="D532" s="17"/>
      <c r="E532" s="17"/>
      <c r="F532" s="17"/>
      <c r="G532" s="17"/>
      <c r="H532" s="18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</row>
    <row r="533" spans="1:20" x14ac:dyDescent="0.25">
      <c r="A533" s="130"/>
      <c r="B533" s="17"/>
      <c r="C533" s="17"/>
      <c r="D533" s="17"/>
      <c r="E533" s="17"/>
      <c r="F533" s="17"/>
      <c r="G533" s="17"/>
      <c r="H533" s="18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</row>
    <row r="534" spans="1:20" x14ac:dyDescent="0.25">
      <c r="A534" s="130"/>
      <c r="B534" s="17"/>
      <c r="C534" s="17"/>
      <c r="D534" s="17"/>
      <c r="E534" s="17"/>
      <c r="F534" s="17"/>
      <c r="G534" s="17"/>
      <c r="H534" s="18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</row>
    <row r="535" spans="1:20" x14ac:dyDescent="0.25">
      <c r="A535" s="130"/>
      <c r="B535" s="17"/>
      <c r="C535" s="17"/>
      <c r="D535" s="17"/>
      <c r="E535" s="17"/>
      <c r="F535" s="17"/>
      <c r="G535" s="17"/>
      <c r="H535" s="18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</row>
    <row r="536" spans="1:20" x14ac:dyDescent="0.25">
      <c r="A536" s="130"/>
      <c r="B536" s="17"/>
      <c r="C536" s="17"/>
      <c r="D536" s="17"/>
      <c r="E536" s="17"/>
      <c r="F536" s="17"/>
      <c r="G536" s="17"/>
      <c r="H536" s="18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</row>
    <row r="537" spans="1:20" x14ac:dyDescent="0.25">
      <c r="A537" s="130"/>
      <c r="B537" s="17"/>
      <c r="C537" s="17"/>
      <c r="D537" s="17"/>
      <c r="E537" s="17"/>
      <c r="F537" s="17"/>
      <c r="G537" s="17"/>
      <c r="H537" s="18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</row>
    <row r="538" spans="1:20" x14ac:dyDescent="0.25">
      <c r="A538" s="130"/>
      <c r="B538" s="17"/>
      <c r="C538" s="17"/>
      <c r="D538" s="17"/>
      <c r="E538" s="17"/>
      <c r="F538" s="17"/>
      <c r="G538" s="17"/>
      <c r="H538" s="18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</row>
    <row r="539" spans="1:20" x14ac:dyDescent="0.25">
      <c r="A539" s="130"/>
      <c r="B539" s="17"/>
      <c r="C539" s="17"/>
      <c r="D539" s="17"/>
      <c r="E539" s="17"/>
      <c r="F539" s="17"/>
      <c r="G539" s="17"/>
      <c r="H539" s="18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</row>
    <row r="540" spans="1:20" x14ac:dyDescent="0.25">
      <c r="A540" s="130"/>
      <c r="B540" s="17"/>
      <c r="C540" s="17"/>
      <c r="D540" s="17"/>
      <c r="E540" s="17"/>
      <c r="F540" s="17"/>
      <c r="G540" s="17"/>
      <c r="H540" s="18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</row>
    <row r="541" spans="1:20" x14ac:dyDescent="0.25">
      <c r="A541" s="130"/>
      <c r="B541" s="17"/>
      <c r="C541" s="17"/>
      <c r="D541" s="17"/>
      <c r="E541" s="17"/>
      <c r="F541" s="17"/>
      <c r="G541" s="17"/>
      <c r="H541" s="18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</row>
    <row r="542" spans="1:20" x14ac:dyDescent="0.25">
      <c r="A542" s="130"/>
      <c r="B542" s="17"/>
      <c r="C542" s="17"/>
      <c r="D542" s="17"/>
      <c r="E542" s="17"/>
      <c r="F542" s="17"/>
      <c r="G542" s="17"/>
      <c r="H542" s="18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</row>
    <row r="543" spans="1:20" x14ac:dyDescent="0.25">
      <c r="A543" s="130"/>
      <c r="B543" s="17"/>
      <c r="C543" s="17"/>
      <c r="D543" s="17"/>
      <c r="E543" s="17"/>
      <c r="F543" s="17"/>
      <c r="G543" s="17"/>
      <c r="H543" s="18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</row>
    <row r="544" spans="1:20" x14ac:dyDescent="0.25">
      <c r="A544" s="130"/>
      <c r="B544" s="17"/>
      <c r="C544" s="17"/>
      <c r="D544" s="17"/>
      <c r="E544" s="17"/>
      <c r="F544" s="17"/>
      <c r="G544" s="17"/>
      <c r="H544" s="18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</row>
    <row r="545" spans="1:20" x14ac:dyDescent="0.25">
      <c r="A545" s="130"/>
      <c r="B545" s="17"/>
      <c r="C545" s="17"/>
      <c r="D545" s="17"/>
      <c r="E545" s="17"/>
      <c r="F545" s="17"/>
      <c r="G545" s="17"/>
      <c r="H545" s="18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</row>
    <row r="546" spans="1:20" x14ac:dyDescent="0.25">
      <c r="A546" s="130"/>
      <c r="B546" s="17"/>
      <c r="C546" s="17"/>
      <c r="D546" s="17"/>
      <c r="E546" s="17"/>
      <c r="F546" s="17"/>
      <c r="G546" s="17"/>
      <c r="H546" s="18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</row>
    <row r="547" spans="1:20" x14ac:dyDescent="0.25">
      <c r="A547" s="130"/>
      <c r="B547" s="17"/>
      <c r="C547" s="17"/>
      <c r="D547" s="17"/>
      <c r="E547" s="17"/>
      <c r="F547" s="17"/>
      <c r="G547" s="17"/>
      <c r="H547" s="18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</row>
    <row r="548" spans="1:20" x14ac:dyDescent="0.25">
      <c r="A548" s="130"/>
      <c r="B548" s="17"/>
      <c r="C548" s="17"/>
      <c r="D548" s="17"/>
      <c r="E548" s="17"/>
      <c r="F548" s="17"/>
      <c r="G548" s="17"/>
      <c r="H548" s="18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</row>
    <row r="549" spans="1:20" x14ac:dyDescent="0.25">
      <c r="A549" s="130"/>
      <c r="B549" s="17"/>
      <c r="C549" s="17"/>
      <c r="D549" s="17"/>
      <c r="E549" s="17"/>
      <c r="F549" s="17"/>
      <c r="G549" s="17"/>
      <c r="H549" s="18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</row>
    <row r="550" spans="1:20" x14ac:dyDescent="0.25">
      <c r="A550" s="130"/>
      <c r="B550" s="17"/>
      <c r="C550" s="17"/>
      <c r="D550" s="17"/>
      <c r="E550" s="17"/>
      <c r="F550" s="17"/>
      <c r="G550" s="17"/>
      <c r="H550" s="18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</row>
    <row r="551" spans="1:20" x14ac:dyDescent="0.25">
      <c r="A551" s="130"/>
      <c r="B551" s="17"/>
      <c r="C551" s="17"/>
      <c r="D551" s="17"/>
      <c r="E551" s="17"/>
      <c r="F551" s="17"/>
      <c r="G551" s="17"/>
      <c r="H551" s="18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</row>
    <row r="552" spans="1:20" x14ac:dyDescent="0.25">
      <c r="A552" s="130"/>
      <c r="B552" s="17"/>
      <c r="C552" s="17"/>
      <c r="D552" s="17"/>
      <c r="E552" s="17"/>
      <c r="F552" s="17"/>
      <c r="G552" s="17"/>
      <c r="H552" s="18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</row>
    <row r="553" spans="1:20" x14ac:dyDescent="0.25">
      <c r="A553" s="130"/>
      <c r="B553" s="17"/>
      <c r="C553" s="17"/>
      <c r="D553" s="17"/>
      <c r="E553" s="17"/>
      <c r="F553" s="17"/>
      <c r="G553" s="17"/>
      <c r="H553" s="18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</row>
    <row r="554" spans="1:20" x14ac:dyDescent="0.25">
      <c r="A554" s="130"/>
      <c r="B554" s="17"/>
      <c r="C554" s="17"/>
      <c r="D554" s="17"/>
      <c r="E554" s="17"/>
      <c r="F554" s="17"/>
      <c r="G554" s="17"/>
      <c r="H554" s="18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</row>
    <row r="555" spans="1:20" x14ac:dyDescent="0.25">
      <c r="A555" s="130"/>
      <c r="B555" s="17"/>
      <c r="C555" s="17"/>
      <c r="D555" s="17"/>
      <c r="E555" s="17"/>
      <c r="F555" s="17"/>
      <c r="G555" s="17"/>
      <c r="H555" s="18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</row>
    <row r="556" spans="1:20" x14ac:dyDescent="0.25">
      <c r="A556" s="130"/>
      <c r="B556" s="17"/>
      <c r="C556" s="17"/>
      <c r="D556" s="17"/>
      <c r="E556" s="17"/>
      <c r="F556" s="17"/>
      <c r="G556" s="17"/>
      <c r="H556" s="18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</row>
    <row r="557" spans="1:20" x14ac:dyDescent="0.25">
      <c r="A557" s="130"/>
      <c r="B557" s="17"/>
      <c r="C557" s="17"/>
      <c r="D557" s="17"/>
      <c r="E557" s="17"/>
      <c r="F557" s="17"/>
      <c r="G557" s="17"/>
      <c r="H557" s="18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</row>
    <row r="558" spans="1:20" x14ac:dyDescent="0.25">
      <c r="A558" s="130"/>
      <c r="B558" s="17"/>
      <c r="C558" s="17"/>
      <c r="D558" s="17"/>
      <c r="E558" s="17"/>
      <c r="F558" s="17"/>
      <c r="G558" s="17"/>
      <c r="H558" s="18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</row>
    <row r="559" spans="1:20" x14ac:dyDescent="0.25">
      <c r="A559" s="130"/>
      <c r="B559" s="17"/>
      <c r="C559" s="17"/>
      <c r="D559" s="17"/>
      <c r="E559" s="17"/>
      <c r="F559" s="17"/>
      <c r="G559" s="17"/>
      <c r="H559" s="18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</row>
    <row r="560" spans="1:20" x14ac:dyDescent="0.25">
      <c r="A560" s="130"/>
      <c r="B560" s="17"/>
      <c r="C560" s="17"/>
      <c r="D560" s="17"/>
      <c r="E560" s="17"/>
      <c r="F560" s="17"/>
      <c r="G560" s="17"/>
      <c r="H560" s="18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</row>
    <row r="561" spans="1:20" x14ac:dyDescent="0.25">
      <c r="A561" s="130"/>
      <c r="B561" s="17"/>
      <c r="C561" s="17"/>
      <c r="D561" s="17"/>
      <c r="E561" s="17"/>
      <c r="F561" s="17"/>
      <c r="G561" s="17"/>
      <c r="H561" s="18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</row>
    <row r="562" spans="1:20" x14ac:dyDescent="0.25">
      <c r="A562" s="130"/>
      <c r="B562" s="17"/>
      <c r="C562" s="17"/>
      <c r="D562" s="17"/>
      <c r="E562" s="17"/>
      <c r="F562" s="17"/>
      <c r="G562" s="17"/>
      <c r="H562" s="18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</row>
    <row r="563" spans="1:20" x14ac:dyDescent="0.25">
      <c r="A563" s="130"/>
      <c r="B563" s="17"/>
      <c r="C563" s="17"/>
      <c r="D563" s="17"/>
      <c r="E563" s="17"/>
      <c r="F563" s="17"/>
      <c r="G563" s="17"/>
      <c r="H563" s="18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</row>
    <row r="564" spans="1:20" x14ac:dyDescent="0.25">
      <c r="A564" s="130"/>
      <c r="B564" s="17"/>
      <c r="C564" s="17"/>
      <c r="D564" s="17"/>
      <c r="E564" s="17"/>
      <c r="F564" s="17"/>
      <c r="G564" s="17"/>
      <c r="H564" s="18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</row>
    <row r="565" spans="1:20" x14ac:dyDescent="0.25">
      <c r="A565" s="130"/>
      <c r="B565" s="17"/>
      <c r="C565" s="17"/>
      <c r="D565" s="17"/>
      <c r="E565" s="17"/>
      <c r="F565" s="17"/>
      <c r="G565" s="17"/>
      <c r="H565" s="18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</row>
    <row r="566" spans="1:20" x14ac:dyDescent="0.25">
      <c r="A566" s="130"/>
      <c r="B566" s="17"/>
      <c r="C566" s="17"/>
      <c r="D566" s="17"/>
      <c r="E566" s="17"/>
      <c r="F566" s="17"/>
      <c r="G566" s="17"/>
      <c r="H566" s="18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</row>
    <row r="567" spans="1:20" x14ac:dyDescent="0.25">
      <c r="A567" s="130"/>
      <c r="B567" s="17"/>
      <c r="C567" s="17"/>
      <c r="D567" s="17"/>
      <c r="E567" s="17"/>
      <c r="F567" s="17"/>
      <c r="G567" s="17"/>
      <c r="H567" s="18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</row>
    <row r="568" spans="1:20" x14ac:dyDescent="0.25">
      <c r="A568" s="130"/>
      <c r="B568" s="17"/>
      <c r="C568" s="17"/>
      <c r="D568" s="17"/>
      <c r="E568" s="17"/>
      <c r="F568" s="17"/>
      <c r="G568" s="17"/>
      <c r="H568" s="18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</row>
    <row r="569" spans="1:20" x14ac:dyDescent="0.25">
      <c r="A569" s="130"/>
      <c r="B569" s="17"/>
      <c r="C569" s="17"/>
      <c r="D569" s="17"/>
      <c r="E569" s="17"/>
      <c r="F569" s="17"/>
      <c r="G569" s="17"/>
      <c r="H569" s="18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</row>
    <row r="570" spans="1:20" x14ac:dyDescent="0.25">
      <c r="A570" s="130"/>
      <c r="B570" s="17"/>
      <c r="C570" s="17"/>
      <c r="D570" s="17"/>
      <c r="E570" s="17"/>
      <c r="F570" s="17"/>
      <c r="G570" s="17"/>
      <c r="H570" s="18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</row>
    <row r="571" spans="1:20" x14ac:dyDescent="0.25">
      <c r="A571" s="130"/>
      <c r="B571" s="17"/>
      <c r="C571" s="17"/>
      <c r="D571" s="17"/>
      <c r="E571" s="17"/>
      <c r="F571" s="17"/>
      <c r="G571" s="17"/>
      <c r="H571" s="18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</row>
    <row r="572" spans="1:20" x14ac:dyDescent="0.25">
      <c r="A572" s="130"/>
      <c r="B572" s="17"/>
      <c r="C572" s="17"/>
      <c r="D572" s="17"/>
      <c r="E572" s="17"/>
      <c r="F572" s="17"/>
      <c r="G572" s="17"/>
      <c r="H572" s="18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</row>
    <row r="573" spans="1:20" x14ac:dyDescent="0.25">
      <c r="A573" s="130"/>
      <c r="B573" s="17"/>
      <c r="C573" s="17"/>
      <c r="D573" s="17"/>
      <c r="E573" s="17"/>
      <c r="F573" s="17"/>
      <c r="G573" s="17"/>
      <c r="H573" s="18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</row>
    <row r="574" spans="1:20" x14ac:dyDescent="0.25">
      <c r="A574" s="130"/>
      <c r="B574" s="17"/>
      <c r="C574" s="17"/>
      <c r="D574" s="17"/>
      <c r="E574" s="17"/>
      <c r="F574" s="17"/>
      <c r="G574" s="17"/>
      <c r="H574" s="18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</row>
    <row r="575" spans="1:20" x14ac:dyDescent="0.25">
      <c r="A575" s="130"/>
      <c r="B575" s="17"/>
      <c r="C575" s="17"/>
      <c r="D575" s="17"/>
      <c r="E575" s="17"/>
      <c r="F575" s="17"/>
      <c r="G575" s="17"/>
      <c r="H575" s="18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</row>
    <row r="576" spans="1:20" x14ac:dyDescent="0.25">
      <c r="A576" s="130"/>
      <c r="B576" s="17"/>
      <c r="C576" s="17"/>
      <c r="D576" s="17"/>
      <c r="E576" s="17"/>
      <c r="F576" s="17"/>
      <c r="G576" s="17"/>
      <c r="H576" s="18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</row>
    <row r="577" spans="1:20" x14ac:dyDescent="0.25">
      <c r="A577" s="130"/>
      <c r="B577" s="17"/>
      <c r="C577" s="17"/>
      <c r="D577" s="17"/>
      <c r="E577" s="17"/>
      <c r="F577" s="17"/>
      <c r="G577" s="17"/>
      <c r="H577" s="18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</row>
    <row r="578" spans="1:20" x14ac:dyDescent="0.25">
      <c r="A578" s="130"/>
      <c r="B578" s="17"/>
      <c r="C578" s="17"/>
      <c r="D578" s="17"/>
      <c r="E578" s="17"/>
      <c r="F578" s="17"/>
      <c r="G578" s="17"/>
      <c r="H578" s="18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</row>
    <row r="579" spans="1:20" x14ac:dyDescent="0.25">
      <c r="A579" s="130"/>
      <c r="B579" s="17"/>
      <c r="C579" s="17"/>
      <c r="D579" s="17"/>
      <c r="E579" s="17"/>
      <c r="F579" s="17"/>
      <c r="G579" s="17"/>
      <c r="H579" s="18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</row>
    <row r="580" spans="1:20" x14ac:dyDescent="0.25">
      <c r="A580" s="130"/>
      <c r="B580" s="17"/>
      <c r="C580" s="17"/>
      <c r="D580" s="17"/>
      <c r="E580" s="17"/>
      <c r="F580" s="17"/>
      <c r="G580" s="17"/>
      <c r="H580" s="18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</row>
    <row r="581" spans="1:20" x14ac:dyDescent="0.25">
      <c r="A581" s="130"/>
      <c r="B581" s="17"/>
      <c r="C581" s="17"/>
      <c r="D581" s="17"/>
      <c r="E581" s="17"/>
      <c r="F581" s="17"/>
      <c r="G581" s="17"/>
      <c r="H581" s="18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</row>
    <row r="582" spans="1:20" x14ac:dyDescent="0.25">
      <c r="A582" s="130"/>
      <c r="B582" s="17"/>
      <c r="C582" s="17"/>
      <c r="D582" s="17"/>
      <c r="E582" s="17"/>
      <c r="F582" s="17"/>
      <c r="G582" s="17"/>
      <c r="H582" s="18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</row>
    <row r="583" spans="1:20" x14ac:dyDescent="0.25">
      <c r="A583" s="130"/>
      <c r="B583" s="17"/>
      <c r="C583" s="17"/>
      <c r="D583" s="17"/>
      <c r="E583" s="17"/>
      <c r="F583" s="17"/>
      <c r="G583" s="17"/>
      <c r="H583" s="18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</row>
    <row r="584" spans="1:20" x14ac:dyDescent="0.25">
      <c r="A584" s="130"/>
      <c r="B584" s="17"/>
      <c r="C584" s="17"/>
      <c r="D584" s="17"/>
      <c r="E584" s="17"/>
      <c r="F584" s="17"/>
      <c r="G584" s="17"/>
      <c r="H584" s="18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</row>
    <row r="585" spans="1:20" x14ac:dyDescent="0.25">
      <c r="A585" s="130"/>
      <c r="B585" s="17"/>
      <c r="C585" s="17"/>
      <c r="D585" s="17"/>
      <c r="E585" s="17"/>
      <c r="F585" s="17"/>
      <c r="G585" s="17"/>
      <c r="H585" s="18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</row>
    <row r="586" spans="1:20" x14ac:dyDescent="0.25">
      <c r="A586" s="130"/>
      <c r="B586" s="17"/>
      <c r="C586" s="17"/>
      <c r="D586" s="17"/>
      <c r="E586" s="17"/>
      <c r="F586" s="17"/>
      <c r="G586" s="17"/>
      <c r="H586" s="18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</row>
    <row r="587" spans="1:20" x14ac:dyDescent="0.25">
      <c r="A587" s="130"/>
      <c r="B587" s="17"/>
      <c r="C587" s="17"/>
      <c r="D587" s="17"/>
      <c r="E587" s="17"/>
      <c r="F587" s="17"/>
      <c r="G587" s="17"/>
      <c r="H587" s="18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</row>
    <row r="588" spans="1:20" x14ac:dyDescent="0.25">
      <c r="A588" s="130"/>
      <c r="B588" s="17"/>
      <c r="C588" s="17"/>
      <c r="D588" s="17"/>
      <c r="E588" s="17"/>
      <c r="F588" s="17"/>
      <c r="G588" s="17"/>
      <c r="H588" s="18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</row>
    <row r="589" spans="1:20" x14ac:dyDescent="0.25">
      <c r="A589" s="130"/>
      <c r="B589" s="17"/>
      <c r="C589" s="17"/>
      <c r="D589" s="17"/>
      <c r="E589" s="17"/>
      <c r="F589" s="17"/>
      <c r="G589" s="17"/>
      <c r="H589" s="18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</row>
    <row r="590" spans="1:20" x14ac:dyDescent="0.25">
      <c r="A590" s="130"/>
      <c r="B590" s="17"/>
      <c r="C590" s="17"/>
      <c r="D590" s="17"/>
      <c r="E590" s="17"/>
      <c r="F590" s="17"/>
      <c r="G590" s="17"/>
      <c r="H590" s="18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</row>
    <row r="591" spans="1:20" x14ac:dyDescent="0.25">
      <c r="A591" s="130"/>
      <c r="B591" s="17"/>
      <c r="C591" s="17"/>
      <c r="D591" s="17"/>
      <c r="E591" s="17"/>
      <c r="F591" s="17"/>
      <c r="G591" s="17"/>
      <c r="H591" s="18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</row>
    <row r="592" spans="1:20" x14ac:dyDescent="0.25">
      <c r="A592" s="130"/>
      <c r="B592" s="17"/>
      <c r="C592" s="17"/>
      <c r="D592" s="17"/>
      <c r="E592" s="17"/>
      <c r="F592" s="17"/>
      <c r="G592" s="17"/>
      <c r="H592" s="18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</row>
    <row r="593" spans="1:20" x14ac:dyDescent="0.25">
      <c r="A593" s="130"/>
      <c r="B593" s="17"/>
      <c r="C593" s="17"/>
      <c r="D593" s="17"/>
      <c r="E593" s="17"/>
      <c r="F593" s="17"/>
      <c r="G593" s="17"/>
      <c r="H593" s="18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</row>
    <row r="594" spans="1:20" x14ac:dyDescent="0.25">
      <c r="A594" s="130"/>
      <c r="B594" s="17"/>
      <c r="C594" s="17"/>
      <c r="D594" s="17"/>
      <c r="E594" s="17"/>
      <c r="F594" s="17"/>
      <c r="G594" s="17"/>
      <c r="H594" s="18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</row>
    <row r="595" spans="1:20" x14ac:dyDescent="0.25">
      <c r="A595" s="130"/>
      <c r="B595" s="17"/>
      <c r="C595" s="17"/>
      <c r="D595" s="17"/>
      <c r="E595" s="17"/>
      <c r="F595" s="17"/>
      <c r="G595" s="17"/>
      <c r="H595" s="18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</row>
    <row r="596" spans="1:20" x14ac:dyDescent="0.25">
      <c r="A596" s="130"/>
      <c r="B596" s="17"/>
      <c r="C596" s="17"/>
      <c r="D596" s="17"/>
      <c r="E596" s="17"/>
      <c r="F596" s="17"/>
      <c r="G596" s="17"/>
      <c r="H596" s="18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</row>
    <row r="597" spans="1:20" x14ac:dyDescent="0.25">
      <c r="A597" s="130"/>
      <c r="B597" s="17"/>
      <c r="C597" s="17"/>
      <c r="D597" s="17"/>
      <c r="E597" s="17"/>
      <c r="F597" s="17"/>
      <c r="G597" s="17"/>
      <c r="H597" s="18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</row>
    <row r="598" spans="1:20" x14ac:dyDescent="0.25">
      <c r="A598" s="130"/>
      <c r="B598" s="17"/>
      <c r="C598" s="17"/>
      <c r="D598" s="17"/>
      <c r="E598" s="17"/>
      <c r="F598" s="17"/>
      <c r="G598" s="17"/>
      <c r="H598" s="18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</row>
    <row r="599" spans="1:20" x14ac:dyDescent="0.25">
      <c r="A599" s="130"/>
      <c r="B599" s="17"/>
      <c r="C599" s="17"/>
      <c r="D599" s="17"/>
      <c r="E599" s="17"/>
      <c r="F599" s="17"/>
      <c r="G599" s="17"/>
      <c r="H599" s="18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</row>
    <row r="600" spans="1:20" x14ac:dyDescent="0.25">
      <c r="A600" s="130"/>
      <c r="B600" s="17"/>
      <c r="C600" s="17"/>
      <c r="D600" s="17"/>
      <c r="E600" s="17"/>
      <c r="F600" s="17"/>
      <c r="G600" s="17"/>
      <c r="H600" s="18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</row>
    <row r="601" spans="1:20" x14ac:dyDescent="0.25">
      <c r="A601" s="130"/>
      <c r="B601" s="17"/>
      <c r="C601" s="17"/>
      <c r="D601" s="17"/>
      <c r="E601" s="17"/>
      <c r="F601" s="17"/>
      <c r="G601" s="17"/>
      <c r="H601" s="18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</row>
    <row r="602" spans="1:20" x14ac:dyDescent="0.25">
      <c r="A602" s="130"/>
      <c r="B602" s="17"/>
      <c r="C602" s="17"/>
      <c r="D602" s="17"/>
      <c r="E602" s="17"/>
      <c r="F602" s="17"/>
      <c r="G602" s="17"/>
      <c r="H602" s="18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</row>
    <row r="603" spans="1:20" x14ac:dyDescent="0.25">
      <c r="A603" s="130"/>
      <c r="B603" s="17"/>
      <c r="C603" s="17"/>
      <c r="D603" s="17"/>
      <c r="E603" s="17"/>
      <c r="F603" s="17"/>
      <c r="G603" s="17"/>
      <c r="H603" s="18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</row>
    <row r="604" spans="1:20" x14ac:dyDescent="0.25">
      <c r="A604" s="130"/>
      <c r="B604" s="17"/>
      <c r="C604" s="17"/>
      <c r="D604" s="17"/>
      <c r="E604" s="17"/>
      <c r="F604" s="17"/>
      <c r="G604" s="17"/>
      <c r="H604" s="18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</row>
    <row r="605" spans="1:20" x14ac:dyDescent="0.25">
      <c r="A605" s="130"/>
      <c r="B605" s="17"/>
      <c r="C605" s="17"/>
      <c r="D605" s="17"/>
      <c r="E605" s="17"/>
      <c r="F605" s="17"/>
      <c r="G605" s="17"/>
      <c r="H605" s="18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</row>
    <row r="606" spans="1:20" x14ac:dyDescent="0.25">
      <c r="A606" s="130"/>
      <c r="B606" s="17"/>
      <c r="C606" s="17"/>
      <c r="D606" s="17"/>
      <c r="E606" s="17"/>
      <c r="F606" s="17"/>
      <c r="G606" s="17"/>
      <c r="H606" s="18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</row>
    <row r="607" spans="1:20" x14ac:dyDescent="0.25">
      <c r="A607" s="130"/>
      <c r="B607" s="17"/>
      <c r="C607" s="17"/>
      <c r="D607" s="17"/>
      <c r="E607" s="17"/>
      <c r="F607" s="17"/>
      <c r="G607" s="17"/>
      <c r="H607" s="18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</row>
    <row r="608" spans="1:20" x14ac:dyDescent="0.25">
      <c r="A608" s="130"/>
      <c r="B608" s="17"/>
      <c r="C608" s="17"/>
      <c r="D608" s="17"/>
      <c r="E608" s="17"/>
      <c r="F608" s="17"/>
      <c r="G608" s="17"/>
      <c r="H608" s="18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</row>
    <row r="609" spans="1:20" x14ac:dyDescent="0.25">
      <c r="A609" s="130"/>
      <c r="B609" s="17"/>
      <c r="C609" s="17"/>
      <c r="D609" s="17"/>
      <c r="E609" s="17"/>
      <c r="F609" s="17"/>
      <c r="G609" s="17"/>
      <c r="H609" s="18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</row>
    <row r="610" spans="1:20" x14ac:dyDescent="0.25">
      <c r="A610" s="130"/>
      <c r="B610" s="17"/>
      <c r="C610" s="17"/>
      <c r="D610" s="17"/>
      <c r="E610" s="17"/>
      <c r="F610" s="17"/>
      <c r="G610" s="17"/>
      <c r="H610" s="18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</row>
    <row r="611" spans="1:20" x14ac:dyDescent="0.25">
      <c r="A611" s="130"/>
      <c r="B611" s="17"/>
      <c r="C611" s="17"/>
      <c r="D611" s="17"/>
      <c r="E611" s="17"/>
      <c r="F611" s="17"/>
      <c r="G611" s="17"/>
      <c r="H611" s="18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</row>
    <row r="612" spans="1:20" x14ac:dyDescent="0.25">
      <c r="A612" s="130"/>
      <c r="B612" s="17"/>
      <c r="C612" s="17"/>
      <c r="D612" s="17"/>
      <c r="E612" s="17"/>
      <c r="F612" s="17"/>
      <c r="G612" s="17"/>
      <c r="H612" s="18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</row>
    <row r="613" spans="1:20" x14ac:dyDescent="0.25">
      <c r="A613" s="130"/>
      <c r="B613" s="17"/>
      <c r="C613" s="17"/>
      <c r="D613" s="17"/>
      <c r="E613" s="17"/>
      <c r="F613" s="17"/>
      <c r="G613" s="17"/>
      <c r="H613" s="18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</row>
    <row r="614" spans="1:20" x14ac:dyDescent="0.25">
      <c r="A614" s="130"/>
      <c r="B614" s="17"/>
      <c r="C614" s="17"/>
      <c r="D614" s="17"/>
      <c r="E614" s="17"/>
      <c r="F614" s="17"/>
      <c r="G614" s="17"/>
      <c r="H614" s="18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</row>
    <row r="615" spans="1:20" x14ac:dyDescent="0.25">
      <c r="A615" s="130"/>
      <c r="B615" s="17"/>
      <c r="C615" s="17"/>
      <c r="D615" s="17"/>
      <c r="E615" s="17"/>
      <c r="F615" s="17"/>
      <c r="G615" s="17"/>
      <c r="H615" s="18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</row>
    <row r="616" spans="1:20" x14ac:dyDescent="0.25">
      <c r="A616" s="130"/>
      <c r="B616" s="17"/>
      <c r="C616" s="17"/>
      <c r="D616" s="17"/>
      <c r="E616" s="17"/>
      <c r="F616" s="17"/>
      <c r="G616" s="17"/>
      <c r="H616" s="18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</row>
    <row r="617" spans="1:20" x14ac:dyDescent="0.25">
      <c r="A617" s="130"/>
      <c r="B617" s="17"/>
      <c r="C617" s="17"/>
      <c r="D617" s="17"/>
      <c r="E617" s="17"/>
      <c r="F617" s="17"/>
      <c r="G617" s="17"/>
      <c r="H617" s="18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</row>
    <row r="618" spans="1:20" x14ac:dyDescent="0.25">
      <c r="A618" s="130"/>
      <c r="B618" s="17"/>
      <c r="C618" s="17"/>
      <c r="D618" s="17"/>
      <c r="E618" s="17"/>
      <c r="F618" s="17"/>
      <c r="G618" s="17"/>
      <c r="H618" s="18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</row>
    <row r="619" spans="1:20" x14ac:dyDescent="0.25">
      <c r="A619" s="130"/>
      <c r="B619" s="17"/>
      <c r="C619" s="17"/>
      <c r="D619" s="17"/>
      <c r="E619" s="17"/>
      <c r="F619" s="17"/>
      <c r="G619" s="17"/>
      <c r="H619" s="18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</row>
    <row r="620" spans="1:20" x14ac:dyDescent="0.25">
      <c r="A620" s="130"/>
      <c r="B620" s="17"/>
      <c r="C620" s="17"/>
      <c r="D620" s="17"/>
      <c r="E620" s="17"/>
      <c r="F620" s="17"/>
      <c r="G620" s="17"/>
      <c r="H620" s="18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</row>
    <row r="621" spans="1:20" x14ac:dyDescent="0.25">
      <c r="A621" s="130"/>
      <c r="B621" s="17"/>
      <c r="C621" s="17"/>
      <c r="D621" s="17"/>
      <c r="E621" s="17"/>
      <c r="F621" s="17"/>
      <c r="G621" s="17"/>
      <c r="H621" s="18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</row>
    <row r="622" spans="1:20" x14ac:dyDescent="0.25">
      <c r="A622" s="130"/>
      <c r="B622" s="17"/>
      <c r="C622" s="17"/>
      <c r="D622" s="17"/>
      <c r="E622" s="17"/>
      <c r="F622" s="17"/>
      <c r="G622" s="17"/>
      <c r="H622" s="18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</row>
    <row r="623" spans="1:20" x14ac:dyDescent="0.25">
      <c r="A623" s="130"/>
      <c r="B623" s="17"/>
      <c r="C623" s="17"/>
      <c r="D623" s="17"/>
      <c r="E623" s="17"/>
      <c r="F623" s="17"/>
      <c r="G623" s="17"/>
      <c r="H623" s="18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</row>
    <row r="624" spans="1:20" x14ac:dyDescent="0.25">
      <c r="A624" s="130"/>
      <c r="B624" s="17"/>
      <c r="C624" s="17"/>
      <c r="D624" s="17"/>
      <c r="E624" s="17"/>
      <c r="F624" s="17"/>
      <c r="G624" s="17"/>
      <c r="H624" s="18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</row>
    <row r="625" spans="1:20" x14ac:dyDescent="0.25">
      <c r="A625" s="130"/>
      <c r="B625" s="17"/>
      <c r="C625" s="17"/>
      <c r="D625" s="17"/>
      <c r="E625" s="17"/>
      <c r="F625" s="17"/>
      <c r="G625" s="17"/>
      <c r="H625" s="18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</row>
    <row r="626" spans="1:20" x14ac:dyDescent="0.25">
      <c r="A626" s="130"/>
      <c r="B626" s="17"/>
      <c r="C626" s="17"/>
      <c r="D626" s="17"/>
      <c r="E626" s="17"/>
      <c r="F626" s="17"/>
      <c r="G626" s="17"/>
      <c r="H626" s="18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</row>
    <row r="627" spans="1:20" x14ac:dyDescent="0.25">
      <c r="A627" s="130"/>
      <c r="B627" s="17"/>
      <c r="C627" s="17"/>
      <c r="D627" s="17"/>
      <c r="E627" s="17"/>
      <c r="F627" s="17"/>
      <c r="G627" s="17"/>
      <c r="H627" s="18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</row>
    <row r="628" spans="1:20" x14ac:dyDescent="0.25">
      <c r="A628" s="130"/>
      <c r="B628" s="17"/>
      <c r="C628" s="17"/>
      <c r="D628" s="17"/>
      <c r="E628" s="17"/>
      <c r="F628" s="17"/>
      <c r="G628" s="17"/>
      <c r="H628" s="18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</row>
    <row r="629" spans="1:20" x14ac:dyDescent="0.25">
      <c r="A629" s="130"/>
      <c r="B629" s="17"/>
      <c r="C629" s="17"/>
      <c r="D629" s="17"/>
      <c r="E629" s="17"/>
      <c r="F629" s="17"/>
      <c r="G629" s="17"/>
      <c r="H629" s="18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</row>
    <row r="630" spans="1:20" x14ac:dyDescent="0.25">
      <c r="A630" s="130"/>
      <c r="B630" s="17"/>
      <c r="C630" s="17"/>
      <c r="D630" s="17"/>
      <c r="E630" s="17"/>
      <c r="F630" s="17"/>
      <c r="G630" s="17"/>
      <c r="H630" s="18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</row>
    <row r="631" spans="1:20" x14ac:dyDescent="0.25">
      <c r="A631" s="130"/>
      <c r="B631" s="17"/>
      <c r="C631" s="17"/>
      <c r="D631" s="17"/>
      <c r="E631" s="17"/>
      <c r="F631" s="17"/>
      <c r="G631" s="17"/>
      <c r="H631" s="18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</row>
    <row r="632" spans="1:20" x14ac:dyDescent="0.25">
      <c r="A632" s="130"/>
      <c r="B632" s="17"/>
      <c r="C632" s="17"/>
      <c r="D632" s="17"/>
      <c r="E632" s="17"/>
      <c r="F632" s="17"/>
      <c r="G632" s="17"/>
      <c r="H632" s="18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</row>
    <row r="633" spans="1:20" x14ac:dyDescent="0.25">
      <c r="A633" s="130"/>
      <c r="B633" s="17"/>
      <c r="C633" s="17"/>
      <c r="D633" s="17"/>
      <c r="E633" s="17"/>
      <c r="F633" s="17"/>
      <c r="G633" s="17"/>
      <c r="H633" s="18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</row>
    <row r="634" spans="1:20" x14ac:dyDescent="0.25">
      <c r="A634" s="130"/>
      <c r="B634" s="17"/>
      <c r="C634" s="17"/>
      <c r="D634" s="17"/>
      <c r="E634" s="17"/>
      <c r="F634" s="17"/>
      <c r="G634" s="17"/>
      <c r="H634" s="18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</row>
    <row r="635" spans="1:20" x14ac:dyDescent="0.25">
      <c r="A635" s="130"/>
      <c r="B635" s="17"/>
      <c r="C635" s="17"/>
      <c r="D635" s="17"/>
      <c r="E635" s="17"/>
      <c r="F635" s="17"/>
      <c r="G635" s="17"/>
      <c r="H635" s="18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</row>
    <row r="636" spans="1:20" x14ac:dyDescent="0.25">
      <c r="A636" s="130"/>
      <c r="B636" s="17"/>
      <c r="C636" s="17"/>
      <c r="D636" s="17"/>
      <c r="E636" s="17"/>
      <c r="F636" s="17"/>
      <c r="G636" s="17"/>
      <c r="H636" s="18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</row>
    <row r="637" spans="1:20" x14ac:dyDescent="0.25">
      <c r="A637" s="130"/>
      <c r="B637" s="17"/>
      <c r="C637" s="17"/>
      <c r="D637" s="17"/>
      <c r="E637" s="17"/>
      <c r="F637" s="17"/>
      <c r="G637" s="17"/>
      <c r="H637" s="18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</row>
    <row r="638" spans="1:20" x14ac:dyDescent="0.25">
      <c r="A638" s="130"/>
      <c r="B638" s="17"/>
      <c r="C638" s="17"/>
      <c r="D638" s="17"/>
      <c r="E638" s="17"/>
      <c r="F638" s="17"/>
      <c r="G638" s="17"/>
      <c r="H638" s="18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</row>
    <row r="639" spans="1:20" x14ac:dyDescent="0.25">
      <c r="A639" s="130"/>
      <c r="B639" s="17"/>
      <c r="C639" s="17"/>
      <c r="D639" s="17"/>
      <c r="E639" s="17"/>
      <c r="F639" s="17"/>
      <c r="G639" s="17"/>
      <c r="H639" s="18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</row>
    <row r="640" spans="1:20" x14ac:dyDescent="0.25">
      <c r="A640" s="130"/>
      <c r="B640" s="17"/>
      <c r="C640" s="17"/>
      <c r="D640" s="17"/>
      <c r="E640" s="17"/>
      <c r="F640" s="17"/>
      <c r="G640" s="17"/>
      <c r="H640" s="18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</row>
    <row r="641" spans="1:20" x14ac:dyDescent="0.25">
      <c r="A641" s="130"/>
      <c r="B641" s="17"/>
      <c r="C641" s="17"/>
      <c r="D641" s="17"/>
      <c r="E641" s="17"/>
      <c r="F641" s="17"/>
      <c r="G641" s="17"/>
      <c r="H641" s="18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</row>
    <row r="642" spans="1:20" x14ac:dyDescent="0.25">
      <c r="A642" s="130"/>
      <c r="B642" s="17"/>
      <c r="C642" s="17"/>
      <c r="D642" s="17"/>
      <c r="E642" s="17"/>
      <c r="F642" s="17"/>
      <c r="G642" s="17"/>
      <c r="H642" s="18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</row>
    <row r="643" spans="1:20" x14ac:dyDescent="0.25">
      <c r="A643" s="130"/>
      <c r="B643" s="17"/>
      <c r="C643" s="17"/>
      <c r="D643" s="17"/>
      <c r="E643" s="17"/>
      <c r="F643" s="17"/>
      <c r="G643" s="17"/>
      <c r="H643" s="18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</row>
    <row r="644" spans="1:20" x14ac:dyDescent="0.25">
      <c r="A644" s="130"/>
      <c r="B644" s="17"/>
      <c r="C644" s="17"/>
      <c r="D644" s="17"/>
      <c r="E644" s="17"/>
      <c r="F644" s="17"/>
      <c r="G644" s="17"/>
      <c r="H644" s="18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</row>
    <row r="645" spans="1:20" x14ac:dyDescent="0.25">
      <c r="A645" s="130"/>
      <c r="B645" s="17"/>
      <c r="C645" s="17"/>
      <c r="D645" s="17"/>
      <c r="E645" s="17"/>
      <c r="F645" s="17"/>
      <c r="G645" s="17"/>
      <c r="H645" s="18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</row>
    <row r="646" spans="1:20" x14ac:dyDescent="0.25">
      <c r="A646" s="130"/>
      <c r="B646" s="17"/>
      <c r="C646" s="17"/>
      <c r="D646" s="17"/>
      <c r="E646" s="17"/>
      <c r="F646" s="17"/>
      <c r="G646" s="17"/>
      <c r="H646" s="18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</row>
    <row r="647" spans="1:20" x14ac:dyDescent="0.25">
      <c r="A647" s="130"/>
      <c r="B647" s="17"/>
      <c r="C647" s="17"/>
      <c r="D647" s="17"/>
      <c r="E647" s="17"/>
      <c r="F647" s="17"/>
      <c r="G647" s="17"/>
      <c r="H647" s="18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</row>
    <row r="648" spans="1:20" x14ac:dyDescent="0.25">
      <c r="A648" s="130"/>
      <c r="B648" s="17"/>
      <c r="C648" s="17"/>
      <c r="D648" s="17"/>
      <c r="E648" s="17"/>
      <c r="F648" s="17"/>
      <c r="G648" s="17"/>
      <c r="H648" s="18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</row>
    <row r="649" spans="1:20" x14ac:dyDescent="0.25">
      <c r="A649" s="130"/>
      <c r="B649" s="17"/>
      <c r="C649" s="17"/>
      <c r="D649" s="17"/>
      <c r="E649" s="17"/>
      <c r="F649" s="17"/>
      <c r="G649" s="17"/>
      <c r="H649" s="18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</row>
    <row r="650" spans="1:20" x14ac:dyDescent="0.25">
      <c r="A650" s="130"/>
      <c r="B650" s="17"/>
      <c r="C650" s="17"/>
      <c r="D650" s="17"/>
      <c r="E650" s="17"/>
      <c r="F650" s="17"/>
      <c r="G650" s="17"/>
      <c r="H650" s="18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</row>
    <row r="651" spans="1:20" x14ac:dyDescent="0.25">
      <c r="A651" s="130"/>
      <c r="B651" s="17"/>
      <c r="C651" s="17"/>
      <c r="D651" s="17"/>
      <c r="E651" s="17"/>
      <c r="F651" s="17"/>
      <c r="G651" s="17"/>
      <c r="H651" s="18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</row>
    <row r="652" spans="1:20" x14ac:dyDescent="0.25">
      <c r="A652" s="130"/>
      <c r="B652" s="17"/>
      <c r="C652" s="17"/>
      <c r="D652" s="17"/>
      <c r="E652" s="17"/>
      <c r="F652" s="17"/>
      <c r="G652" s="17"/>
      <c r="H652" s="18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</row>
    <row r="653" spans="1:20" x14ac:dyDescent="0.25">
      <c r="A653" s="130"/>
      <c r="B653" s="17"/>
      <c r="C653" s="17"/>
      <c r="D653" s="17"/>
      <c r="E653" s="17"/>
      <c r="F653" s="17"/>
      <c r="G653" s="17"/>
      <c r="H653" s="18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</row>
    <row r="654" spans="1:20" x14ac:dyDescent="0.25">
      <c r="A654" s="130"/>
      <c r="B654" s="17"/>
      <c r="C654" s="17"/>
      <c r="D654" s="17"/>
      <c r="E654" s="17"/>
      <c r="F654" s="17"/>
      <c r="G654" s="17"/>
      <c r="H654" s="18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</row>
    <row r="655" spans="1:20" x14ac:dyDescent="0.25">
      <c r="A655" s="130"/>
      <c r="B655" s="17"/>
      <c r="C655" s="17"/>
      <c r="D655" s="17"/>
      <c r="E655" s="17"/>
      <c r="F655" s="17"/>
      <c r="G655" s="17"/>
      <c r="H655" s="18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</row>
    <row r="656" spans="1:20" x14ac:dyDescent="0.25">
      <c r="A656" s="130"/>
      <c r="B656" s="17"/>
      <c r="C656" s="17"/>
      <c r="D656" s="17"/>
      <c r="E656" s="17"/>
      <c r="F656" s="17"/>
      <c r="G656" s="17"/>
      <c r="H656" s="18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</row>
    <row r="657" spans="1:20" x14ac:dyDescent="0.25">
      <c r="A657" s="130"/>
      <c r="B657" s="17"/>
      <c r="C657" s="17"/>
      <c r="D657" s="17"/>
      <c r="E657" s="17"/>
      <c r="F657" s="17"/>
      <c r="G657" s="17"/>
      <c r="H657" s="18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</row>
    <row r="658" spans="1:20" x14ac:dyDescent="0.25">
      <c r="A658" s="130"/>
      <c r="B658" s="17"/>
      <c r="C658" s="17"/>
      <c r="D658" s="17"/>
      <c r="E658" s="17"/>
      <c r="F658" s="17"/>
      <c r="G658" s="17"/>
      <c r="H658" s="18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</row>
    <row r="659" spans="1:20" x14ac:dyDescent="0.25">
      <c r="A659" s="130"/>
      <c r="B659" s="17"/>
      <c r="C659" s="17"/>
      <c r="D659" s="17"/>
      <c r="E659" s="17"/>
      <c r="F659" s="17"/>
      <c r="G659" s="17"/>
      <c r="H659" s="18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</row>
    <row r="660" spans="1:20" x14ac:dyDescent="0.25">
      <c r="A660" s="130"/>
      <c r="B660" s="17"/>
      <c r="C660" s="17"/>
      <c r="D660" s="17"/>
      <c r="E660" s="17"/>
      <c r="F660" s="17"/>
      <c r="G660" s="17"/>
      <c r="H660" s="18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</row>
    <row r="661" spans="1:20" x14ac:dyDescent="0.25">
      <c r="A661" s="130"/>
      <c r="B661" s="17"/>
      <c r="C661" s="17"/>
      <c r="D661" s="17"/>
      <c r="E661" s="17"/>
      <c r="F661" s="17"/>
      <c r="G661" s="17"/>
      <c r="H661" s="18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</row>
    <row r="662" spans="1:20" x14ac:dyDescent="0.25">
      <c r="A662" s="130"/>
      <c r="B662" s="17"/>
      <c r="C662" s="17"/>
      <c r="D662" s="17"/>
      <c r="E662" s="17"/>
      <c r="F662" s="17"/>
      <c r="G662" s="17"/>
      <c r="H662" s="18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</row>
    <row r="663" spans="1:20" x14ac:dyDescent="0.25">
      <c r="A663" s="130"/>
      <c r="B663" s="17"/>
      <c r="C663" s="17"/>
      <c r="D663" s="17"/>
      <c r="E663" s="17"/>
      <c r="F663" s="17"/>
      <c r="G663" s="17"/>
      <c r="H663" s="18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</row>
    <row r="664" spans="1:20" x14ac:dyDescent="0.25">
      <c r="A664" s="130"/>
      <c r="B664" s="17"/>
      <c r="C664" s="17"/>
      <c r="D664" s="17"/>
      <c r="E664" s="17"/>
      <c r="F664" s="17"/>
      <c r="G664" s="17"/>
      <c r="H664" s="18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</row>
    <row r="665" spans="1:20" x14ac:dyDescent="0.25">
      <c r="A665" s="130"/>
      <c r="B665" s="17"/>
      <c r="C665" s="17"/>
      <c r="D665" s="17"/>
      <c r="E665" s="17"/>
      <c r="F665" s="17"/>
      <c r="G665" s="17"/>
      <c r="H665" s="18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</row>
    <row r="666" spans="1:20" x14ac:dyDescent="0.25">
      <c r="A666" s="130"/>
      <c r="B666" s="17"/>
      <c r="C666" s="17"/>
      <c r="D666" s="17"/>
      <c r="E666" s="17"/>
      <c r="F666" s="17"/>
      <c r="G666" s="17"/>
      <c r="H666" s="18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</row>
    <row r="667" spans="1:20" x14ac:dyDescent="0.25">
      <c r="A667" s="130"/>
      <c r="B667" s="17"/>
      <c r="C667" s="17"/>
      <c r="D667" s="17"/>
      <c r="E667" s="17"/>
      <c r="F667" s="17"/>
      <c r="G667" s="17"/>
      <c r="H667" s="18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</row>
    <row r="668" spans="1:20" x14ac:dyDescent="0.25">
      <c r="A668" s="130"/>
      <c r="B668" s="17"/>
      <c r="C668" s="17"/>
      <c r="D668" s="17"/>
      <c r="E668" s="17"/>
      <c r="F668" s="17"/>
      <c r="G668" s="17"/>
      <c r="H668" s="18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</row>
    <row r="669" spans="1:20" x14ac:dyDescent="0.25">
      <c r="A669" s="130"/>
      <c r="B669" s="17"/>
      <c r="C669" s="17"/>
      <c r="D669" s="17"/>
      <c r="E669" s="17"/>
      <c r="F669" s="17"/>
      <c r="G669" s="17"/>
      <c r="H669" s="18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</row>
    <row r="670" spans="1:20" x14ac:dyDescent="0.25">
      <c r="A670" s="130"/>
      <c r="B670" s="17"/>
      <c r="C670" s="17"/>
      <c r="D670" s="17"/>
      <c r="E670" s="17"/>
      <c r="F670" s="17"/>
      <c r="G670" s="17"/>
      <c r="H670" s="18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</row>
    <row r="671" spans="1:20" x14ac:dyDescent="0.25">
      <c r="A671" s="130"/>
      <c r="B671" s="17"/>
      <c r="C671" s="17"/>
      <c r="D671" s="17"/>
      <c r="E671" s="17"/>
      <c r="F671" s="17"/>
      <c r="G671" s="17"/>
      <c r="H671" s="18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</row>
    <row r="672" spans="1:20" x14ac:dyDescent="0.25">
      <c r="A672" s="130"/>
      <c r="B672" s="17"/>
      <c r="C672" s="17"/>
      <c r="D672" s="17"/>
      <c r="E672" s="17"/>
      <c r="F672" s="17"/>
      <c r="G672" s="17"/>
      <c r="H672" s="18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</row>
    <row r="673" spans="1:20" x14ac:dyDescent="0.25">
      <c r="A673" s="130"/>
      <c r="B673" s="17"/>
      <c r="C673" s="17"/>
      <c r="D673" s="17"/>
      <c r="E673" s="17"/>
      <c r="F673" s="17"/>
      <c r="G673" s="17"/>
      <c r="H673" s="18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</row>
    <row r="674" spans="1:20" x14ac:dyDescent="0.25">
      <c r="A674" s="130"/>
      <c r="B674" s="17"/>
      <c r="C674" s="17"/>
      <c r="D674" s="17"/>
      <c r="E674" s="17"/>
      <c r="F674" s="17"/>
      <c r="G674" s="17"/>
      <c r="H674" s="18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</row>
    <row r="675" spans="1:20" x14ac:dyDescent="0.25">
      <c r="A675" s="130"/>
      <c r="B675" s="17"/>
      <c r="C675" s="17"/>
      <c r="D675" s="17"/>
      <c r="E675" s="17"/>
      <c r="F675" s="17"/>
      <c r="G675" s="17"/>
      <c r="H675" s="18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</row>
    <row r="676" spans="1:20" x14ac:dyDescent="0.25">
      <c r="A676" s="130"/>
      <c r="B676" s="17"/>
      <c r="C676" s="17"/>
      <c r="D676" s="17"/>
      <c r="E676" s="17"/>
      <c r="F676" s="17"/>
      <c r="G676" s="17"/>
      <c r="H676" s="18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</row>
    <row r="677" spans="1:20" x14ac:dyDescent="0.25">
      <c r="A677" s="130"/>
      <c r="B677" s="17"/>
      <c r="C677" s="17"/>
      <c r="D677" s="17"/>
      <c r="E677" s="17"/>
      <c r="F677" s="17"/>
      <c r="G677" s="17"/>
      <c r="H677" s="18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</row>
    <row r="678" spans="1:20" x14ac:dyDescent="0.25">
      <c r="A678" s="130"/>
      <c r="B678" s="17"/>
      <c r="C678" s="17"/>
      <c r="D678" s="17"/>
      <c r="E678" s="17"/>
      <c r="F678" s="17"/>
      <c r="G678" s="17"/>
      <c r="H678" s="18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</row>
    <row r="679" spans="1:20" x14ac:dyDescent="0.25">
      <c r="A679" s="130"/>
      <c r="B679" s="17"/>
      <c r="C679" s="17"/>
      <c r="D679" s="17"/>
      <c r="E679" s="17"/>
      <c r="F679" s="17"/>
      <c r="G679" s="17"/>
      <c r="H679" s="18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</row>
    <row r="680" spans="1:20" x14ac:dyDescent="0.25">
      <c r="A680" s="130"/>
      <c r="B680" s="17"/>
      <c r="C680" s="17"/>
      <c r="D680" s="17"/>
      <c r="E680" s="17"/>
      <c r="F680" s="17"/>
      <c r="G680" s="17"/>
      <c r="H680" s="18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</row>
    <row r="681" spans="1:20" x14ac:dyDescent="0.25">
      <c r="A681" s="130"/>
      <c r="B681" s="17"/>
      <c r="C681" s="17"/>
      <c r="D681" s="17"/>
      <c r="E681" s="17"/>
      <c r="F681" s="17"/>
      <c r="G681" s="17"/>
      <c r="H681" s="18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</row>
    <row r="682" spans="1:20" x14ac:dyDescent="0.25">
      <c r="A682" s="130"/>
      <c r="B682" s="17"/>
      <c r="C682" s="17"/>
      <c r="D682" s="17"/>
      <c r="E682" s="17"/>
      <c r="F682" s="17"/>
      <c r="G682" s="17"/>
      <c r="H682" s="18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</row>
    <row r="683" spans="1:20" x14ac:dyDescent="0.25">
      <c r="A683" s="130"/>
      <c r="B683" s="17"/>
      <c r="C683" s="17"/>
      <c r="D683" s="17"/>
      <c r="E683" s="17"/>
      <c r="F683" s="17"/>
      <c r="G683" s="17"/>
      <c r="H683" s="18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</row>
    <row r="684" spans="1:20" x14ac:dyDescent="0.25">
      <c r="A684" s="130"/>
      <c r="B684" s="17"/>
      <c r="C684" s="17"/>
      <c r="D684" s="17"/>
      <c r="E684" s="17"/>
      <c r="F684" s="17"/>
      <c r="G684" s="17"/>
      <c r="H684" s="18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</row>
    <row r="685" spans="1:20" x14ac:dyDescent="0.25">
      <c r="A685" s="130"/>
      <c r="B685" s="17"/>
      <c r="C685" s="17"/>
      <c r="D685" s="17"/>
      <c r="E685" s="17"/>
      <c r="F685" s="17"/>
      <c r="G685" s="17"/>
      <c r="H685" s="18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</row>
    <row r="686" spans="1:20" x14ac:dyDescent="0.25">
      <c r="A686" s="130"/>
      <c r="B686" s="17"/>
      <c r="C686" s="17"/>
      <c r="D686" s="17"/>
      <c r="E686" s="17"/>
      <c r="F686" s="17"/>
      <c r="G686" s="17"/>
      <c r="H686" s="18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</row>
    <row r="687" spans="1:20" x14ac:dyDescent="0.25">
      <c r="A687" s="130"/>
      <c r="B687" s="17"/>
      <c r="C687" s="17"/>
      <c r="D687" s="17"/>
      <c r="E687" s="17"/>
      <c r="F687" s="17"/>
      <c r="G687" s="17"/>
      <c r="H687" s="18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</row>
    <row r="688" spans="1:20" x14ac:dyDescent="0.25">
      <c r="A688" s="130"/>
      <c r="B688" s="17"/>
      <c r="C688" s="17"/>
      <c r="D688" s="17"/>
      <c r="E688" s="17"/>
      <c r="F688" s="17"/>
      <c r="G688" s="17"/>
      <c r="H688" s="18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</row>
    <row r="689" spans="1:20" x14ac:dyDescent="0.25">
      <c r="A689" s="130"/>
      <c r="B689" s="17"/>
      <c r="C689" s="17"/>
      <c r="D689" s="17"/>
      <c r="E689" s="17"/>
      <c r="F689" s="17"/>
      <c r="G689" s="17"/>
      <c r="H689" s="18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</row>
    <row r="690" spans="1:20" x14ac:dyDescent="0.25">
      <c r="A690" s="130"/>
      <c r="B690" s="17"/>
      <c r="C690" s="17"/>
      <c r="D690" s="17"/>
      <c r="E690" s="17"/>
      <c r="F690" s="17"/>
      <c r="G690" s="17"/>
      <c r="H690" s="18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</row>
    <row r="691" spans="1:20" x14ac:dyDescent="0.25">
      <c r="A691" s="130"/>
      <c r="B691" s="17"/>
      <c r="C691" s="17"/>
      <c r="D691" s="17"/>
      <c r="E691" s="17"/>
      <c r="F691" s="17"/>
      <c r="G691" s="17"/>
      <c r="H691" s="18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</row>
    <row r="692" spans="1:20" x14ac:dyDescent="0.25">
      <c r="A692" s="130"/>
      <c r="B692" s="17"/>
      <c r="C692" s="17"/>
      <c r="D692" s="17"/>
      <c r="E692" s="17"/>
      <c r="F692" s="17"/>
      <c r="G692" s="17"/>
      <c r="H692" s="18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</row>
    <row r="693" spans="1:20" x14ac:dyDescent="0.25">
      <c r="A693" s="130"/>
      <c r="B693" s="17"/>
      <c r="C693" s="17"/>
      <c r="D693" s="17"/>
      <c r="E693" s="17"/>
      <c r="F693" s="17"/>
      <c r="G693" s="17"/>
      <c r="H693" s="18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</row>
    <row r="694" spans="1:20" x14ac:dyDescent="0.25">
      <c r="A694" s="130"/>
      <c r="B694" s="17"/>
      <c r="C694" s="17"/>
      <c r="D694" s="17"/>
      <c r="E694" s="17"/>
      <c r="F694" s="17"/>
      <c r="G694" s="17"/>
      <c r="H694" s="18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</row>
    <row r="695" spans="1:20" x14ac:dyDescent="0.25">
      <c r="A695" s="130"/>
      <c r="B695" s="17"/>
      <c r="C695" s="17"/>
      <c r="D695" s="17"/>
      <c r="E695" s="17"/>
      <c r="F695" s="17"/>
      <c r="G695" s="17"/>
      <c r="H695" s="18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</row>
    <row r="696" spans="1:20" x14ac:dyDescent="0.25">
      <c r="A696" s="130"/>
      <c r="B696" s="17"/>
      <c r="C696" s="17"/>
      <c r="D696" s="17"/>
      <c r="E696" s="17"/>
      <c r="F696" s="17"/>
      <c r="G696" s="17"/>
      <c r="H696" s="18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</row>
    <row r="697" spans="1:20" x14ac:dyDescent="0.25">
      <c r="A697" s="130"/>
      <c r="B697" s="17"/>
      <c r="C697" s="17"/>
      <c r="D697" s="17"/>
      <c r="E697" s="17"/>
      <c r="F697" s="17"/>
      <c r="G697" s="17"/>
      <c r="H697" s="18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</row>
    <row r="698" spans="1:20" x14ac:dyDescent="0.25">
      <c r="A698" s="130"/>
      <c r="B698" s="17"/>
      <c r="C698" s="17"/>
      <c r="D698" s="17"/>
      <c r="E698" s="17"/>
      <c r="F698" s="17"/>
      <c r="G698" s="17"/>
      <c r="H698" s="18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</row>
    <row r="699" spans="1:20" x14ac:dyDescent="0.25">
      <c r="A699" s="130"/>
      <c r="B699" s="17"/>
      <c r="C699" s="17"/>
      <c r="D699" s="17"/>
      <c r="E699" s="17"/>
      <c r="F699" s="17"/>
      <c r="G699" s="17"/>
      <c r="H699" s="18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</row>
    <row r="700" spans="1:20" x14ac:dyDescent="0.25">
      <c r="A700" s="130"/>
      <c r="B700" s="17"/>
      <c r="C700" s="17"/>
      <c r="D700" s="17"/>
      <c r="E700" s="17"/>
      <c r="F700" s="17"/>
      <c r="G700" s="17"/>
      <c r="H700" s="18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</row>
    <row r="701" spans="1:20" x14ac:dyDescent="0.25">
      <c r="A701" s="130"/>
      <c r="B701" s="17"/>
      <c r="C701" s="17"/>
      <c r="D701" s="17"/>
      <c r="E701" s="17"/>
      <c r="F701" s="17"/>
      <c r="G701" s="17"/>
      <c r="H701" s="18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</row>
    <row r="702" spans="1:20" x14ac:dyDescent="0.25">
      <c r="A702" s="130"/>
      <c r="B702" s="17"/>
      <c r="C702" s="17"/>
      <c r="D702" s="17"/>
      <c r="E702" s="17"/>
      <c r="F702" s="17"/>
      <c r="G702" s="17"/>
      <c r="H702" s="18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</row>
    <row r="703" spans="1:20" x14ac:dyDescent="0.25">
      <c r="A703" s="130"/>
      <c r="B703" s="17"/>
      <c r="C703" s="17"/>
      <c r="D703" s="17"/>
      <c r="E703" s="17"/>
      <c r="F703" s="17"/>
      <c r="G703" s="17"/>
      <c r="H703" s="18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</row>
    <row r="704" spans="1:20" x14ac:dyDescent="0.25">
      <c r="A704" s="130"/>
      <c r="B704" s="17"/>
      <c r="C704" s="17"/>
      <c r="D704" s="17"/>
      <c r="E704" s="17"/>
      <c r="F704" s="17"/>
      <c r="G704" s="17"/>
      <c r="H704" s="18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</row>
    <row r="705" spans="1:20" x14ac:dyDescent="0.25">
      <c r="A705" s="130"/>
      <c r="B705" s="17"/>
      <c r="C705" s="17"/>
      <c r="D705" s="17"/>
      <c r="E705" s="17"/>
      <c r="F705" s="17"/>
      <c r="G705" s="17"/>
      <c r="H705" s="18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</row>
    <row r="706" spans="1:20" x14ac:dyDescent="0.25">
      <c r="A706" s="130"/>
      <c r="B706" s="17"/>
      <c r="C706" s="17"/>
      <c r="D706" s="17"/>
      <c r="E706" s="17"/>
      <c r="F706" s="17"/>
      <c r="G706" s="17"/>
      <c r="H706" s="18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</row>
    <row r="707" spans="1:20" x14ac:dyDescent="0.25">
      <c r="A707" s="130"/>
      <c r="B707" s="17"/>
      <c r="C707" s="17"/>
      <c r="D707" s="17"/>
      <c r="E707" s="17"/>
      <c r="F707" s="17"/>
      <c r="G707" s="17"/>
      <c r="H707" s="18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</row>
    <row r="708" spans="1:20" x14ac:dyDescent="0.25">
      <c r="A708" s="130"/>
      <c r="B708" s="17"/>
      <c r="C708" s="17"/>
      <c r="D708" s="17"/>
      <c r="E708" s="17"/>
      <c r="F708" s="17"/>
      <c r="G708" s="17"/>
      <c r="H708" s="18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</row>
    <row r="709" spans="1:20" x14ac:dyDescent="0.25">
      <c r="A709" s="130"/>
      <c r="B709" s="17"/>
      <c r="C709" s="17"/>
      <c r="D709" s="17"/>
      <c r="E709" s="17"/>
      <c r="F709" s="17"/>
      <c r="G709" s="17"/>
      <c r="H709" s="18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</row>
    <row r="710" spans="1:20" x14ac:dyDescent="0.25">
      <c r="A710" s="130"/>
      <c r="B710" s="17"/>
      <c r="C710" s="17"/>
      <c r="D710" s="17"/>
      <c r="E710" s="17"/>
      <c r="F710" s="17"/>
      <c r="G710" s="17"/>
      <c r="H710" s="18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</row>
    <row r="711" spans="1:20" x14ac:dyDescent="0.25">
      <c r="A711" s="130"/>
      <c r="B711" s="17"/>
      <c r="C711" s="17"/>
      <c r="D711" s="17"/>
      <c r="E711" s="17"/>
      <c r="F711" s="17"/>
      <c r="G711" s="17"/>
      <c r="H711" s="18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</row>
    <row r="712" spans="1:20" x14ac:dyDescent="0.25">
      <c r="A712" s="130"/>
      <c r="B712" s="17"/>
      <c r="C712" s="17"/>
      <c r="D712" s="17"/>
      <c r="E712" s="17"/>
      <c r="F712" s="17"/>
      <c r="G712" s="17"/>
      <c r="H712" s="18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</row>
    <row r="713" spans="1:20" x14ac:dyDescent="0.25">
      <c r="A713" s="130"/>
      <c r="B713" s="17"/>
      <c r="C713" s="17"/>
      <c r="D713" s="17"/>
      <c r="E713" s="17"/>
      <c r="F713" s="17"/>
      <c r="G713" s="17"/>
      <c r="H713" s="18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</row>
    <row r="714" spans="1:20" x14ac:dyDescent="0.25">
      <c r="A714" s="130"/>
      <c r="B714" s="17"/>
      <c r="C714" s="17"/>
      <c r="D714" s="17"/>
      <c r="E714" s="17"/>
      <c r="F714" s="17"/>
      <c r="G714" s="17"/>
      <c r="H714" s="18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</row>
    <row r="715" spans="1:20" x14ac:dyDescent="0.25">
      <c r="A715" s="130"/>
      <c r="B715" s="17"/>
      <c r="C715" s="17"/>
      <c r="D715" s="17"/>
      <c r="E715" s="17"/>
      <c r="F715" s="17"/>
      <c r="G715" s="17"/>
      <c r="H715" s="18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</row>
    <row r="716" spans="1:20" x14ac:dyDescent="0.25">
      <c r="A716" s="130"/>
      <c r="B716" s="17"/>
      <c r="C716" s="17"/>
      <c r="D716" s="17"/>
      <c r="E716" s="17"/>
      <c r="F716" s="17"/>
      <c r="G716" s="17"/>
      <c r="H716" s="18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</row>
    <row r="717" spans="1:20" x14ac:dyDescent="0.25">
      <c r="A717" s="130"/>
      <c r="B717" s="17"/>
      <c r="C717" s="17"/>
      <c r="D717" s="17"/>
      <c r="E717" s="17"/>
      <c r="F717" s="17"/>
      <c r="G717" s="17"/>
      <c r="H717" s="18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</row>
    <row r="718" spans="1:20" x14ac:dyDescent="0.25">
      <c r="A718" s="130"/>
      <c r="B718" s="17"/>
      <c r="C718" s="17"/>
      <c r="D718" s="17"/>
      <c r="E718" s="17"/>
      <c r="F718" s="17"/>
      <c r="G718" s="17"/>
      <c r="H718" s="18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</row>
    <row r="719" spans="1:20" x14ac:dyDescent="0.25">
      <c r="A719" s="130"/>
      <c r="B719" s="17"/>
      <c r="C719" s="17"/>
      <c r="D719" s="17"/>
      <c r="E719" s="17"/>
      <c r="F719" s="17"/>
      <c r="G719" s="17"/>
      <c r="H719" s="18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</row>
  </sheetData>
  <mergeCells count="241">
    <mergeCell ref="F2:H2"/>
    <mergeCell ref="F3:F4"/>
    <mergeCell ref="G3:G4"/>
    <mergeCell ref="H3:H4"/>
    <mergeCell ref="I2:T3"/>
    <mergeCell ref="C5:E5"/>
    <mergeCell ref="B2:E4"/>
    <mergeCell ref="C6:E6"/>
    <mergeCell ref="C23:E23"/>
    <mergeCell ref="C24:E24"/>
    <mergeCell ref="C20:E20"/>
    <mergeCell ref="C21:E21"/>
    <mergeCell ref="C22:E22"/>
    <mergeCell ref="C25:E25"/>
    <mergeCell ref="C27:E27"/>
    <mergeCell ref="C28:E28"/>
    <mergeCell ref="C39:E39"/>
    <mergeCell ref="C40:E40"/>
    <mergeCell ref="C26:E26"/>
    <mergeCell ref="C35:E35"/>
    <mergeCell ref="C36:E36"/>
    <mergeCell ref="C37:E37"/>
    <mergeCell ref="C38:E38"/>
    <mergeCell ref="C29:E29"/>
    <mergeCell ref="C30:E30"/>
    <mergeCell ref="C31:E31"/>
    <mergeCell ref="C32:E32"/>
    <mergeCell ref="C33:E33"/>
    <mergeCell ref="C34:E34"/>
    <mergeCell ref="C57:E57"/>
    <mergeCell ref="C41:E41"/>
    <mergeCell ref="C42:E42"/>
    <mergeCell ref="C43:E43"/>
    <mergeCell ref="C44:E44"/>
    <mergeCell ref="C45:E45"/>
    <mergeCell ref="D46:E46"/>
    <mergeCell ref="C58:E58"/>
    <mergeCell ref="D47:E47"/>
    <mergeCell ref="C48:E48"/>
    <mergeCell ref="C49:E49"/>
    <mergeCell ref="C50:E50"/>
    <mergeCell ref="C51:E51"/>
    <mergeCell ref="C52:E52"/>
    <mergeCell ref="C53:E53"/>
    <mergeCell ref="C54:E54"/>
    <mergeCell ref="C55:E55"/>
    <mergeCell ref="C56:E56"/>
    <mergeCell ref="C66:E66"/>
    <mergeCell ref="D67:E67"/>
    <mergeCell ref="D68:E68"/>
    <mergeCell ref="D69:E69"/>
    <mergeCell ref="C70:E70"/>
    <mergeCell ref="D71:E71"/>
    <mergeCell ref="C59:E59"/>
    <mergeCell ref="C61:E61"/>
    <mergeCell ref="C62:E62"/>
    <mergeCell ref="C63:E63"/>
    <mergeCell ref="C64:E64"/>
    <mergeCell ref="C65:E65"/>
    <mergeCell ref="C60:E60"/>
    <mergeCell ref="C75:E75"/>
    <mergeCell ref="C76:E76"/>
    <mergeCell ref="D77:E77"/>
    <mergeCell ref="D78:E78"/>
    <mergeCell ref="D72:E72"/>
    <mergeCell ref="D73:E73"/>
    <mergeCell ref="D74:E74"/>
    <mergeCell ref="D87:E87"/>
    <mergeCell ref="D88:E88"/>
    <mergeCell ref="C79:E79"/>
    <mergeCell ref="D89:E89"/>
    <mergeCell ref="D90:E90"/>
    <mergeCell ref="D91:E91"/>
    <mergeCell ref="D92:E92"/>
    <mergeCell ref="C83:E83"/>
    <mergeCell ref="C84:E84"/>
    <mergeCell ref="D85:E85"/>
    <mergeCell ref="D86:E86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C250:E250"/>
    <mergeCell ref="C251:E251"/>
    <mergeCell ref="C252:E252"/>
    <mergeCell ref="C253:E253"/>
    <mergeCell ref="C254:E254"/>
    <mergeCell ref="B255:E255"/>
    <mergeCell ref="C240:E240"/>
    <mergeCell ref="C241:E241"/>
    <mergeCell ref="C244:E244"/>
    <mergeCell ref="C247:E247"/>
    <mergeCell ref="C248:E248"/>
    <mergeCell ref="C249:E249"/>
    <mergeCell ref="C242:E242"/>
    <mergeCell ref="C243:E243"/>
    <mergeCell ref="D245:E245"/>
    <mergeCell ref="D246:E246"/>
    <mergeCell ref="C231:E231"/>
    <mergeCell ref="D232:E232"/>
    <mergeCell ref="D233:E233"/>
    <mergeCell ref="D235:E235"/>
    <mergeCell ref="D237:E237"/>
    <mergeCell ref="C239:E239"/>
    <mergeCell ref="C225:E225"/>
    <mergeCell ref="C226:E226"/>
    <mergeCell ref="C227:E227"/>
    <mergeCell ref="D228:E228"/>
    <mergeCell ref="D229:E229"/>
    <mergeCell ref="D230:E230"/>
    <mergeCell ref="D234:E234"/>
    <mergeCell ref="D236:E236"/>
    <mergeCell ref="C238:E238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Roman,Félkövér"&amp;12Szár Községi Önkormányzat kiadásai - 2017. év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759"/>
  <sheetViews>
    <sheetView workbookViewId="0">
      <pane xSplit="5" ySplit="4" topLeftCell="F76" activePane="bottomRight" state="frozen"/>
      <selection pane="topRight" activeCell="F1" sqref="F1"/>
      <selection pane="bottomLeft" activeCell="A5" sqref="A5"/>
      <selection pane="bottomRight" activeCell="T184" sqref="T184"/>
    </sheetView>
  </sheetViews>
  <sheetFormatPr defaultColWidth="9.140625" defaultRowHeight="15" x14ac:dyDescent="0.25"/>
  <cols>
    <col min="1" max="1" width="7.85546875" style="128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6" width="11.85546875" style="12" bestFit="1" customWidth="1"/>
    <col min="7" max="7" width="11.140625" style="12" customWidth="1"/>
    <col min="8" max="8" width="11.7109375" style="49" customWidth="1"/>
    <col min="9" max="19" width="10.140625" style="12" bestFit="1" customWidth="1"/>
    <col min="20" max="20" width="11.28515625" style="12" bestFit="1" customWidth="1"/>
    <col min="21" max="16384" width="9.140625" style="17"/>
  </cols>
  <sheetData>
    <row r="1" spans="1:20" ht="15.75" thickBot="1" x14ac:dyDescent="0.3">
      <c r="T1" s="11" t="s">
        <v>828</v>
      </c>
    </row>
    <row r="2" spans="1:20" ht="15" customHeight="1" x14ac:dyDescent="0.25">
      <c r="B2" s="543" t="s">
        <v>0</v>
      </c>
      <c r="C2" s="527"/>
      <c r="D2" s="527"/>
      <c r="E2" s="527"/>
      <c r="F2" s="610" t="s">
        <v>971</v>
      </c>
      <c r="G2" s="551"/>
      <c r="H2" s="552"/>
      <c r="I2" s="526" t="s">
        <v>969</v>
      </c>
      <c r="J2" s="527"/>
      <c r="K2" s="527"/>
      <c r="L2" s="527"/>
      <c r="M2" s="527"/>
      <c r="N2" s="527"/>
      <c r="O2" s="527"/>
      <c r="P2" s="527"/>
      <c r="Q2" s="527"/>
      <c r="R2" s="527"/>
      <c r="S2" s="527"/>
      <c r="T2" s="528"/>
    </row>
    <row r="3" spans="1:20" ht="22.5" customHeight="1" x14ac:dyDescent="0.25">
      <c r="B3" s="544"/>
      <c r="C3" s="545"/>
      <c r="D3" s="545"/>
      <c r="E3" s="545"/>
      <c r="F3" s="611" t="s">
        <v>1122</v>
      </c>
      <c r="G3" s="613" t="s">
        <v>855</v>
      </c>
      <c r="H3" s="615" t="s">
        <v>571</v>
      </c>
      <c r="I3" s="529"/>
      <c r="J3" s="530"/>
      <c r="K3" s="530"/>
      <c r="L3" s="530"/>
      <c r="M3" s="530"/>
      <c r="N3" s="530"/>
      <c r="O3" s="530"/>
      <c r="P3" s="530"/>
      <c r="Q3" s="530"/>
      <c r="R3" s="530"/>
      <c r="S3" s="530"/>
      <c r="T3" s="531"/>
    </row>
    <row r="4" spans="1:20" ht="21" customHeight="1" thickBot="1" x14ac:dyDescent="0.3">
      <c r="B4" s="546"/>
      <c r="C4" s="547"/>
      <c r="D4" s="547"/>
      <c r="E4" s="547"/>
      <c r="F4" s="612"/>
      <c r="G4" s="614"/>
      <c r="H4" s="616"/>
      <c r="I4" s="132" t="s">
        <v>593</v>
      </c>
      <c r="J4" s="66" t="s">
        <v>594</v>
      </c>
      <c r="K4" s="66" t="s">
        <v>595</v>
      </c>
      <c r="L4" s="66" t="s">
        <v>596</v>
      </c>
      <c r="M4" s="66" t="s">
        <v>597</v>
      </c>
      <c r="N4" s="255" t="s">
        <v>598</v>
      </c>
      <c r="O4" s="84" t="s">
        <v>599</v>
      </c>
      <c r="P4" s="254" t="s">
        <v>600</v>
      </c>
      <c r="Q4" s="255" t="s">
        <v>601</v>
      </c>
      <c r="R4" s="84" t="s">
        <v>602</v>
      </c>
      <c r="S4" s="254" t="s">
        <v>603</v>
      </c>
      <c r="T4" s="67" t="s">
        <v>604</v>
      </c>
    </row>
    <row r="5" spans="1:20" ht="15.75" thickBot="1" x14ac:dyDescent="0.3">
      <c r="B5" s="85" t="s">
        <v>118</v>
      </c>
      <c r="C5" s="617" t="s">
        <v>119</v>
      </c>
      <c r="D5" s="618"/>
      <c r="E5" s="618"/>
      <c r="F5" s="256">
        <f>F6+F24</f>
        <v>8569677</v>
      </c>
      <c r="G5" s="149">
        <f t="shared" ref="G5:T5" si="0">G6+G24</f>
        <v>191725</v>
      </c>
      <c r="H5" s="166">
        <f>SUM(F5:G5)</f>
        <v>8761402</v>
      </c>
      <c r="I5" s="87">
        <f t="shared" si="0"/>
        <v>1563149</v>
      </c>
      <c r="J5" s="88">
        <f t="shared" si="0"/>
        <v>649567</v>
      </c>
      <c r="K5" s="88">
        <f t="shared" si="0"/>
        <v>702578</v>
      </c>
      <c r="L5" s="88">
        <f t="shared" si="0"/>
        <v>649567</v>
      </c>
      <c r="M5" s="88">
        <f t="shared" si="0"/>
        <v>649567</v>
      </c>
      <c r="N5" s="91">
        <f t="shared" si="0"/>
        <v>649567</v>
      </c>
      <c r="O5" s="88">
        <f t="shared" si="0"/>
        <v>649567</v>
      </c>
      <c r="P5" s="90">
        <f t="shared" si="0"/>
        <v>649567</v>
      </c>
      <c r="Q5" s="91">
        <f t="shared" si="0"/>
        <v>649567</v>
      </c>
      <c r="R5" s="88">
        <f t="shared" si="0"/>
        <v>649567</v>
      </c>
      <c r="S5" s="90">
        <f t="shared" si="0"/>
        <v>649567</v>
      </c>
      <c r="T5" s="92">
        <f t="shared" si="0"/>
        <v>649572</v>
      </c>
    </row>
    <row r="6" spans="1:20" x14ac:dyDescent="0.25">
      <c r="B6" s="125" t="s">
        <v>609</v>
      </c>
      <c r="C6" s="541" t="s">
        <v>120</v>
      </c>
      <c r="D6" s="542"/>
      <c r="E6" s="542"/>
      <c r="F6" s="257">
        <f>F7+F10+F13+F14+F15+F16+F17+F18+F19+F20+F21+F22+F23</f>
        <v>1510081</v>
      </c>
      <c r="G6" s="150">
        <f t="shared" ref="G6:T6" si="1">G7+G10+G13+G14+G15+G16+G17+G18+G19+G20+G21+G22+G23</f>
        <v>191725</v>
      </c>
      <c r="H6" s="167">
        <f t="shared" ref="H6:H103" si="2">SUM(F6:G6)</f>
        <v>1701806</v>
      </c>
      <c r="I6" s="119">
        <f t="shared" si="1"/>
        <v>947545</v>
      </c>
      <c r="J6" s="120">
        <f t="shared" si="1"/>
        <v>63750</v>
      </c>
      <c r="K6" s="120">
        <f t="shared" si="1"/>
        <v>116761</v>
      </c>
      <c r="L6" s="120">
        <f t="shared" si="1"/>
        <v>63750</v>
      </c>
      <c r="M6" s="120">
        <f t="shared" si="1"/>
        <v>63750</v>
      </c>
      <c r="N6" s="123">
        <f t="shared" si="1"/>
        <v>63750</v>
      </c>
      <c r="O6" s="120">
        <f t="shared" si="1"/>
        <v>63750</v>
      </c>
      <c r="P6" s="122">
        <f t="shared" si="1"/>
        <v>63750</v>
      </c>
      <c r="Q6" s="123">
        <f t="shared" si="1"/>
        <v>63750</v>
      </c>
      <c r="R6" s="120">
        <f t="shared" si="1"/>
        <v>63750</v>
      </c>
      <c r="S6" s="122">
        <f t="shared" si="1"/>
        <v>63750</v>
      </c>
      <c r="T6" s="124">
        <f t="shared" si="1"/>
        <v>63750</v>
      </c>
    </row>
    <row r="7" spans="1:20" s="211" customFormat="1" x14ac:dyDescent="0.25">
      <c r="A7" s="128" t="s">
        <v>121</v>
      </c>
      <c r="B7" s="191" t="s">
        <v>610</v>
      </c>
      <c r="C7" s="204"/>
      <c r="D7" s="274" t="s">
        <v>122</v>
      </c>
      <c r="E7" s="300"/>
      <c r="F7" s="281">
        <f t="shared" ref="F7" si="3">SUM(F8:F9)</f>
        <v>1505761</v>
      </c>
      <c r="G7" s="192">
        <f t="shared" ref="G7" si="4">SUM(G8:G9)</f>
        <v>0</v>
      </c>
      <c r="H7" s="193">
        <f t="shared" si="2"/>
        <v>1505761</v>
      </c>
      <c r="I7" s="201">
        <f t="shared" ref="I7" si="5">SUM(I8:I9)</f>
        <v>751500</v>
      </c>
      <c r="J7" s="195">
        <f t="shared" ref="J7" si="6">SUM(J8:J9)</f>
        <v>63750</v>
      </c>
      <c r="K7" s="195">
        <f t="shared" ref="K7" si="7">SUM(K8:K9)</f>
        <v>116761</v>
      </c>
      <c r="L7" s="195">
        <f t="shared" ref="L7" si="8">SUM(L8:L9)</f>
        <v>63750</v>
      </c>
      <c r="M7" s="195">
        <f t="shared" ref="M7" si="9">SUM(M8:M9)</f>
        <v>63750</v>
      </c>
      <c r="N7" s="196">
        <f t="shared" ref="N7" si="10">SUM(N8:N9)</f>
        <v>63750</v>
      </c>
      <c r="O7" s="195">
        <f t="shared" ref="O7" si="11">SUM(O8:O9)</f>
        <v>63750</v>
      </c>
      <c r="P7" s="194">
        <f t="shared" ref="P7" si="12">SUM(P8:P9)</f>
        <v>63750</v>
      </c>
      <c r="Q7" s="196">
        <f t="shared" ref="Q7" si="13">SUM(Q8:Q9)</f>
        <v>63750</v>
      </c>
      <c r="R7" s="195">
        <f t="shared" ref="R7" si="14">SUM(R8:R9)</f>
        <v>63750</v>
      </c>
      <c r="S7" s="194">
        <f t="shared" ref="S7" si="15">SUM(S8:S9)</f>
        <v>63750</v>
      </c>
      <c r="T7" s="197">
        <f t="shared" ref="T7" si="16">SUM(T8:T9)</f>
        <v>63750</v>
      </c>
    </row>
    <row r="8" spans="1:20" x14ac:dyDescent="0.25">
      <c r="B8" s="55"/>
      <c r="C8" s="377"/>
      <c r="D8" s="246"/>
      <c r="E8" s="401" t="s">
        <v>1119</v>
      </c>
      <c r="F8" s="258">
        <f t="shared" ref="F8:F9" si="17">SUM(I8:T8)</f>
        <v>756750</v>
      </c>
      <c r="G8" s="151"/>
      <c r="H8" s="169">
        <f t="shared" ref="H8:H9" si="18">SUM(F8:G8)</f>
        <v>756750</v>
      </c>
      <c r="I8" s="76">
        <f>55500</f>
        <v>55500</v>
      </c>
      <c r="J8" s="1">
        <f>127500/2</f>
        <v>63750</v>
      </c>
      <c r="K8" s="1">
        <f>127500/2</f>
        <v>63750</v>
      </c>
      <c r="L8" s="1">
        <v>63750</v>
      </c>
      <c r="M8" s="1">
        <v>63750</v>
      </c>
      <c r="N8" s="82">
        <v>63750</v>
      </c>
      <c r="O8" s="1">
        <v>63750</v>
      </c>
      <c r="P8" s="42">
        <v>63750</v>
      </c>
      <c r="Q8" s="82">
        <v>63750</v>
      </c>
      <c r="R8" s="1">
        <v>63750</v>
      </c>
      <c r="S8" s="42">
        <v>63750</v>
      </c>
      <c r="T8" s="44">
        <v>63750</v>
      </c>
    </row>
    <row r="9" spans="1:20" x14ac:dyDescent="0.25">
      <c r="B9" s="55"/>
      <c r="C9" s="377"/>
      <c r="D9" s="246"/>
      <c r="E9" s="401" t="s">
        <v>1120</v>
      </c>
      <c r="F9" s="258">
        <f t="shared" si="17"/>
        <v>749011</v>
      </c>
      <c r="G9" s="151"/>
      <c r="H9" s="169">
        <f t="shared" si="18"/>
        <v>749011</v>
      </c>
      <c r="I9" s="76">
        <v>696000</v>
      </c>
      <c r="J9" s="1"/>
      <c r="K9" s="1">
        <f>4086+8170+4086+28499+8170</f>
        <v>53011</v>
      </c>
      <c r="L9" s="1"/>
      <c r="M9" s="1"/>
      <c r="N9" s="82"/>
      <c r="O9" s="1"/>
      <c r="P9" s="42"/>
      <c r="Q9" s="82"/>
      <c r="R9" s="1"/>
      <c r="S9" s="42"/>
      <c r="T9" s="44"/>
    </row>
    <row r="10" spans="1:20" s="211" customFormat="1" x14ac:dyDescent="0.25">
      <c r="A10" s="128" t="s">
        <v>123</v>
      </c>
      <c r="B10" s="191" t="s">
        <v>611</v>
      </c>
      <c r="C10" s="204"/>
      <c r="D10" s="274" t="s">
        <v>124</v>
      </c>
      <c r="E10" s="300"/>
      <c r="F10" s="281">
        <f t="shared" ref="F10" si="19">SUM(F11:F12)</f>
        <v>0</v>
      </c>
      <c r="G10" s="192">
        <f t="shared" ref="G10" si="20">SUM(G11:G12)</f>
        <v>191725</v>
      </c>
      <c r="H10" s="193">
        <f t="shared" si="2"/>
        <v>191725</v>
      </c>
      <c r="I10" s="201">
        <f t="shared" ref="I10" si="21">SUM(I11:I12)</f>
        <v>191725</v>
      </c>
      <c r="J10" s="195">
        <f t="shared" ref="J10" si="22">SUM(J11:J12)</f>
        <v>0</v>
      </c>
      <c r="K10" s="195">
        <f t="shared" ref="K10" si="23">SUM(K11:K12)</f>
        <v>0</v>
      </c>
      <c r="L10" s="195">
        <f t="shared" ref="L10" si="24">SUM(L11:L12)</f>
        <v>0</v>
      </c>
      <c r="M10" s="195">
        <f t="shared" ref="M10" si="25">SUM(M11:M12)</f>
        <v>0</v>
      </c>
      <c r="N10" s="196">
        <f t="shared" ref="N10" si="26">SUM(N11:N12)</f>
        <v>0</v>
      </c>
      <c r="O10" s="195">
        <f t="shared" ref="O10" si="27">SUM(O11:O12)</f>
        <v>0</v>
      </c>
      <c r="P10" s="194">
        <f t="shared" ref="P10" si="28">SUM(P11:P12)</f>
        <v>0</v>
      </c>
      <c r="Q10" s="196">
        <f t="shared" ref="Q10" si="29">SUM(Q11:Q12)</f>
        <v>0</v>
      </c>
      <c r="R10" s="195">
        <f t="shared" ref="R10" si="30">SUM(R11:R12)</f>
        <v>0</v>
      </c>
      <c r="S10" s="194">
        <f t="shared" ref="S10" si="31">SUM(S11:S12)</f>
        <v>0</v>
      </c>
      <c r="T10" s="197">
        <f t="shared" ref="T10" si="32">SUM(T11:T12)</f>
        <v>0</v>
      </c>
    </row>
    <row r="11" spans="1:20" x14ac:dyDescent="0.25">
      <c r="B11" s="55"/>
      <c r="C11" s="377"/>
      <c r="D11" s="246"/>
      <c r="E11" s="401" t="s">
        <v>1119</v>
      </c>
      <c r="F11" s="258"/>
      <c r="G11" s="151">
        <f>SUM(I11:T11)</f>
        <v>18798</v>
      </c>
      <c r="H11" s="169">
        <f t="shared" ref="H11:H12" si="33">SUM(F11:G11)</f>
        <v>18798</v>
      </c>
      <c r="I11" s="76">
        <f>6298+12500</f>
        <v>18798</v>
      </c>
      <c r="J11" s="1"/>
      <c r="K11" s="1"/>
      <c r="L11" s="1"/>
      <c r="M11" s="1"/>
      <c r="N11" s="82"/>
      <c r="O11" s="1"/>
      <c r="P11" s="42"/>
      <c r="Q11" s="82"/>
      <c r="R11" s="1"/>
      <c r="S11" s="42"/>
      <c r="T11" s="44"/>
    </row>
    <row r="12" spans="1:20" x14ac:dyDescent="0.25">
      <c r="B12" s="55"/>
      <c r="C12" s="377"/>
      <c r="D12" s="246"/>
      <c r="E12" s="401" t="s">
        <v>1120</v>
      </c>
      <c r="F12" s="258"/>
      <c r="G12" s="151">
        <f>SUM(I12:T12)</f>
        <v>172927</v>
      </c>
      <c r="H12" s="169">
        <f t="shared" si="33"/>
        <v>172927</v>
      </c>
      <c r="I12" s="76">
        <f>57927+115000</f>
        <v>172927</v>
      </c>
      <c r="J12" s="1"/>
      <c r="K12" s="1"/>
      <c r="L12" s="1"/>
      <c r="M12" s="1"/>
      <c r="N12" s="82"/>
      <c r="O12" s="1"/>
      <c r="P12" s="42"/>
      <c r="Q12" s="82"/>
      <c r="R12" s="1"/>
      <c r="S12" s="42"/>
      <c r="T12" s="44"/>
    </row>
    <row r="13" spans="1:20" s="211" customFormat="1" hidden="1" x14ac:dyDescent="0.25">
      <c r="A13" s="128" t="s">
        <v>125</v>
      </c>
      <c r="B13" s="191" t="s">
        <v>612</v>
      </c>
      <c r="C13" s="204"/>
      <c r="D13" s="274" t="s">
        <v>126</v>
      </c>
      <c r="E13" s="300"/>
      <c r="F13" s="281">
        <f t="shared" ref="F13:F23" si="34">SUM(I13:T13)</f>
        <v>0</v>
      </c>
      <c r="G13" s="192"/>
      <c r="H13" s="193">
        <f t="shared" si="2"/>
        <v>0</v>
      </c>
      <c r="I13" s="201"/>
      <c r="J13" s="195"/>
      <c r="K13" s="195"/>
      <c r="L13" s="195"/>
      <c r="M13" s="195"/>
      <c r="N13" s="196"/>
      <c r="O13" s="195"/>
      <c r="P13" s="194"/>
      <c r="Q13" s="196"/>
      <c r="R13" s="195"/>
      <c r="S13" s="194"/>
      <c r="T13" s="197"/>
    </row>
    <row r="14" spans="1:20" s="211" customFormat="1" hidden="1" x14ac:dyDescent="0.25">
      <c r="A14" s="128" t="s">
        <v>127</v>
      </c>
      <c r="B14" s="191" t="s">
        <v>613</v>
      </c>
      <c r="C14" s="204"/>
      <c r="D14" s="274" t="s">
        <v>351</v>
      </c>
      <c r="E14" s="300"/>
      <c r="F14" s="281">
        <f t="shared" si="34"/>
        <v>0</v>
      </c>
      <c r="G14" s="192"/>
      <c r="H14" s="193">
        <f t="shared" si="2"/>
        <v>0</v>
      </c>
      <c r="I14" s="201"/>
      <c r="J14" s="195"/>
      <c r="K14" s="195"/>
      <c r="L14" s="195"/>
      <c r="M14" s="195"/>
      <c r="N14" s="196"/>
      <c r="O14" s="195"/>
      <c r="P14" s="194"/>
      <c r="Q14" s="196"/>
      <c r="R14" s="195"/>
      <c r="S14" s="194"/>
      <c r="T14" s="197"/>
    </row>
    <row r="15" spans="1:20" s="211" customFormat="1" hidden="1" x14ac:dyDescent="0.25">
      <c r="A15" s="128" t="s">
        <v>128</v>
      </c>
      <c r="B15" s="191" t="s">
        <v>614</v>
      </c>
      <c r="C15" s="204"/>
      <c r="D15" s="274" t="s">
        <v>129</v>
      </c>
      <c r="E15" s="300"/>
      <c r="F15" s="281">
        <f t="shared" si="34"/>
        <v>0</v>
      </c>
      <c r="G15" s="192"/>
      <c r="H15" s="193">
        <f t="shared" si="2"/>
        <v>0</v>
      </c>
      <c r="I15" s="201"/>
      <c r="J15" s="195"/>
      <c r="K15" s="195"/>
      <c r="L15" s="195"/>
      <c r="M15" s="195"/>
      <c r="N15" s="196"/>
      <c r="O15" s="195"/>
      <c r="P15" s="194"/>
      <c r="Q15" s="196"/>
      <c r="R15" s="195"/>
      <c r="S15" s="194"/>
      <c r="T15" s="197"/>
    </row>
    <row r="16" spans="1:20" s="211" customFormat="1" hidden="1" x14ac:dyDescent="0.25">
      <c r="A16" s="128" t="s">
        <v>130</v>
      </c>
      <c r="B16" s="191" t="s">
        <v>615</v>
      </c>
      <c r="C16" s="204"/>
      <c r="D16" s="274" t="s">
        <v>131</v>
      </c>
      <c r="E16" s="300"/>
      <c r="F16" s="281">
        <f t="shared" si="34"/>
        <v>0</v>
      </c>
      <c r="G16" s="192"/>
      <c r="H16" s="193">
        <f t="shared" si="2"/>
        <v>0</v>
      </c>
      <c r="I16" s="201"/>
      <c r="J16" s="195"/>
      <c r="K16" s="195"/>
      <c r="L16" s="195"/>
      <c r="M16" s="195"/>
      <c r="N16" s="196"/>
      <c r="O16" s="195"/>
      <c r="P16" s="194"/>
      <c r="Q16" s="196"/>
      <c r="R16" s="195"/>
      <c r="S16" s="194"/>
      <c r="T16" s="197"/>
    </row>
    <row r="17" spans="1:20" s="211" customFormat="1" hidden="1" x14ac:dyDescent="0.25">
      <c r="A17" s="128" t="s">
        <v>132</v>
      </c>
      <c r="B17" s="191" t="s">
        <v>616</v>
      </c>
      <c r="C17" s="204"/>
      <c r="D17" s="274" t="s">
        <v>133</v>
      </c>
      <c r="E17" s="300"/>
      <c r="F17" s="281">
        <f t="shared" si="34"/>
        <v>0</v>
      </c>
      <c r="G17" s="192"/>
      <c r="H17" s="193">
        <f t="shared" si="2"/>
        <v>0</v>
      </c>
      <c r="I17" s="201"/>
      <c r="J17" s="195"/>
      <c r="K17" s="195"/>
      <c r="L17" s="195"/>
      <c r="M17" s="195"/>
      <c r="N17" s="196"/>
      <c r="O17" s="195"/>
      <c r="P17" s="194"/>
      <c r="Q17" s="196"/>
      <c r="R17" s="195"/>
      <c r="S17" s="194"/>
      <c r="T17" s="197"/>
    </row>
    <row r="18" spans="1:20" s="211" customFormat="1" hidden="1" x14ac:dyDescent="0.25">
      <c r="A18" s="128" t="s">
        <v>134</v>
      </c>
      <c r="B18" s="191" t="s">
        <v>617</v>
      </c>
      <c r="C18" s="204"/>
      <c r="D18" s="274" t="s">
        <v>135</v>
      </c>
      <c r="E18" s="300"/>
      <c r="F18" s="281">
        <f t="shared" si="34"/>
        <v>0</v>
      </c>
      <c r="G18" s="192"/>
      <c r="H18" s="193">
        <f t="shared" si="2"/>
        <v>0</v>
      </c>
      <c r="I18" s="201"/>
      <c r="J18" s="195"/>
      <c r="K18" s="195"/>
      <c r="L18" s="195"/>
      <c r="M18" s="195"/>
      <c r="N18" s="196"/>
      <c r="O18" s="195"/>
      <c r="P18" s="194"/>
      <c r="Q18" s="196"/>
      <c r="R18" s="195"/>
      <c r="S18" s="194"/>
      <c r="T18" s="197"/>
    </row>
    <row r="19" spans="1:20" s="211" customFormat="1" x14ac:dyDescent="0.25">
      <c r="A19" s="128" t="s">
        <v>136</v>
      </c>
      <c r="B19" s="191" t="s">
        <v>618</v>
      </c>
      <c r="C19" s="204"/>
      <c r="D19" s="274" t="s">
        <v>137</v>
      </c>
      <c r="E19" s="300"/>
      <c r="F19" s="281">
        <f t="shared" si="34"/>
        <v>4320</v>
      </c>
      <c r="G19" s="192"/>
      <c r="H19" s="193">
        <f t="shared" si="2"/>
        <v>4320</v>
      </c>
      <c r="I19" s="201">
        <v>4320</v>
      </c>
      <c r="J19" s="195"/>
      <c r="K19" s="195"/>
      <c r="L19" s="195"/>
      <c r="M19" s="195"/>
      <c r="N19" s="196"/>
      <c r="O19" s="195"/>
      <c r="P19" s="194"/>
      <c r="Q19" s="196"/>
      <c r="R19" s="195"/>
      <c r="S19" s="194"/>
      <c r="T19" s="197"/>
    </row>
    <row r="20" spans="1:20" s="211" customFormat="1" hidden="1" x14ac:dyDescent="0.25">
      <c r="A20" s="128" t="s">
        <v>138</v>
      </c>
      <c r="B20" s="191" t="s">
        <v>619</v>
      </c>
      <c r="C20" s="204"/>
      <c r="D20" s="274" t="s">
        <v>139</v>
      </c>
      <c r="E20" s="300"/>
      <c r="F20" s="281">
        <f t="shared" si="34"/>
        <v>0</v>
      </c>
      <c r="G20" s="192"/>
      <c r="H20" s="193">
        <f t="shared" si="2"/>
        <v>0</v>
      </c>
      <c r="I20" s="201"/>
      <c r="J20" s="195"/>
      <c r="K20" s="195"/>
      <c r="L20" s="195"/>
      <c r="M20" s="195"/>
      <c r="N20" s="196"/>
      <c r="O20" s="195"/>
      <c r="P20" s="194"/>
      <c r="Q20" s="196"/>
      <c r="R20" s="195"/>
      <c r="S20" s="194"/>
      <c r="T20" s="197"/>
    </row>
    <row r="21" spans="1:20" s="211" customFormat="1" hidden="1" x14ac:dyDescent="0.25">
      <c r="A21" s="128" t="s">
        <v>140</v>
      </c>
      <c r="B21" s="191" t="s">
        <v>620</v>
      </c>
      <c r="C21" s="204"/>
      <c r="D21" s="274" t="s">
        <v>141</v>
      </c>
      <c r="E21" s="300"/>
      <c r="F21" s="281">
        <f t="shared" si="34"/>
        <v>0</v>
      </c>
      <c r="G21" s="192"/>
      <c r="H21" s="193">
        <f t="shared" si="2"/>
        <v>0</v>
      </c>
      <c r="I21" s="201"/>
      <c r="J21" s="195"/>
      <c r="K21" s="195"/>
      <c r="L21" s="195"/>
      <c r="M21" s="195"/>
      <c r="N21" s="196"/>
      <c r="O21" s="195"/>
      <c r="P21" s="194"/>
      <c r="Q21" s="196"/>
      <c r="R21" s="195"/>
      <c r="S21" s="194"/>
      <c r="T21" s="197"/>
    </row>
    <row r="22" spans="1:20" s="211" customFormat="1" ht="14.25" hidden="1" customHeight="1" x14ac:dyDescent="0.25">
      <c r="A22" s="128" t="s">
        <v>142</v>
      </c>
      <c r="B22" s="191" t="s">
        <v>621</v>
      </c>
      <c r="C22" s="204"/>
      <c r="D22" s="274" t="s">
        <v>143</v>
      </c>
      <c r="E22" s="300"/>
      <c r="F22" s="281">
        <f t="shared" si="34"/>
        <v>0</v>
      </c>
      <c r="G22" s="192"/>
      <c r="H22" s="193">
        <f t="shared" si="2"/>
        <v>0</v>
      </c>
      <c r="I22" s="201"/>
      <c r="J22" s="195"/>
      <c r="K22" s="195"/>
      <c r="L22" s="195"/>
      <c r="M22" s="195"/>
      <c r="N22" s="196"/>
      <c r="O22" s="195"/>
      <c r="P22" s="194"/>
      <c r="Q22" s="196"/>
      <c r="R22" s="195"/>
      <c r="S22" s="194"/>
      <c r="T22" s="197"/>
    </row>
    <row r="23" spans="1:20" s="211" customFormat="1" hidden="1" x14ac:dyDescent="0.25">
      <c r="A23" s="128" t="s">
        <v>144</v>
      </c>
      <c r="B23" s="191" t="s">
        <v>622</v>
      </c>
      <c r="C23" s="204"/>
      <c r="D23" s="274" t="s">
        <v>145</v>
      </c>
      <c r="E23" s="300"/>
      <c r="F23" s="281">
        <f t="shared" si="34"/>
        <v>0</v>
      </c>
      <c r="G23" s="192"/>
      <c r="H23" s="193">
        <f t="shared" si="2"/>
        <v>0</v>
      </c>
      <c r="I23" s="201"/>
      <c r="J23" s="195"/>
      <c r="K23" s="195"/>
      <c r="L23" s="195"/>
      <c r="M23" s="195"/>
      <c r="N23" s="196"/>
      <c r="O23" s="195"/>
      <c r="P23" s="194"/>
      <c r="Q23" s="196"/>
      <c r="R23" s="195"/>
      <c r="S23" s="194"/>
      <c r="T23" s="197"/>
    </row>
    <row r="24" spans="1:20" x14ac:dyDescent="0.25">
      <c r="B24" s="93" t="s">
        <v>623</v>
      </c>
      <c r="C24" s="534" t="s">
        <v>146</v>
      </c>
      <c r="D24" s="535"/>
      <c r="E24" s="535"/>
      <c r="F24" s="259">
        <f>F25+F26+F27</f>
        <v>7059596</v>
      </c>
      <c r="G24" s="152">
        <f t="shared" ref="G24:T24" si="35">G25+G26+G27</f>
        <v>0</v>
      </c>
      <c r="H24" s="168">
        <f t="shared" si="2"/>
        <v>7059596</v>
      </c>
      <c r="I24" s="95">
        <f t="shared" si="35"/>
        <v>615604</v>
      </c>
      <c r="J24" s="96">
        <f t="shared" si="35"/>
        <v>585817</v>
      </c>
      <c r="K24" s="96">
        <f t="shared" si="35"/>
        <v>585817</v>
      </c>
      <c r="L24" s="96">
        <f t="shared" si="35"/>
        <v>585817</v>
      </c>
      <c r="M24" s="96">
        <f t="shared" si="35"/>
        <v>585817</v>
      </c>
      <c r="N24" s="99">
        <f t="shared" si="35"/>
        <v>585817</v>
      </c>
      <c r="O24" s="96">
        <f t="shared" si="35"/>
        <v>585817</v>
      </c>
      <c r="P24" s="98">
        <f t="shared" si="35"/>
        <v>585817</v>
      </c>
      <c r="Q24" s="99">
        <f t="shared" si="35"/>
        <v>585817</v>
      </c>
      <c r="R24" s="96">
        <f t="shared" si="35"/>
        <v>585817</v>
      </c>
      <c r="S24" s="98">
        <f t="shared" si="35"/>
        <v>585817</v>
      </c>
      <c r="T24" s="100">
        <f t="shared" si="35"/>
        <v>585822</v>
      </c>
    </row>
    <row r="25" spans="1:20" s="41" customFormat="1" ht="15.75" thickBot="1" x14ac:dyDescent="0.3">
      <c r="A25" s="128" t="s">
        <v>147</v>
      </c>
      <c r="B25" s="53" t="s">
        <v>624</v>
      </c>
      <c r="C25" s="580" t="s">
        <v>148</v>
      </c>
      <c r="D25" s="581"/>
      <c r="E25" s="581"/>
      <c r="F25" s="265">
        <f t="shared" ref="F25:F27" si="36">SUM(I25:T25)</f>
        <v>7059596</v>
      </c>
      <c r="G25" s="158"/>
      <c r="H25" s="170">
        <f t="shared" si="2"/>
        <v>7059596</v>
      </c>
      <c r="I25" s="78">
        <f>67141+461246+74800+12417</f>
        <v>615604</v>
      </c>
      <c r="J25" s="13">
        <f>498600+74800+12417</f>
        <v>585817</v>
      </c>
      <c r="K25" s="13">
        <f t="shared" ref="K25:S25" si="37">498600+74800+12417</f>
        <v>585817</v>
      </c>
      <c r="L25" s="13">
        <f t="shared" si="37"/>
        <v>585817</v>
      </c>
      <c r="M25" s="13">
        <f t="shared" si="37"/>
        <v>585817</v>
      </c>
      <c r="N25" s="83">
        <f t="shared" si="37"/>
        <v>585817</v>
      </c>
      <c r="O25" s="13">
        <f t="shared" si="37"/>
        <v>585817</v>
      </c>
      <c r="P25" s="43">
        <f t="shared" si="37"/>
        <v>585817</v>
      </c>
      <c r="Q25" s="83">
        <f t="shared" si="37"/>
        <v>585817</v>
      </c>
      <c r="R25" s="13">
        <f t="shared" si="37"/>
        <v>585817</v>
      </c>
      <c r="S25" s="43">
        <f t="shared" si="37"/>
        <v>585817</v>
      </c>
      <c r="T25" s="45">
        <f>498600+74800+12422</f>
        <v>585822</v>
      </c>
    </row>
    <row r="26" spans="1:20" s="41" customFormat="1" ht="25.5" hidden="1" customHeight="1" x14ac:dyDescent="0.25">
      <c r="A26" s="128" t="s">
        <v>149</v>
      </c>
      <c r="B26" s="53" t="s">
        <v>625</v>
      </c>
      <c r="C26" s="582" t="s">
        <v>878</v>
      </c>
      <c r="D26" s="583"/>
      <c r="E26" s="583"/>
      <c r="F26" s="265">
        <f t="shared" si="36"/>
        <v>0</v>
      </c>
      <c r="G26" s="158"/>
      <c r="H26" s="170">
        <f t="shared" si="2"/>
        <v>0</v>
      </c>
      <c r="I26" s="78"/>
      <c r="J26" s="13"/>
      <c r="K26" s="13"/>
      <c r="L26" s="13"/>
      <c r="M26" s="13"/>
      <c r="N26" s="83"/>
      <c r="O26" s="13"/>
      <c r="P26" s="43"/>
      <c r="Q26" s="83"/>
      <c r="R26" s="13"/>
      <c r="S26" s="43"/>
      <c r="T26" s="45"/>
    </row>
    <row r="27" spans="1:20" s="41" customFormat="1" ht="15.75" hidden="1" thickBot="1" x14ac:dyDescent="0.3">
      <c r="A27" s="128" t="s">
        <v>150</v>
      </c>
      <c r="B27" s="198" t="s">
        <v>626</v>
      </c>
      <c r="C27" s="619" t="s">
        <v>151</v>
      </c>
      <c r="D27" s="620"/>
      <c r="E27" s="620"/>
      <c r="F27" s="282">
        <f t="shared" si="36"/>
        <v>0</v>
      </c>
      <c r="G27" s="199"/>
      <c r="H27" s="170">
        <f t="shared" si="2"/>
        <v>0</v>
      </c>
      <c r="I27" s="78"/>
      <c r="J27" s="13"/>
      <c r="K27" s="13"/>
      <c r="L27" s="13"/>
      <c r="M27" s="13"/>
      <c r="N27" s="83"/>
      <c r="O27" s="13"/>
      <c r="P27" s="43"/>
      <c r="Q27" s="83"/>
      <c r="R27" s="13"/>
      <c r="S27" s="43"/>
      <c r="T27" s="45"/>
    </row>
    <row r="28" spans="1:20" ht="15.75" thickBot="1" x14ac:dyDescent="0.3">
      <c r="A28" s="128" t="s">
        <v>967</v>
      </c>
      <c r="B28" s="85" t="s">
        <v>152</v>
      </c>
      <c r="C28" s="539" t="s">
        <v>803</v>
      </c>
      <c r="D28" s="539"/>
      <c r="E28" s="540"/>
      <c r="F28" s="261">
        <f>F29+F32+F33+F34+F35+F36+F37</f>
        <v>2015270.4913999999</v>
      </c>
      <c r="G28" s="154">
        <f t="shared" ref="G28:T28" si="38">G29+G32+G33+G34+G35+G36+G37</f>
        <v>39000</v>
      </c>
      <c r="H28" s="166">
        <f t="shared" si="2"/>
        <v>2054270.4913999999</v>
      </c>
      <c r="I28" s="87">
        <f t="shared" si="38"/>
        <v>414965</v>
      </c>
      <c r="J28" s="88">
        <f t="shared" si="38"/>
        <v>144422.0974</v>
      </c>
      <c r="K28" s="88">
        <f t="shared" si="38"/>
        <v>156084.51740000001</v>
      </c>
      <c r="L28" s="88">
        <f t="shared" si="38"/>
        <v>144422.0974</v>
      </c>
      <c r="M28" s="88">
        <f t="shared" si="38"/>
        <v>144422.0974</v>
      </c>
      <c r="N28" s="91">
        <f t="shared" si="38"/>
        <v>144422.0974</v>
      </c>
      <c r="O28" s="88">
        <f t="shared" si="38"/>
        <v>144422.0974</v>
      </c>
      <c r="P28" s="90">
        <f t="shared" si="38"/>
        <v>144422.0974</v>
      </c>
      <c r="Q28" s="91">
        <f t="shared" si="38"/>
        <v>144422.0974</v>
      </c>
      <c r="R28" s="88">
        <f t="shared" si="38"/>
        <v>144422.0974</v>
      </c>
      <c r="S28" s="90">
        <f t="shared" si="38"/>
        <v>144422.0974</v>
      </c>
      <c r="T28" s="92">
        <f t="shared" si="38"/>
        <v>183422.0974</v>
      </c>
    </row>
    <row r="29" spans="1:20" s="211" customFormat="1" x14ac:dyDescent="0.25">
      <c r="A29" s="393"/>
      <c r="B29" s="408"/>
      <c r="C29" s="623" t="s">
        <v>154</v>
      </c>
      <c r="D29" s="624"/>
      <c r="E29" s="624"/>
      <c r="F29" s="409">
        <f t="shared" ref="F29" si="39">SUM(F30:F31)</f>
        <v>1964255.42</v>
      </c>
      <c r="G29" s="420">
        <f t="shared" ref="G29" si="40">SUM(G30:G31)</f>
        <v>0</v>
      </c>
      <c r="H29" s="193">
        <f t="shared" si="2"/>
        <v>1964255.42</v>
      </c>
      <c r="I29" s="201">
        <f t="shared" ref="I29" si="41">SUM(I30:I31)</f>
        <v>410690</v>
      </c>
      <c r="J29" s="195">
        <f t="shared" ref="J29" si="42">SUM(J30:J31)</f>
        <v>140173</v>
      </c>
      <c r="K29" s="195">
        <f t="shared" ref="K29" si="43">SUM(K30:K31)</f>
        <v>151835.42000000001</v>
      </c>
      <c r="L29" s="195">
        <f t="shared" ref="L29" si="44">SUM(L30:L31)</f>
        <v>140173</v>
      </c>
      <c r="M29" s="195">
        <f t="shared" ref="M29" si="45">SUM(M30:M31)</f>
        <v>140173</v>
      </c>
      <c r="N29" s="196">
        <f t="shared" ref="N29" si="46">SUM(N30:N31)</f>
        <v>140173</v>
      </c>
      <c r="O29" s="195">
        <f t="shared" ref="O29" si="47">SUM(O30:O31)</f>
        <v>140173</v>
      </c>
      <c r="P29" s="194">
        <f t="shared" ref="P29" si="48">SUM(P30:P31)</f>
        <v>140173</v>
      </c>
      <c r="Q29" s="196">
        <f t="shared" ref="Q29" si="49">SUM(Q30:Q31)</f>
        <v>140173</v>
      </c>
      <c r="R29" s="195">
        <f t="shared" ref="R29" si="50">SUM(R30:R31)</f>
        <v>140173</v>
      </c>
      <c r="S29" s="194">
        <f t="shared" ref="S29" si="51">SUM(S30:S31)</f>
        <v>140173</v>
      </c>
      <c r="T29" s="197">
        <f t="shared" ref="T29" si="52">SUM(T30:T31)</f>
        <v>140173</v>
      </c>
    </row>
    <row r="30" spans="1:20" x14ac:dyDescent="0.25">
      <c r="B30" s="61"/>
      <c r="C30" s="418"/>
      <c r="D30" s="419" t="s">
        <v>1119</v>
      </c>
      <c r="E30" s="419"/>
      <c r="F30" s="262">
        <f t="shared" ref="F30:F31" si="53">SUM(I30:T30)</f>
        <v>1717740</v>
      </c>
      <c r="G30" s="155"/>
      <c r="H30" s="169">
        <f t="shared" ref="H30:H31" si="54">SUM(F30:G30)</f>
        <v>1717740</v>
      </c>
      <c r="I30" s="76">
        <f>159381+74800*0.22</f>
        <v>175837</v>
      </c>
      <c r="J30" s="1">
        <f>(J8+498600+74800)*0.22</f>
        <v>140173</v>
      </c>
      <c r="K30" s="1">
        <f>(K8+498600+74800)*0.22</f>
        <v>140173</v>
      </c>
      <c r="L30" s="1">
        <f t="shared" ref="L30:T30" si="55">(L8+498600+74800)*0.22</f>
        <v>140173</v>
      </c>
      <c r="M30" s="1">
        <f t="shared" si="55"/>
        <v>140173</v>
      </c>
      <c r="N30" s="82">
        <f t="shared" si="55"/>
        <v>140173</v>
      </c>
      <c r="O30" s="1">
        <f t="shared" si="55"/>
        <v>140173</v>
      </c>
      <c r="P30" s="42">
        <f t="shared" si="55"/>
        <v>140173</v>
      </c>
      <c r="Q30" s="82">
        <f t="shared" si="55"/>
        <v>140173</v>
      </c>
      <c r="R30" s="1">
        <f t="shared" si="55"/>
        <v>140173</v>
      </c>
      <c r="S30" s="42">
        <f t="shared" si="55"/>
        <v>140173</v>
      </c>
      <c r="T30" s="44">
        <f t="shared" si="55"/>
        <v>140173</v>
      </c>
    </row>
    <row r="31" spans="1:20" x14ac:dyDescent="0.25">
      <c r="B31" s="61"/>
      <c r="C31" s="418"/>
      <c r="D31" s="419" t="s">
        <v>1120</v>
      </c>
      <c r="E31" s="419"/>
      <c r="F31" s="262">
        <f t="shared" si="53"/>
        <v>246515.42</v>
      </c>
      <c r="G31" s="155"/>
      <c r="H31" s="169">
        <f t="shared" si="54"/>
        <v>246515.42</v>
      </c>
      <c r="I31" s="76">
        <v>234853</v>
      </c>
      <c r="J31" s="1"/>
      <c r="K31" s="1">
        <f>K9*0.22</f>
        <v>11662.42</v>
      </c>
      <c r="L31" s="1"/>
      <c r="M31" s="1"/>
      <c r="N31" s="82"/>
      <c r="O31" s="1"/>
      <c r="P31" s="42"/>
      <c r="Q31" s="82"/>
      <c r="R31" s="1"/>
      <c r="S31" s="42"/>
      <c r="T31" s="44"/>
    </row>
    <row r="32" spans="1:20" hidden="1" x14ac:dyDescent="0.25">
      <c r="B32" s="62"/>
      <c r="C32" s="606" t="s">
        <v>155</v>
      </c>
      <c r="D32" s="607"/>
      <c r="E32" s="607"/>
      <c r="F32" s="263">
        <f t="shared" ref="F32:F36" si="56">SUM(I32:T32)</f>
        <v>0</v>
      </c>
      <c r="G32" s="156"/>
      <c r="H32" s="169">
        <f t="shared" si="2"/>
        <v>0</v>
      </c>
      <c r="I32" s="76"/>
      <c r="J32" s="1"/>
      <c r="K32" s="1"/>
      <c r="L32" s="1"/>
      <c r="M32" s="1"/>
      <c r="N32" s="82"/>
      <c r="O32" s="1"/>
      <c r="P32" s="42"/>
      <c r="Q32" s="82"/>
      <c r="R32" s="1"/>
      <c r="S32" s="42"/>
      <c r="T32" s="44"/>
    </row>
    <row r="33" spans="1:20" hidden="1" x14ac:dyDescent="0.25">
      <c r="B33" s="62"/>
      <c r="C33" s="606" t="s">
        <v>156</v>
      </c>
      <c r="D33" s="607"/>
      <c r="E33" s="607"/>
      <c r="F33" s="263">
        <f t="shared" si="56"/>
        <v>0</v>
      </c>
      <c r="G33" s="156"/>
      <c r="H33" s="169">
        <f t="shared" si="2"/>
        <v>0</v>
      </c>
      <c r="I33" s="76"/>
      <c r="J33" s="1"/>
      <c r="K33" s="1"/>
      <c r="L33" s="1"/>
      <c r="M33" s="1"/>
      <c r="N33" s="82"/>
      <c r="O33" s="1"/>
      <c r="P33" s="42"/>
      <c r="Q33" s="82"/>
      <c r="R33" s="1"/>
      <c r="S33" s="42"/>
      <c r="T33" s="44"/>
    </row>
    <row r="34" spans="1:20" s="211" customFormat="1" x14ac:dyDescent="0.25">
      <c r="A34" s="393"/>
      <c r="B34" s="410"/>
      <c r="C34" s="625" t="s">
        <v>157</v>
      </c>
      <c r="D34" s="626"/>
      <c r="E34" s="626"/>
      <c r="F34" s="298">
        <f>SUM(I34:T34)-25000</f>
        <v>24628.172400000003</v>
      </c>
      <c r="G34" s="299">
        <v>25000</v>
      </c>
      <c r="H34" s="193">
        <f t="shared" si="2"/>
        <v>49628.172400000003</v>
      </c>
      <c r="I34" s="201">
        <v>2064</v>
      </c>
      <c r="J34" s="195">
        <f>12417*1.18*0.14</f>
        <v>2051.2883999999999</v>
      </c>
      <c r="K34" s="195">
        <f t="shared" ref="K34:S34" si="57">12417*1.18*0.14</f>
        <v>2051.2883999999999</v>
      </c>
      <c r="L34" s="195">
        <f t="shared" si="57"/>
        <v>2051.2883999999999</v>
      </c>
      <c r="M34" s="195">
        <f t="shared" si="57"/>
        <v>2051.2883999999999</v>
      </c>
      <c r="N34" s="196">
        <f t="shared" si="57"/>
        <v>2051.2883999999999</v>
      </c>
      <c r="O34" s="195">
        <f t="shared" si="57"/>
        <v>2051.2883999999999</v>
      </c>
      <c r="P34" s="194">
        <f t="shared" si="57"/>
        <v>2051.2883999999999</v>
      </c>
      <c r="Q34" s="196">
        <f t="shared" si="57"/>
        <v>2051.2883999999999</v>
      </c>
      <c r="R34" s="195">
        <f t="shared" si="57"/>
        <v>2051.2883999999999</v>
      </c>
      <c r="S34" s="194">
        <f t="shared" si="57"/>
        <v>2051.2883999999999</v>
      </c>
      <c r="T34" s="197">
        <f>12417*1.18*0.14+25000</f>
        <v>27051.288400000001</v>
      </c>
    </row>
    <row r="35" spans="1:20" hidden="1" x14ac:dyDescent="0.25">
      <c r="B35" s="62"/>
      <c r="C35" s="606" t="s">
        <v>158</v>
      </c>
      <c r="D35" s="607"/>
      <c r="E35" s="607"/>
      <c r="F35" s="263">
        <f t="shared" si="56"/>
        <v>0</v>
      </c>
      <c r="G35" s="156"/>
      <c r="H35" s="169">
        <f t="shared" si="2"/>
        <v>0</v>
      </c>
      <c r="I35" s="76"/>
      <c r="J35" s="1"/>
      <c r="K35" s="1"/>
      <c r="L35" s="1"/>
      <c r="M35" s="1"/>
      <c r="N35" s="82"/>
      <c r="O35" s="1"/>
      <c r="P35" s="42"/>
      <c r="Q35" s="82"/>
      <c r="R35" s="1"/>
      <c r="S35" s="42"/>
      <c r="T35" s="44"/>
    </row>
    <row r="36" spans="1:20" hidden="1" x14ac:dyDescent="0.25">
      <c r="B36" s="62"/>
      <c r="C36" s="606" t="s">
        <v>159</v>
      </c>
      <c r="D36" s="607"/>
      <c r="E36" s="607"/>
      <c r="F36" s="263">
        <f t="shared" si="56"/>
        <v>0</v>
      </c>
      <c r="G36" s="156"/>
      <c r="H36" s="169">
        <f t="shared" si="2"/>
        <v>0</v>
      </c>
      <c r="I36" s="76"/>
      <c r="J36" s="1"/>
      <c r="K36" s="1"/>
      <c r="L36" s="1"/>
      <c r="M36" s="1"/>
      <c r="N36" s="82"/>
      <c r="O36" s="1"/>
      <c r="P36" s="42"/>
      <c r="Q36" s="82"/>
      <c r="R36" s="1"/>
      <c r="S36" s="42"/>
      <c r="T36" s="44"/>
    </row>
    <row r="37" spans="1:20" s="211" customFormat="1" ht="15.75" thickBot="1" x14ac:dyDescent="0.3">
      <c r="A37" s="393"/>
      <c r="B37" s="411"/>
      <c r="C37" s="621" t="s">
        <v>160</v>
      </c>
      <c r="D37" s="622"/>
      <c r="E37" s="622"/>
      <c r="F37" s="412">
        <f>SUM(I37:T37)-14000</f>
        <v>26386.898999999998</v>
      </c>
      <c r="G37" s="421">
        <v>14000</v>
      </c>
      <c r="H37" s="193">
        <f t="shared" si="2"/>
        <v>40386.898999999998</v>
      </c>
      <c r="I37" s="201">
        <v>2211</v>
      </c>
      <c r="J37" s="195">
        <f>12417*1.18*0.15</f>
        <v>2197.8089999999997</v>
      </c>
      <c r="K37" s="195">
        <f t="shared" ref="K37:S37" si="58">12417*1.18*0.15</f>
        <v>2197.8089999999997</v>
      </c>
      <c r="L37" s="195">
        <f t="shared" si="58"/>
        <v>2197.8089999999997</v>
      </c>
      <c r="M37" s="195">
        <f t="shared" si="58"/>
        <v>2197.8089999999997</v>
      </c>
      <c r="N37" s="196">
        <f t="shared" si="58"/>
        <v>2197.8089999999997</v>
      </c>
      <c r="O37" s="195">
        <f t="shared" si="58"/>
        <v>2197.8089999999997</v>
      </c>
      <c r="P37" s="194">
        <f t="shared" si="58"/>
        <v>2197.8089999999997</v>
      </c>
      <c r="Q37" s="196">
        <f t="shared" si="58"/>
        <v>2197.8089999999997</v>
      </c>
      <c r="R37" s="195">
        <f t="shared" si="58"/>
        <v>2197.8089999999997</v>
      </c>
      <c r="S37" s="194">
        <f t="shared" si="58"/>
        <v>2197.8089999999997</v>
      </c>
      <c r="T37" s="197">
        <f>12417*1.18*0.15+14000</f>
        <v>16197.808999999999</v>
      </c>
    </row>
    <row r="38" spans="1:20" ht="15.75" thickBot="1" x14ac:dyDescent="0.3">
      <c r="B38" s="85" t="s">
        <v>161</v>
      </c>
      <c r="C38" s="540" t="s">
        <v>162</v>
      </c>
      <c r="D38" s="558"/>
      <c r="E38" s="558"/>
      <c r="F38" s="261">
        <f>F39+F45+F51+F79+F85</f>
        <v>10921786</v>
      </c>
      <c r="G38" s="154">
        <f>G39+G45+G51+G79+G85</f>
        <v>192200</v>
      </c>
      <c r="H38" s="166">
        <f t="shared" si="2"/>
        <v>11113986</v>
      </c>
      <c r="I38" s="87">
        <f t="shared" ref="I38:T38" si="59">I39+I45+I51+I79+I85</f>
        <v>1432143</v>
      </c>
      <c r="J38" s="88">
        <f t="shared" si="59"/>
        <v>546400</v>
      </c>
      <c r="K38" s="88">
        <f t="shared" si="59"/>
        <v>569157</v>
      </c>
      <c r="L38" s="88">
        <f t="shared" si="59"/>
        <v>516529</v>
      </c>
      <c r="M38" s="88">
        <f t="shared" si="59"/>
        <v>395057</v>
      </c>
      <c r="N38" s="91">
        <f t="shared" si="59"/>
        <v>689307</v>
      </c>
      <c r="O38" s="88">
        <f t="shared" si="59"/>
        <v>468607</v>
      </c>
      <c r="P38" s="90">
        <f t="shared" si="59"/>
        <v>411307</v>
      </c>
      <c r="Q38" s="91">
        <f t="shared" si="59"/>
        <v>722907</v>
      </c>
      <c r="R38" s="88">
        <f t="shared" si="59"/>
        <v>4110864</v>
      </c>
      <c r="S38" s="90">
        <f t="shared" si="59"/>
        <v>728787</v>
      </c>
      <c r="T38" s="92">
        <f t="shared" si="59"/>
        <v>522921</v>
      </c>
    </row>
    <row r="39" spans="1:20" x14ac:dyDescent="0.25">
      <c r="B39" s="125" t="s">
        <v>627</v>
      </c>
      <c r="C39" s="541" t="s">
        <v>163</v>
      </c>
      <c r="D39" s="542"/>
      <c r="E39" s="542"/>
      <c r="F39" s="257">
        <f>F40+F41+F44</f>
        <v>1012978</v>
      </c>
      <c r="G39" s="150">
        <f t="shared" ref="G39:T39" si="60">G40+G41+G44</f>
        <v>0</v>
      </c>
      <c r="H39" s="167">
        <f t="shared" si="2"/>
        <v>1012978</v>
      </c>
      <c r="I39" s="119">
        <f t="shared" si="60"/>
        <v>633478</v>
      </c>
      <c r="J39" s="120">
        <f t="shared" si="60"/>
        <v>34500</v>
      </c>
      <c r="K39" s="120">
        <f t="shared" si="60"/>
        <v>34500</v>
      </c>
      <c r="L39" s="120">
        <f t="shared" si="60"/>
        <v>34500</v>
      </c>
      <c r="M39" s="120">
        <f t="shared" si="60"/>
        <v>34500</v>
      </c>
      <c r="N39" s="123">
        <f t="shared" si="60"/>
        <v>34500</v>
      </c>
      <c r="O39" s="120">
        <f t="shared" si="60"/>
        <v>34500</v>
      </c>
      <c r="P39" s="122">
        <f t="shared" si="60"/>
        <v>34500</v>
      </c>
      <c r="Q39" s="123">
        <f t="shared" si="60"/>
        <v>34500</v>
      </c>
      <c r="R39" s="120">
        <f t="shared" si="60"/>
        <v>34500</v>
      </c>
      <c r="S39" s="122">
        <f t="shared" si="60"/>
        <v>34500</v>
      </c>
      <c r="T39" s="124">
        <f t="shared" si="60"/>
        <v>34500</v>
      </c>
    </row>
    <row r="40" spans="1:20" s="41" customFormat="1" x14ac:dyDescent="0.25">
      <c r="A40" s="128" t="s">
        <v>164</v>
      </c>
      <c r="B40" s="53" t="s">
        <v>628</v>
      </c>
      <c r="C40" s="580" t="s">
        <v>165</v>
      </c>
      <c r="D40" s="581"/>
      <c r="E40" s="581"/>
      <c r="F40" s="265">
        <f t="shared" ref="F40:F44" si="61">SUM(I40:T40)</f>
        <v>136000</v>
      </c>
      <c r="G40" s="158"/>
      <c r="H40" s="170">
        <f t="shared" si="2"/>
        <v>136000</v>
      </c>
      <c r="I40" s="78">
        <v>11340</v>
      </c>
      <c r="J40" s="13">
        <v>11340</v>
      </c>
      <c r="K40" s="13">
        <v>11340</v>
      </c>
      <c r="L40" s="13">
        <v>11340</v>
      </c>
      <c r="M40" s="13">
        <v>11340</v>
      </c>
      <c r="N40" s="83">
        <v>11340</v>
      </c>
      <c r="O40" s="13">
        <v>11340</v>
      </c>
      <c r="P40" s="43">
        <v>11340</v>
      </c>
      <c r="Q40" s="83">
        <v>11340</v>
      </c>
      <c r="R40" s="13">
        <v>11340</v>
      </c>
      <c r="S40" s="43">
        <v>11300</v>
      </c>
      <c r="T40" s="45">
        <v>11300</v>
      </c>
    </row>
    <row r="41" spans="1:20" s="41" customFormat="1" x14ac:dyDescent="0.25">
      <c r="A41" s="128" t="s">
        <v>166</v>
      </c>
      <c r="B41" s="53" t="s">
        <v>629</v>
      </c>
      <c r="C41" s="580" t="s">
        <v>167</v>
      </c>
      <c r="D41" s="581"/>
      <c r="E41" s="581"/>
      <c r="F41" s="265">
        <f>SUM(F42:F43)</f>
        <v>876978</v>
      </c>
      <c r="G41" s="158">
        <f>SUM(G42:G43)</f>
        <v>0</v>
      </c>
      <c r="H41" s="170">
        <f t="shared" si="2"/>
        <v>876978</v>
      </c>
      <c r="I41" s="78">
        <f t="shared" ref="I41:T41" si="62">SUM(I42:I43)</f>
        <v>622138</v>
      </c>
      <c r="J41" s="13">
        <f t="shared" si="62"/>
        <v>23160</v>
      </c>
      <c r="K41" s="13">
        <f t="shared" si="62"/>
        <v>23160</v>
      </c>
      <c r="L41" s="13">
        <f t="shared" si="62"/>
        <v>23160</v>
      </c>
      <c r="M41" s="13">
        <f t="shared" si="62"/>
        <v>23160</v>
      </c>
      <c r="N41" s="83">
        <f t="shared" si="62"/>
        <v>23160</v>
      </c>
      <c r="O41" s="13">
        <f t="shared" si="62"/>
        <v>23160</v>
      </c>
      <c r="P41" s="43">
        <f t="shared" si="62"/>
        <v>23160</v>
      </c>
      <c r="Q41" s="83">
        <f t="shared" si="62"/>
        <v>23160</v>
      </c>
      <c r="R41" s="13">
        <f t="shared" si="62"/>
        <v>23160</v>
      </c>
      <c r="S41" s="43">
        <f t="shared" si="62"/>
        <v>23200</v>
      </c>
      <c r="T41" s="45">
        <f t="shared" si="62"/>
        <v>23200</v>
      </c>
    </row>
    <row r="42" spans="1:20" x14ac:dyDescent="0.25">
      <c r="B42" s="55"/>
      <c r="C42" s="377"/>
      <c r="D42" s="246" t="s">
        <v>1119</v>
      </c>
      <c r="E42" s="246"/>
      <c r="F42" s="258">
        <f t="shared" ref="F42:F43" si="63">SUM(I42:T42)</f>
        <v>278000</v>
      </c>
      <c r="G42" s="151"/>
      <c r="H42" s="169">
        <f t="shared" ref="H42:H43" si="64">SUM(F42:G42)</f>
        <v>278000</v>
      </c>
      <c r="I42" s="76">
        <v>23160</v>
      </c>
      <c r="J42" s="1">
        <v>23160</v>
      </c>
      <c r="K42" s="1">
        <v>23160</v>
      </c>
      <c r="L42" s="1">
        <v>23160</v>
      </c>
      <c r="M42" s="1">
        <v>23160</v>
      </c>
      <c r="N42" s="82">
        <v>23160</v>
      </c>
      <c r="O42" s="1">
        <v>23160</v>
      </c>
      <c r="P42" s="42">
        <v>23160</v>
      </c>
      <c r="Q42" s="82">
        <v>23160</v>
      </c>
      <c r="R42" s="1">
        <v>23160</v>
      </c>
      <c r="S42" s="42">
        <v>23200</v>
      </c>
      <c r="T42" s="44">
        <v>23200</v>
      </c>
    </row>
    <row r="43" spans="1:20" x14ac:dyDescent="0.25">
      <c r="B43" s="55"/>
      <c r="C43" s="377"/>
      <c r="D43" s="246" t="s">
        <v>1120</v>
      </c>
      <c r="E43" s="246"/>
      <c r="F43" s="258">
        <f t="shared" si="63"/>
        <v>598978</v>
      </c>
      <c r="G43" s="151"/>
      <c r="H43" s="169">
        <f t="shared" si="64"/>
        <v>598978</v>
      </c>
      <c r="I43" s="76">
        <v>598978</v>
      </c>
      <c r="J43" s="1"/>
      <c r="K43" s="1"/>
      <c r="L43" s="1"/>
      <c r="M43" s="1"/>
      <c r="N43" s="82"/>
      <c r="O43" s="1"/>
      <c r="P43" s="42"/>
      <c r="Q43" s="82"/>
      <c r="R43" s="1"/>
      <c r="S43" s="42"/>
      <c r="T43" s="44"/>
    </row>
    <row r="44" spans="1:20" s="41" customFormat="1" hidden="1" x14ac:dyDescent="0.25">
      <c r="A44" s="128" t="s">
        <v>168</v>
      </c>
      <c r="B44" s="53" t="s">
        <v>630</v>
      </c>
      <c r="C44" s="580" t="s">
        <v>169</v>
      </c>
      <c r="D44" s="581"/>
      <c r="E44" s="581"/>
      <c r="F44" s="265">
        <f t="shared" si="61"/>
        <v>0</v>
      </c>
      <c r="G44" s="158"/>
      <c r="H44" s="170">
        <f t="shared" si="2"/>
        <v>0</v>
      </c>
      <c r="I44" s="78"/>
      <c r="J44" s="13"/>
      <c r="K44" s="13"/>
      <c r="L44" s="13"/>
      <c r="M44" s="13"/>
      <c r="N44" s="83"/>
      <c r="O44" s="13"/>
      <c r="P44" s="43"/>
      <c r="Q44" s="83"/>
      <c r="R44" s="13"/>
      <c r="S44" s="43"/>
      <c r="T44" s="45"/>
    </row>
    <row r="45" spans="1:20" x14ac:dyDescent="0.25">
      <c r="B45" s="93" t="s">
        <v>631</v>
      </c>
      <c r="C45" s="534" t="s">
        <v>170</v>
      </c>
      <c r="D45" s="535"/>
      <c r="E45" s="535"/>
      <c r="F45" s="259">
        <f>F46+F50</f>
        <v>103493</v>
      </c>
      <c r="G45" s="152">
        <f>G46+G50</f>
        <v>0</v>
      </c>
      <c r="H45" s="168">
        <f t="shared" si="2"/>
        <v>103493</v>
      </c>
      <c r="I45" s="95">
        <f t="shared" ref="I45:T45" si="65">I46+I50</f>
        <v>26993</v>
      </c>
      <c r="J45" s="96">
        <f t="shared" si="65"/>
        <v>1500</v>
      </c>
      <c r="K45" s="96">
        <f t="shared" si="65"/>
        <v>1500</v>
      </c>
      <c r="L45" s="96">
        <f t="shared" si="65"/>
        <v>1500</v>
      </c>
      <c r="M45" s="96">
        <f t="shared" si="65"/>
        <v>1500</v>
      </c>
      <c r="N45" s="99">
        <f t="shared" si="65"/>
        <v>59500</v>
      </c>
      <c r="O45" s="96">
        <f t="shared" si="65"/>
        <v>1500</v>
      </c>
      <c r="P45" s="98">
        <f t="shared" si="65"/>
        <v>1500</v>
      </c>
      <c r="Q45" s="99">
        <f t="shared" si="65"/>
        <v>1500</v>
      </c>
      <c r="R45" s="96">
        <f t="shared" si="65"/>
        <v>3500</v>
      </c>
      <c r="S45" s="98">
        <f t="shared" si="65"/>
        <v>1500</v>
      </c>
      <c r="T45" s="100">
        <f t="shared" si="65"/>
        <v>1500</v>
      </c>
    </row>
    <row r="46" spans="1:20" s="41" customFormat="1" x14ac:dyDescent="0.25">
      <c r="A46" s="128" t="s">
        <v>171</v>
      </c>
      <c r="B46" s="53" t="s">
        <v>632</v>
      </c>
      <c r="C46" s="580" t="s">
        <v>172</v>
      </c>
      <c r="D46" s="581"/>
      <c r="E46" s="581"/>
      <c r="F46" s="265">
        <f>SUM(F47:F49)</f>
        <v>102700</v>
      </c>
      <c r="G46" s="158">
        <f>SUM(G47:G49)</f>
        <v>0</v>
      </c>
      <c r="H46" s="170">
        <f t="shared" si="2"/>
        <v>102700</v>
      </c>
      <c r="I46" s="78">
        <f t="shared" ref="I46:T46" si="66">SUM(I47:I49)</f>
        <v>26200</v>
      </c>
      <c r="J46" s="13">
        <f t="shared" si="66"/>
        <v>1500</v>
      </c>
      <c r="K46" s="13">
        <f t="shared" si="66"/>
        <v>1500</v>
      </c>
      <c r="L46" s="13">
        <f t="shared" si="66"/>
        <v>1500</v>
      </c>
      <c r="M46" s="13">
        <f t="shared" si="66"/>
        <v>1500</v>
      </c>
      <c r="N46" s="83">
        <f t="shared" si="66"/>
        <v>59500</v>
      </c>
      <c r="O46" s="13">
        <f t="shared" si="66"/>
        <v>1500</v>
      </c>
      <c r="P46" s="43">
        <f t="shared" si="66"/>
        <v>1500</v>
      </c>
      <c r="Q46" s="83">
        <f t="shared" si="66"/>
        <v>1500</v>
      </c>
      <c r="R46" s="13">
        <f t="shared" si="66"/>
        <v>3500</v>
      </c>
      <c r="S46" s="43">
        <f t="shared" si="66"/>
        <v>1500</v>
      </c>
      <c r="T46" s="45">
        <f t="shared" si="66"/>
        <v>1500</v>
      </c>
    </row>
    <row r="47" spans="1:20" x14ac:dyDescent="0.25">
      <c r="B47" s="55"/>
      <c r="C47" s="377"/>
      <c r="D47" s="246" t="s">
        <v>1120</v>
      </c>
      <c r="E47" s="246"/>
      <c r="F47" s="258">
        <f t="shared" ref="F47:F49" si="67">SUM(I47:T47)</f>
        <v>24700</v>
      </c>
      <c r="G47" s="151"/>
      <c r="H47" s="169">
        <f t="shared" si="2"/>
        <v>24700</v>
      </c>
      <c r="I47" s="76">
        <v>24700</v>
      </c>
      <c r="J47" s="1"/>
      <c r="K47" s="1"/>
      <c r="L47" s="1"/>
      <c r="M47" s="1"/>
      <c r="N47" s="82"/>
      <c r="O47" s="1"/>
      <c r="P47" s="42"/>
      <c r="Q47" s="82"/>
      <c r="R47" s="1"/>
      <c r="S47" s="42"/>
      <c r="T47" s="44"/>
    </row>
    <row r="48" spans="1:20" x14ac:dyDescent="0.25">
      <c r="B48" s="55"/>
      <c r="C48" s="377"/>
      <c r="D48" s="246" t="s">
        <v>1027</v>
      </c>
      <c r="E48" s="246"/>
      <c r="F48" s="258">
        <f t="shared" ref="F48" si="68">SUM(I48:T48)</f>
        <v>58000</v>
      </c>
      <c r="G48" s="151"/>
      <c r="H48" s="169">
        <f t="shared" ref="H48" si="69">SUM(F48:G48)</f>
        <v>58000</v>
      </c>
      <c r="I48" s="76"/>
      <c r="J48" s="1"/>
      <c r="K48" s="1"/>
      <c r="L48" s="1"/>
      <c r="M48" s="1"/>
      <c r="N48" s="82">
        <v>58000</v>
      </c>
      <c r="O48" s="1"/>
      <c r="P48" s="42"/>
      <c r="Q48" s="82"/>
      <c r="R48" s="1"/>
      <c r="S48" s="42"/>
      <c r="T48" s="44"/>
    </row>
    <row r="49" spans="1:20" x14ac:dyDescent="0.25">
      <c r="B49" s="55"/>
      <c r="C49" s="377"/>
      <c r="D49" s="246" t="s">
        <v>1028</v>
      </c>
      <c r="E49" s="246"/>
      <c r="F49" s="258">
        <f t="shared" si="67"/>
        <v>20000</v>
      </c>
      <c r="G49" s="151"/>
      <c r="H49" s="169">
        <f t="shared" si="2"/>
        <v>20000</v>
      </c>
      <c r="I49" s="76">
        <v>1500</v>
      </c>
      <c r="J49" s="1">
        <v>1500</v>
      </c>
      <c r="K49" s="1">
        <v>1500</v>
      </c>
      <c r="L49" s="1">
        <v>1500</v>
      </c>
      <c r="M49" s="1">
        <v>1500</v>
      </c>
      <c r="N49" s="82">
        <v>1500</v>
      </c>
      <c r="O49" s="1">
        <v>1500</v>
      </c>
      <c r="P49" s="42">
        <v>1500</v>
      </c>
      <c r="Q49" s="82">
        <v>1500</v>
      </c>
      <c r="R49" s="1">
        <v>3500</v>
      </c>
      <c r="S49" s="42">
        <v>1500</v>
      </c>
      <c r="T49" s="44">
        <v>1500</v>
      </c>
    </row>
    <row r="50" spans="1:20" s="41" customFormat="1" x14ac:dyDescent="0.25">
      <c r="A50" s="128" t="s">
        <v>173</v>
      </c>
      <c r="B50" s="53" t="s">
        <v>633</v>
      </c>
      <c r="C50" s="580" t="s">
        <v>174</v>
      </c>
      <c r="D50" s="581"/>
      <c r="E50" s="581"/>
      <c r="F50" s="265">
        <f t="shared" ref="F50" si="70">SUM(I50:T50)</f>
        <v>793</v>
      </c>
      <c r="G50" s="158"/>
      <c r="H50" s="170">
        <f t="shared" si="2"/>
        <v>793</v>
      </c>
      <c r="I50" s="78">
        <v>793</v>
      </c>
      <c r="J50" s="13"/>
      <c r="K50" s="13"/>
      <c r="L50" s="13"/>
      <c r="M50" s="13"/>
      <c r="N50" s="83"/>
      <c r="O50" s="13"/>
      <c r="P50" s="43"/>
      <c r="Q50" s="83"/>
      <c r="R50" s="13"/>
      <c r="S50" s="43"/>
      <c r="T50" s="45"/>
    </row>
    <row r="51" spans="1:20" x14ac:dyDescent="0.25">
      <c r="B51" s="93" t="s">
        <v>634</v>
      </c>
      <c r="C51" s="534" t="s">
        <v>175</v>
      </c>
      <c r="D51" s="535"/>
      <c r="E51" s="535"/>
      <c r="F51" s="259">
        <f>F52+F56+F57+F58+F59+F63+F72</f>
        <v>7873840</v>
      </c>
      <c r="G51" s="152">
        <f>G52+G56+G57+G58+G59+G63+G72</f>
        <v>0</v>
      </c>
      <c r="H51" s="168">
        <f t="shared" si="2"/>
        <v>7873840</v>
      </c>
      <c r="I51" s="95">
        <f t="shared" ref="I51:T51" si="71">I52+I56+I57+I58+I59+I63+I72</f>
        <v>535547</v>
      </c>
      <c r="J51" s="96">
        <f t="shared" si="71"/>
        <v>426750</v>
      </c>
      <c r="K51" s="96">
        <f t="shared" si="71"/>
        <v>427907</v>
      </c>
      <c r="L51" s="96">
        <f t="shared" si="71"/>
        <v>386879</v>
      </c>
      <c r="M51" s="96">
        <f t="shared" si="71"/>
        <v>275407</v>
      </c>
      <c r="N51" s="99">
        <f t="shared" si="71"/>
        <v>411657</v>
      </c>
      <c r="O51" s="96">
        <f t="shared" si="71"/>
        <v>338957</v>
      </c>
      <c r="P51" s="98">
        <f t="shared" si="71"/>
        <v>291657</v>
      </c>
      <c r="Q51" s="99">
        <f t="shared" si="71"/>
        <v>581657</v>
      </c>
      <c r="R51" s="96">
        <f t="shared" si="71"/>
        <v>3212414</v>
      </c>
      <c r="S51" s="98">
        <f t="shared" si="71"/>
        <v>587137</v>
      </c>
      <c r="T51" s="100">
        <f t="shared" si="71"/>
        <v>397871</v>
      </c>
    </row>
    <row r="52" spans="1:20" s="41" customFormat="1" x14ac:dyDescent="0.25">
      <c r="A52" s="128" t="s">
        <v>176</v>
      </c>
      <c r="B52" s="53" t="s">
        <v>635</v>
      </c>
      <c r="C52" s="580" t="s">
        <v>177</v>
      </c>
      <c r="D52" s="581"/>
      <c r="E52" s="581"/>
      <c r="F52" s="265">
        <f>SUM(F53:F55)</f>
        <v>1052554</v>
      </c>
      <c r="G52" s="158">
        <f>SUM(G53:G55)</f>
        <v>0</v>
      </c>
      <c r="H52" s="170">
        <f t="shared" si="2"/>
        <v>1052554</v>
      </c>
      <c r="I52" s="78">
        <f t="shared" ref="I52:T52" si="72">SUM(I53:I55)</f>
        <v>233059</v>
      </c>
      <c r="J52" s="13">
        <f t="shared" si="72"/>
        <v>74505</v>
      </c>
      <c r="K52" s="13">
        <f t="shared" si="72"/>
        <v>74505</v>
      </c>
      <c r="L52" s="13">
        <f t="shared" si="72"/>
        <v>74505</v>
      </c>
      <c r="M52" s="13">
        <f t="shared" si="72"/>
        <v>74505</v>
      </c>
      <c r="N52" s="83">
        <f t="shared" si="72"/>
        <v>74505</v>
      </c>
      <c r="O52" s="13">
        <f t="shared" si="72"/>
        <v>74505</v>
      </c>
      <c r="P52" s="43">
        <f t="shared" si="72"/>
        <v>74505</v>
      </c>
      <c r="Q52" s="83">
        <f t="shared" si="72"/>
        <v>74505</v>
      </c>
      <c r="R52" s="13">
        <f t="shared" si="72"/>
        <v>74505</v>
      </c>
      <c r="S52" s="43">
        <f t="shared" si="72"/>
        <v>74485</v>
      </c>
      <c r="T52" s="45">
        <f t="shared" si="72"/>
        <v>74465</v>
      </c>
    </row>
    <row r="53" spans="1:20" x14ac:dyDescent="0.25">
      <c r="B53" s="55"/>
      <c r="C53" s="377"/>
      <c r="D53" s="246" t="s">
        <v>1029</v>
      </c>
      <c r="E53" s="246"/>
      <c r="F53" s="258">
        <f t="shared" ref="F53:F58" si="73">SUM(I53:T53)</f>
        <v>85000</v>
      </c>
      <c r="G53" s="151"/>
      <c r="H53" s="169">
        <f t="shared" si="2"/>
        <v>85000</v>
      </c>
      <c r="I53" s="76">
        <v>7085</v>
      </c>
      <c r="J53" s="1">
        <v>7085</v>
      </c>
      <c r="K53" s="1">
        <v>7085</v>
      </c>
      <c r="L53" s="1">
        <v>7085</v>
      </c>
      <c r="M53" s="1">
        <v>7085</v>
      </c>
      <c r="N53" s="82">
        <v>7085</v>
      </c>
      <c r="O53" s="1">
        <v>7085</v>
      </c>
      <c r="P53" s="42">
        <v>7085</v>
      </c>
      <c r="Q53" s="82">
        <v>7085</v>
      </c>
      <c r="R53" s="1">
        <v>7085</v>
      </c>
      <c r="S53" s="42">
        <v>7085</v>
      </c>
      <c r="T53" s="44">
        <v>7065</v>
      </c>
    </row>
    <row r="54" spans="1:20" x14ac:dyDescent="0.25">
      <c r="B54" s="55"/>
      <c r="C54" s="377"/>
      <c r="D54" s="246" t="s">
        <v>1030</v>
      </c>
      <c r="E54" s="246"/>
      <c r="F54" s="258">
        <f t="shared" si="73"/>
        <v>848554</v>
      </c>
      <c r="G54" s="151"/>
      <c r="H54" s="169">
        <f t="shared" si="2"/>
        <v>848554</v>
      </c>
      <c r="I54" s="76">
        <f>57500+158554</f>
        <v>216054</v>
      </c>
      <c r="J54" s="1">
        <v>57500</v>
      </c>
      <c r="K54" s="1">
        <v>57500</v>
      </c>
      <c r="L54" s="1">
        <v>57500</v>
      </c>
      <c r="M54" s="1">
        <v>57500</v>
      </c>
      <c r="N54" s="82">
        <v>57500</v>
      </c>
      <c r="O54" s="1">
        <v>57500</v>
      </c>
      <c r="P54" s="42">
        <v>57500</v>
      </c>
      <c r="Q54" s="82">
        <v>57500</v>
      </c>
      <c r="R54" s="1">
        <v>57500</v>
      </c>
      <c r="S54" s="42">
        <v>57500</v>
      </c>
      <c r="T54" s="44">
        <v>57500</v>
      </c>
    </row>
    <row r="55" spans="1:20" x14ac:dyDescent="0.25">
      <c r="B55" s="55"/>
      <c r="C55" s="377"/>
      <c r="D55" s="246" t="s">
        <v>1031</v>
      </c>
      <c r="E55" s="246"/>
      <c r="F55" s="258">
        <f t="shared" si="73"/>
        <v>119000</v>
      </c>
      <c r="G55" s="151"/>
      <c r="H55" s="169">
        <f t="shared" si="2"/>
        <v>119000</v>
      </c>
      <c r="I55" s="76">
        <v>9920</v>
      </c>
      <c r="J55" s="1">
        <v>9920</v>
      </c>
      <c r="K55" s="1">
        <v>9920</v>
      </c>
      <c r="L55" s="1">
        <v>9920</v>
      </c>
      <c r="M55" s="1">
        <v>9920</v>
      </c>
      <c r="N55" s="82">
        <v>9920</v>
      </c>
      <c r="O55" s="1">
        <v>9920</v>
      </c>
      <c r="P55" s="42">
        <v>9920</v>
      </c>
      <c r="Q55" s="82">
        <v>9920</v>
      </c>
      <c r="R55" s="1">
        <v>9920</v>
      </c>
      <c r="S55" s="42">
        <v>9900</v>
      </c>
      <c r="T55" s="44">
        <v>9900</v>
      </c>
    </row>
    <row r="56" spans="1:20" s="41" customFormat="1" hidden="1" x14ac:dyDescent="0.25">
      <c r="A56" s="128" t="s">
        <v>178</v>
      </c>
      <c r="B56" s="53" t="s">
        <v>636</v>
      </c>
      <c r="C56" s="580" t="s">
        <v>179</v>
      </c>
      <c r="D56" s="581"/>
      <c r="E56" s="581"/>
      <c r="F56" s="265">
        <f t="shared" si="73"/>
        <v>0</v>
      </c>
      <c r="G56" s="158"/>
      <c r="H56" s="170">
        <f t="shared" si="2"/>
        <v>0</v>
      </c>
      <c r="I56" s="78"/>
      <c r="J56" s="13"/>
      <c r="K56" s="13"/>
      <c r="L56" s="13"/>
      <c r="M56" s="13"/>
      <c r="N56" s="83"/>
      <c r="O56" s="13"/>
      <c r="P56" s="43"/>
      <c r="Q56" s="83"/>
      <c r="R56" s="13"/>
      <c r="S56" s="43"/>
      <c r="T56" s="45"/>
    </row>
    <row r="57" spans="1:20" s="41" customFormat="1" x14ac:dyDescent="0.25">
      <c r="A57" s="128" t="s">
        <v>180</v>
      </c>
      <c r="B57" s="53" t="s">
        <v>637</v>
      </c>
      <c r="C57" s="580" t="s">
        <v>181</v>
      </c>
      <c r="D57" s="581"/>
      <c r="E57" s="581"/>
      <c r="F57" s="265">
        <f t="shared" si="73"/>
        <v>814286</v>
      </c>
      <c r="G57" s="158"/>
      <c r="H57" s="170">
        <f t="shared" si="2"/>
        <v>814286</v>
      </c>
      <c r="I57" s="78">
        <f>19286+5000</f>
        <v>24286</v>
      </c>
      <c r="J57" s="13">
        <v>50000</v>
      </c>
      <c r="K57" s="13">
        <v>172500</v>
      </c>
      <c r="L57" s="13"/>
      <c r="M57" s="13"/>
      <c r="N57" s="83">
        <v>172500</v>
      </c>
      <c r="O57" s="13"/>
      <c r="P57" s="43"/>
      <c r="Q57" s="83">
        <v>172500</v>
      </c>
      <c r="R57" s="13">
        <v>50000</v>
      </c>
      <c r="S57" s="43"/>
      <c r="T57" s="45">
        <v>172500</v>
      </c>
    </row>
    <row r="58" spans="1:20" s="41" customFormat="1" x14ac:dyDescent="0.25">
      <c r="A58" s="128" t="s">
        <v>182</v>
      </c>
      <c r="B58" s="53" t="s">
        <v>638</v>
      </c>
      <c r="C58" s="580" t="s">
        <v>183</v>
      </c>
      <c r="D58" s="581"/>
      <c r="E58" s="581"/>
      <c r="F58" s="265">
        <f t="shared" si="73"/>
        <v>30000</v>
      </c>
      <c r="G58" s="158"/>
      <c r="H58" s="170">
        <f t="shared" si="2"/>
        <v>30000</v>
      </c>
      <c r="I58" s="78"/>
      <c r="J58" s="13"/>
      <c r="K58" s="13">
        <v>10000</v>
      </c>
      <c r="L58" s="13"/>
      <c r="M58" s="13">
        <v>10000</v>
      </c>
      <c r="N58" s="83"/>
      <c r="O58" s="13"/>
      <c r="P58" s="43"/>
      <c r="Q58" s="83">
        <v>10000</v>
      </c>
      <c r="R58" s="13"/>
      <c r="S58" s="43"/>
      <c r="T58" s="45"/>
    </row>
    <row r="59" spans="1:20" s="18" customFormat="1" x14ac:dyDescent="0.25">
      <c r="A59" s="128" t="s">
        <v>184</v>
      </c>
      <c r="B59" s="53" t="s">
        <v>639</v>
      </c>
      <c r="C59" s="580" t="s">
        <v>185</v>
      </c>
      <c r="D59" s="581"/>
      <c r="E59" s="581"/>
      <c r="F59" s="265">
        <f>F60+F62</f>
        <v>120000</v>
      </c>
      <c r="G59" s="158">
        <f>G60+G62</f>
        <v>0</v>
      </c>
      <c r="H59" s="170">
        <f t="shared" si="2"/>
        <v>120000</v>
      </c>
      <c r="I59" s="78">
        <f t="shared" ref="I59:T59" si="74">I60+I62</f>
        <v>20000</v>
      </c>
      <c r="J59" s="13">
        <f t="shared" si="74"/>
        <v>0</v>
      </c>
      <c r="K59" s="13">
        <f t="shared" si="74"/>
        <v>20000</v>
      </c>
      <c r="L59" s="13">
        <f t="shared" si="74"/>
        <v>0</v>
      </c>
      <c r="M59" s="13">
        <f t="shared" si="74"/>
        <v>20000</v>
      </c>
      <c r="N59" s="83">
        <f t="shared" si="74"/>
        <v>0</v>
      </c>
      <c r="O59" s="13">
        <f t="shared" si="74"/>
        <v>20000</v>
      </c>
      <c r="P59" s="43">
        <f t="shared" si="74"/>
        <v>0</v>
      </c>
      <c r="Q59" s="83">
        <f t="shared" si="74"/>
        <v>20000</v>
      </c>
      <c r="R59" s="13">
        <f t="shared" si="74"/>
        <v>0</v>
      </c>
      <c r="S59" s="43">
        <f t="shared" si="74"/>
        <v>20000</v>
      </c>
      <c r="T59" s="45">
        <f t="shared" si="74"/>
        <v>0</v>
      </c>
    </row>
    <row r="60" spans="1:20" x14ac:dyDescent="0.25">
      <c r="B60" s="55"/>
      <c r="C60" s="253"/>
      <c r="D60" s="524" t="s">
        <v>186</v>
      </c>
      <c r="E60" s="524"/>
      <c r="F60" s="258">
        <f>SUM(F61:F61)</f>
        <v>120000</v>
      </c>
      <c r="G60" s="151">
        <f>SUM(G61:G61)</f>
        <v>0</v>
      </c>
      <c r="H60" s="169">
        <f t="shared" si="2"/>
        <v>120000</v>
      </c>
      <c r="I60" s="76">
        <f t="shared" ref="I60:T60" si="75">SUM(I61:I61)</f>
        <v>20000</v>
      </c>
      <c r="J60" s="1">
        <f t="shared" si="75"/>
        <v>0</v>
      </c>
      <c r="K60" s="1">
        <f t="shared" si="75"/>
        <v>20000</v>
      </c>
      <c r="L60" s="1">
        <f t="shared" si="75"/>
        <v>0</v>
      </c>
      <c r="M60" s="1">
        <f t="shared" si="75"/>
        <v>20000</v>
      </c>
      <c r="N60" s="82">
        <f t="shared" si="75"/>
        <v>0</v>
      </c>
      <c r="O60" s="1">
        <f t="shared" si="75"/>
        <v>20000</v>
      </c>
      <c r="P60" s="42">
        <f t="shared" si="75"/>
        <v>0</v>
      </c>
      <c r="Q60" s="82">
        <f t="shared" si="75"/>
        <v>20000</v>
      </c>
      <c r="R60" s="1">
        <f t="shared" si="75"/>
        <v>0</v>
      </c>
      <c r="S60" s="42">
        <f t="shared" si="75"/>
        <v>20000</v>
      </c>
      <c r="T60" s="44">
        <f t="shared" si="75"/>
        <v>0</v>
      </c>
    </row>
    <row r="61" spans="1:20" x14ac:dyDescent="0.25">
      <c r="B61" s="55"/>
      <c r="C61" s="278"/>
      <c r="D61" s="349"/>
      <c r="E61" s="349" t="s">
        <v>1037</v>
      </c>
      <c r="F61" s="258">
        <f t="shared" ref="F61" si="76">SUM(I61:T61)</f>
        <v>120000</v>
      </c>
      <c r="G61" s="151"/>
      <c r="H61" s="169">
        <f t="shared" ref="H61" si="77">SUM(F61:G61)</f>
        <v>120000</v>
      </c>
      <c r="I61" s="76">
        <v>20000</v>
      </c>
      <c r="J61" s="1"/>
      <c r="K61" s="1">
        <v>20000</v>
      </c>
      <c r="L61" s="1"/>
      <c r="M61" s="1">
        <v>20000</v>
      </c>
      <c r="N61" s="82"/>
      <c r="O61" s="1">
        <v>20000</v>
      </c>
      <c r="P61" s="42"/>
      <c r="Q61" s="82">
        <v>20000</v>
      </c>
      <c r="R61" s="1"/>
      <c r="S61" s="42">
        <v>20000</v>
      </c>
      <c r="T61" s="44"/>
    </row>
    <row r="62" spans="1:20" hidden="1" x14ac:dyDescent="0.25">
      <c r="B62" s="55"/>
      <c r="C62" s="253"/>
      <c r="D62" s="524" t="s">
        <v>187</v>
      </c>
      <c r="E62" s="524"/>
      <c r="F62" s="258">
        <f t="shared" ref="F62:F78" si="78">SUM(I62:T62)</f>
        <v>0</v>
      </c>
      <c r="G62" s="151"/>
      <c r="H62" s="169">
        <f t="shared" si="2"/>
        <v>0</v>
      </c>
      <c r="I62" s="76"/>
      <c r="J62" s="1"/>
      <c r="K62" s="1"/>
      <c r="L62" s="1"/>
      <c r="M62" s="1"/>
      <c r="N62" s="82"/>
      <c r="O62" s="1"/>
      <c r="P62" s="42"/>
      <c r="Q62" s="82"/>
      <c r="R62" s="1"/>
      <c r="S62" s="42"/>
      <c r="T62" s="44"/>
    </row>
    <row r="63" spans="1:20" s="41" customFormat="1" x14ac:dyDescent="0.25">
      <c r="A63" s="128" t="s">
        <v>188</v>
      </c>
      <c r="B63" s="53" t="s">
        <v>640</v>
      </c>
      <c r="C63" s="576" t="s">
        <v>189</v>
      </c>
      <c r="D63" s="577"/>
      <c r="E63" s="577"/>
      <c r="F63" s="265">
        <f>SUM(F64:F71)</f>
        <v>4087000</v>
      </c>
      <c r="G63" s="158">
        <f>SUM(G64:G71)</f>
        <v>0</v>
      </c>
      <c r="H63" s="170">
        <f t="shared" si="2"/>
        <v>4087000</v>
      </c>
      <c r="I63" s="78">
        <f t="shared" ref="I63:T63" si="79">SUM(I64:I71)</f>
        <v>63569</v>
      </c>
      <c r="J63" s="13">
        <f t="shared" si="79"/>
        <v>191069</v>
      </c>
      <c r="K63" s="13">
        <f t="shared" si="79"/>
        <v>63569</v>
      </c>
      <c r="L63" s="13">
        <f t="shared" si="79"/>
        <v>117741</v>
      </c>
      <c r="M63" s="13">
        <f t="shared" si="79"/>
        <v>83569</v>
      </c>
      <c r="N63" s="83">
        <f t="shared" si="79"/>
        <v>63569</v>
      </c>
      <c r="O63" s="13">
        <f t="shared" si="79"/>
        <v>63569</v>
      </c>
      <c r="P63" s="43">
        <f t="shared" si="79"/>
        <v>116069</v>
      </c>
      <c r="Q63" s="83">
        <f t="shared" si="79"/>
        <v>203569</v>
      </c>
      <c r="R63" s="13">
        <f t="shared" si="79"/>
        <v>2903569</v>
      </c>
      <c r="S63" s="43">
        <f t="shared" si="79"/>
        <v>153569</v>
      </c>
      <c r="T63" s="45">
        <f t="shared" si="79"/>
        <v>63569</v>
      </c>
    </row>
    <row r="64" spans="1:20" x14ac:dyDescent="0.25">
      <c r="B64" s="55"/>
      <c r="C64" s="278"/>
      <c r="D64" s="323" t="s">
        <v>1032</v>
      </c>
      <c r="E64" s="323"/>
      <c r="F64" s="258">
        <f t="shared" ref="F64:F71" si="80">SUM(I64:T64)</f>
        <v>210000</v>
      </c>
      <c r="G64" s="151"/>
      <c r="H64" s="169">
        <f t="shared" ref="H64:H71" si="81">SUM(F64:G64)</f>
        <v>210000</v>
      </c>
      <c r="I64" s="76"/>
      <c r="J64" s="1"/>
      <c r="K64" s="1"/>
      <c r="L64" s="1"/>
      <c r="M64" s="1"/>
      <c r="N64" s="82"/>
      <c r="O64" s="1"/>
      <c r="P64" s="42"/>
      <c r="Q64" s="82">
        <v>140000</v>
      </c>
      <c r="R64" s="1"/>
      <c r="S64" s="42">
        <v>70000</v>
      </c>
      <c r="T64" s="44"/>
    </row>
    <row r="65" spans="1:20" x14ac:dyDescent="0.25">
      <c r="B65" s="55"/>
      <c r="C65" s="278"/>
      <c r="D65" s="323" t="s">
        <v>1033</v>
      </c>
      <c r="E65" s="323"/>
      <c r="F65" s="258">
        <f t="shared" si="80"/>
        <v>80000</v>
      </c>
      <c r="G65" s="151"/>
      <c r="H65" s="169">
        <f t="shared" si="81"/>
        <v>80000</v>
      </c>
      <c r="I65" s="76"/>
      <c r="J65" s="1">
        <v>20000</v>
      </c>
      <c r="K65" s="1"/>
      <c r="L65" s="1"/>
      <c r="M65" s="1">
        <v>20000</v>
      </c>
      <c r="N65" s="82"/>
      <c r="O65" s="1"/>
      <c r="P65" s="42">
        <v>20000</v>
      </c>
      <c r="Q65" s="82"/>
      <c r="R65" s="1"/>
      <c r="S65" s="42">
        <v>20000</v>
      </c>
      <c r="T65" s="44"/>
    </row>
    <row r="66" spans="1:20" x14ac:dyDescent="0.25">
      <c r="B66" s="55"/>
      <c r="C66" s="278"/>
      <c r="D66" s="417" t="s">
        <v>1120</v>
      </c>
      <c r="E66" s="417"/>
      <c r="F66" s="258">
        <f t="shared" ref="F66" si="82">SUM(I66:T66)</f>
        <v>30000</v>
      </c>
      <c r="G66" s="151"/>
      <c r="H66" s="169">
        <f t="shared" ref="H66" si="83">SUM(F66:G66)</f>
        <v>30000</v>
      </c>
      <c r="I66" s="76"/>
      <c r="J66" s="1">
        <v>30000</v>
      </c>
      <c r="K66" s="1"/>
      <c r="L66" s="1"/>
      <c r="M66" s="1"/>
      <c r="N66" s="82"/>
      <c r="O66" s="1"/>
      <c r="P66" s="42"/>
      <c r="Q66" s="82"/>
      <c r="R66" s="1"/>
      <c r="S66" s="42"/>
      <c r="T66" s="44"/>
    </row>
    <row r="67" spans="1:20" x14ac:dyDescent="0.25">
      <c r="B67" s="55"/>
      <c r="C67" s="278"/>
      <c r="D67" s="349" t="s">
        <v>1038</v>
      </c>
      <c r="E67" s="349"/>
      <c r="F67" s="258">
        <f t="shared" si="80"/>
        <v>563988</v>
      </c>
      <c r="G67" s="151"/>
      <c r="H67" s="169">
        <f t="shared" si="81"/>
        <v>563988</v>
      </c>
      <c r="I67" s="76">
        <v>46999</v>
      </c>
      <c r="J67" s="1">
        <v>46999</v>
      </c>
      <c r="K67" s="1">
        <v>46999</v>
      </c>
      <c r="L67" s="1">
        <v>46999</v>
      </c>
      <c r="M67" s="1">
        <v>46999</v>
      </c>
      <c r="N67" s="82">
        <v>46999</v>
      </c>
      <c r="O67" s="1">
        <v>46999</v>
      </c>
      <c r="P67" s="42">
        <v>46999</v>
      </c>
      <c r="Q67" s="82">
        <v>46999</v>
      </c>
      <c r="R67" s="1">
        <v>46999</v>
      </c>
      <c r="S67" s="42">
        <v>46999</v>
      </c>
      <c r="T67" s="44">
        <v>46999</v>
      </c>
    </row>
    <row r="68" spans="1:20" x14ac:dyDescent="0.25">
      <c r="B68" s="55"/>
      <c r="C68" s="278"/>
      <c r="D68" s="438" t="s">
        <v>1126</v>
      </c>
      <c r="E68" s="438"/>
      <c r="F68" s="258">
        <f t="shared" si="80"/>
        <v>2840000</v>
      </c>
      <c r="G68" s="151"/>
      <c r="H68" s="169">
        <f t="shared" si="81"/>
        <v>2840000</v>
      </c>
      <c r="I68" s="76"/>
      <c r="J68" s="1"/>
      <c r="K68" s="1"/>
      <c r="L68" s="1"/>
      <c r="M68" s="1"/>
      <c r="N68" s="82"/>
      <c r="O68" s="1"/>
      <c r="P68" s="42"/>
      <c r="Q68" s="82"/>
      <c r="R68" s="1">
        <v>2840000</v>
      </c>
      <c r="S68" s="42"/>
      <c r="T68" s="44"/>
    </row>
    <row r="69" spans="1:20" x14ac:dyDescent="0.25">
      <c r="B69" s="55"/>
      <c r="C69" s="278"/>
      <c r="D69" s="349" t="s">
        <v>1034</v>
      </c>
      <c r="E69" s="349"/>
      <c r="F69" s="258">
        <f t="shared" ref="F69" si="84">SUM(I69:T69)</f>
        <v>65000</v>
      </c>
      <c r="G69" s="151"/>
      <c r="H69" s="169">
        <f t="shared" ref="H69" si="85">SUM(F69:G69)</f>
        <v>65000</v>
      </c>
      <c r="I69" s="76"/>
      <c r="J69" s="1">
        <v>32500</v>
      </c>
      <c r="K69" s="1"/>
      <c r="L69" s="1"/>
      <c r="M69" s="1"/>
      <c r="N69" s="82"/>
      <c r="O69" s="1"/>
      <c r="P69" s="42">
        <v>32500</v>
      </c>
      <c r="Q69" s="82"/>
      <c r="R69" s="1"/>
      <c r="S69" s="42"/>
      <c r="T69" s="44"/>
    </row>
    <row r="70" spans="1:20" x14ac:dyDescent="0.25">
      <c r="B70" s="55"/>
      <c r="C70" s="278"/>
      <c r="D70" s="323" t="s">
        <v>1036</v>
      </c>
      <c r="E70" s="323"/>
      <c r="F70" s="258">
        <f t="shared" si="80"/>
        <v>198840</v>
      </c>
      <c r="G70" s="151"/>
      <c r="H70" s="169">
        <f t="shared" si="81"/>
        <v>198840</v>
      </c>
      <c r="I70" s="76">
        <v>16570</v>
      </c>
      <c r="J70" s="1">
        <v>16570</v>
      </c>
      <c r="K70" s="1">
        <v>16570</v>
      </c>
      <c r="L70" s="1">
        <v>16570</v>
      </c>
      <c r="M70" s="1">
        <v>16570</v>
      </c>
      <c r="N70" s="82">
        <v>16570</v>
      </c>
      <c r="O70" s="1">
        <v>16570</v>
      </c>
      <c r="P70" s="42">
        <v>16570</v>
      </c>
      <c r="Q70" s="82">
        <v>16570</v>
      </c>
      <c r="R70" s="1">
        <v>16570</v>
      </c>
      <c r="S70" s="42">
        <v>16570</v>
      </c>
      <c r="T70" s="44">
        <v>16570</v>
      </c>
    </row>
    <row r="71" spans="1:20" x14ac:dyDescent="0.25">
      <c r="B71" s="55"/>
      <c r="C71" s="278"/>
      <c r="D71" s="323" t="s">
        <v>1035</v>
      </c>
      <c r="E71" s="323"/>
      <c r="F71" s="258">
        <f t="shared" si="80"/>
        <v>99172</v>
      </c>
      <c r="G71" s="151"/>
      <c r="H71" s="169">
        <f t="shared" si="81"/>
        <v>99172</v>
      </c>
      <c r="I71" s="76"/>
      <c r="J71" s="1">
        <v>45000</v>
      </c>
      <c r="K71" s="1"/>
      <c r="L71" s="1">
        <v>54172</v>
      </c>
      <c r="M71" s="1"/>
      <c r="N71" s="82"/>
      <c r="O71" s="1"/>
      <c r="P71" s="42"/>
      <c r="Q71" s="82"/>
      <c r="R71" s="1"/>
      <c r="S71" s="42"/>
      <c r="T71" s="44"/>
    </row>
    <row r="72" spans="1:20" s="41" customFormat="1" x14ac:dyDescent="0.25">
      <c r="A72" s="128" t="s">
        <v>190</v>
      </c>
      <c r="B72" s="53" t="s">
        <v>641</v>
      </c>
      <c r="C72" s="576" t="s">
        <v>191</v>
      </c>
      <c r="D72" s="577"/>
      <c r="E72" s="577"/>
      <c r="F72" s="265">
        <f>SUM(F73:F78)</f>
        <v>1770000</v>
      </c>
      <c r="G72" s="158">
        <f>SUM(G73:G78)</f>
        <v>0</v>
      </c>
      <c r="H72" s="170">
        <f t="shared" si="2"/>
        <v>1770000</v>
      </c>
      <c r="I72" s="78">
        <f t="shared" ref="I72:T72" si="86">SUM(I73:I78)</f>
        <v>194633</v>
      </c>
      <c r="J72" s="13">
        <f t="shared" si="86"/>
        <v>111176</v>
      </c>
      <c r="K72" s="13">
        <f t="shared" si="86"/>
        <v>87333</v>
      </c>
      <c r="L72" s="13">
        <f t="shared" si="86"/>
        <v>194633</v>
      </c>
      <c r="M72" s="13">
        <f t="shared" si="86"/>
        <v>87333</v>
      </c>
      <c r="N72" s="83">
        <f t="shared" si="86"/>
        <v>101083</v>
      </c>
      <c r="O72" s="13">
        <f t="shared" si="86"/>
        <v>180883</v>
      </c>
      <c r="P72" s="43">
        <f t="shared" si="86"/>
        <v>101083</v>
      </c>
      <c r="Q72" s="83">
        <f t="shared" si="86"/>
        <v>101083</v>
      </c>
      <c r="R72" s="13">
        <f t="shared" si="86"/>
        <v>184340</v>
      </c>
      <c r="S72" s="43">
        <f t="shared" si="86"/>
        <v>339083</v>
      </c>
      <c r="T72" s="45">
        <f t="shared" si="86"/>
        <v>87337</v>
      </c>
    </row>
    <row r="73" spans="1:20" x14ac:dyDescent="0.25">
      <c r="B73" s="55"/>
      <c r="C73" s="278"/>
      <c r="D73" s="349" t="s">
        <v>1039</v>
      </c>
      <c r="E73" s="349"/>
      <c r="F73" s="258">
        <f t="shared" si="78"/>
        <v>1048000</v>
      </c>
      <c r="G73" s="151"/>
      <c r="H73" s="169">
        <f t="shared" ref="H73:H78" si="87">SUM(F73:G73)</f>
        <v>1048000</v>
      </c>
      <c r="I73" s="76">
        <v>87333</v>
      </c>
      <c r="J73" s="1">
        <v>87333</v>
      </c>
      <c r="K73" s="1">
        <v>87333</v>
      </c>
      <c r="L73" s="1">
        <v>87333</v>
      </c>
      <c r="M73" s="1">
        <v>87333</v>
      </c>
      <c r="N73" s="82">
        <v>87333</v>
      </c>
      <c r="O73" s="1">
        <v>87333</v>
      </c>
      <c r="P73" s="42">
        <v>87333</v>
      </c>
      <c r="Q73" s="82">
        <v>87333</v>
      </c>
      <c r="R73" s="1">
        <v>87333</v>
      </c>
      <c r="S73" s="42">
        <v>87333</v>
      </c>
      <c r="T73" s="44">
        <v>87337</v>
      </c>
    </row>
    <row r="74" spans="1:20" x14ac:dyDescent="0.25">
      <c r="B74" s="55"/>
      <c r="C74" s="278"/>
      <c r="D74" s="349" t="s">
        <v>1042</v>
      </c>
      <c r="E74" s="349"/>
      <c r="F74" s="258">
        <f t="shared" ref="F74" si="88">SUM(I74:T74)</f>
        <v>88000</v>
      </c>
      <c r="G74" s="151"/>
      <c r="H74" s="169">
        <f t="shared" ref="H74" si="89">SUM(F74:G74)</f>
        <v>88000</v>
      </c>
      <c r="I74" s="76"/>
      <c r="J74" s="1"/>
      <c r="K74" s="1"/>
      <c r="L74" s="1"/>
      <c r="M74" s="1"/>
      <c r="N74" s="82"/>
      <c r="O74" s="1"/>
      <c r="P74" s="42"/>
      <c r="Q74" s="82"/>
      <c r="R74" s="1"/>
      <c r="S74" s="42">
        <v>88000</v>
      </c>
      <c r="T74" s="44"/>
    </row>
    <row r="75" spans="1:20" x14ac:dyDescent="0.25">
      <c r="B75" s="55"/>
      <c r="C75" s="278"/>
      <c r="D75" s="349" t="s">
        <v>1041</v>
      </c>
      <c r="E75" s="349"/>
      <c r="F75" s="258">
        <f t="shared" si="78"/>
        <v>325000</v>
      </c>
      <c r="G75" s="151"/>
      <c r="H75" s="169">
        <f t="shared" si="87"/>
        <v>325000</v>
      </c>
      <c r="I75" s="76">
        <v>81250</v>
      </c>
      <c r="J75" s="1"/>
      <c r="K75" s="1"/>
      <c r="L75" s="1">
        <v>81250</v>
      </c>
      <c r="M75" s="1"/>
      <c r="N75" s="82"/>
      <c r="O75" s="1">
        <v>81250</v>
      </c>
      <c r="P75" s="42"/>
      <c r="Q75" s="82"/>
      <c r="R75" s="1">
        <v>81250</v>
      </c>
      <c r="S75" s="42"/>
      <c r="T75" s="44"/>
    </row>
    <row r="76" spans="1:20" x14ac:dyDescent="0.25">
      <c r="B76" s="55"/>
      <c r="C76" s="278"/>
      <c r="D76" s="417" t="s">
        <v>1116</v>
      </c>
      <c r="E76" s="417"/>
      <c r="F76" s="258">
        <f t="shared" ref="F76" si="90">SUM(I76:T76)</f>
        <v>49200</v>
      </c>
      <c r="G76" s="151"/>
      <c r="H76" s="169">
        <f t="shared" ref="H76" si="91">SUM(F76:G76)</f>
        <v>49200</v>
      </c>
      <c r="I76" s="76">
        <v>12300</v>
      </c>
      <c r="J76" s="1"/>
      <c r="K76" s="1"/>
      <c r="L76" s="1">
        <v>12300</v>
      </c>
      <c r="M76" s="1"/>
      <c r="N76" s="82"/>
      <c r="O76" s="1">
        <v>12300</v>
      </c>
      <c r="P76" s="42"/>
      <c r="Q76" s="82"/>
      <c r="R76" s="1">
        <v>12300</v>
      </c>
      <c r="S76" s="42"/>
      <c r="T76" s="44"/>
    </row>
    <row r="77" spans="1:20" x14ac:dyDescent="0.25">
      <c r="B77" s="55"/>
      <c r="C77" s="278"/>
      <c r="D77" s="349" t="s">
        <v>1040</v>
      </c>
      <c r="E77" s="349"/>
      <c r="F77" s="258">
        <f t="shared" si="78"/>
        <v>160093</v>
      </c>
      <c r="G77" s="151"/>
      <c r="H77" s="169">
        <f t="shared" si="87"/>
        <v>160093</v>
      </c>
      <c r="I77" s="76"/>
      <c r="J77" s="1">
        <v>10093</v>
      </c>
      <c r="K77" s="1"/>
      <c r="L77" s="1"/>
      <c r="M77" s="1"/>
      <c r="N77" s="82"/>
      <c r="O77" s="1"/>
      <c r="P77" s="42"/>
      <c r="Q77" s="82"/>
      <c r="R77" s="1"/>
      <c r="S77" s="42">
        <v>150000</v>
      </c>
      <c r="T77" s="44"/>
    </row>
    <row r="78" spans="1:20" x14ac:dyDescent="0.25">
      <c r="B78" s="55"/>
      <c r="C78" s="278"/>
      <c r="D78" s="349" t="s">
        <v>1035</v>
      </c>
      <c r="E78" s="349"/>
      <c r="F78" s="258">
        <f t="shared" si="78"/>
        <v>99707</v>
      </c>
      <c r="G78" s="151"/>
      <c r="H78" s="169">
        <f t="shared" si="87"/>
        <v>99707</v>
      </c>
      <c r="I78" s="76">
        <v>13750</v>
      </c>
      <c r="J78" s="1">
        <v>13750</v>
      </c>
      <c r="K78" s="1"/>
      <c r="L78" s="1">
        <v>13750</v>
      </c>
      <c r="M78" s="1"/>
      <c r="N78" s="82">
        <v>13750</v>
      </c>
      <c r="O78" s="1"/>
      <c r="P78" s="42">
        <v>13750</v>
      </c>
      <c r="Q78" s="82">
        <v>13750</v>
      </c>
      <c r="R78" s="1">
        <v>3457</v>
      </c>
      <c r="S78" s="42">
        <v>13750</v>
      </c>
      <c r="T78" s="44"/>
    </row>
    <row r="79" spans="1:20" x14ac:dyDescent="0.25">
      <c r="B79" s="93" t="s">
        <v>642</v>
      </c>
      <c r="C79" s="556" t="s">
        <v>192</v>
      </c>
      <c r="D79" s="557"/>
      <c r="E79" s="557"/>
      <c r="F79" s="259">
        <f>F80+F81</f>
        <v>307800</v>
      </c>
      <c r="G79" s="152">
        <f t="shared" ref="G79:T79" si="92">G80+G81</f>
        <v>192200</v>
      </c>
      <c r="H79" s="168">
        <f t="shared" si="2"/>
        <v>500000</v>
      </c>
      <c r="I79" s="95">
        <f t="shared" si="92"/>
        <v>47250</v>
      </c>
      <c r="J79" s="96">
        <f t="shared" si="92"/>
        <v>25650</v>
      </c>
      <c r="K79" s="96">
        <f t="shared" si="92"/>
        <v>47250</v>
      </c>
      <c r="L79" s="96">
        <f t="shared" si="92"/>
        <v>25650</v>
      </c>
      <c r="M79" s="96">
        <f t="shared" si="92"/>
        <v>25650</v>
      </c>
      <c r="N79" s="99">
        <f t="shared" si="92"/>
        <v>125650</v>
      </c>
      <c r="O79" s="96">
        <f t="shared" si="92"/>
        <v>25650</v>
      </c>
      <c r="P79" s="98">
        <f t="shared" si="92"/>
        <v>25650</v>
      </c>
      <c r="Q79" s="99">
        <f t="shared" si="92"/>
        <v>47250</v>
      </c>
      <c r="R79" s="96">
        <f t="shared" si="92"/>
        <v>25650</v>
      </c>
      <c r="S79" s="98">
        <f t="shared" si="92"/>
        <v>47650</v>
      </c>
      <c r="T79" s="100">
        <f t="shared" si="92"/>
        <v>31050</v>
      </c>
    </row>
    <row r="80" spans="1:20" s="41" customFormat="1" hidden="1" x14ac:dyDescent="0.25">
      <c r="A80" s="128" t="s">
        <v>193</v>
      </c>
      <c r="B80" s="53" t="s">
        <v>643</v>
      </c>
      <c r="C80" s="576" t="s">
        <v>194</v>
      </c>
      <c r="D80" s="577"/>
      <c r="E80" s="577"/>
      <c r="F80" s="265">
        <f t="shared" ref="F80" si="93">SUM(I80:T80)</f>
        <v>0</v>
      </c>
      <c r="G80" s="158"/>
      <c r="H80" s="170">
        <f t="shared" si="2"/>
        <v>0</v>
      </c>
      <c r="I80" s="78"/>
      <c r="J80" s="13"/>
      <c r="K80" s="13"/>
      <c r="L80" s="13"/>
      <c r="M80" s="13"/>
      <c r="N80" s="83"/>
      <c r="O80" s="13"/>
      <c r="P80" s="43"/>
      <c r="Q80" s="83"/>
      <c r="R80" s="13"/>
      <c r="S80" s="43"/>
      <c r="T80" s="45"/>
    </row>
    <row r="81" spans="1:20" s="41" customFormat="1" x14ac:dyDescent="0.25">
      <c r="A81" s="128" t="s">
        <v>195</v>
      </c>
      <c r="B81" s="53" t="s">
        <v>644</v>
      </c>
      <c r="C81" s="576" t="s">
        <v>196</v>
      </c>
      <c r="D81" s="577"/>
      <c r="E81" s="577"/>
      <c r="F81" s="265">
        <f>SUM(F82:F84)</f>
        <v>307800</v>
      </c>
      <c r="G81" s="158">
        <f>SUM(G82:G84)</f>
        <v>192200</v>
      </c>
      <c r="H81" s="170">
        <f t="shared" si="2"/>
        <v>500000</v>
      </c>
      <c r="I81" s="78">
        <f t="shared" ref="I81:T81" si="94">SUM(I82:I84)</f>
        <v>47250</v>
      </c>
      <c r="J81" s="13">
        <f t="shared" si="94"/>
        <v>25650</v>
      </c>
      <c r="K81" s="13">
        <f t="shared" si="94"/>
        <v>47250</v>
      </c>
      <c r="L81" s="13">
        <f t="shared" si="94"/>
        <v>25650</v>
      </c>
      <c r="M81" s="13">
        <f t="shared" si="94"/>
        <v>25650</v>
      </c>
      <c r="N81" s="83">
        <f t="shared" si="94"/>
        <v>125650</v>
      </c>
      <c r="O81" s="13">
        <f t="shared" si="94"/>
        <v>25650</v>
      </c>
      <c r="P81" s="43">
        <f t="shared" si="94"/>
        <v>25650</v>
      </c>
      <c r="Q81" s="83">
        <f t="shared" si="94"/>
        <v>47250</v>
      </c>
      <c r="R81" s="13">
        <f t="shared" si="94"/>
        <v>25650</v>
      </c>
      <c r="S81" s="43">
        <f t="shared" si="94"/>
        <v>47650</v>
      </c>
      <c r="T81" s="45">
        <f t="shared" si="94"/>
        <v>31050</v>
      </c>
    </row>
    <row r="82" spans="1:20" x14ac:dyDescent="0.25">
      <c r="B82" s="55"/>
      <c r="C82" s="278"/>
      <c r="D82" s="349" t="s">
        <v>1043</v>
      </c>
      <c r="E82" s="349"/>
      <c r="F82" s="258">
        <f t="shared" ref="F82" si="95">SUM(I82:T82)</f>
        <v>307800</v>
      </c>
      <c r="G82" s="151"/>
      <c r="H82" s="169">
        <f t="shared" ref="H82:H84" si="96">SUM(F82:G82)</f>
        <v>307800</v>
      </c>
      <c r="I82" s="76">
        <v>25650</v>
      </c>
      <c r="J82" s="1">
        <v>25650</v>
      </c>
      <c r="K82" s="1">
        <v>25650</v>
      </c>
      <c r="L82" s="1">
        <v>25650</v>
      </c>
      <c r="M82" s="1">
        <v>25650</v>
      </c>
      <c r="N82" s="82">
        <v>25650</v>
      </c>
      <c r="O82" s="1">
        <v>25650</v>
      </c>
      <c r="P82" s="42">
        <v>25650</v>
      </c>
      <c r="Q82" s="82">
        <v>25650</v>
      </c>
      <c r="R82" s="1">
        <v>25650</v>
      </c>
      <c r="S82" s="42">
        <v>25650</v>
      </c>
      <c r="T82" s="44">
        <v>25650</v>
      </c>
    </row>
    <row r="83" spans="1:20" x14ac:dyDescent="0.25">
      <c r="B83" s="55"/>
      <c r="C83" s="278"/>
      <c r="D83" s="349" t="s">
        <v>1044</v>
      </c>
      <c r="E83" s="349"/>
      <c r="F83" s="258"/>
      <c r="G83" s="151">
        <f>SUM(I83:T83)</f>
        <v>100000</v>
      </c>
      <c r="H83" s="169">
        <f t="shared" si="96"/>
        <v>100000</v>
      </c>
      <c r="I83" s="76"/>
      <c r="J83" s="1"/>
      <c r="K83" s="1"/>
      <c r="L83" s="1"/>
      <c r="M83" s="1"/>
      <c r="N83" s="82">
        <v>100000</v>
      </c>
      <c r="O83" s="1"/>
      <c r="P83" s="42"/>
      <c r="Q83" s="82"/>
      <c r="R83" s="1"/>
      <c r="S83" s="42"/>
      <c r="T83" s="44"/>
    </row>
    <row r="84" spans="1:20" x14ac:dyDescent="0.25">
      <c r="B84" s="55"/>
      <c r="C84" s="278"/>
      <c r="D84" s="349" t="s">
        <v>1045</v>
      </c>
      <c r="E84" s="349"/>
      <c r="F84" s="258"/>
      <c r="G84" s="151">
        <f>SUM(I84:T84)</f>
        <v>92200</v>
      </c>
      <c r="H84" s="169">
        <f t="shared" si="96"/>
        <v>92200</v>
      </c>
      <c r="I84" s="76">
        <v>21600</v>
      </c>
      <c r="J84" s="1"/>
      <c r="K84" s="1">
        <v>21600</v>
      </c>
      <c r="L84" s="1"/>
      <c r="M84" s="1"/>
      <c r="N84" s="82"/>
      <c r="O84" s="1"/>
      <c r="P84" s="42"/>
      <c r="Q84" s="82">
        <v>21600</v>
      </c>
      <c r="R84" s="1"/>
      <c r="S84" s="42">
        <v>22000</v>
      </c>
      <c r="T84" s="44">
        <v>5400</v>
      </c>
    </row>
    <row r="85" spans="1:20" x14ac:dyDescent="0.25">
      <c r="B85" s="93" t="s">
        <v>645</v>
      </c>
      <c r="C85" s="556" t="s">
        <v>197</v>
      </c>
      <c r="D85" s="557"/>
      <c r="E85" s="557"/>
      <c r="F85" s="259">
        <f>F86+F89+F90+F91+F92</f>
        <v>1623675</v>
      </c>
      <c r="G85" s="152">
        <f t="shared" ref="G85:T85" si="97">G86+G89+G90+G91+G92</f>
        <v>0</v>
      </c>
      <c r="H85" s="168">
        <f t="shared" si="2"/>
        <v>1623675</v>
      </c>
      <c r="I85" s="95">
        <f t="shared" si="97"/>
        <v>188875</v>
      </c>
      <c r="J85" s="96">
        <f t="shared" si="97"/>
        <v>58000</v>
      </c>
      <c r="K85" s="96">
        <f t="shared" si="97"/>
        <v>58000</v>
      </c>
      <c r="L85" s="96">
        <f t="shared" si="97"/>
        <v>68000</v>
      </c>
      <c r="M85" s="96">
        <f t="shared" si="97"/>
        <v>58000</v>
      </c>
      <c r="N85" s="99">
        <f t="shared" si="97"/>
        <v>58000</v>
      </c>
      <c r="O85" s="96">
        <f t="shared" si="97"/>
        <v>68000</v>
      </c>
      <c r="P85" s="98">
        <f t="shared" si="97"/>
        <v>58000</v>
      </c>
      <c r="Q85" s="99">
        <f t="shared" si="97"/>
        <v>58000</v>
      </c>
      <c r="R85" s="96">
        <f t="shared" si="97"/>
        <v>834800</v>
      </c>
      <c r="S85" s="98">
        <f t="shared" si="97"/>
        <v>58000</v>
      </c>
      <c r="T85" s="100">
        <f t="shared" si="97"/>
        <v>58000</v>
      </c>
    </row>
    <row r="86" spans="1:20" s="41" customFormat="1" x14ac:dyDescent="0.25">
      <c r="A86" s="128" t="s">
        <v>198</v>
      </c>
      <c r="B86" s="53" t="s">
        <v>646</v>
      </c>
      <c r="C86" s="576" t="s">
        <v>879</v>
      </c>
      <c r="D86" s="577"/>
      <c r="E86" s="577"/>
      <c r="F86" s="265">
        <f>SUM(F87:F88)</f>
        <v>1593675</v>
      </c>
      <c r="G86" s="158">
        <f>SUM(G87:G88)</f>
        <v>0</v>
      </c>
      <c r="H86" s="170">
        <f t="shared" si="2"/>
        <v>1593675</v>
      </c>
      <c r="I86" s="78">
        <f t="shared" ref="I86:T86" si="98">SUM(I87:I88)</f>
        <v>188875</v>
      </c>
      <c r="J86" s="13">
        <f t="shared" si="98"/>
        <v>58000</v>
      </c>
      <c r="K86" s="13">
        <f t="shared" si="98"/>
        <v>58000</v>
      </c>
      <c r="L86" s="13">
        <f t="shared" si="98"/>
        <v>58000</v>
      </c>
      <c r="M86" s="13">
        <f t="shared" si="98"/>
        <v>58000</v>
      </c>
      <c r="N86" s="83">
        <f t="shared" si="98"/>
        <v>58000</v>
      </c>
      <c r="O86" s="13">
        <f t="shared" si="98"/>
        <v>58000</v>
      </c>
      <c r="P86" s="43">
        <f t="shared" si="98"/>
        <v>58000</v>
      </c>
      <c r="Q86" s="83">
        <f t="shared" si="98"/>
        <v>58000</v>
      </c>
      <c r="R86" s="13">
        <f t="shared" si="98"/>
        <v>824800</v>
      </c>
      <c r="S86" s="43">
        <f t="shared" si="98"/>
        <v>58000</v>
      </c>
      <c r="T86" s="45">
        <f t="shared" si="98"/>
        <v>58000</v>
      </c>
    </row>
    <row r="87" spans="1:20" x14ac:dyDescent="0.25">
      <c r="B87" s="55"/>
      <c r="C87" s="278"/>
      <c r="D87" s="417" t="s">
        <v>1119</v>
      </c>
      <c r="E87" s="417"/>
      <c r="F87" s="258">
        <f t="shared" ref="F87:F88" si="99">SUM(I87:T87)</f>
        <v>1462800</v>
      </c>
      <c r="G87" s="151"/>
      <c r="H87" s="169">
        <f t="shared" ref="H87:H88" si="100">SUM(F87:G87)</f>
        <v>1462800</v>
      </c>
      <c r="I87" s="76">
        <v>58000</v>
      </c>
      <c r="J87" s="1">
        <v>58000</v>
      </c>
      <c r="K87" s="1">
        <v>58000</v>
      </c>
      <c r="L87" s="1">
        <v>58000</v>
      </c>
      <c r="M87" s="1">
        <v>58000</v>
      </c>
      <c r="N87" s="82">
        <v>58000</v>
      </c>
      <c r="O87" s="1">
        <v>58000</v>
      </c>
      <c r="P87" s="42">
        <v>58000</v>
      </c>
      <c r="Q87" s="82">
        <v>58000</v>
      </c>
      <c r="R87" s="1">
        <f>58000+R68*0.27</f>
        <v>824800</v>
      </c>
      <c r="S87" s="42">
        <v>58000</v>
      </c>
      <c r="T87" s="44">
        <v>58000</v>
      </c>
    </row>
    <row r="88" spans="1:20" x14ac:dyDescent="0.25">
      <c r="B88" s="55"/>
      <c r="C88" s="278"/>
      <c r="D88" s="417" t="s">
        <v>1120</v>
      </c>
      <c r="E88" s="417"/>
      <c r="F88" s="258">
        <f t="shared" si="99"/>
        <v>130875</v>
      </c>
      <c r="G88" s="151"/>
      <c r="H88" s="169">
        <f t="shared" si="100"/>
        <v>130875</v>
      </c>
      <c r="I88" s="76">
        <f>123992+6883</f>
        <v>130875</v>
      </c>
      <c r="J88" s="1"/>
      <c r="K88" s="1"/>
      <c r="L88" s="1"/>
      <c r="M88" s="1"/>
      <c r="N88" s="82"/>
      <c r="O88" s="1"/>
      <c r="P88" s="42"/>
      <c r="Q88" s="82"/>
      <c r="R88" s="1"/>
      <c r="S88" s="42"/>
      <c r="T88" s="44"/>
    </row>
    <row r="89" spans="1:20" s="41" customFormat="1" hidden="1" x14ac:dyDescent="0.25">
      <c r="A89" s="128" t="s">
        <v>199</v>
      </c>
      <c r="B89" s="53" t="s">
        <v>647</v>
      </c>
      <c r="C89" s="576" t="s">
        <v>200</v>
      </c>
      <c r="D89" s="577"/>
      <c r="E89" s="577"/>
      <c r="F89" s="265">
        <f t="shared" ref="F89:F92" si="101">SUM(I89:T89)</f>
        <v>0</v>
      </c>
      <c r="G89" s="158"/>
      <c r="H89" s="170">
        <f t="shared" si="2"/>
        <v>0</v>
      </c>
      <c r="I89" s="78"/>
      <c r="J89" s="13"/>
      <c r="K89" s="13"/>
      <c r="L89" s="13"/>
      <c r="M89" s="13"/>
      <c r="N89" s="83"/>
      <c r="O89" s="13"/>
      <c r="P89" s="43"/>
      <c r="Q89" s="83"/>
      <c r="R89" s="13"/>
      <c r="S89" s="43"/>
      <c r="T89" s="45"/>
    </row>
    <row r="90" spans="1:20" s="41" customFormat="1" hidden="1" x14ac:dyDescent="0.25">
      <c r="A90" s="128" t="s">
        <v>201</v>
      </c>
      <c r="B90" s="53" t="s">
        <v>648</v>
      </c>
      <c r="C90" s="576" t="s">
        <v>202</v>
      </c>
      <c r="D90" s="577"/>
      <c r="E90" s="577"/>
      <c r="F90" s="265">
        <f t="shared" si="101"/>
        <v>0</v>
      </c>
      <c r="G90" s="158"/>
      <c r="H90" s="170">
        <f t="shared" si="2"/>
        <v>0</v>
      </c>
      <c r="I90" s="78"/>
      <c r="J90" s="13"/>
      <c r="K90" s="13"/>
      <c r="L90" s="13"/>
      <c r="M90" s="13"/>
      <c r="N90" s="83"/>
      <c r="O90" s="13"/>
      <c r="P90" s="43"/>
      <c r="Q90" s="83"/>
      <c r="R90" s="13"/>
      <c r="S90" s="43"/>
      <c r="T90" s="45"/>
    </row>
    <row r="91" spans="1:20" s="41" customFormat="1" hidden="1" x14ac:dyDescent="0.25">
      <c r="A91" s="128" t="s">
        <v>203</v>
      </c>
      <c r="B91" s="53" t="s">
        <v>649</v>
      </c>
      <c r="C91" s="576" t="s">
        <v>204</v>
      </c>
      <c r="D91" s="577"/>
      <c r="E91" s="577"/>
      <c r="F91" s="265">
        <f t="shared" si="101"/>
        <v>0</v>
      </c>
      <c r="G91" s="158"/>
      <c r="H91" s="170">
        <f t="shared" si="2"/>
        <v>0</v>
      </c>
      <c r="I91" s="78"/>
      <c r="J91" s="13"/>
      <c r="K91" s="13"/>
      <c r="L91" s="13"/>
      <c r="M91" s="13"/>
      <c r="N91" s="83"/>
      <c r="O91" s="13"/>
      <c r="P91" s="43"/>
      <c r="Q91" s="83"/>
      <c r="R91" s="13"/>
      <c r="S91" s="43"/>
      <c r="T91" s="45"/>
    </row>
    <row r="92" spans="1:20" s="41" customFormat="1" ht="15.75" thickBot="1" x14ac:dyDescent="0.3">
      <c r="A92" s="128" t="s">
        <v>205</v>
      </c>
      <c r="B92" s="198" t="s">
        <v>650</v>
      </c>
      <c r="C92" s="586" t="s">
        <v>206</v>
      </c>
      <c r="D92" s="587"/>
      <c r="E92" s="587"/>
      <c r="F92" s="282">
        <f t="shared" si="101"/>
        <v>30000</v>
      </c>
      <c r="G92" s="199"/>
      <c r="H92" s="170">
        <f t="shared" si="2"/>
        <v>30000</v>
      </c>
      <c r="I92" s="78"/>
      <c r="J92" s="13"/>
      <c r="K92" s="13"/>
      <c r="L92" s="13">
        <v>10000</v>
      </c>
      <c r="M92" s="13"/>
      <c r="N92" s="83"/>
      <c r="O92" s="13">
        <v>10000</v>
      </c>
      <c r="P92" s="43"/>
      <c r="Q92" s="83"/>
      <c r="R92" s="13">
        <v>10000</v>
      </c>
      <c r="S92" s="43"/>
      <c r="T92" s="45"/>
    </row>
    <row r="93" spans="1:20" ht="15.75" thickBot="1" x14ac:dyDescent="0.3">
      <c r="B93" s="85" t="s">
        <v>207</v>
      </c>
      <c r="C93" s="560" t="s">
        <v>208</v>
      </c>
      <c r="D93" s="561"/>
      <c r="E93" s="561"/>
      <c r="F93" s="261">
        <f>F94+F95+F96+F97+F98+F99+F100+F104</f>
        <v>0</v>
      </c>
      <c r="G93" s="154">
        <f t="shared" ref="G93:T93" si="102">G94+G95+G96+G97+G98+G99+G100+G104</f>
        <v>0</v>
      </c>
      <c r="H93" s="166">
        <f t="shared" si="2"/>
        <v>0</v>
      </c>
      <c r="I93" s="87">
        <f t="shared" si="102"/>
        <v>0</v>
      </c>
      <c r="J93" s="88">
        <f t="shared" si="102"/>
        <v>0</v>
      </c>
      <c r="K93" s="88">
        <f t="shared" si="102"/>
        <v>0</v>
      </c>
      <c r="L93" s="88">
        <f t="shared" si="102"/>
        <v>0</v>
      </c>
      <c r="M93" s="88">
        <f t="shared" si="102"/>
        <v>0</v>
      </c>
      <c r="N93" s="91">
        <f t="shared" si="102"/>
        <v>0</v>
      </c>
      <c r="O93" s="88">
        <f t="shared" si="102"/>
        <v>0</v>
      </c>
      <c r="P93" s="90">
        <f t="shared" si="102"/>
        <v>0</v>
      </c>
      <c r="Q93" s="91">
        <f t="shared" si="102"/>
        <v>0</v>
      </c>
      <c r="R93" s="88">
        <f t="shared" si="102"/>
        <v>0</v>
      </c>
      <c r="S93" s="90">
        <f t="shared" si="102"/>
        <v>0</v>
      </c>
      <c r="T93" s="92">
        <f t="shared" si="102"/>
        <v>0</v>
      </c>
    </row>
    <row r="94" spans="1:20" s="18" customFormat="1" hidden="1" x14ac:dyDescent="0.25">
      <c r="A94" s="128" t="s">
        <v>880</v>
      </c>
      <c r="B94" s="117" t="s">
        <v>881</v>
      </c>
      <c r="C94" s="574" t="s">
        <v>882</v>
      </c>
      <c r="D94" s="575"/>
      <c r="E94" s="575"/>
      <c r="F94" s="257">
        <f t="shared" ref="F94:F99" si="103">SUM(I94:T94)</f>
        <v>0</v>
      </c>
      <c r="G94" s="150"/>
      <c r="H94" s="168">
        <f t="shared" si="2"/>
        <v>0</v>
      </c>
      <c r="I94" s="95"/>
      <c r="J94" s="96"/>
      <c r="K94" s="96"/>
      <c r="L94" s="96"/>
      <c r="M94" s="96"/>
      <c r="N94" s="99"/>
      <c r="O94" s="96"/>
      <c r="P94" s="98"/>
      <c r="Q94" s="99"/>
      <c r="R94" s="96"/>
      <c r="S94" s="98"/>
      <c r="T94" s="100"/>
    </row>
    <row r="95" spans="1:20" s="18" customFormat="1" hidden="1" x14ac:dyDescent="0.25">
      <c r="A95" s="128" t="s">
        <v>209</v>
      </c>
      <c r="B95" s="117" t="s">
        <v>651</v>
      </c>
      <c r="C95" s="574" t="s">
        <v>210</v>
      </c>
      <c r="D95" s="575"/>
      <c r="E95" s="575"/>
      <c r="F95" s="257">
        <f t="shared" si="103"/>
        <v>0</v>
      </c>
      <c r="G95" s="150"/>
      <c r="H95" s="168">
        <f t="shared" si="2"/>
        <v>0</v>
      </c>
      <c r="I95" s="95"/>
      <c r="J95" s="96"/>
      <c r="K95" s="96"/>
      <c r="L95" s="96"/>
      <c r="M95" s="96"/>
      <c r="N95" s="99"/>
      <c r="O95" s="96"/>
      <c r="P95" s="98"/>
      <c r="Q95" s="99"/>
      <c r="R95" s="96"/>
      <c r="S95" s="98"/>
      <c r="T95" s="100"/>
    </row>
    <row r="96" spans="1:20" s="18" customFormat="1" hidden="1" x14ac:dyDescent="0.25">
      <c r="A96" s="128" t="s">
        <v>211</v>
      </c>
      <c r="B96" s="93" t="s">
        <v>652</v>
      </c>
      <c r="C96" s="556" t="s">
        <v>352</v>
      </c>
      <c r="D96" s="557"/>
      <c r="E96" s="557"/>
      <c r="F96" s="259">
        <f t="shared" si="103"/>
        <v>0</v>
      </c>
      <c r="G96" s="152"/>
      <c r="H96" s="168">
        <f t="shared" si="2"/>
        <v>0</v>
      </c>
      <c r="I96" s="95"/>
      <c r="J96" s="96"/>
      <c r="K96" s="96"/>
      <c r="L96" s="96"/>
      <c r="M96" s="96"/>
      <c r="N96" s="99"/>
      <c r="O96" s="96"/>
      <c r="P96" s="98"/>
      <c r="Q96" s="99"/>
      <c r="R96" s="96"/>
      <c r="S96" s="98"/>
      <c r="T96" s="100"/>
    </row>
    <row r="97" spans="1:21" s="18" customFormat="1" hidden="1" x14ac:dyDescent="0.25">
      <c r="A97" s="128" t="s">
        <v>212</v>
      </c>
      <c r="B97" s="117" t="s">
        <v>653</v>
      </c>
      <c r="C97" s="556" t="s">
        <v>883</v>
      </c>
      <c r="D97" s="557"/>
      <c r="E97" s="557"/>
      <c r="F97" s="259">
        <f t="shared" si="103"/>
        <v>0</v>
      </c>
      <c r="G97" s="152"/>
      <c r="H97" s="168">
        <f t="shared" si="2"/>
        <v>0</v>
      </c>
      <c r="I97" s="95"/>
      <c r="J97" s="96"/>
      <c r="K97" s="96"/>
      <c r="L97" s="96"/>
      <c r="M97" s="96"/>
      <c r="N97" s="99"/>
      <c r="O97" s="96"/>
      <c r="P97" s="98"/>
      <c r="Q97" s="99"/>
      <c r="R97" s="96"/>
      <c r="S97" s="98"/>
      <c r="T97" s="100"/>
    </row>
    <row r="98" spans="1:21" s="18" customFormat="1" hidden="1" x14ac:dyDescent="0.25">
      <c r="A98" s="128" t="s">
        <v>213</v>
      </c>
      <c r="B98" s="93" t="s">
        <v>654</v>
      </c>
      <c r="C98" s="556" t="s">
        <v>884</v>
      </c>
      <c r="D98" s="557"/>
      <c r="E98" s="557"/>
      <c r="F98" s="259">
        <f t="shared" si="103"/>
        <v>0</v>
      </c>
      <c r="G98" s="152"/>
      <c r="H98" s="168">
        <f t="shared" si="2"/>
        <v>0</v>
      </c>
      <c r="I98" s="95"/>
      <c r="J98" s="96"/>
      <c r="K98" s="96"/>
      <c r="L98" s="96"/>
      <c r="M98" s="96"/>
      <c r="N98" s="99"/>
      <c r="O98" s="96"/>
      <c r="P98" s="98"/>
      <c r="Q98" s="99"/>
      <c r="R98" s="96"/>
      <c r="S98" s="98"/>
      <c r="T98" s="100"/>
    </row>
    <row r="99" spans="1:21" s="18" customFormat="1" hidden="1" x14ac:dyDescent="0.25">
      <c r="A99" s="128" t="s">
        <v>214</v>
      </c>
      <c r="B99" s="117" t="s">
        <v>655</v>
      </c>
      <c r="C99" s="556" t="s">
        <v>215</v>
      </c>
      <c r="D99" s="557"/>
      <c r="E99" s="557"/>
      <c r="F99" s="259">
        <f t="shared" si="103"/>
        <v>0</v>
      </c>
      <c r="G99" s="152"/>
      <c r="H99" s="168">
        <f t="shared" si="2"/>
        <v>0</v>
      </c>
      <c r="I99" s="95"/>
      <c r="J99" s="96"/>
      <c r="K99" s="96"/>
      <c r="L99" s="96"/>
      <c r="M99" s="96"/>
      <c r="N99" s="99"/>
      <c r="O99" s="96"/>
      <c r="P99" s="98"/>
      <c r="Q99" s="99"/>
      <c r="R99" s="96"/>
      <c r="S99" s="98"/>
      <c r="T99" s="100"/>
    </row>
    <row r="100" spans="1:21" s="18" customFormat="1" hidden="1" x14ac:dyDescent="0.25">
      <c r="A100" s="128" t="s">
        <v>216</v>
      </c>
      <c r="B100" s="93" t="s">
        <v>656</v>
      </c>
      <c r="C100" s="556" t="s">
        <v>217</v>
      </c>
      <c r="D100" s="557"/>
      <c r="E100" s="557"/>
      <c r="F100" s="259">
        <f>F101+F102+F103</f>
        <v>0</v>
      </c>
      <c r="G100" s="152">
        <f t="shared" ref="G100:T100" si="104">G101+G102+G103</f>
        <v>0</v>
      </c>
      <c r="H100" s="168">
        <f t="shared" si="2"/>
        <v>0</v>
      </c>
      <c r="I100" s="95">
        <f t="shared" si="104"/>
        <v>0</v>
      </c>
      <c r="J100" s="96">
        <f t="shared" si="104"/>
        <v>0</v>
      </c>
      <c r="K100" s="96">
        <f t="shared" si="104"/>
        <v>0</v>
      </c>
      <c r="L100" s="96">
        <f t="shared" si="104"/>
        <v>0</v>
      </c>
      <c r="M100" s="96">
        <f t="shared" si="104"/>
        <v>0</v>
      </c>
      <c r="N100" s="99">
        <f t="shared" si="104"/>
        <v>0</v>
      </c>
      <c r="O100" s="96">
        <f t="shared" si="104"/>
        <v>0</v>
      </c>
      <c r="P100" s="98">
        <f t="shared" si="104"/>
        <v>0</v>
      </c>
      <c r="Q100" s="99">
        <f t="shared" si="104"/>
        <v>0</v>
      </c>
      <c r="R100" s="96">
        <f t="shared" si="104"/>
        <v>0</v>
      </c>
      <c r="S100" s="98">
        <f t="shared" si="104"/>
        <v>0</v>
      </c>
      <c r="T100" s="100">
        <f t="shared" si="104"/>
        <v>0</v>
      </c>
    </row>
    <row r="101" spans="1:21" hidden="1" x14ac:dyDescent="0.25">
      <c r="B101" s="55"/>
      <c r="C101" s="2"/>
      <c r="D101" s="524" t="s">
        <v>343</v>
      </c>
      <c r="E101" s="524"/>
      <c r="F101" s="258">
        <f t="shared" ref="F101:F103" si="105">SUM(I101:T101)</f>
        <v>0</v>
      </c>
      <c r="G101" s="151"/>
      <c r="H101" s="169">
        <f t="shared" si="2"/>
        <v>0</v>
      </c>
      <c r="I101" s="76"/>
      <c r="J101" s="1"/>
      <c r="K101" s="1"/>
      <c r="L101" s="1"/>
      <c r="M101" s="1"/>
      <c r="N101" s="82"/>
      <c r="O101" s="1"/>
      <c r="P101" s="42"/>
      <c r="Q101" s="82"/>
      <c r="R101" s="1"/>
      <c r="S101" s="42"/>
      <c r="T101" s="44"/>
      <c r="U101" s="21"/>
    </row>
    <row r="102" spans="1:21" hidden="1" x14ac:dyDescent="0.25">
      <c r="B102" s="55"/>
      <c r="C102" s="2"/>
      <c r="D102" s="524" t="s">
        <v>344</v>
      </c>
      <c r="E102" s="524"/>
      <c r="F102" s="258">
        <f t="shared" si="105"/>
        <v>0</v>
      </c>
      <c r="G102" s="151"/>
      <c r="H102" s="169">
        <f t="shared" si="2"/>
        <v>0</v>
      </c>
      <c r="I102" s="76"/>
      <c r="J102" s="1"/>
      <c r="K102" s="1"/>
      <c r="L102" s="1"/>
      <c r="M102" s="1"/>
      <c r="N102" s="82"/>
      <c r="O102" s="1"/>
      <c r="P102" s="42"/>
      <c r="Q102" s="82"/>
      <c r="R102" s="1"/>
      <c r="S102" s="42"/>
      <c r="T102" s="44"/>
    </row>
    <row r="103" spans="1:21" hidden="1" x14ac:dyDescent="0.25">
      <c r="B103" s="55"/>
      <c r="C103" s="2"/>
      <c r="D103" s="524" t="s">
        <v>345</v>
      </c>
      <c r="E103" s="524"/>
      <c r="F103" s="258">
        <f t="shared" si="105"/>
        <v>0</v>
      </c>
      <c r="G103" s="151"/>
      <c r="H103" s="169">
        <f t="shared" si="2"/>
        <v>0</v>
      </c>
      <c r="I103" s="76"/>
      <c r="J103" s="1"/>
      <c r="K103" s="1"/>
      <c r="L103" s="1"/>
      <c r="M103" s="1"/>
      <c r="N103" s="82"/>
      <c r="O103" s="1"/>
      <c r="P103" s="42"/>
      <c r="Q103" s="82"/>
      <c r="R103" s="1"/>
      <c r="S103" s="42"/>
      <c r="T103" s="44"/>
    </row>
    <row r="104" spans="1:21" s="18" customFormat="1" hidden="1" x14ac:dyDescent="0.25">
      <c r="A104" s="128" t="s">
        <v>218</v>
      </c>
      <c r="B104" s="93" t="s">
        <v>657</v>
      </c>
      <c r="C104" s="556" t="s">
        <v>219</v>
      </c>
      <c r="D104" s="557"/>
      <c r="E104" s="557"/>
      <c r="F104" s="259">
        <f>F105+F106+F107+F108</f>
        <v>0</v>
      </c>
      <c r="G104" s="152">
        <f t="shared" ref="G104:T104" si="106">G105+G106+G107+G108</f>
        <v>0</v>
      </c>
      <c r="H104" s="168">
        <f t="shared" ref="H104:H167" si="107">SUM(F104:G104)</f>
        <v>0</v>
      </c>
      <c r="I104" s="95">
        <f t="shared" si="106"/>
        <v>0</v>
      </c>
      <c r="J104" s="96">
        <f t="shared" si="106"/>
        <v>0</v>
      </c>
      <c r="K104" s="96">
        <f t="shared" si="106"/>
        <v>0</v>
      </c>
      <c r="L104" s="96">
        <f t="shared" si="106"/>
        <v>0</v>
      </c>
      <c r="M104" s="96">
        <f t="shared" si="106"/>
        <v>0</v>
      </c>
      <c r="N104" s="99">
        <f t="shared" si="106"/>
        <v>0</v>
      </c>
      <c r="O104" s="96">
        <f t="shared" si="106"/>
        <v>0</v>
      </c>
      <c r="P104" s="98">
        <f t="shared" si="106"/>
        <v>0</v>
      </c>
      <c r="Q104" s="99">
        <f t="shared" si="106"/>
        <v>0</v>
      </c>
      <c r="R104" s="96">
        <f t="shared" si="106"/>
        <v>0</v>
      </c>
      <c r="S104" s="98">
        <f t="shared" si="106"/>
        <v>0</v>
      </c>
      <c r="T104" s="100">
        <f t="shared" si="106"/>
        <v>0</v>
      </c>
    </row>
    <row r="105" spans="1:21" hidden="1" x14ac:dyDescent="0.25">
      <c r="B105" s="55"/>
      <c r="C105" s="2"/>
      <c r="D105" s="524" t="s">
        <v>836</v>
      </c>
      <c r="E105" s="524"/>
      <c r="F105" s="258">
        <f t="shared" ref="F105:F108" si="108">SUM(I105:T105)</f>
        <v>0</v>
      </c>
      <c r="G105" s="151"/>
      <c r="H105" s="169">
        <f t="shared" si="107"/>
        <v>0</v>
      </c>
      <c r="I105" s="76"/>
      <c r="J105" s="1"/>
      <c r="K105" s="1"/>
      <c r="L105" s="1"/>
      <c r="M105" s="1"/>
      <c r="N105" s="82"/>
      <c r="O105" s="1"/>
      <c r="P105" s="42"/>
      <c r="Q105" s="82"/>
      <c r="R105" s="1"/>
      <c r="S105" s="42"/>
      <c r="T105" s="44"/>
    </row>
    <row r="106" spans="1:21" hidden="1" x14ac:dyDescent="0.25">
      <c r="B106" s="55"/>
      <c r="C106" s="2"/>
      <c r="D106" s="524" t="s">
        <v>346</v>
      </c>
      <c r="E106" s="524"/>
      <c r="F106" s="258">
        <f t="shared" si="108"/>
        <v>0</v>
      </c>
      <c r="G106" s="151"/>
      <c r="H106" s="169">
        <f t="shared" si="107"/>
        <v>0</v>
      </c>
      <c r="I106" s="76"/>
      <c r="J106" s="1"/>
      <c r="K106" s="1"/>
      <c r="L106" s="1"/>
      <c r="M106" s="1"/>
      <c r="N106" s="82"/>
      <c r="O106" s="1"/>
      <c r="P106" s="42"/>
      <c r="Q106" s="82"/>
      <c r="R106" s="1"/>
      <c r="S106" s="42"/>
      <c r="T106" s="44"/>
    </row>
    <row r="107" spans="1:21" hidden="1" x14ac:dyDescent="0.25">
      <c r="B107" s="55"/>
      <c r="C107" s="2"/>
      <c r="D107" s="524" t="s">
        <v>837</v>
      </c>
      <c r="E107" s="524"/>
      <c r="F107" s="258">
        <f t="shared" si="108"/>
        <v>0</v>
      </c>
      <c r="G107" s="151"/>
      <c r="H107" s="169">
        <f t="shared" si="107"/>
        <v>0</v>
      </c>
      <c r="I107" s="76"/>
      <c r="J107" s="1"/>
      <c r="K107" s="1"/>
      <c r="L107" s="1"/>
      <c r="M107" s="1"/>
      <c r="N107" s="82"/>
      <c r="O107" s="1"/>
      <c r="P107" s="42"/>
      <c r="Q107" s="82"/>
      <c r="R107" s="1"/>
      <c r="S107" s="42"/>
      <c r="T107" s="44"/>
    </row>
    <row r="108" spans="1:21" ht="15.75" hidden="1" thickBot="1" x14ac:dyDescent="0.3">
      <c r="B108" s="55"/>
      <c r="C108" s="2"/>
      <c r="D108" s="524" t="s">
        <v>835</v>
      </c>
      <c r="E108" s="524"/>
      <c r="F108" s="258">
        <f t="shared" si="108"/>
        <v>0</v>
      </c>
      <c r="G108" s="151"/>
      <c r="H108" s="169">
        <f t="shared" si="107"/>
        <v>0</v>
      </c>
      <c r="I108" s="76"/>
      <c r="J108" s="1"/>
      <c r="K108" s="1"/>
      <c r="L108" s="1"/>
      <c r="M108" s="1"/>
      <c r="N108" s="82"/>
      <c r="O108" s="1"/>
      <c r="P108" s="42"/>
      <c r="Q108" s="82"/>
      <c r="R108" s="1"/>
      <c r="S108" s="42"/>
      <c r="T108" s="44"/>
    </row>
    <row r="109" spans="1:21" ht="15.75" thickBot="1" x14ac:dyDescent="0.3">
      <c r="B109" s="101" t="s">
        <v>220</v>
      </c>
      <c r="C109" s="560" t="s">
        <v>221</v>
      </c>
      <c r="D109" s="561"/>
      <c r="E109" s="561"/>
      <c r="F109" s="261">
        <f>F110+F113+F117+F118+F129+F140+F151+F154+F166+F167+F168+F169+F181</f>
        <v>46544687.04647398</v>
      </c>
      <c r="G109" s="154">
        <f>G110+G113+G117+G118+G129+G140+G151+G154+G166+G167+G168+G169+G181</f>
        <v>0</v>
      </c>
      <c r="H109" s="166">
        <f t="shared" si="107"/>
        <v>46544687.04647398</v>
      </c>
      <c r="I109" s="87">
        <f t="shared" ref="I109:T109" si="109">I110+I113+I117+I118+I129+I140+I151+I154+I166+I167+I168+I169+I181</f>
        <v>24020</v>
      </c>
      <c r="J109" s="88">
        <f t="shared" si="109"/>
        <v>24020</v>
      </c>
      <c r="K109" s="88">
        <f t="shared" si="109"/>
        <v>24020</v>
      </c>
      <c r="L109" s="88">
        <f t="shared" si="109"/>
        <v>24020</v>
      </c>
      <c r="M109" s="88">
        <f t="shared" si="109"/>
        <v>1024020</v>
      </c>
      <c r="N109" s="91">
        <f t="shared" si="109"/>
        <v>24020</v>
      </c>
      <c r="O109" s="88">
        <f t="shared" si="109"/>
        <v>24020</v>
      </c>
      <c r="P109" s="90">
        <f t="shared" si="109"/>
        <v>24020</v>
      </c>
      <c r="Q109" s="91">
        <f t="shared" si="109"/>
        <v>24020</v>
      </c>
      <c r="R109" s="88">
        <f t="shared" si="109"/>
        <v>24020</v>
      </c>
      <c r="S109" s="90">
        <f t="shared" si="109"/>
        <v>24020</v>
      </c>
      <c r="T109" s="92">
        <f t="shared" si="109"/>
        <v>45280467.04647398</v>
      </c>
    </row>
    <row r="110" spans="1:21" s="41" customFormat="1" hidden="1" x14ac:dyDescent="0.25">
      <c r="A110" s="128" t="s">
        <v>222</v>
      </c>
      <c r="B110" s="126" t="s">
        <v>658</v>
      </c>
      <c r="C110" s="562" t="s">
        <v>223</v>
      </c>
      <c r="D110" s="563"/>
      <c r="E110" s="563"/>
      <c r="F110" s="266">
        <f>F111+F112</f>
        <v>0</v>
      </c>
      <c r="G110" s="159">
        <f t="shared" ref="G110:T110" si="110">G111+G112</f>
        <v>0</v>
      </c>
      <c r="H110" s="171">
        <f t="shared" si="107"/>
        <v>0</v>
      </c>
      <c r="I110" s="173">
        <f t="shared" si="110"/>
        <v>0</v>
      </c>
      <c r="J110" s="134">
        <f t="shared" si="110"/>
        <v>0</v>
      </c>
      <c r="K110" s="134">
        <f t="shared" si="110"/>
        <v>0</v>
      </c>
      <c r="L110" s="134">
        <f t="shared" si="110"/>
        <v>0</v>
      </c>
      <c r="M110" s="134">
        <f t="shared" si="110"/>
        <v>0</v>
      </c>
      <c r="N110" s="135">
        <f t="shared" si="110"/>
        <v>0</v>
      </c>
      <c r="O110" s="134">
        <f t="shared" si="110"/>
        <v>0</v>
      </c>
      <c r="P110" s="133">
        <f t="shared" si="110"/>
        <v>0</v>
      </c>
      <c r="Q110" s="135">
        <f t="shared" si="110"/>
        <v>0</v>
      </c>
      <c r="R110" s="134">
        <f t="shared" si="110"/>
        <v>0</v>
      </c>
      <c r="S110" s="133">
        <f t="shared" si="110"/>
        <v>0</v>
      </c>
      <c r="T110" s="136">
        <f t="shared" si="110"/>
        <v>0</v>
      </c>
    </row>
    <row r="111" spans="1:21" hidden="1" x14ac:dyDescent="0.25">
      <c r="B111" s="55"/>
      <c r="C111" s="2"/>
      <c r="D111" s="524" t="s">
        <v>347</v>
      </c>
      <c r="E111" s="524"/>
      <c r="F111" s="258">
        <f t="shared" ref="F111:F112" si="111">SUM(I111:T111)</f>
        <v>0</v>
      </c>
      <c r="G111" s="151"/>
      <c r="H111" s="169">
        <f t="shared" si="107"/>
        <v>0</v>
      </c>
      <c r="I111" s="76"/>
      <c r="J111" s="1"/>
      <c r="K111" s="1"/>
      <c r="L111" s="1"/>
      <c r="M111" s="1"/>
      <c r="N111" s="82"/>
      <c r="O111" s="1"/>
      <c r="P111" s="42"/>
      <c r="Q111" s="82"/>
      <c r="R111" s="1"/>
      <c r="S111" s="42"/>
      <c r="T111" s="44"/>
    </row>
    <row r="112" spans="1:21" hidden="1" x14ac:dyDescent="0.25">
      <c r="B112" s="55"/>
      <c r="C112" s="2"/>
      <c r="D112" s="524" t="s">
        <v>348</v>
      </c>
      <c r="E112" s="524"/>
      <c r="F112" s="258">
        <f t="shared" si="111"/>
        <v>0</v>
      </c>
      <c r="G112" s="151"/>
      <c r="H112" s="169">
        <f t="shared" si="107"/>
        <v>0</v>
      </c>
      <c r="I112" s="76"/>
      <c r="J112" s="1"/>
      <c r="K112" s="1"/>
      <c r="L112" s="1"/>
      <c r="M112" s="1"/>
      <c r="N112" s="82"/>
      <c r="O112" s="1"/>
      <c r="P112" s="42"/>
      <c r="Q112" s="82"/>
      <c r="R112" s="1"/>
      <c r="S112" s="42"/>
      <c r="T112" s="44"/>
    </row>
    <row r="113" spans="1:20" hidden="1" x14ac:dyDescent="0.25">
      <c r="B113" s="126" t="s">
        <v>838</v>
      </c>
      <c r="C113" s="562" t="s">
        <v>839</v>
      </c>
      <c r="D113" s="563"/>
      <c r="E113" s="563"/>
      <c r="F113" s="266">
        <f>F114+F115+F116</f>
        <v>0</v>
      </c>
      <c r="G113" s="159">
        <f t="shared" ref="G113:T113" si="112">G114+G115+G116</f>
        <v>0</v>
      </c>
      <c r="H113" s="171">
        <f t="shared" si="107"/>
        <v>0</v>
      </c>
      <c r="I113" s="173">
        <f t="shared" si="112"/>
        <v>0</v>
      </c>
      <c r="J113" s="134">
        <f t="shared" si="112"/>
        <v>0</v>
      </c>
      <c r="K113" s="134">
        <f t="shared" si="112"/>
        <v>0</v>
      </c>
      <c r="L113" s="134">
        <f t="shared" si="112"/>
        <v>0</v>
      </c>
      <c r="M113" s="134">
        <f t="shared" si="112"/>
        <v>0</v>
      </c>
      <c r="N113" s="135">
        <f t="shared" si="112"/>
        <v>0</v>
      </c>
      <c r="O113" s="134">
        <f t="shared" si="112"/>
        <v>0</v>
      </c>
      <c r="P113" s="133">
        <f t="shared" si="112"/>
        <v>0</v>
      </c>
      <c r="Q113" s="135">
        <f t="shared" si="112"/>
        <v>0</v>
      </c>
      <c r="R113" s="134">
        <f t="shared" si="112"/>
        <v>0</v>
      </c>
      <c r="S113" s="133">
        <f t="shared" si="112"/>
        <v>0</v>
      </c>
      <c r="T113" s="136">
        <f t="shared" si="112"/>
        <v>0</v>
      </c>
    </row>
    <row r="114" spans="1:20" s="211" customFormat="1" hidden="1" x14ac:dyDescent="0.25">
      <c r="A114" s="128" t="s">
        <v>885</v>
      </c>
      <c r="B114" s="191" t="s">
        <v>886</v>
      </c>
      <c r="C114" s="204"/>
      <c r="D114" s="274" t="s">
        <v>976</v>
      </c>
      <c r="E114" s="300"/>
      <c r="F114" s="281">
        <f t="shared" ref="F114:F117" si="113">SUM(I114:T114)</f>
        <v>0</v>
      </c>
      <c r="G114" s="192"/>
      <c r="H114" s="193">
        <f t="shared" si="107"/>
        <v>0</v>
      </c>
      <c r="I114" s="201"/>
      <c r="J114" s="195"/>
      <c r="K114" s="195"/>
      <c r="L114" s="195"/>
      <c r="M114" s="195"/>
      <c r="N114" s="196"/>
      <c r="O114" s="195"/>
      <c r="P114" s="194"/>
      <c r="Q114" s="196"/>
      <c r="R114" s="195"/>
      <c r="S114" s="194"/>
      <c r="T114" s="197"/>
    </row>
    <row r="115" spans="1:20" s="211" customFormat="1" hidden="1" x14ac:dyDescent="0.25">
      <c r="A115" s="128" t="s">
        <v>224</v>
      </c>
      <c r="B115" s="191" t="s">
        <v>659</v>
      </c>
      <c r="C115" s="204"/>
      <c r="D115" s="274" t="s">
        <v>225</v>
      </c>
      <c r="E115" s="300"/>
      <c r="F115" s="281">
        <f t="shared" si="113"/>
        <v>0</v>
      </c>
      <c r="G115" s="192"/>
      <c r="H115" s="193">
        <f t="shared" si="107"/>
        <v>0</v>
      </c>
      <c r="I115" s="201"/>
      <c r="J115" s="195"/>
      <c r="K115" s="195"/>
      <c r="L115" s="195"/>
      <c r="M115" s="195"/>
      <c r="N115" s="196"/>
      <c r="O115" s="195"/>
      <c r="P115" s="194"/>
      <c r="Q115" s="196"/>
      <c r="R115" s="195"/>
      <c r="S115" s="194"/>
      <c r="T115" s="197"/>
    </row>
    <row r="116" spans="1:20" s="211" customFormat="1" hidden="1" x14ac:dyDescent="0.25">
      <c r="A116" s="128" t="s">
        <v>226</v>
      </c>
      <c r="B116" s="191" t="s">
        <v>660</v>
      </c>
      <c r="C116" s="204"/>
      <c r="D116" s="274" t="s">
        <v>227</v>
      </c>
      <c r="E116" s="300"/>
      <c r="F116" s="281">
        <f t="shared" si="113"/>
        <v>0</v>
      </c>
      <c r="G116" s="192"/>
      <c r="H116" s="193">
        <f t="shared" si="107"/>
        <v>0</v>
      </c>
      <c r="I116" s="201"/>
      <c r="J116" s="195"/>
      <c r="K116" s="195"/>
      <c r="L116" s="195"/>
      <c r="M116" s="195"/>
      <c r="N116" s="196"/>
      <c r="O116" s="195"/>
      <c r="P116" s="194"/>
      <c r="Q116" s="196"/>
      <c r="R116" s="195"/>
      <c r="S116" s="194"/>
      <c r="T116" s="197"/>
    </row>
    <row r="117" spans="1:20" s="41" customFormat="1" ht="27.75" hidden="1" customHeight="1" x14ac:dyDescent="0.25">
      <c r="A117" s="128" t="s">
        <v>228</v>
      </c>
      <c r="B117" s="109" t="s">
        <v>661</v>
      </c>
      <c r="C117" s="602" t="s">
        <v>353</v>
      </c>
      <c r="D117" s="603"/>
      <c r="E117" s="603"/>
      <c r="F117" s="267">
        <f t="shared" si="113"/>
        <v>0</v>
      </c>
      <c r="G117" s="160"/>
      <c r="H117" s="172">
        <f t="shared" si="107"/>
        <v>0</v>
      </c>
      <c r="I117" s="111"/>
      <c r="J117" s="112"/>
      <c r="K117" s="112"/>
      <c r="L117" s="112"/>
      <c r="M117" s="112"/>
      <c r="N117" s="115"/>
      <c r="O117" s="112"/>
      <c r="P117" s="114"/>
      <c r="Q117" s="115"/>
      <c r="R117" s="112"/>
      <c r="S117" s="114"/>
      <c r="T117" s="116"/>
    </row>
    <row r="118" spans="1:20" s="41" customFormat="1" hidden="1" x14ac:dyDescent="0.25">
      <c r="A118" s="128" t="s">
        <v>229</v>
      </c>
      <c r="B118" s="109" t="s">
        <v>662</v>
      </c>
      <c r="C118" s="602" t="s">
        <v>804</v>
      </c>
      <c r="D118" s="603"/>
      <c r="E118" s="603"/>
      <c r="F118" s="267">
        <f>F119+F120+F121+F122+F123+F124+F125+F126+F127+F128</f>
        <v>0</v>
      </c>
      <c r="G118" s="160">
        <f t="shared" ref="G118:T118" si="114">G119+G120+G121+G122+G123+G124+G125+G126+G127+G128</f>
        <v>0</v>
      </c>
      <c r="H118" s="172">
        <f t="shared" si="107"/>
        <v>0</v>
      </c>
      <c r="I118" s="111">
        <f t="shared" si="114"/>
        <v>0</v>
      </c>
      <c r="J118" s="112">
        <f t="shared" si="114"/>
        <v>0</v>
      </c>
      <c r="K118" s="112">
        <f t="shared" si="114"/>
        <v>0</v>
      </c>
      <c r="L118" s="112">
        <f t="shared" si="114"/>
        <v>0</v>
      </c>
      <c r="M118" s="112">
        <f t="shared" si="114"/>
        <v>0</v>
      </c>
      <c r="N118" s="115">
        <f t="shared" si="114"/>
        <v>0</v>
      </c>
      <c r="O118" s="112">
        <f t="shared" si="114"/>
        <v>0</v>
      </c>
      <c r="P118" s="114">
        <f t="shared" si="114"/>
        <v>0</v>
      </c>
      <c r="Q118" s="115">
        <f t="shared" si="114"/>
        <v>0</v>
      </c>
      <c r="R118" s="112">
        <f t="shared" si="114"/>
        <v>0</v>
      </c>
      <c r="S118" s="114">
        <f t="shared" si="114"/>
        <v>0</v>
      </c>
      <c r="T118" s="116">
        <f t="shared" si="114"/>
        <v>0</v>
      </c>
    </row>
    <row r="119" spans="1:20" hidden="1" x14ac:dyDescent="0.25">
      <c r="B119" s="55"/>
      <c r="C119" s="2"/>
      <c r="D119" s="524" t="s">
        <v>370</v>
      </c>
      <c r="E119" s="524"/>
      <c r="F119" s="258">
        <f t="shared" ref="F119:F128" si="115">SUM(I119:T119)</f>
        <v>0</v>
      </c>
      <c r="G119" s="151"/>
      <c r="H119" s="169">
        <f t="shared" si="107"/>
        <v>0</v>
      </c>
      <c r="I119" s="76"/>
      <c r="J119" s="1"/>
      <c r="K119" s="1"/>
      <c r="L119" s="1"/>
      <c r="M119" s="1"/>
      <c r="N119" s="82"/>
      <c r="O119" s="1"/>
      <c r="P119" s="42"/>
      <c r="Q119" s="82"/>
      <c r="R119" s="1"/>
      <c r="S119" s="42"/>
      <c r="T119" s="44"/>
    </row>
    <row r="120" spans="1:20" hidden="1" x14ac:dyDescent="0.25">
      <c r="B120" s="55"/>
      <c r="C120" s="2"/>
      <c r="D120" s="524" t="s">
        <v>506</v>
      </c>
      <c r="E120" s="524"/>
      <c r="F120" s="258">
        <f t="shared" si="115"/>
        <v>0</v>
      </c>
      <c r="G120" s="151"/>
      <c r="H120" s="169">
        <f t="shared" si="107"/>
        <v>0</v>
      </c>
      <c r="I120" s="76"/>
      <c r="J120" s="1"/>
      <c r="K120" s="1"/>
      <c r="L120" s="1"/>
      <c r="M120" s="1"/>
      <c r="N120" s="82"/>
      <c r="O120" s="1"/>
      <c r="P120" s="42"/>
      <c r="Q120" s="82"/>
      <c r="R120" s="1"/>
      <c r="S120" s="42"/>
      <c r="T120" s="44"/>
    </row>
    <row r="121" spans="1:20" hidden="1" x14ac:dyDescent="0.25">
      <c r="B121" s="55"/>
      <c r="C121" s="2"/>
      <c r="D121" s="524" t="s">
        <v>507</v>
      </c>
      <c r="E121" s="524"/>
      <c r="F121" s="258">
        <f t="shared" si="115"/>
        <v>0</v>
      </c>
      <c r="G121" s="151"/>
      <c r="H121" s="169">
        <f t="shared" si="107"/>
        <v>0</v>
      </c>
      <c r="I121" s="76"/>
      <c r="J121" s="1"/>
      <c r="K121" s="1"/>
      <c r="L121" s="1"/>
      <c r="M121" s="1"/>
      <c r="N121" s="82"/>
      <c r="O121" s="1"/>
      <c r="P121" s="42"/>
      <c r="Q121" s="82"/>
      <c r="R121" s="1"/>
      <c r="S121" s="42"/>
      <c r="T121" s="44"/>
    </row>
    <row r="122" spans="1:20" hidden="1" x14ac:dyDescent="0.25">
      <c r="B122" s="55"/>
      <c r="C122" s="2"/>
      <c r="D122" s="524" t="s">
        <v>508</v>
      </c>
      <c r="E122" s="524"/>
      <c r="F122" s="258">
        <f t="shared" si="115"/>
        <v>0</v>
      </c>
      <c r="G122" s="151"/>
      <c r="H122" s="169">
        <f t="shared" si="107"/>
        <v>0</v>
      </c>
      <c r="I122" s="76"/>
      <c r="J122" s="1"/>
      <c r="K122" s="1"/>
      <c r="L122" s="1"/>
      <c r="M122" s="1"/>
      <c r="N122" s="82"/>
      <c r="O122" s="1"/>
      <c r="P122" s="42"/>
      <c r="Q122" s="82"/>
      <c r="R122" s="1"/>
      <c r="S122" s="42"/>
      <c r="T122" s="44"/>
    </row>
    <row r="123" spans="1:20" hidden="1" x14ac:dyDescent="0.25">
      <c r="B123" s="55"/>
      <c r="C123" s="2"/>
      <c r="D123" s="524" t="s">
        <v>509</v>
      </c>
      <c r="E123" s="524"/>
      <c r="F123" s="258">
        <f t="shared" si="115"/>
        <v>0</v>
      </c>
      <c r="G123" s="151"/>
      <c r="H123" s="169">
        <f t="shared" si="107"/>
        <v>0</v>
      </c>
      <c r="I123" s="76"/>
      <c r="J123" s="1"/>
      <c r="K123" s="1"/>
      <c r="L123" s="1"/>
      <c r="M123" s="1"/>
      <c r="N123" s="82"/>
      <c r="O123" s="1"/>
      <c r="P123" s="42"/>
      <c r="Q123" s="82"/>
      <c r="R123" s="1"/>
      <c r="S123" s="42"/>
      <c r="T123" s="44"/>
    </row>
    <row r="124" spans="1:20" hidden="1" x14ac:dyDescent="0.25">
      <c r="B124" s="55"/>
      <c r="C124" s="2"/>
      <c r="D124" s="524" t="s">
        <v>510</v>
      </c>
      <c r="E124" s="524"/>
      <c r="F124" s="258">
        <f t="shared" si="115"/>
        <v>0</v>
      </c>
      <c r="G124" s="151"/>
      <c r="H124" s="169">
        <f t="shared" si="107"/>
        <v>0</v>
      </c>
      <c r="I124" s="76"/>
      <c r="J124" s="1"/>
      <c r="K124" s="1"/>
      <c r="L124" s="1"/>
      <c r="M124" s="1"/>
      <c r="N124" s="82"/>
      <c r="O124" s="1"/>
      <c r="P124" s="42"/>
      <c r="Q124" s="82"/>
      <c r="R124" s="1"/>
      <c r="S124" s="42"/>
      <c r="T124" s="44"/>
    </row>
    <row r="125" spans="1:20" ht="25.5" hidden="1" customHeight="1" x14ac:dyDescent="0.25">
      <c r="B125" s="55"/>
      <c r="C125" s="2"/>
      <c r="D125" s="523" t="s">
        <v>511</v>
      </c>
      <c r="E125" s="523"/>
      <c r="F125" s="268">
        <f t="shared" si="115"/>
        <v>0</v>
      </c>
      <c r="G125" s="161"/>
      <c r="H125" s="169">
        <f t="shared" si="107"/>
        <v>0</v>
      </c>
      <c r="I125" s="76"/>
      <c r="J125" s="1"/>
      <c r="K125" s="1"/>
      <c r="L125" s="1"/>
      <c r="M125" s="1"/>
      <c r="N125" s="82"/>
      <c r="O125" s="1"/>
      <c r="P125" s="42"/>
      <c r="Q125" s="82"/>
      <c r="R125" s="1"/>
      <c r="S125" s="42"/>
      <c r="T125" s="44"/>
    </row>
    <row r="126" spans="1:20" hidden="1" x14ac:dyDescent="0.25">
      <c r="B126" s="55"/>
      <c r="C126" s="2"/>
      <c r="D126" s="524" t="s">
        <v>805</v>
      </c>
      <c r="E126" s="524"/>
      <c r="F126" s="258">
        <f t="shared" si="115"/>
        <v>0</v>
      </c>
      <c r="G126" s="151"/>
      <c r="H126" s="169">
        <f t="shared" si="107"/>
        <v>0</v>
      </c>
      <c r="I126" s="76"/>
      <c r="J126" s="1"/>
      <c r="K126" s="1"/>
      <c r="L126" s="1"/>
      <c r="M126" s="1"/>
      <c r="N126" s="82"/>
      <c r="O126" s="1"/>
      <c r="P126" s="42"/>
      <c r="Q126" s="82"/>
      <c r="R126" s="1"/>
      <c r="S126" s="42"/>
      <c r="T126" s="44"/>
    </row>
    <row r="127" spans="1:20" ht="25.5" hidden="1" customHeight="1" x14ac:dyDescent="0.25">
      <c r="B127" s="55"/>
      <c r="C127" s="2"/>
      <c r="D127" s="523" t="s">
        <v>512</v>
      </c>
      <c r="E127" s="523"/>
      <c r="F127" s="268">
        <f t="shared" si="115"/>
        <v>0</v>
      </c>
      <c r="G127" s="161"/>
      <c r="H127" s="169">
        <f t="shared" si="107"/>
        <v>0</v>
      </c>
      <c r="I127" s="76"/>
      <c r="J127" s="1"/>
      <c r="K127" s="1"/>
      <c r="L127" s="1"/>
      <c r="M127" s="1"/>
      <c r="N127" s="82"/>
      <c r="O127" s="1"/>
      <c r="P127" s="42"/>
      <c r="Q127" s="82"/>
      <c r="R127" s="1"/>
      <c r="S127" s="42"/>
      <c r="T127" s="44"/>
    </row>
    <row r="128" spans="1:20" ht="25.5" hidden="1" customHeight="1" x14ac:dyDescent="0.25">
      <c r="B128" s="55"/>
      <c r="C128" s="2"/>
      <c r="D128" s="523" t="s">
        <v>513</v>
      </c>
      <c r="E128" s="523"/>
      <c r="F128" s="268">
        <f t="shared" si="115"/>
        <v>0</v>
      </c>
      <c r="G128" s="161"/>
      <c r="H128" s="169">
        <f t="shared" si="107"/>
        <v>0</v>
      </c>
      <c r="I128" s="76"/>
      <c r="J128" s="1"/>
      <c r="K128" s="1"/>
      <c r="L128" s="1"/>
      <c r="M128" s="1"/>
      <c r="N128" s="82"/>
      <c r="O128" s="1"/>
      <c r="P128" s="42"/>
      <c r="Q128" s="82"/>
      <c r="R128" s="1"/>
      <c r="S128" s="42"/>
      <c r="T128" s="44"/>
    </row>
    <row r="129" spans="1:20" s="41" customFormat="1" ht="15" hidden="1" customHeight="1" x14ac:dyDescent="0.25">
      <c r="A129" s="128" t="s">
        <v>230</v>
      </c>
      <c r="B129" s="109" t="s">
        <v>663</v>
      </c>
      <c r="C129" s="602" t="s">
        <v>806</v>
      </c>
      <c r="D129" s="603"/>
      <c r="E129" s="603"/>
      <c r="F129" s="267">
        <f>F130+F131+F132+F133+F134+F135+F136+F137+F138+F139</f>
        <v>0</v>
      </c>
      <c r="G129" s="160">
        <f t="shared" ref="G129:T129" si="116">G130+G131+G132+G133+G134+G135+G136+G137+G138+G139</f>
        <v>0</v>
      </c>
      <c r="H129" s="172">
        <f t="shared" si="107"/>
        <v>0</v>
      </c>
      <c r="I129" s="111">
        <f t="shared" si="116"/>
        <v>0</v>
      </c>
      <c r="J129" s="112">
        <f t="shared" si="116"/>
        <v>0</v>
      </c>
      <c r="K129" s="112">
        <f t="shared" si="116"/>
        <v>0</v>
      </c>
      <c r="L129" s="112">
        <f t="shared" si="116"/>
        <v>0</v>
      </c>
      <c r="M129" s="112">
        <f t="shared" si="116"/>
        <v>0</v>
      </c>
      <c r="N129" s="115">
        <f t="shared" si="116"/>
        <v>0</v>
      </c>
      <c r="O129" s="112">
        <f t="shared" si="116"/>
        <v>0</v>
      </c>
      <c r="P129" s="114">
        <f t="shared" si="116"/>
        <v>0</v>
      </c>
      <c r="Q129" s="115">
        <f t="shared" si="116"/>
        <v>0</v>
      </c>
      <c r="R129" s="112">
        <f t="shared" si="116"/>
        <v>0</v>
      </c>
      <c r="S129" s="114">
        <f t="shared" si="116"/>
        <v>0</v>
      </c>
      <c r="T129" s="116">
        <f t="shared" si="116"/>
        <v>0</v>
      </c>
    </row>
    <row r="130" spans="1:20" hidden="1" x14ac:dyDescent="0.25">
      <c r="B130" s="55"/>
      <c r="C130" s="2"/>
      <c r="D130" s="524" t="s">
        <v>369</v>
      </c>
      <c r="E130" s="524"/>
      <c r="F130" s="258">
        <f t="shared" ref="F130:F139" si="117">SUM(I130:T130)</f>
        <v>0</v>
      </c>
      <c r="G130" s="151"/>
      <c r="H130" s="169">
        <f t="shared" si="107"/>
        <v>0</v>
      </c>
      <c r="I130" s="76"/>
      <c r="J130" s="1"/>
      <c r="K130" s="1"/>
      <c r="L130" s="1"/>
      <c r="M130" s="1"/>
      <c r="N130" s="82"/>
      <c r="O130" s="1"/>
      <c r="P130" s="42"/>
      <c r="Q130" s="82"/>
      <c r="R130" s="1"/>
      <c r="S130" s="42"/>
      <c r="T130" s="44"/>
    </row>
    <row r="131" spans="1:20" hidden="1" x14ac:dyDescent="0.25">
      <c r="B131" s="55"/>
      <c r="C131" s="2"/>
      <c r="D131" s="524" t="s">
        <v>514</v>
      </c>
      <c r="E131" s="524"/>
      <c r="F131" s="258">
        <f t="shared" si="117"/>
        <v>0</v>
      </c>
      <c r="G131" s="151"/>
      <c r="H131" s="169">
        <f t="shared" si="107"/>
        <v>0</v>
      </c>
      <c r="I131" s="76"/>
      <c r="J131" s="1"/>
      <c r="K131" s="1"/>
      <c r="L131" s="1"/>
      <c r="M131" s="1"/>
      <c r="N131" s="82"/>
      <c r="O131" s="1"/>
      <c r="P131" s="42"/>
      <c r="Q131" s="82"/>
      <c r="R131" s="1"/>
      <c r="S131" s="42"/>
      <c r="T131" s="44"/>
    </row>
    <row r="132" spans="1:20" hidden="1" x14ac:dyDescent="0.25">
      <c r="B132" s="55"/>
      <c r="C132" s="2"/>
      <c r="D132" s="524" t="s">
        <v>516</v>
      </c>
      <c r="E132" s="524"/>
      <c r="F132" s="258">
        <f t="shared" si="117"/>
        <v>0</v>
      </c>
      <c r="G132" s="151"/>
      <c r="H132" s="169">
        <f t="shared" si="107"/>
        <v>0</v>
      </c>
      <c r="I132" s="76"/>
      <c r="J132" s="1"/>
      <c r="K132" s="1"/>
      <c r="L132" s="1"/>
      <c r="M132" s="1"/>
      <c r="N132" s="82"/>
      <c r="O132" s="1"/>
      <c r="P132" s="42"/>
      <c r="Q132" s="82"/>
      <c r="R132" s="1"/>
      <c r="S132" s="42"/>
      <c r="T132" s="44"/>
    </row>
    <row r="133" spans="1:20" hidden="1" x14ac:dyDescent="0.25">
      <c r="B133" s="55"/>
      <c r="C133" s="2"/>
      <c r="D133" s="524" t="s">
        <v>808</v>
      </c>
      <c r="E133" s="524"/>
      <c r="F133" s="258">
        <f t="shared" si="117"/>
        <v>0</v>
      </c>
      <c r="G133" s="151"/>
      <c r="H133" s="169">
        <f t="shared" si="107"/>
        <v>0</v>
      </c>
      <c r="I133" s="76"/>
      <c r="J133" s="1"/>
      <c r="K133" s="1"/>
      <c r="L133" s="1"/>
      <c r="M133" s="1"/>
      <c r="N133" s="82"/>
      <c r="O133" s="1"/>
      <c r="P133" s="42"/>
      <c r="Q133" s="82"/>
      <c r="R133" s="1"/>
      <c r="S133" s="42"/>
      <c r="T133" s="44"/>
    </row>
    <row r="134" spans="1:20" hidden="1" x14ac:dyDescent="0.25">
      <c r="B134" s="55"/>
      <c r="C134" s="2"/>
      <c r="D134" s="524" t="s">
        <v>521</v>
      </c>
      <c r="E134" s="524"/>
      <c r="F134" s="258">
        <f t="shared" si="117"/>
        <v>0</v>
      </c>
      <c r="G134" s="151"/>
      <c r="H134" s="169">
        <f t="shared" si="107"/>
        <v>0</v>
      </c>
      <c r="I134" s="76"/>
      <c r="J134" s="1"/>
      <c r="K134" s="1"/>
      <c r="L134" s="1"/>
      <c r="M134" s="1"/>
      <c r="N134" s="82"/>
      <c r="O134" s="1"/>
      <c r="P134" s="42"/>
      <c r="Q134" s="82"/>
      <c r="R134" s="1"/>
      <c r="S134" s="42"/>
      <c r="T134" s="44"/>
    </row>
    <row r="135" spans="1:20" hidden="1" x14ac:dyDescent="0.25">
      <c r="B135" s="55"/>
      <c r="C135" s="2"/>
      <c r="D135" s="524" t="s">
        <v>519</v>
      </c>
      <c r="E135" s="524"/>
      <c r="F135" s="258">
        <f t="shared" si="117"/>
        <v>0</v>
      </c>
      <c r="G135" s="151"/>
      <c r="H135" s="169">
        <f t="shared" si="107"/>
        <v>0</v>
      </c>
      <c r="I135" s="76"/>
      <c r="J135" s="1"/>
      <c r="K135" s="1"/>
      <c r="L135" s="1"/>
      <c r="M135" s="1"/>
      <c r="N135" s="82"/>
      <c r="O135" s="1"/>
      <c r="P135" s="42"/>
      <c r="Q135" s="82"/>
      <c r="R135" s="1"/>
      <c r="S135" s="42"/>
      <c r="T135" s="44"/>
    </row>
    <row r="136" spans="1:20" ht="25.5" hidden="1" customHeight="1" x14ac:dyDescent="0.25">
      <c r="B136" s="55"/>
      <c r="C136" s="2"/>
      <c r="D136" s="523" t="s">
        <v>523</v>
      </c>
      <c r="E136" s="523"/>
      <c r="F136" s="268">
        <f t="shared" si="117"/>
        <v>0</v>
      </c>
      <c r="G136" s="161"/>
      <c r="H136" s="169">
        <f t="shared" si="107"/>
        <v>0</v>
      </c>
      <c r="I136" s="76"/>
      <c r="J136" s="1"/>
      <c r="K136" s="1"/>
      <c r="L136" s="1"/>
      <c r="M136" s="1"/>
      <c r="N136" s="82"/>
      <c r="O136" s="1"/>
      <c r="P136" s="42"/>
      <c r="Q136" s="82"/>
      <c r="R136" s="1"/>
      <c r="S136" s="42"/>
      <c r="T136" s="44"/>
    </row>
    <row r="137" spans="1:20" hidden="1" x14ac:dyDescent="0.25">
      <c r="B137" s="55"/>
      <c r="C137" s="2"/>
      <c r="D137" s="524" t="s">
        <v>807</v>
      </c>
      <c r="E137" s="524"/>
      <c r="F137" s="258">
        <f t="shared" si="117"/>
        <v>0</v>
      </c>
      <c r="G137" s="151"/>
      <c r="H137" s="169">
        <f t="shared" si="107"/>
        <v>0</v>
      </c>
      <c r="I137" s="76"/>
      <c r="J137" s="1"/>
      <c r="K137" s="1"/>
      <c r="L137" s="1"/>
      <c r="M137" s="1"/>
      <c r="N137" s="82"/>
      <c r="O137" s="1"/>
      <c r="P137" s="42"/>
      <c r="Q137" s="82"/>
      <c r="R137" s="1"/>
      <c r="S137" s="42"/>
      <c r="T137" s="44"/>
    </row>
    <row r="138" spans="1:20" ht="25.5" hidden="1" customHeight="1" x14ac:dyDescent="0.25">
      <c r="B138" s="55"/>
      <c r="C138" s="2"/>
      <c r="D138" s="523" t="s">
        <v>526</v>
      </c>
      <c r="E138" s="523"/>
      <c r="F138" s="268">
        <f t="shared" si="117"/>
        <v>0</v>
      </c>
      <c r="G138" s="161"/>
      <c r="H138" s="169">
        <f t="shared" si="107"/>
        <v>0</v>
      </c>
      <c r="I138" s="76"/>
      <c r="J138" s="1"/>
      <c r="K138" s="1"/>
      <c r="L138" s="1"/>
      <c r="M138" s="1"/>
      <c r="N138" s="82"/>
      <c r="O138" s="1"/>
      <c r="P138" s="42"/>
      <c r="Q138" s="82"/>
      <c r="R138" s="1"/>
      <c r="S138" s="42"/>
      <c r="T138" s="44"/>
    </row>
    <row r="139" spans="1:20" ht="25.5" hidden="1" customHeight="1" x14ac:dyDescent="0.25">
      <c r="B139" s="55"/>
      <c r="C139" s="2"/>
      <c r="D139" s="523" t="s">
        <v>528</v>
      </c>
      <c r="E139" s="523"/>
      <c r="F139" s="268">
        <f t="shared" si="117"/>
        <v>0</v>
      </c>
      <c r="G139" s="161"/>
      <c r="H139" s="169">
        <f t="shared" si="107"/>
        <v>0</v>
      </c>
      <c r="I139" s="76"/>
      <c r="J139" s="1"/>
      <c r="K139" s="1"/>
      <c r="L139" s="1"/>
      <c r="M139" s="1"/>
      <c r="N139" s="82"/>
      <c r="O139" s="1"/>
      <c r="P139" s="42"/>
      <c r="Q139" s="82"/>
      <c r="R139" s="1"/>
      <c r="S139" s="42"/>
      <c r="T139" s="44"/>
    </row>
    <row r="140" spans="1:20" s="41" customFormat="1" hidden="1" x14ac:dyDescent="0.25">
      <c r="A140" s="128" t="s">
        <v>231</v>
      </c>
      <c r="B140" s="109" t="s">
        <v>664</v>
      </c>
      <c r="C140" s="564" t="s">
        <v>232</v>
      </c>
      <c r="D140" s="565"/>
      <c r="E140" s="565"/>
      <c r="F140" s="269">
        <f>F141+F142+F143+F144+F145+F146+F147+F148+F149+F150</f>
        <v>0</v>
      </c>
      <c r="G140" s="162">
        <f>G141+G142+G143+G144+G145+G146+G147+G148+G149+G150</f>
        <v>0</v>
      </c>
      <c r="H140" s="172">
        <f t="shared" si="107"/>
        <v>0</v>
      </c>
      <c r="I140" s="111">
        <f t="shared" ref="I140:T140" si="118">I141+I142+I143+I144+I145+I146+I147+I148+I149+I150</f>
        <v>0</v>
      </c>
      <c r="J140" s="112">
        <f t="shared" si="118"/>
        <v>0</v>
      </c>
      <c r="K140" s="112">
        <f t="shared" si="118"/>
        <v>0</v>
      </c>
      <c r="L140" s="112">
        <f t="shared" si="118"/>
        <v>0</v>
      </c>
      <c r="M140" s="112">
        <f t="shared" si="118"/>
        <v>0</v>
      </c>
      <c r="N140" s="115">
        <f t="shared" si="118"/>
        <v>0</v>
      </c>
      <c r="O140" s="112">
        <f t="shared" si="118"/>
        <v>0</v>
      </c>
      <c r="P140" s="114">
        <f t="shared" si="118"/>
        <v>0</v>
      </c>
      <c r="Q140" s="115">
        <f t="shared" si="118"/>
        <v>0</v>
      </c>
      <c r="R140" s="112">
        <f t="shared" si="118"/>
        <v>0</v>
      </c>
      <c r="S140" s="114">
        <f t="shared" si="118"/>
        <v>0</v>
      </c>
      <c r="T140" s="116">
        <f t="shared" si="118"/>
        <v>0</v>
      </c>
    </row>
    <row r="141" spans="1:20" hidden="1" x14ac:dyDescent="0.25">
      <c r="B141" s="55"/>
      <c r="C141" s="2"/>
      <c r="D141" s="524" t="s">
        <v>368</v>
      </c>
      <c r="E141" s="524"/>
      <c r="F141" s="258">
        <f t="shared" ref="F141:F150" si="119">SUM(I141:T141)</f>
        <v>0</v>
      </c>
      <c r="G141" s="151"/>
      <c r="H141" s="169">
        <f t="shared" si="107"/>
        <v>0</v>
      </c>
      <c r="I141" s="76"/>
      <c r="J141" s="1"/>
      <c r="K141" s="1"/>
      <c r="L141" s="1"/>
      <c r="M141" s="1"/>
      <c r="N141" s="82"/>
      <c r="O141" s="1"/>
      <c r="P141" s="42"/>
      <c r="Q141" s="82"/>
      <c r="R141" s="1"/>
      <c r="S141" s="42"/>
      <c r="T141" s="44"/>
    </row>
    <row r="142" spans="1:20" hidden="1" x14ac:dyDescent="0.25">
      <c r="B142" s="55"/>
      <c r="C142" s="2"/>
      <c r="D142" s="524" t="s">
        <v>515</v>
      </c>
      <c r="E142" s="524"/>
      <c r="F142" s="258">
        <f t="shared" si="119"/>
        <v>0</v>
      </c>
      <c r="G142" s="151"/>
      <c r="H142" s="169">
        <f t="shared" si="107"/>
        <v>0</v>
      </c>
      <c r="I142" s="76"/>
      <c r="J142" s="1"/>
      <c r="K142" s="1"/>
      <c r="L142" s="1"/>
      <c r="M142" s="1"/>
      <c r="N142" s="82"/>
      <c r="O142" s="1"/>
      <c r="P142" s="42"/>
      <c r="Q142" s="82"/>
      <c r="R142" s="1"/>
      <c r="S142" s="42"/>
      <c r="T142" s="44"/>
    </row>
    <row r="143" spans="1:20" hidden="1" x14ac:dyDescent="0.25">
      <c r="B143" s="55"/>
      <c r="C143" s="2"/>
      <c r="D143" s="524" t="s">
        <v>517</v>
      </c>
      <c r="E143" s="524"/>
      <c r="F143" s="258">
        <f t="shared" si="119"/>
        <v>0</v>
      </c>
      <c r="G143" s="151"/>
      <c r="H143" s="169">
        <f t="shared" si="107"/>
        <v>0</v>
      </c>
      <c r="I143" s="76"/>
      <c r="J143" s="1"/>
      <c r="K143" s="1"/>
      <c r="L143" s="1"/>
      <c r="M143" s="1"/>
      <c r="N143" s="82"/>
      <c r="O143" s="1"/>
      <c r="P143" s="42"/>
      <c r="Q143" s="82"/>
      <c r="R143" s="1"/>
      <c r="S143" s="42"/>
      <c r="T143" s="44"/>
    </row>
    <row r="144" spans="1:20" hidden="1" x14ac:dyDescent="0.25">
      <c r="B144" s="55"/>
      <c r="C144" s="2"/>
      <c r="D144" s="524" t="s">
        <v>518</v>
      </c>
      <c r="E144" s="524"/>
      <c r="F144" s="258">
        <f t="shared" si="119"/>
        <v>0</v>
      </c>
      <c r="G144" s="151"/>
      <c r="H144" s="169">
        <f t="shared" si="107"/>
        <v>0</v>
      </c>
      <c r="I144" s="76"/>
      <c r="J144" s="1"/>
      <c r="K144" s="1"/>
      <c r="L144" s="1"/>
      <c r="M144" s="1"/>
      <c r="N144" s="82"/>
      <c r="O144" s="1"/>
      <c r="P144" s="42"/>
      <c r="Q144" s="82"/>
      <c r="R144" s="1"/>
      <c r="S144" s="42"/>
      <c r="T144" s="44"/>
    </row>
    <row r="145" spans="1:20" hidden="1" x14ac:dyDescent="0.25">
      <c r="B145" s="55"/>
      <c r="C145" s="2"/>
      <c r="D145" s="524" t="s">
        <v>522</v>
      </c>
      <c r="E145" s="524"/>
      <c r="F145" s="258">
        <f t="shared" si="119"/>
        <v>0</v>
      </c>
      <c r="G145" s="151"/>
      <c r="H145" s="169">
        <f t="shared" si="107"/>
        <v>0</v>
      </c>
      <c r="I145" s="76"/>
      <c r="J145" s="1"/>
      <c r="K145" s="1"/>
      <c r="L145" s="1"/>
      <c r="M145" s="1"/>
      <c r="N145" s="82"/>
      <c r="O145" s="1"/>
      <c r="P145" s="42"/>
      <c r="Q145" s="82"/>
      <c r="R145" s="1"/>
      <c r="S145" s="42"/>
      <c r="T145" s="44"/>
    </row>
    <row r="146" spans="1:20" hidden="1" x14ac:dyDescent="0.25">
      <c r="B146" s="55"/>
      <c r="C146" s="2"/>
      <c r="D146" s="524" t="s">
        <v>520</v>
      </c>
      <c r="E146" s="524"/>
      <c r="F146" s="258">
        <f t="shared" si="119"/>
        <v>0</v>
      </c>
      <c r="G146" s="151"/>
      <c r="H146" s="169">
        <f t="shared" si="107"/>
        <v>0</v>
      </c>
      <c r="I146" s="76"/>
      <c r="J146" s="1"/>
      <c r="K146" s="1"/>
      <c r="L146" s="1"/>
      <c r="M146" s="1"/>
      <c r="N146" s="82"/>
      <c r="O146" s="1"/>
      <c r="P146" s="42"/>
      <c r="Q146" s="82"/>
      <c r="R146" s="1"/>
      <c r="S146" s="42"/>
      <c r="T146" s="44"/>
    </row>
    <row r="147" spans="1:20" ht="25.5" hidden="1" customHeight="1" x14ac:dyDescent="0.25">
      <c r="B147" s="55"/>
      <c r="C147" s="2"/>
      <c r="D147" s="523" t="s">
        <v>524</v>
      </c>
      <c r="E147" s="523"/>
      <c r="F147" s="268">
        <f t="shared" si="119"/>
        <v>0</v>
      </c>
      <c r="G147" s="161"/>
      <c r="H147" s="169">
        <f t="shared" si="107"/>
        <v>0</v>
      </c>
      <c r="I147" s="76"/>
      <c r="J147" s="1"/>
      <c r="K147" s="1"/>
      <c r="L147" s="1"/>
      <c r="M147" s="1"/>
      <c r="N147" s="82"/>
      <c r="O147" s="1"/>
      <c r="P147" s="42"/>
      <c r="Q147" s="82"/>
      <c r="R147" s="1"/>
      <c r="S147" s="42"/>
      <c r="T147" s="44"/>
    </row>
    <row r="148" spans="1:20" hidden="1" x14ac:dyDescent="0.25">
      <c r="B148" s="55"/>
      <c r="C148" s="2"/>
      <c r="D148" s="524" t="s">
        <v>525</v>
      </c>
      <c r="E148" s="524"/>
      <c r="F148" s="258">
        <f t="shared" ref="F148" si="120">SUM(I148:T148)</f>
        <v>0</v>
      </c>
      <c r="G148" s="151"/>
      <c r="H148" s="169">
        <f t="shared" ref="H148" si="121">SUM(F148:G148)</f>
        <v>0</v>
      </c>
      <c r="I148" s="76"/>
      <c r="J148" s="1"/>
      <c r="K148" s="1"/>
      <c r="L148" s="1"/>
      <c r="M148" s="1"/>
      <c r="N148" s="82"/>
      <c r="O148" s="1"/>
      <c r="P148" s="42"/>
      <c r="Q148" s="82"/>
      <c r="R148" s="1"/>
      <c r="S148" s="42"/>
      <c r="T148" s="44"/>
    </row>
    <row r="149" spans="1:20" ht="25.5" hidden="1" customHeight="1" x14ac:dyDescent="0.25">
      <c r="B149" s="55"/>
      <c r="C149" s="2"/>
      <c r="D149" s="523" t="s">
        <v>527</v>
      </c>
      <c r="E149" s="523"/>
      <c r="F149" s="268">
        <f t="shared" si="119"/>
        <v>0</v>
      </c>
      <c r="G149" s="161"/>
      <c r="H149" s="169">
        <f t="shared" si="107"/>
        <v>0</v>
      </c>
      <c r="I149" s="76"/>
      <c r="J149" s="1"/>
      <c r="K149" s="1"/>
      <c r="L149" s="1"/>
      <c r="M149" s="1"/>
      <c r="N149" s="82"/>
      <c r="O149" s="1"/>
      <c r="P149" s="42"/>
      <c r="Q149" s="82"/>
      <c r="R149" s="1"/>
      <c r="S149" s="42"/>
      <c r="T149" s="44"/>
    </row>
    <row r="150" spans="1:20" ht="25.5" hidden="1" customHeight="1" x14ac:dyDescent="0.25">
      <c r="B150" s="55"/>
      <c r="C150" s="2"/>
      <c r="D150" s="523" t="s">
        <v>529</v>
      </c>
      <c r="E150" s="523"/>
      <c r="F150" s="268">
        <f t="shared" si="119"/>
        <v>0</v>
      </c>
      <c r="G150" s="161"/>
      <c r="H150" s="169">
        <f t="shared" si="107"/>
        <v>0</v>
      </c>
      <c r="I150" s="76"/>
      <c r="J150" s="1"/>
      <c r="K150" s="1"/>
      <c r="L150" s="1"/>
      <c r="M150" s="1"/>
      <c r="N150" s="82"/>
      <c r="O150" s="1"/>
      <c r="P150" s="42"/>
      <c r="Q150" s="82"/>
      <c r="R150" s="1"/>
      <c r="S150" s="42"/>
      <c r="T150" s="44"/>
    </row>
    <row r="151" spans="1:20" s="41" customFormat="1" ht="27.75" hidden="1" customHeight="1" x14ac:dyDescent="0.25">
      <c r="A151" s="128" t="s">
        <v>233</v>
      </c>
      <c r="B151" s="109" t="s">
        <v>665</v>
      </c>
      <c r="C151" s="602" t="s">
        <v>809</v>
      </c>
      <c r="D151" s="603"/>
      <c r="E151" s="603"/>
      <c r="F151" s="267">
        <f>F152+F153</f>
        <v>0</v>
      </c>
      <c r="G151" s="160">
        <f t="shared" ref="G151:T151" si="122">G152+G153</f>
        <v>0</v>
      </c>
      <c r="H151" s="172">
        <f t="shared" si="107"/>
        <v>0</v>
      </c>
      <c r="I151" s="111">
        <f t="shared" si="122"/>
        <v>0</v>
      </c>
      <c r="J151" s="112">
        <f t="shared" si="122"/>
        <v>0</v>
      </c>
      <c r="K151" s="112">
        <f t="shared" si="122"/>
        <v>0</v>
      </c>
      <c r="L151" s="112">
        <f t="shared" si="122"/>
        <v>0</v>
      </c>
      <c r="M151" s="112">
        <f t="shared" si="122"/>
        <v>0</v>
      </c>
      <c r="N151" s="115">
        <f t="shared" si="122"/>
        <v>0</v>
      </c>
      <c r="O151" s="112">
        <f t="shared" si="122"/>
        <v>0</v>
      </c>
      <c r="P151" s="114">
        <f t="shared" si="122"/>
        <v>0</v>
      </c>
      <c r="Q151" s="115">
        <f t="shared" si="122"/>
        <v>0</v>
      </c>
      <c r="R151" s="112">
        <f t="shared" si="122"/>
        <v>0</v>
      </c>
      <c r="S151" s="114">
        <f t="shared" si="122"/>
        <v>0</v>
      </c>
      <c r="T151" s="116">
        <f t="shared" si="122"/>
        <v>0</v>
      </c>
    </row>
    <row r="152" spans="1:20" hidden="1" x14ac:dyDescent="0.25">
      <c r="B152" s="55"/>
      <c r="C152" s="2"/>
      <c r="D152" s="524" t="s">
        <v>531</v>
      </c>
      <c r="E152" s="524"/>
      <c r="F152" s="258">
        <f t="shared" ref="F152:F153" si="123">SUM(I152:T152)</f>
        <v>0</v>
      </c>
      <c r="G152" s="151"/>
      <c r="H152" s="169">
        <f t="shared" si="107"/>
        <v>0</v>
      </c>
      <c r="I152" s="76"/>
      <c r="J152" s="1"/>
      <c r="K152" s="1"/>
      <c r="L152" s="1"/>
      <c r="M152" s="1"/>
      <c r="N152" s="82"/>
      <c r="O152" s="1"/>
      <c r="P152" s="42"/>
      <c r="Q152" s="82"/>
      <c r="R152" s="1"/>
      <c r="S152" s="42"/>
      <c r="T152" s="44"/>
    </row>
    <row r="153" spans="1:20" ht="25.5" hidden="1" customHeight="1" x14ac:dyDescent="0.25">
      <c r="B153" s="55"/>
      <c r="C153" s="2"/>
      <c r="D153" s="523" t="s">
        <v>530</v>
      </c>
      <c r="E153" s="523"/>
      <c r="F153" s="268">
        <f t="shared" si="123"/>
        <v>0</v>
      </c>
      <c r="G153" s="161"/>
      <c r="H153" s="169">
        <f t="shared" si="107"/>
        <v>0</v>
      </c>
      <c r="I153" s="76"/>
      <c r="J153" s="1"/>
      <c r="K153" s="1"/>
      <c r="L153" s="1"/>
      <c r="M153" s="1"/>
      <c r="N153" s="82"/>
      <c r="O153" s="1"/>
      <c r="P153" s="42"/>
      <c r="Q153" s="82"/>
      <c r="R153" s="1"/>
      <c r="S153" s="42"/>
      <c r="T153" s="44"/>
    </row>
    <row r="154" spans="1:20" s="41" customFormat="1" hidden="1" x14ac:dyDescent="0.25">
      <c r="A154" s="128" t="s">
        <v>234</v>
      </c>
      <c r="B154" s="109" t="s">
        <v>667</v>
      </c>
      <c r="C154" s="602" t="s">
        <v>810</v>
      </c>
      <c r="D154" s="603"/>
      <c r="E154" s="603"/>
      <c r="F154" s="267">
        <f>F155+F156+F157+F158+F159+F160+F161+F162+F163+F164+F165</f>
        <v>0</v>
      </c>
      <c r="G154" s="160">
        <f t="shared" ref="G154:T154" si="124">G155+G156+G157+G158+G159+G160+G161+G162+G163+G164+G165</f>
        <v>0</v>
      </c>
      <c r="H154" s="172">
        <f t="shared" si="107"/>
        <v>0</v>
      </c>
      <c r="I154" s="111">
        <f t="shared" si="124"/>
        <v>0</v>
      </c>
      <c r="J154" s="112">
        <f t="shared" si="124"/>
        <v>0</v>
      </c>
      <c r="K154" s="112">
        <f t="shared" si="124"/>
        <v>0</v>
      </c>
      <c r="L154" s="112">
        <f t="shared" si="124"/>
        <v>0</v>
      </c>
      <c r="M154" s="112">
        <f t="shared" si="124"/>
        <v>0</v>
      </c>
      <c r="N154" s="115">
        <f t="shared" si="124"/>
        <v>0</v>
      </c>
      <c r="O154" s="112">
        <f t="shared" si="124"/>
        <v>0</v>
      </c>
      <c r="P154" s="114">
        <f t="shared" si="124"/>
        <v>0</v>
      </c>
      <c r="Q154" s="115">
        <f t="shared" si="124"/>
        <v>0</v>
      </c>
      <c r="R154" s="112">
        <f t="shared" si="124"/>
        <v>0</v>
      </c>
      <c r="S154" s="114">
        <f t="shared" si="124"/>
        <v>0</v>
      </c>
      <c r="T154" s="116">
        <f t="shared" si="124"/>
        <v>0</v>
      </c>
    </row>
    <row r="155" spans="1:20" hidden="1" x14ac:dyDescent="0.25">
      <c r="B155" s="55"/>
      <c r="C155" s="2"/>
      <c r="D155" s="524" t="s">
        <v>354</v>
      </c>
      <c r="E155" s="524"/>
      <c r="F155" s="258">
        <f t="shared" ref="F155:F168" si="125">SUM(I155:T155)</f>
        <v>0</v>
      </c>
      <c r="G155" s="151"/>
      <c r="H155" s="169">
        <f t="shared" si="107"/>
        <v>0</v>
      </c>
      <c r="I155" s="76"/>
      <c r="J155" s="1"/>
      <c r="K155" s="1"/>
      <c r="L155" s="1"/>
      <c r="M155" s="1"/>
      <c r="N155" s="82"/>
      <c r="O155" s="1"/>
      <c r="P155" s="42"/>
      <c r="Q155" s="82"/>
      <c r="R155" s="1"/>
      <c r="S155" s="42"/>
      <c r="T155" s="44"/>
    </row>
    <row r="156" spans="1:20" hidden="1" x14ac:dyDescent="0.25">
      <c r="B156" s="55"/>
      <c r="C156" s="2"/>
      <c r="D156" s="524" t="s">
        <v>357</v>
      </c>
      <c r="E156" s="524"/>
      <c r="F156" s="258">
        <f t="shared" si="125"/>
        <v>0</v>
      </c>
      <c r="G156" s="151"/>
      <c r="H156" s="169">
        <f t="shared" si="107"/>
        <v>0</v>
      </c>
      <c r="I156" s="76"/>
      <c r="J156" s="1"/>
      <c r="K156" s="1"/>
      <c r="L156" s="1"/>
      <c r="M156" s="1"/>
      <c r="N156" s="82"/>
      <c r="O156" s="1"/>
      <c r="P156" s="42"/>
      <c r="Q156" s="82"/>
      <c r="R156" s="1"/>
      <c r="S156" s="42"/>
      <c r="T156" s="44"/>
    </row>
    <row r="157" spans="1:20" hidden="1" x14ac:dyDescent="0.25">
      <c r="B157" s="55"/>
      <c r="C157" s="2"/>
      <c r="D157" s="524" t="s">
        <v>358</v>
      </c>
      <c r="E157" s="524"/>
      <c r="F157" s="258">
        <f t="shared" si="125"/>
        <v>0</v>
      </c>
      <c r="G157" s="151"/>
      <c r="H157" s="169">
        <f t="shared" si="107"/>
        <v>0</v>
      </c>
      <c r="I157" s="76"/>
      <c r="J157" s="1"/>
      <c r="K157" s="1"/>
      <c r="L157" s="1"/>
      <c r="M157" s="1"/>
      <c r="N157" s="82"/>
      <c r="O157" s="1"/>
      <c r="P157" s="42"/>
      <c r="Q157" s="82"/>
      <c r="R157" s="1"/>
      <c r="S157" s="42"/>
      <c r="T157" s="44"/>
    </row>
    <row r="158" spans="1:20" hidden="1" x14ac:dyDescent="0.25">
      <c r="B158" s="55"/>
      <c r="C158" s="2"/>
      <c r="D158" s="524" t="s">
        <v>355</v>
      </c>
      <c r="E158" s="524"/>
      <c r="F158" s="258">
        <f t="shared" si="125"/>
        <v>0</v>
      </c>
      <c r="G158" s="151"/>
      <c r="H158" s="169">
        <f t="shared" si="107"/>
        <v>0</v>
      </c>
      <c r="I158" s="76"/>
      <c r="J158" s="1"/>
      <c r="K158" s="1"/>
      <c r="L158" s="1"/>
      <c r="M158" s="1"/>
      <c r="N158" s="82"/>
      <c r="O158" s="1"/>
      <c r="P158" s="42"/>
      <c r="Q158" s="82"/>
      <c r="R158" s="1"/>
      <c r="S158" s="42"/>
      <c r="T158" s="44"/>
    </row>
    <row r="159" spans="1:20" hidden="1" x14ac:dyDescent="0.25">
      <c r="B159" s="55"/>
      <c r="C159" s="2"/>
      <c r="D159" s="524" t="s">
        <v>811</v>
      </c>
      <c r="E159" s="524"/>
      <c r="F159" s="258">
        <f t="shared" si="125"/>
        <v>0</v>
      </c>
      <c r="G159" s="151"/>
      <c r="H159" s="169">
        <f t="shared" si="107"/>
        <v>0</v>
      </c>
      <c r="I159" s="76"/>
      <c r="J159" s="1"/>
      <c r="K159" s="1"/>
      <c r="L159" s="1"/>
      <c r="M159" s="1"/>
      <c r="N159" s="82"/>
      <c r="O159" s="1"/>
      <c r="P159" s="42"/>
      <c r="Q159" s="82"/>
      <c r="R159" s="1"/>
      <c r="S159" s="42"/>
      <c r="T159" s="44"/>
    </row>
    <row r="160" spans="1:20" ht="25.5" hidden="1" customHeight="1" x14ac:dyDescent="0.25">
      <c r="B160" s="55"/>
      <c r="C160" s="2"/>
      <c r="D160" s="523" t="s">
        <v>532</v>
      </c>
      <c r="E160" s="523"/>
      <c r="F160" s="268">
        <f t="shared" si="125"/>
        <v>0</v>
      </c>
      <c r="G160" s="161"/>
      <c r="H160" s="169">
        <f t="shared" si="107"/>
        <v>0</v>
      </c>
      <c r="I160" s="76"/>
      <c r="J160" s="1"/>
      <c r="K160" s="1"/>
      <c r="L160" s="1"/>
      <c r="M160" s="1"/>
      <c r="N160" s="82"/>
      <c r="O160" s="1"/>
      <c r="P160" s="42"/>
      <c r="Q160" s="82"/>
      <c r="R160" s="1"/>
      <c r="S160" s="42"/>
      <c r="T160" s="44"/>
    </row>
    <row r="161" spans="1:20" ht="25.5" hidden="1" customHeight="1" x14ac:dyDescent="0.25">
      <c r="B161" s="55"/>
      <c r="C161" s="2"/>
      <c r="D161" s="523" t="s">
        <v>533</v>
      </c>
      <c r="E161" s="523"/>
      <c r="F161" s="268">
        <f t="shared" si="125"/>
        <v>0</v>
      </c>
      <c r="G161" s="161"/>
      <c r="H161" s="169">
        <f t="shared" si="107"/>
        <v>0</v>
      </c>
      <c r="I161" s="76"/>
      <c r="J161" s="1"/>
      <c r="K161" s="1"/>
      <c r="L161" s="1"/>
      <c r="M161" s="1"/>
      <c r="N161" s="82"/>
      <c r="O161" s="1"/>
      <c r="P161" s="42"/>
      <c r="Q161" s="82"/>
      <c r="R161" s="1"/>
      <c r="S161" s="42"/>
      <c r="T161" s="44"/>
    </row>
    <row r="162" spans="1:20" hidden="1" x14ac:dyDescent="0.25">
      <c r="B162" s="55"/>
      <c r="C162" s="2"/>
      <c r="D162" s="524" t="s">
        <v>364</v>
      </c>
      <c r="E162" s="524"/>
      <c r="F162" s="258">
        <f t="shared" si="125"/>
        <v>0</v>
      </c>
      <c r="G162" s="151"/>
      <c r="H162" s="169">
        <f t="shared" si="107"/>
        <v>0</v>
      </c>
      <c r="I162" s="76"/>
      <c r="J162" s="1"/>
      <c r="K162" s="1"/>
      <c r="L162" s="1"/>
      <c r="M162" s="1"/>
      <c r="N162" s="82"/>
      <c r="O162" s="1"/>
      <c r="P162" s="42"/>
      <c r="Q162" s="82"/>
      <c r="R162" s="1"/>
      <c r="S162" s="42"/>
      <c r="T162" s="44"/>
    </row>
    <row r="163" spans="1:20" hidden="1" x14ac:dyDescent="0.25">
      <c r="B163" s="55"/>
      <c r="C163" s="2"/>
      <c r="D163" s="524" t="s">
        <v>356</v>
      </c>
      <c r="E163" s="524"/>
      <c r="F163" s="258">
        <f t="shared" si="125"/>
        <v>0</v>
      </c>
      <c r="G163" s="151"/>
      <c r="H163" s="169">
        <f t="shared" si="107"/>
        <v>0</v>
      </c>
      <c r="I163" s="76"/>
      <c r="J163" s="1"/>
      <c r="K163" s="1"/>
      <c r="L163" s="1"/>
      <c r="M163" s="1"/>
      <c r="N163" s="82"/>
      <c r="O163" s="1"/>
      <c r="P163" s="42"/>
      <c r="Q163" s="82"/>
      <c r="R163" s="1"/>
      <c r="S163" s="42"/>
      <c r="T163" s="44"/>
    </row>
    <row r="164" spans="1:20" ht="25.5" hidden="1" customHeight="1" x14ac:dyDescent="0.25">
      <c r="B164" s="55"/>
      <c r="C164" s="2"/>
      <c r="D164" s="523" t="s">
        <v>534</v>
      </c>
      <c r="E164" s="523"/>
      <c r="F164" s="268">
        <f t="shared" si="125"/>
        <v>0</v>
      </c>
      <c r="G164" s="161"/>
      <c r="H164" s="169">
        <f t="shared" si="107"/>
        <v>0</v>
      </c>
      <c r="I164" s="76"/>
      <c r="J164" s="1"/>
      <c r="K164" s="1"/>
      <c r="L164" s="1"/>
      <c r="M164" s="1"/>
      <c r="N164" s="82"/>
      <c r="O164" s="1"/>
      <c r="P164" s="42"/>
      <c r="Q164" s="82"/>
      <c r="R164" s="1"/>
      <c r="S164" s="42"/>
      <c r="T164" s="44"/>
    </row>
    <row r="165" spans="1:20" hidden="1" x14ac:dyDescent="0.25">
      <c r="B165" s="55"/>
      <c r="C165" s="2"/>
      <c r="D165" s="524" t="s">
        <v>535</v>
      </c>
      <c r="E165" s="524"/>
      <c r="F165" s="258">
        <f t="shared" si="125"/>
        <v>0</v>
      </c>
      <c r="G165" s="151"/>
      <c r="H165" s="169">
        <f t="shared" si="107"/>
        <v>0</v>
      </c>
      <c r="I165" s="76"/>
      <c r="J165" s="1"/>
      <c r="K165" s="1"/>
      <c r="L165" s="1"/>
      <c r="M165" s="1"/>
      <c r="N165" s="82"/>
      <c r="O165" s="1"/>
      <c r="P165" s="42"/>
      <c r="Q165" s="82"/>
      <c r="R165" s="1"/>
      <c r="S165" s="42"/>
      <c r="T165" s="44"/>
    </row>
    <row r="166" spans="1:20" s="41" customFormat="1" hidden="1" x14ac:dyDescent="0.25">
      <c r="A166" s="128" t="s">
        <v>235</v>
      </c>
      <c r="B166" s="109" t="s">
        <v>666</v>
      </c>
      <c r="C166" s="564" t="s">
        <v>236</v>
      </c>
      <c r="D166" s="565"/>
      <c r="E166" s="565"/>
      <c r="F166" s="269">
        <f t="shared" si="125"/>
        <v>0</v>
      </c>
      <c r="G166" s="162"/>
      <c r="H166" s="172">
        <f t="shared" si="107"/>
        <v>0</v>
      </c>
      <c r="I166" s="111"/>
      <c r="J166" s="112"/>
      <c r="K166" s="112"/>
      <c r="L166" s="112"/>
      <c r="M166" s="112"/>
      <c r="N166" s="115"/>
      <c r="O166" s="112"/>
      <c r="P166" s="114"/>
      <c r="Q166" s="115"/>
      <c r="R166" s="112"/>
      <c r="S166" s="114"/>
      <c r="T166" s="116"/>
    </row>
    <row r="167" spans="1:20" s="41" customFormat="1" hidden="1" x14ac:dyDescent="0.25">
      <c r="A167" s="128" t="s">
        <v>237</v>
      </c>
      <c r="B167" s="109" t="s">
        <v>668</v>
      </c>
      <c r="C167" s="564" t="s">
        <v>238</v>
      </c>
      <c r="D167" s="565"/>
      <c r="E167" s="565"/>
      <c r="F167" s="269">
        <f t="shared" si="125"/>
        <v>0</v>
      </c>
      <c r="G167" s="162"/>
      <c r="H167" s="172">
        <f t="shared" si="107"/>
        <v>0</v>
      </c>
      <c r="I167" s="111"/>
      <c r="J167" s="112"/>
      <c r="K167" s="112"/>
      <c r="L167" s="112"/>
      <c r="M167" s="112"/>
      <c r="N167" s="115"/>
      <c r="O167" s="112"/>
      <c r="P167" s="114"/>
      <c r="Q167" s="115"/>
      <c r="R167" s="112"/>
      <c r="S167" s="114"/>
      <c r="T167" s="116"/>
    </row>
    <row r="168" spans="1:20" s="41" customFormat="1" hidden="1" x14ac:dyDescent="0.25">
      <c r="A168" s="128" t="s">
        <v>239</v>
      </c>
      <c r="B168" s="109" t="s">
        <v>669</v>
      </c>
      <c r="C168" s="564" t="s">
        <v>240</v>
      </c>
      <c r="D168" s="565"/>
      <c r="E168" s="565"/>
      <c r="F168" s="269">
        <f t="shared" si="125"/>
        <v>0</v>
      </c>
      <c r="G168" s="162"/>
      <c r="H168" s="172">
        <f t="shared" ref="H168:H237" si="126">SUM(F168:G168)</f>
        <v>0</v>
      </c>
      <c r="I168" s="111"/>
      <c r="J168" s="112"/>
      <c r="K168" s="112"/>
      <c r="L168" s="112"/>
      <c r="M168" s="112"/>
      <c r="N168" s="115"/>
      <c r="O168" s="112"/>
      <c r="P168" s="114"/>
      <c r="Q168" s="115"/>
      <c r="R168" s="112"/>
      <c r="S168" s="114"/>
      <c r="T168" s="116"/>
    </row>
    <row r="169" spans="1:20" s="41" customFormat="1" x14ac:dyDescent="0.25">
      <c r="A169" s="128" t="s">
        <v>241</v>
      </c>
      <c r="B169" s="109" t="s">
        <v>670</v>
      </c>
      <c r="C169" s="564" t="s">
        <v>242</v>
      </c>
      <c r="D169" s="565"/>
      <c r="E169" s="565"/>
      <c r="F169" s="269">
        <f>F170+F171+F173+F174+F175+F176+F177+F178+F179+F180</f>
        <v>288248</v>
      </c>
      <c r="G169" s="162">
        <f t="shared" ref="G169:T169" si="127">G170+G171+G173+G174+G175+G176+G177+G178+G179+G180</f>
        <v>0</v>
      </c>
      <c r="H169" s="172">
        <f t="shared" si="126"/>
        <v>288248</v>
      </c>
      <c r="I169" s="111">
        <f t="shared" si="127"/>
        <v>24020</v>
      </c>
      <c r="J169" s="112">
        <f t="shared" si="127"/>
        <v>24020</v>
      </c>
      <c r="K169" s="112">
        <f t="shared" si="127"/>
        <v>24020</v>
      </c>
      <c r="L169" s="112">
        <f t="shared" si="127"/>
        <v>24020</v>
      </c>
      <c r="M169" s="112">
        <f t="shared" si="127"/>
        <v>24020</v>
      </c>
      <c r="N169" s="115">
        <f t="shared" si="127"/>
        <v>24020</v>
      </c>
      <c r="O169" s="112">
        <f t="shared" si="127"/>
        <v>24020</v>
      </c>
      <c r="P169" s="114">
        <f t="shared" si="127"/>
        <v>24020</v>
      </c>
      <c r="Q169" s="115">
        <f t="shared" si="127"/>
        <v>24020</v>
      </c>
      <c r="R169" s="112">
        <f t="shared" si="127"/>
        <v>24020</v>
      </c>
      <c r="S169" s="114">
        <f t="shared" si="127"/>
        <v>24020</v>
      </c>
      <c r="T169" s="116">
        <f t="shared" si="127"/>
        <v>24028</v>
      </c>
    </row>
    <row r="170" spans="1:20" hidden="1" x14ac:dyDescent="0.25">
      <c r="B170" s="55"/>
      <c r="C170" s="2"/>
      <c r="D170" s="524" t="s">
        <v>359</v>
      </c>
      <c r="E170" s="524"/>
      <c r="F170" s="258">
        <f t="shared" ref="F170:F184" si="128">SUM(I170:T170)</f>
        <v>0</v>
      </c>
      <c r="G170" s="151"/>
      <c r="H170" s="169">
        <f t="shared" si="126"/>
        <v>0</v>
      </c>
      <c r="I170" s="76"/>
      <c r="J170" s="1"/>
      <c r="K170" s="1"/>
      <c r="L170" s="1"/>
      <c r="M170" s="1"/>
      <c r="N170" s="82"/>
      <c r="O170" s="1"/>
      <c r="P170" s="42"/>
      <c r="Q170" s="82"/>
      <c r="R170" s="1"/>
      <c r="S170" s="42"/>
      <c r="T170" s="44"/>
    </row>
    <row r="171" spans="1:20" s="211" customFormat="1" x14ac:dyDescent="0.25">
      <c r="A171" s="393"/>
      <c r="B171" s="191"/>
      <c r="C171" s="200"/>
      <c r="D171" s="567" t="s">
        <v>360</v>
      </c>
      <c r="E171" s="567"/>
      <c r="F171" s="281">
        <f>F172</f>
        <v>288248</v>
      </c>
      <c r="G171" s="192">
        <f>G172</f>
        <v>0</v>
      </c>
      <c r="H171" s="193">
        <f t="shared" si="126"/>
        <v>288248</v>
      </c>
      <c r="I171" s="201">
        <f t="shared" ref="I171:T171" si="129">I172</f>
        <v>24020</v>
      </c>
      <c r="J171" s="195">
        <f t="shared" si="129"/>
        <v>24020</v>
      </c>
      <c r="K171" s="195">
        <f t="shared" si="129"/>
        <v>24020</v>
      </c>
      <c r="L171" s="195">
        <f t="shared" si="129"/>
        <v>24020</v>
      </c>
      <c r="M171" s="195">
        <f t="shared" si="129"/>
        <v>24020</v>
      </c>
      <c r="N171" s="196">
        <f t="shared" si="129"/>
        <v>24020</v>
      </c>
      <c r="O171" s="195">
        <f t="shared" si="129"/>
        <v>24020</v>
      </c>
      <c r="P171" s="194">
        <f t="shared" si="129"/>
        <v>24020</v>
      </c>
      <c r="Q171" s="196">
        <f t="shared" si="129"/>
        <v>24020</v>
      </c>
      <c r="R171" s="195">
        <f t="shared" si="129"/>
        <v>24020</v>
      </c>
      <c r="S171" s="194">
        <f t="shared" si="129"/>
        <v>24020</v>
      </c>
      <c r="T171" s="197">
        <f t="shared" si="129"/>
        <v>24028</v>
      </c>
    </row>
    <row r="172" spans="1:20" x14ac:dyDescent="0.25">
      <c r="B172" s="55"/>
      <c r="C172" s="2"/>
      <c r="D172" s="414"/>
      <c r="E172" s="414" t="s">
        <v>1106</v>
      </c>
      <c r="F172" s="258">
        <f t="shared" ref="F172" si="130">SUM(I172:T172)</f>
        <v>288248</v>
      </c>
      <c r="G172" s="151"/>
      <c r="H172" s="169">
        <f t="shared" ref="H172" si="131">SUM(F172:G172)</f>
        <v>288248</v>
      </c>
      <c r="I172" s="76">
        <v>24020</v>
      </c>
      <c r="J172" s="1">
        <v>24020</v>
      </c>
      <c r="K172" s="1">
        <v>24020</v>
      </c>
      <c r="L172" s="1">
        <v>24020</v>
      </c>
      <c r="M172" s="1">
        <v>24020</v>
      </c>
      <c r="N172" s="82">
        <v>24020</v>
      </c>
      <c r="O172" s="1">
        <v>24020</v>
      </c>
      <c r="P172" s="42">
        <v>24020</v>
      </c>
      <c r="Q172" s="82">
        <v>24020</v>
      </c>
      <c r="R172" s="1">
        <v>24020</v>
      </c>
      <c r="S172" s="42">
        <v>24020</v>
      </c>
      <c r="T172" s="44">
        <v>24028</v>
      </c>
    </row>
    <row r="173" spans="1:20" hidden="1" x14ac:dyDescent="0.25">
      <c r="B173" s="55"/>
      <c r="C173" s="2"/>
      <c r="D173" s="524" t="s">
        <v>361</v>
      </c>
      <c r="E173" s="524"/>
      <c r="F173" s="258">
        <f t="shared" si="128"/>
        <v>0</v>
      </c>
      <c r="G173" s="151"/>
      <c r="H173" s="169">
        <f t="shared" si="126"/>
        <v>0</v>
      </c>
      <c r="I173" s="76"/>
      <c r="J173" s="1"/>
      <c r="K173" s="1"/>
      <c r="L173" s="1"/>
      <c r="M173" s="1"/>
      <c r="N173" s="82"/>
      <c r="O173" s="1"/>
      <c r="P173" s="42"/>
      <c r="Q173" s="82"/>
      <c r="R173" s="1"/>
      <c r="S173" s="42"/>
      <c r="T173" s="44"/>
    </row>
    <row r="174" spans="1:20" hidden="1" x14ac:dyDescent="0.25">
      <c r="B174" s="55"/>
      <c r="C174" s="2"/>
      <c r="D174" s="524" t="s">
        <v>362</v>
      </c>
      <c r="E174" s="524"/>
      <c r="F174" s="258">
        <f t="shared" si="128"/>
        <v>0</v>
      </c>
      <c r="G174" s="151"/>
      <c r="H174" s="169">
        <f t="shared" si="126"/>
        <v>0</v>
      </c>
      <c r="I174" s="76"/>
      <c r="J174" s="1"/>
      <c r="K174" s="1"/>
      <c r="L174" s="1"/>
      <c r="M174" s="1"/>
      <c r="N174" s="82"/>
      <c r="O174" s="1"/>
      <c r="P174" s="42"/>
      <c r="Q174" s="82"/>
      <c r="R174" s="1"/>
      <c r="S174" s="42"/>
      <c r="T174" s="44"/>
    </row>
    <row r="175" spans="1:20" hidden="1" x14ac:dyDescent="0.25">
      <c r="B175" s="55"/>
      <c r="C175" s="2"/>
      <c r="D175" s="524" t="s">
        <v>363</v>
      </c>
      <c r="E175" s="524"/>
      <c r="F175" s="258">
        <f t="shared" si="128"/>
        <v>0</v>
      </c>
      <c r="G175" s="151"/>
      <c r="H175" s="169">
        <f t="shared" si="126"/>
        <v>0</v>
      </c>
      <c r="I175" s="76"/>
      <c r="J175" s="1"/>
      <c r="K175" s="1"/>
      <c r="L175" s="1"/>
      <c r="M175" s="1"/>
      <c r="N175" s="82"/>
      <c r="O175" s="1"/>
      <c r="P175" s="42"/>
      <c r="Q175" s="82"/>
      <c r="R175" s="1"/>
      <c r="S175" s="42"/>
      <c r="T175" s="44"/>
    </row>
    <row r="176" spans="1:20" ht="25.5" hidden="1" customHeight="1" x14ac:dyDescent="0.25">
      <c r="B176" s="55"/>
      <c r="C176" s="2"/>
      <c r="D176" s="523" t="s">
        <v>536</v>
      </c>
      <c r="E176" s="523"/>
      <c r="F176" s="268">
        <f t="shared" si="128"/>
        <v>0</v>
      </c>
      <c r="G176" s="161"/>
      <c r="H176" s="169">
        <f t="shared" si="126"/>
        <v>0</v>
      </c>
      <c r="I176" s="76"/>
      <c r="J176" s="1"/>
      <c r="K176" s="1"/>
      <c r="L176" s="1"/>
      <c r="M176" s="1"/>
      <c r="N176" s="82"/>
      <c r="O176" s="1"/>
      <c r="P176" s="42"/>
      <c r="Q176" s="82"/>
      <c r="R176" s="1"/>
      <c r="S176" s="42"/>
      <c r="T176" s="44"/>
    </row>
    <row r="177" spans="1:20" ht="25.5" hidden="1" customHeight="1" x14ac:dyDescent="0.25">
      <c r="B177" s="55"/>
      <c r="C177" s="2"/>
      <c r="D177" s="523" t="s">
        <v>539</v>
      </c>
      <c r="E177" s="523"/>
      <c r="F177" s="268">
        <f t="shared" si="128"/>
        <v>0</v>
      </c>
      <c r="G177" s="161"/>
      <c r="H177" s="169">
        <f t="shared" si="126"/>
        <v>0</v>
      </c>
      <c r="I177" s="76"/>
      <c r="J177" s="1"/>
      <c r="K177" s="1"/>
      <c r="L177" s="1"/>
      <c r="M177" s="1"/>
      <c r="N177" s="82"/>
      <c r="O177" s="1"/>
      <c r="P177" s="42"/>
      <c r="Q177" s="82"/>
      <c r="R177" s="1"/>
      <c r="S177" s="42"/>
      <c r="T177" s="44"/>
    </row>
    <row r="178" spans="1:20" hidden="1" x14ac:dyDescent="0.25">
      <c r="B178" s="55"/>
      <c r="C178" s="2"/>
      <c r="D178" s="524" t="s">
        <v>365</v>
      </c>
      <c r="E178" s="524"/>
      <c r="F178" s="258">
        <f t="shared" si="128"/>
        <v>0</v>
      </c>
      <c r="G178" s="151"/>
      <c r="H178" s="169">
        <f t="shared" si="126"/>
        <v>0</v>
      </c>
      <c r="I178" s="76"/>
      <c r="J178" s="1"/>
      <c r="K178" s="1"/>
      <c r="L178" s="1"/>
      <c r="M178" s="1"/>
      <c r="N178" s="82"/>
      <c r="O178" s="1"/>
      <c r="P178" s="42"/>
      <c r="Q178" s="82"/>
      <c r="R178" s="1"/>
      <c r="S178" s="42"/>
      <c r="T178" s="44"/>
    </row>
    <row r="179" spans="1:20" ht="25.5" hidden="1" customHeight="1" x14ac:dyDescent="0.25">
      <c r="B179" s="55"/>
      <c r="C179" s="2"/>
      <c r="D179" s="523" t="s">
        <v>542</v>
      </c>
      <c r="E179" s="523"/>
      <c r="F179" s="268">
        <f t="shared" si="128"/>
        <v>0</v>
      </c>
      <c r="G179" s="161"/>
      <c r="H179" s="169">
        <f t="shared" si="126"/>
        <v>0</v>
      </c>
      <c r="I179" s="76"/>
      <c r="J179" s="1"/>
      <c r="K179" s="1"/>
      <c r="L179" s="1"/>
      <c r="M179" s="1"/>
      <c r="N179" s="82"/>
      <c r="O179" s="1"/>
      <c r="P179" s="42"/>
      <c r="Q179" s="82"/>
      <c r="R179" s="1"/>
      <c r="S179" s="42"/>
      <c r="T179" s="44"/>
    </row>
    <row r="180" spans="1:20" hidden="1" x14ac:dyDescent="0.25">
      <c r="B180" s="55"/>
      <c r="C180" s="2"/>
      <c r="D180" s="524" t="s">
        <v>543</v>
      </c>
      <c r="E180" s="524"/>
      <c r="F180" s="258">
        <f t="shared" si="128"/>
        <v>0</v>
      </c>
      <c r="G180" s="151"/>
      <c r="H180" s="169">
        <f t="shared" si="126"/>
        <v>0</v>
      </c>
      <c r="I180" s="76"/>
      <c r="J180" s="1"/>
      <c r="K180" s="1"/>
      <c r="L180" s="1"/>
      <c r="M180" s="1"/>
      <c r="N180" s="82"/>
      <c r="O180" s="1"/>
      <c r="P180" s="42"/>
      <c r="Q180" s="82"/>
      <c r="R180" s="1"/>
      <c r="S180" s="42"/>
      <c r="T180" s="44"/>
    </row>
    <row r="181" spans="1:20" s="41" customFormat="1" x14ac:dyDescent="0.25">
      <c r="A181" s="128" t="s">
        <v>243</v>
      </c>
      <c r="B181" s="109" t="s">
        <v>671</v>
      </c>
      <c r="C181" s="564" t="s">
        <v>244</v>
      </c>
      <c r="D181" s="565"/>
      <c r="E181" s="565"/>
      <c r="F181" s="269">
        <f>SUM(F182:F184)</f>
        <v>46256439.04647398</v>
      </c>
      <c r="G181" s="162">
        <f>SUM(G182:G184)</f>
        <v>0</v>
      </c>
      <c r="H181" s="172">
        <f t="shared" si="126"/>
        <v>46256439.04647398</v>
      </c>
      <c r="I181" s="111">
        <f t="shared" ref="I181:T181" si="132">SUM(I182:I184)</f>
        <v>0</v>
      </c>
      <c r="J181" s="112">
        <f t="shared" si="132"/>
        <v>0</v>
      </c>
      <c r="K181" s="112">
        <f t="shared" si="132"/>
        <v>0</v>
      </c>
      <c r="L181" s="112">
        <f t="shared" si="132"/>
        <v>0</v>
      </c>
      <c r="M181" s="112">
        <f t="shared" si="132"/>
        <v>1000000</v>
      </c>
      <c r="N181" s="115">
        <f t="shared" si="132"/>
        <v>0</v>
      </c>
      <c r="O181" s="112">
        <f t="shared" si="132"/>
        <v>0</v>
      </c>
      <c r="P181" s="114">
        <f t="shared" si="132"/>
        <v>0</v>
      </c>
      <c r="Q181" s="115">
        <f t="shared" si="132"/>
        <v>0</v>
      </c>
      <c r="R181" s="112">
        <f t="shared" si="132"/>
        <v>0</v>
      </c>
      <c r="S181" s="114">
        <f t="shared" si="132"/>
        <v>0</v>
      </c>
      <c r="T181" s="116">
        <f t="shared" si="132"/>
        <v>45256439.04647398</v>
      </c>
    </row>
    <row r="182" spans="1:20" x14ac:dyDescent="0.25">
      <c r="B182" s="55"/>
      <c r="C182" s="278"/>
      <c r="D182" s="417" t="s">
        <v>1047</v>
      </c>
      <c r="E182" s="417"/>
      <c r="F182" s="258">
        <f t="shared" ref="F182" si="133">SUM(I182:T182)</f>
        <v>8592757</v>
      </c>
      <c r="G182" s="151"/>
      <c r="H182" s="169">
        <f t="shared" si="126"/>
        <v>8592757</v>
      </c>
      <c r="I182" s="76"/>
      <c r="J182" s="1"/>
      <c r="K182" s="1"/>
      <c r="L182" s="1"/>
      <c r="M182" s="1"/>
      <c r="N182" s="82"/>
      <c r="O182" s="1"/>
      <c r="P182" s="42"/>
      <c r="Q182" s="82"/>
      <c r="R182" s="1"/>
      <c r="S182" s="42"/>
      <c r="T182" s="44">
        <v>8592757</v>
      </c>
    </row>
    <row r="183" spans="1:20" x14ac:dyDescent="0.25">
      <c r="B183" s="422"/>
      <c r="C183" s="423"/>
      <c r="D183" s="424" t="s">
        <v>1121</v>
      </c>
      <c r="E183" s="424"/>
      <c r="F183" s="425">
        <f t="shared" si="128"/>
        <v>1000000</v>
      </c>
      <c r="G183" s="426"/>
      <c r="H183" s="427">
        <f t="shared" ref="H183:H184" si="134">SUM(F183:G183)</f>
        <v>1000000</v>
      </c>
      <c r="I183" s="428"/>
      <c r="J183" s="429"/>
      <c r="K183" s="429"/>
      <c r="L183" s="429"/>
      <c r="M183" s="429">
        <v>1000000</v>
      </c>
      <c r="N183" s="430"/>
      <c r="O183" s="429"/>
      <c r="P183" s="431"/>
      <c r="Q183" s="430"/>
      <c r="R183" s="429"/>
      <c r="S183" s="431"/>
      <c r="T183" s="432"/>
    </row>
    <row r="184" spans="1:20" ht="15.75" thickBot="1" x14ac:dyDescent="0.3">
      <c r="B184" s="379"/>
      <c r="C184" s="380"/>
      <c r="D184" s="381" t="s">
        <v>1046</v>
      </c>
      <c r="E184" s="381"/>
      <c r="F184" s="382">
        <f t="shared" si="128"/>
        <v>36663682.04647398</v>
      </c>
      <c r="G184" s="383"/>
      <c r="H184" s="384">
        <f t="shared" si="134"/>
        <v>36663682.04647398</v>
      </c>
      <c r="I184" s="385"/>
      <c r="J184" s="386"/>
      <c r="K184" s="386"/>
      <c r="L184" s="386"/>
      <c r="M184" s="386"/>
      <c r="N184" s="387"/>
      <c r="O184" s="386"/>
      <c r="P184" s="388"/>
      <c r="Q184" s="387"/>
      <c r="R184" s="386"/>
      <c r="S184" s="388"/>
      <c r="T184" s="389">
        <v>36663682.04647398</v>
      </c>
    </row>
    <row r="185" spans="1:20" ht="15.75" thickBot="1" x14ac:dyDescent="0.3">
      <c r="B185" s="101" t="s">
        <v>245</v>
      </c>
      <c r="C185" s="560" t="s">
        <v>246</v>
      </c>
      <c r="D185" s="561"/>
      <c r="E185" s="561"/>
      <c r="F185" s="261">
        <f>F186+F187+F190+F192+F193+F194+F195</f>
        <v>4999999.9921259843</v>
      </c>
      <c r="G185" s="154">
        <f>G186+G187+G190+G192+G193+G194+G195</f>
        <v>0</v>
      </c>
      <c r="H185" s="166">
        <f t="shared" si="126"/>
        <v>4999999.9921259843</v>
      </c>
      <c r="I185" s="87">
        <f t="shared" ref="I185:T185" si="135">I186+I187+I190+I192+I193+I194+I195</f>
        <v>129899</v>
      </c>
      <c r="J185" s="88">
        <f t="shared" si="135"/>
        <v>20813</v>
      </c>
      <c r="K185" s="88">
        <f t="shared" si="135"/>
        <v>0</v>
      </c>
      <c r="L185" s="88">
        <f t="shared" si="135"/>
        <v>0</v>
      </c>
      <c r="M185" s="88">
        <f t="shared" si="135"/>
        <v>0</v>
      </c>
      <c r="N185" s="91">
        <f t="shared" si="135"/>
        <v>0</v>
      </c>
      <c r="O185" s="88">
        <f t="shared" si="135"/>
        <v>0</v>
      </c>
      <c r="P185" s="90">
        <f t="shared" si="135"/>
        <v>0</v>
      </c>
      <c r="Q185" s="91">
        <f t="shared" si="135"/>
        <v>0</v>
      </c>
      <c r="R185" s="88">
        <f t="shared" si="135"/>
        <v>4849287.9921259843</v>
      </c>
      <c r="S185" s="90">
        <f t="shared" si="135"/>
        <v>0</v>
      </c>
      <c r="T185" s="92">
        <f t="shared" si="135"/>
        <v>0</v>
      </c>
    </row>
    <row r="186" spans="1:20" s="18" customFormat="1" hidden="1" x14ac:dyDescent="0.25">
      <c r="A186" s="128" t="s">
        <v>247</v>
      </c>
      <c r="B186" s="117" t="s">
        <v>672</v>
      </c>
      <c r="C186" s="574" t="s">
        <v>248</v>
      </c>
      <c r="D186" s="575"/>
      <c r="E186" s="575"/>
      <c r="F186" s="257">
        <f t="shared" ref="F186" si="136">SUM(I186:T186)</f>
        <v>0</v>
      </c>
      <c r="G186" s="150"/>
      <c r="H186" s="168">
        <f t="shared" si="126"/>
        <v>0</v>
      </c>
      <c r="I186" s="95"/>
      <c r="J186" s="96"/>
      <c r="K186" s="96"/>
      <c r="L186" s="96"/>
      <c r="M186" s="96"/>
      <c r="N186" s="99"/>
      <c r="O186" s="96"/>
      <c r="P186" s="98"/>
      <c r="Q186" s="99"/>
      <c r="R186" s="96"/>
      <c r="S186" s="98"/>
      <c r="T186" s="100"/>
    </row>
    <row r="187" spans="1:20" s="18" customFormat="1" hidden="1" x14ac:dyDescent="0.25">
      <c r="A187" s="128" t="s">
        <v>249</v>
      </c>
      <c r="B187" s="93" t="s">
        <v>673</v>
      </c>
      <c r="C187" s="556" t="s">
        <v>250</v>
      </c>
      <c r="D187" s="557"/>
      <c r="E187" s="557"/>
      <c r="F187" s="259">
        <f>F188+F189</f>
        <v>0</v>
      </c>
      <c r="G187" s="152">
        <f t="shared" ref="G187:T187" si="137">G188+G189</f>
        <v>0</v>
      </c>
      <c r="H187" s="168">
        <f t="shared" si="126"/>
        <v>0</v>
      </c>
      <c r="I187" s="95">
        <f t="shared" si="137"/>
        <v>0</v>
      </c>
      <c r="J187" s="96">
        <f t="shared" si="137"/>
        <v>0</v>
      </c>
      <c r="K187" s="96">
        <f t="shared" si="137"/>
        <v>0</v>
      </c>
      <c r="L187" s="96">
        <f t="shared" si="137"/>
        <v>0</v>
      </c>
      <c r="M187" s="96">
        <f t="shared" si="137"/>
        <v>0</v>
      </c>
      <c r="N187" s="99">
        <f t="shared" si="137"/>
        <v>0</v>
      </c>
      <c r="O187" s="96">
        <f t="shared" si="137"/>
        <v>0</v>
      </c>
      <c r="P187" s="98">
        <f t="shared" si="137"/>
        <v>0</v>
      </c>
      <c r="Q187" s="99">
        <f t="shared" si="137"/>
        <v>0</v>
      </c>
      <c r="R187" s="96">
        <f t="shared" si="137"/>
        <v>0</v>
      </c>
      <c r="S187" s="98">
        <f t="shared" si="137"/>
        <v>0</v>
      </c>
      <c r="T187" s="100">
        <f t="shared" si="137"/>
        <v>0</v>
      </c>
    </row>
    <row r="188" spans="1:20" hidden="1" x14ac:dyDescent="0.25">
      <c r="B188" s="55"/>
      <c r="C188" s="2"/>
      <c r="D188" s="524" t="s">
        <v>250</v>
      </c>
      <c r="E188" s="524"/>
      <c r="F188" s="258">
        <f t="shared" ref="F188:F194" si="138">SUM(I188:T188)</f>
        <v>0</v>
      </c>
      <c r="G188" s="151"/>
      <c r="H188" s="169">
        <f t="shared" si="126"/>
        <v>0</v>
      </c>
      <c r="I188" s="76"/>
      <c r="J188" s="1"/>
      <c r="K188" s="1"/>
      <c r="L188" s="1"/>
      <c r="M188" s="1"/>
      <c r="N188" s="82"/>
      <c r="O188" s="1"/>
      <c r="P188" s="42"/>
      <c r="Q188" s="82"/>
      <c r="R188" s="1"/>
      <c r="S188" s="42"/>
      <c r="T188" s="44"/>
    </row>
    <row r="189" spans="1:20" hidden="1" x14ac:dyDescent="0.25">
      <c r="B189" s="55"/>
      <c r="C189" s="2"/>
      <c r="D189" s="524" t="s">
        <v>349</v>
      </c>
      <c r="E189" s="524"/>
      <c r="F189" s="258">
        <f t="shared" si="138"/>
        <v>0</v>
      </c>
      <c r="G189" s="151"/>
      <c r="H189" s="169">
        <f t="shared" si="126"/>
        <v>0</v>
      </c>
      <c r="I189" s="76"/>
      <c r="J189" s="1"/>
      <c r="K189" s="1"/>
      <c r="L189" s="1"/>
      <c r="M189" s="1"/>
      <c r="N189" s="82"/>
      <c r="O189" s="1"/>
      <c r="P189" s="42"/>
      <c r="Q189" s="82"/>
      <c r="R189" s="1"/>
      <c r="S189" s="42"/>
      <c r="T189" s="44"/>
    </row>
    <row r="190" spans="1:20" s="18" customFormat="1" x14ac:dyDescent="0.25">
      <c r="A190" s="128" t="s">
        <v>251</v>
      </c>
      <c r="B190" s="93" t="s">
        <v>674</v>
      </c>
      <c r="C190" s="556" t="s">
        <v>252</v>
      </c>
      <c r="D190" s="557"/>
      <c r="E190" s="557"/>
      <c r="F190" s="259">
        <f>F191</f>
        <v>3937008</v>
      </c>
      <c r="G190" s="152">
        <f>G191</f>
        <v>0</v>
      </c>
      <c r="H190" s="168">
        <f t="shared" si="126"/>
        <v>3937008</v>
      </c>
      <c r="I190" s="95">
        <f t="shared" ref="I190:T190" si="139">I191</f>
        <v>102283</v>
      </c>
      <c r="J190" s="96">
        <f t="shared" si="139"/>
        <v>16388</v>
      </c>
      <c r="K190" s="96">
        <f t="shared" si="139"/>
        <v>0</v>
      </c>
      <c r="L190" s="96">
        <f t="shared" si="139"/>
        <v>0</v>
      </c>
      <c r="M190" s="96">
        <f t="shared" si="139"/>
        <v>0</v>
      </c>
      <c r="N190" s="99">
        <f t="shared" si="139"/>
        <v>0</v>
      </c>
      <c r="O190" s="96">
        <f t="shared" si="139"/>
        <v>0</v>
      </c>
      <c r="P190" s="98">
        <f t="shared" si="139"/>
        <v>0</v>
      </c>
      <c r="Q190" s="99">
        <f t="shared" si="139"/>
        <v>0</v>
      </c>
      <c r="R190" s="96">
        <f t="shared" si="139"/>
        <v>3818337</v>
      </c>
      <c r="S190" s="98">
        <f t="shared" si="139"/>
        <v>0</v>
      </c>
      <c r="T190" s="100">
        <f t="shared" si="139"/>
        <v>0</v>
      </c>
    </row>
    <row r="191" spans="1:20" x14ac:dyDescent="0.25">
      <c r="B191" s="55"/>
      <c r="C191" s="278"/>
      <c r="D191" s="417" t="s">
        <v>1121</v>
      </c>
      <c r="E191" s="417"/>
      <c r="F191" s="258">
        <f t="shared" ref="F191" si="140">SUM(I191:T191)</f>
        <v>3937008</v>
      </c>
      <c r="G191" s="151"/>
      <c r="H191" s="169">
        <f t="shared" ref="H191" si="141">SUM(F191:G191)</f>
        <v>3937008</v>
      </c>
      <c r="I191" s="76">
        <v>102283</v>
      </c>
      <c r="J191" s="1">
        <v>16388</v>
      </c>
      <c r="K191" s="1"/>
      <c r="L191" s="1"/>
      <c r="M191" s="1"/>
      <c r="N191" s="82"/>
      <c r="O191" s="1"/>
      <c r="P191" s="42"/>
      <c r="Q191" s="82"/>
      <c r="R191" s="1">
        <v>3818337</v>
      </c>
      <c r="S191" s="42"/>
      <c r="T191" s="44"/>
    </row>
    <row r="192" spans="1:20" s="18" customFormat="1" hidden="1" x14ac:dyDescent="0.25">
      <c r="A192" s="128" t="s">
        <v>253</v>
      </c>
      <c r="B192" s="93" t="s">
        <v>675</v>
      </c>
      <c r="C192" s="556" t="s">
        <v>254</v>
      </c>
      <c r="D192" s="557"/>
      <c r="E192" s="557"/>
      <c r="F192" s="259">
        <f t="shared" si="138"/>
        <v>0</v>
      </c>
      <c r="G192" s="152"/>
      <c r="H192" s="168">
        <f t="shared" si="126"/>
        <v>0</v>
      </c>
      <c r="I192" s="95"/>
      <c r="J192" s="96"/>
      <c r="K192" s="96"/>
      <c r="L192" s="96"/>
      <c r="M192" s="96"/>
      <c r="N192" s="99"/>
      <c r="O192" s="96"/>
      <c r="P192" s="98"/>
      <c r="Q192" s="99"/>
      <c r="R192" s="96"/>
      <c r="S192" s="98"/>
      <c r="T192" s="100"/>
    </row>
    <row r="193" spans="1:20" s="18" customFormat="1" hidden="1" x14ac:dyDescent="0.25">
      <c r="A193" s="128" t="s">
        <v>255</v>
      </c>
      <c r="B193" s="93" t="s">
        <v>676</v>
      </c>
      <c r="C193" s="556" t="s">
        <v>256</v>
      </c>
      <c r="D193" s="557"/>
      <c r="E193" s="557"/>
      <c r="F193" s="259">
        <f t="shared" si="138"/>
        <v>0</v>
      </c>
      <c r="G193" s="152"/>
      <c r="H193" s="168">
        <f t="shared" si="126"/>
        <v>0</v>
      </c>
      <c r="I193" s="95"/>
      <c r="J193" s="96"/>
      <c r="K193" s="96"/>
      <c r="L193" s="96"/>
      <c r="M193" s="96"/>
      <c r="N193" s="99"/>
      <c r="O193" s="96"/>
      <c r="P193" s="98"/>
      <c r="Q193" s="99"/>
      <c r="R193" s="96"/>
      <c r="S193" s="98"/>
      <c r="T193" s="100"/>
    </row>
    <row r="194" spans="1:20" s="18" customFormat="1" hidden="1" x14ac:dyDescent="0.25">
      <c r="A194" s="128" t="s">
        <v>257</v>
      </c>
      <c r="B194" s="93" t="s">
        <v>677</v>
      </c>
      <c r="C194" s="556" t="s">
        <v>258</v>
      </c>
      <c r="D194" s="557"/>
      <c r="E194" s="557"/>
      <c r="F194" s="259">
        <f t="shared" si="138"/>
        <v>0</v>
      </c>
      <c r="G194" s="152"/>
      <c r="H194" s="168">
        <f t="shared" si="126"/>
        <v>0</v>
      </c>
      <c r="I194" s="95"/>
      <c r="J194" s="96"/>
      <c r="K194" s="96"/>
      <c r="L194" s="96"/>
      <c r="M194" s="96"/>
      <c r="N194" s="99"/>
      <c r="O194" s="96"/>
      <c r="P194" s="98"/>
      <c r="Q194" s="99"/>
      <c r="R194" s="96"/>
      <c r="S194" s="98"/>
      <c r="T194" s="100"/>
    </row>
    <row r="195" spans="1:20" s="18" customFormat="1" x14ac:dyDescent="0.25">
      <c r="A195" s="128" t="s">
        <v>259</v>
      </c>
      <c r="B195" s="93" t="s">
        <v>678</v>
      </c>
      <c r="C195" s="556" t="s">
        <v>260</v>
      </c>
      <c r="D195" s="557"/>
      <c r="E195" s="557"/>
      <c r="F195" s="259">
        <f t="shared" ref="F195:G195" si="142">F196</f>
        <v>1062991.9921259843</v>
      </c>
      <c r="G195" s="152">
        <f t="shared" si="142"/>
        <v>0</v>
      </c>
      <c r="H195" s="168">
        <f t="shared" si="126"/>
        <v>1062991.9921259843</v>
      </c>
      <c r="I195" s="95">
        <f t="shared" ref="I195:T195" si="143">I196</f>
        <v>27616</v>
      </c>
      <c r="J195" s="96">
        <f t="shared" si="143"/>
        <v>4425</v>
      </c>
      <c r="K195" s="96">
        <f t="shared" si="143"/>
        <v>0</v>
      </c>
      <c r="L195" s="96">
        <f t="shared" si="143"/>
        <v>0</v>
      </c>
      <c r="M195" s="96">
        <f t="shared" si="143"/>
        <v>0</v>
      </c>
      <c r="N195" s="99">
        <f t="shared" si="143"/>
        <v>0</v>
      </c>
      <c r="O195" s="96">
        <f t="shared" si="143"/>
        <v>0</v>
      </c>
      <c r="P195" s="98">
        <f t="shared" si="143"/>
        <v>0</v>
      </c>
      <c r="Q195" s="99">
        <f t="shared" si="143"/>
        <v>0</v>
      </c>
      <c r="R195" s="96">
        <f t="shared" si="143"/>
        <v>1030950.9921259843</v>
      </c>
      <c r="S195" s="98">
        <f t="shared" si="143"/>
        <v>0</v>
      </c>
      <c r="T195" s="100">
        <f t="shared" si="143"/>
        <v>0</v>
      </c>
    </row>
    <row r="196" spans="1:20" ht="15.75" thickBot="1" x14ac:dyDescent="0.3">
      <c r="B196" s="379"/>
      <c r="C196" s="380"/>
      <c r="D196" s="381" t="s">
        <v>1121</v>
      </c>
      <c r="E196" s="381"/>
      <c r="F196" s="382">
        <f t="shared" ref="F196" si="144">SUM(I196:T196)</f>
        <v>1062991.9921259843</v>
      </c>
      <c r="G196" s="383"/>
      <c r="H196" s="384">
        <f t="shared" ref="H196" si="145">SUM(F196:G196)</f>
        <v>1062991.9921259843</v>
      </c>
      <c r="I196" s="385">
        <v>27616</v>
      </c>
      <c r="J196" s="386">
        <v>4425</v>
      </c>
      <c r="K196" s="386"/>
      <c r="L196" s="386"/>
      <c r="M196" s="386"/>
      <c r="N196" s="387"/>
      <c r="O196" s="386"/>
      <c r="P196" s="388"/>
      <c r="Q196" s="387"/>
      <c r="R196" s="386">
        <v>1030950.9921259843</v>
      </c>
      <c r="S196" s="388"/>
      <c r="T196" s="389"/>
    </row>
    <row r="197" spans="1:20" ht="15.75" thickBot="1" x14ac:dyDescent="0.3">
      <c r="B197" s="101" t="s">
        <v>261</v>
      </c>
      <c r="C197" s="560" t="s">
        <v>262</v>
      </c>
      <c r="D197" s="561"/>
      <c r="E197" s="561"/>
      <c r="F197" s="261">
        <f>F198+F199+F200+F201</f>
        <v>0</v>
      </c>
      <c r="G197" s="154">
        <f t="shared" ref="G197:T197" si="146">G198+G199+G200+G201</f>
        <v>0</v>
      </c>
      <c r="H197" s="166">
        <f t="shared" si="126"/>
        <v>0</v>
      </c>
      <c r="I197" s="87">
        <f t="shared" si="146"/>
        <v>0</v>
      </c>
      <c r="J197" s="88">
        <f t="shared" si="146"/>
        <v>0</v>
      </c>
      <c r="K197" s="88">
        <f t="shared" si="146"/>
        <v>0</v>
      </c>
      <c r="L197" s="88">
        <f t="shared" si="146"/>
        <v>0</v>
      </c>
      <c r="M197" s="88">
        <f t="shared" si="146"/>
        <v>0</v>
      </c>
      <c r="N197" s="91">
        <f t="shared" si="146"/>
        <v>0</v>
      </c>
      <c r="O197" s="88">
        <f t="shared" si="146"/>
        <v>0</v>
      </c>
      <c r="P197" s="90">
        <f t="shared" si="146"/>
        <v>0</v>
      </c>
      <c r="Q197" s="91">
        <f t="shared" si="146"/>
        <v>0</v>
      </c>
      <c r="R197" s="88">
        <f t="shared" si="146"/>
        <v>0</v>
      </c>
      <c r="S197" s="90">
        <f t="shared" si="146"/>
        <v>0</v>
      </c>
      <c r="T197" s="92">
        <f t="shared" si="146"/>
        <v>0</v>
      </c>
    </row>
    <row r="198" spans="1:20" s="18" customFormat="1" hidden="1" x14ac:dyDescent="0.25">
      <c r="A198" s="128" t="s">
        <v>263</v>
      </c>
      <c r="B198" s="283" t="s">
        <v>679</v>
      </c>
      <c r="C198" s="598" t="s">
        <v>264</v>
      </c>
      <c r="D198" s="599"/>
      <c r="E198" s="599"/>
      <c r="F198" s="284">
        <f t="shared" ref="F198:F201" si="147">SUM(I198:T198)</f>
        <v>0</v>
      </c>
      <c r="G198" s="285"/>
      <c r="H198" s="286">
        <f t="shared" si="126"/>
        <v>0</v>
      </c>
      <c r="I198" s="287"/>
      <c r="J198" s="288"/>
      <c r="K198" s="288"/>
      <c r="L198" s="288"/>
      <c r="M198" s="288"/>
      <c r="N198" s="289"/>
      <c r="O198" s="288"/>
      <c r="P198" s="290"/>
      <c r="Q198" s="289"/>
      <c r="R198" s="288"/>
      <c r="S198" s="290"/>
      <c r="T198" s="291"/>
    </row>
    <row r="199" spans="1:20" s="18" customFormat="1" hidden="1" x14ac:dyDescent="0.25">
      <c r="A199" s="128" t="s">
        <v>265</v>
      </c>
      <c r="B199" s="292" t="s">
        <v>680</v>
      </c>
      <c r="C199" s="592" t="s">
        <v>887</v>
      </c>
      <c r="D199" s="593"/>
      <c r="E199" s="593"/>
      <c r="F199" s="293">
        <f t="shared" si="147"/>
        <v>0</v>
      </c>
      <c r="G199" s="294"/>
      <c r="H199" s="286">
        <f t="shared" si="126"/>
        <v>0</v>
      </c>
      <c r="I199" s="287"/>
      <c r="J199" s="288"/>
      <c r="K199" s="288"/>
      <c r="L199" s="288"/>
      <c r="M199" s="288"/>
      <c r="N199" s="289"/>
      <c r="O199" s="288"/>
      <c r="P199" s="290"/>
      <c r="Q199" s="289"/>
      <c r="R199" s="288"/>
      <c r="S199" s="290"/>
      <c r="T199" s="291"/>
    </row>
    <row r="200" spans="1:20" s="18" customFormat="1" hidden="1" x14ac:dyDescent="0.25">
      <c r="A200" s="128" t="s">
        <v>266</v>
      </c>
      <c r="B200" s="292" t="s">
        <v>681</v>
      </c>
      <c r="C200" s="592" t="s">
        <v>267</v>
      </c>
      <c r="D200" s="593"/>
      <c r="E200" s="593"/>
      <c r="F200" s="293">
        <f t="shared" si="147"/>
        <v>0</v>
      </c>
      <c r="G200" s="294"/>
      <c r="H200" s="286">
        <f t="shared" si="126"/>
        <v>0</v>
      </c>
      <c r="I200" s="287"/>
      <c r="J200" s="288"/>
      <c r="K200" s="288"/>
      <c r="L200" s="288"/>
      <c r="M200" s="288"/>
      <c r="N200" s="289"/>
      <c r="O200" s="288"/>
      <c r="P200" s="290"/>
      <c r="Q200" s="289"/>
      <c r="R200" s="288"/>
      <c r="S200" s="290"/>
      <c r="T200" s="291"/>
    </row>
    <row r="201" spans="1:20" s="18" customFormat="1" ht="15.75" hidden="1" thickBot="1" x14ac:dyDescent="0.3">
      <c r="A201" s="128" t="s">
        <v>268</v>
      </c>
      <c r="B201" s="295" t="s">
        <v>682</v>
      </c>
      <c r="C201" s="594" t="s">
        <v>366</v>
      </c>
      <c r="D201" s="595"/>
      <c r="E201" s="595"/>
      <c r="F201" s="296">
        <f t="shared" si="147"/>
        <v>0</v>
      </c>
      <c r="G201" s="297"/>
      <c r="H201" s="286">
        <f t="shared" si="126"/>
        <v>0</v>
      </c>
      <c r="I201" s="287"/>
      <c r="J201" s="288"/>
      <c r="K201" s="288"/>
      <c r="L201" s="288"/>
      <c r="M201" s="288"/>
      <c r="N201" s="289"/>
      <c r="O201" s="288"/>
      <c r="P201" s="290"/>
      <c r="Q201" s="289"/>
      <c r="R201" s="288"/>
      <c r="S201" s="290"/>
      <c r="T201" s="291"/>
    </row>
    <row r="202" spans="1:20" ht="15.75" thickBot="1" x14ac:dyDescent="0.3">
      <c r="B202" s="101" t="s">
        <v>269</v>
      </c>
      <c r="C202" s="560" t="s">
        <v>270</v>
      </c>
      <c r="D202" s="561"/>
      <c r="E202" s="561"/>
      <c r="F202" s="261">
        <f>F203+F204+F215+F226+F237+F240+F252+F253+F254</f>
        <v>0</v>
      </c>
      <c r="G202" s="154">
        <f t="shared" ref="G202:T202" si="148">G203+G204+G215+G226+G237+G240+G252+G253+G254</f>
        <v>0</v>
      </c>
      <c r="H202" s="166">
        <f t="shared" si="126"/>
        <v>0</v>
      </c>
      <c r="I202" s="87">
        <f t="shared" si="148"/>
        <v>0</v>
      </c>
      <c r="J202" s="88">
        <f t="shared" si="148"/>
        <v>0</v>
      </c>
      <c r="K202" s="88">
        <f t="shared" si="148"/>
        <v>0</v>
      </c>
      <c r="L202" s="88">
        <f t="shared" si="148"/>
        <v>0</v>
      </c>
      <c r="M202" s="88">
        <f t="shared" si="148"/>
        <v>0</v>
      </c>
      <c r="N202" s="91">
        <f t="shared" si="148"/>
        <v>0</v>
      </c>
      <c r="O202" s="88">
        <f t="shared" si="148"/>
        <v>0</v>
      </c>
      <c r="P202" s="90">
        <f t="shared" si="148"/>
        <v>0</v>
      </c>
      <c r="Q202" s="91">
        <f t="shared" si="148"/>
        <v>0</v>
      </c>
      <c r="R202" s="88">
        <f t="shared" si="148"/>
        <v>0</v>
      </c>
      <c r="S202" s="90">
        <f t="shared" si="148"/>
        <v>0</v>
      </c>
      <c r="T202" s="92">
        <f t="shared" si="148"/>
        <v>0</v>
      </c>
    </row>
    <row r="203" spans="1:20" s="18" customFormat="1" ht="25.5" hidden="1" customHeight="1" x14ac:dyDescent="0.25">
      <c r="A203" s="128" t="s">
        <v>271</v>
      </c>
      <c r="B203" s="93" t="s">
        <v>683</v>
      </c>
      <c r="C203" s="532" t="s">
        <v>367</v>
      </c>
      <c r="D203" s="533"/>
      <c r="E203" s="533"/>
      <c r="F203" s="272">
        <f t="shared" ref="F203" si="149">SUM(I203:T203)</f>
        <v>0</v>
      </c>
      <c r="G203" s="165"/>
      <c r="H203" s="168">
        <f t="shared" si="126"/>
        <v>0</v>
      </c>
      <c r="I203" s="95"/>
      <c r="J203" s="96"/>
      <c r="K203" s="96"/>
      <c r="L203" s="96"/>
      <c r="M203" s="96"/>
      <c r="N203" s="99"/>
      <c r="O203" s="96"/>
      <c r="P203" s="98"/>
      <c r="Q203" s="99"/>
      <c r="R203" s="96"/>
      <c r="S203" s="98"/>
      <c r="T203" s="100"/>
    </row>
    <row r="204" spans="1:20" s="18" customFormat="1" ht="16.350000000000001" hidden="1" customHeight="1" x14ac:dyDescent="0.25">
      <c r="A204" s="128" t="s">
        <v>272</v>
      </c>
      <c r="B204" s="93" t="s">
        <v>684</v>
      </c>
      <c r="C204" s="590" t="s">
        <v>812</v>
      </c>
      <c r="D204" s="591"/>
      <c r="E204" s="591"/>
      <c r="F204" s="272">
        <f>F205+F206+F207+F208+F209+F210+F211+F212+F213+F214</f>
        <v>0</v>
      </c>
      <c r="G204" s="165">
        <f t="shared" ref="G204:T204" si="150">G205+G206+G207+G208+G209+G210+G211+G212+G213+G214</f>
        <v>0</v>
      </c>
      <c r="H204" s="168">
        <f t="shared" si="126"/>
        <v>0</v>
      </c>
      <c r="I204" s="95">
        <f t="shared" si="150"/>
        <v>0</v>
      </c>
      <c r="J204" s="96">
        <f t="shared" si="150"/>
        <v>0</v>
      </c>
      <c r="K204" s="96">
        <f t="shared" si="150"/>
        <v>0</v>
      </c>
      <c r="L204" s="96">
        <f t="shared" si="150"/>
        <v>0</v>
      </c>
      <c r="M204" s="96">
        <f t="shared" si="150"/>
        <v>0</v>
      </c>
      <c r="N204" s="99">
        <f t="shared" si="150"/>
        <v>0</v>
      </c>
      <c r="O204" s="96">
        <f t="shared" si="150"/>
        <v>0</v>
      </c>
      <c r="P204" s="98">
        <f t="shared" si="150"/>
        <v>0</v>
      </c>
      <c r="Q204" s="99">
        <f t="shared" si="150"/>
        <v>0</v>
      </c>
      <c r="R204" s="96">
        <f t="shared" si="150"/>
        <v>0</v>
      </c>
      <c r="S204" s="98">
        <f t="shared" si="150"/>
        <v>0</v>
      </c>
      <c r="T204" s="100">
        <f t="shared" si="150"/>
        <v>0</v>
      </c>
    </row>
    <row r="205" spans="1:20" hidden="1" x14ac:dyDescent="0.25">
      <c r="B205" s="55"/>
      <c r="C205" s="2"/>
      <c r="D205" s="524" t="s">
        <v>813</v>
      </c>
      <c r="E205" s="524"/>
      <c r="F205" s="258">
        <f t="shared" ref="F205:F214" si="151">SUM(I205:T205)</f>
        <v>0</v>
      </c>
      <c r="G205" s="151"/>
      <c r="H205" s="169">
        <f t="shared" si="126"/>
        <v>0</v>
      </c>
      <c r="I205" s="76"/>
      <c r="J205" s="1"/>
      <c r="K205" s="1"/>
      <c r="L205" s="1"/>
      <c r="M205" s="1"/>
      <c r="N205" s="82"/>
      <c r="O205" s="1"/>
      <c r="P205" s="42"/>
      <c r="Q205" s="82"/>
      <c r="R205" s="1"/>
      <c r="S205" s="42"/>
      <c r="T205" s="44"/>
    </row>
    <row r="206" spans="1:20" hidden="1" x14ac:dyDescent="0.25">
      <c r="B206" s="55"/>
      <c r="C206" s="2"/>
      <c r="D206" s="524" t="s">
        <v>814</v>
      </c>
      <c r="E206" s="524"/>
      <c r="F206" s="258">
        <f t="shared" si="151"/>
        <v>0</v>
      </c>
      <c r="G206" s="151"/>
      <c r="H206" s="169">
        <f t="shared" si="126"/>
        <v>0</v>
      </c>
      <c r="I206" s="76"/>
      <c r="J206" s="1"/>
      <c r="K206" s="1"/>
      <c r="L206" s="1"/>
      <c r="M206" s="1"/>
      <c r="N206" s="82"/>
      <c r="O206" s="1"/>
      <c r="P206" s="42"/>
      <c r="Q206" s="82"/>
      <c r="R206" s="1"/>
      <c r="S206" s="42"/>
      <c r="T206" s="44"/>
    </row>
    <row r="207" spans="1:20" hidden="1" x14ac:dyDescent="0.25">
      <c r="B207" s="55"/>
      <c r="C207" s="2"/>
      <c r="D207" s="524" t="s">
        <v>545</v>
      </c>
      <c r="E207" s="524"/>
      <c r="F207" s="258">
        <f t="shared" si="151"/>
        <v>0</v>
      </c>
      <c r="G207" s="151"/>
      <c r="H207" s="169">
        <f t="shared" si="126"/>
        <v>0</v>
      </c>
      <c r="I207" s="76"/>
      <c r="J207" s="1"/>
      <c r="K207" s="1"/>
      <c r="L207" s="1"/>
      <c r="M207" s="1"/>
      <c r="N207" s="82"/>
      <c r="O207" s="1"/>
      <c r="P207" s="42"/>
      <c r="Q207" s="82"/>
      <c r="R207" s="1"/>
      <c r="S207" s="42"/>
      <c r="T207" s="44"/>
    </row>
    <row r="208" spans="1:20" ht="25.5" hidden="1" customHeight="1" x14ac:dyDescent="0.25">
      <c r="B208" s="55"/>
      <c r="C208" s="2"/>
      <c r="D208" s="523" t="s">
        <v>548</v>
      </c>
      <c r="E208" s="523"/>
      <c r="F208" s="268">
        <f t="shared" si="151"/>
        <v>0</v>
      </c>
      <c r="G208" s="161"/>
      <c r="H208" s="169">
        <f t="shared" si="126"/>
        <v>0</v>
      </c>
      <c r="I208" s="76"/>
      <c r="J208" s="1"/>
      <c r="K208" s="1"/>
      <c r="L208" s="1"/>
      <c r="M208" s="1"/>
      <c r="N208" s="82"/>
      <c r="O208" s="1"/>
      <c r="P208" s="42"/>
      <c r="Q208" s="82"/>
      <c r="R208" s="1"/>
      <c r="S208" s="42"/>
      <c r="T208" s="44"/>
    </row>
    <row r="209" spans="1:20" hidden="1" x14ac:dyDescent="0.25">
      <c r="B209" s="55"/>
      <c r="C209" s="2"/>
      <c r="D209" s="524" t="s">
        <v>550</v>
      </c>
      <c r="E209" s="524"/>
      <c r="F209" s="258">
        <f t="shared" si="151"/>
        <v>0</v>
      </c>
      <c r="G209" s="151"/>
      <c r="H209" s="169">
        <f t="shared" si="126"/>
        <v>0</v>
      </c>
      <c r="I209" s="76"/>
      <c r="J209" s="1"/>
      <c r="K209" s="1"/>
      <c r="L209" s="1"/>
      <c r="M209" s="1"/>
      <c r="N209" s="82"/>
      <c r="O209" s="1"/>
      <c r="P209" s="42"/>
      <c r="Q209" s="82"/>
      <c r="R209" s="1"/>
      <c r="S209" s="42"/>
      <c r="T209" s="44"/>
    </row>
    <row r="210" spans="1:20" hidden="1" x14ac:dyDescent="0.25">
      <c r="B210" s="55"/>
      <c r="C210" s="2"/>
      <c r="D210" s="524" t="s">
        <v>551</v>
      </c>
      <c r="E210" s="524"/>
      <c r="F210" s="258">
        <f t="shared" si="151"/>
        <v>0</v>
      </c>
      <c r="G210" s="151"/>
      <c r="H210" s="169">
        <f t="shared" si="126"/>
        <v>0</v>
      </c>
      <c r="I210" s="76"/>
      <c r="J210" s="1"/>
      <c r="K210" s="1"/>
      <c r="L210" s="1"/>
      <c r="M210" s="1"/>
      <c r="N210" s="82"/>
      <c r="O210" s="1"/>
      <c r="P210" s="42"/>
      <c r="Q210" s="82"/>
      <c r="R210" s="1"/>
      <c r="S210" s="42"/>
      <c r="T210" s="44"/>
    </row>
    <row r="211" spans="1:20" ht="25.5" hidden="1" customHeight="1" x14ac:dyDescent="0.25">
      <c r="B211" s="55"/>
      <c r="C211" s="2"/>
      <c r="D211" s="523" t="s">
        <v>555</v>
      </c>
      <c r="E211" s="523"/>
      <c r="F211" s="268">
        <f t="shared" si="151"/>
        <v>0</v>
      </c>
      <c r="G211" s="161"/>
      <c r="H211" s="169">
        <f t="shared" si="126"/>
        <v>0</v>
      </c>
      <c r="I211" s="76"/>
      <c r="J211" s="1"/>
      <c r="K211" s="1"/>
      <c r="L211" s="1"/>
      <c r="M211" s="1"/>
      <c r="N211" s="82"/>
      <c r="O211" s="1"/>
      <c r="P211" s="42"/>
      <c r="Q211" s="82"/>
      <c r="R211" s="1"/>
      <c r="S211" s="42"/>
      <c r="T211" s="44"/>
    </row>
    <row r="212" spans="1:20" ht="25.5" hidden="1" customHeight="1" x14ac:dyDescent="0.25">
      <c r="B212" s="55"/>
      <c r="C212" s="2"/>
      <c r="D212" s="523" t="s">
        <v>558</v>
      </c>
      <c r="E212" s="523"/>
      <c r="F212" s="268">
        <f t="shared" si="151"/>
        <v>0</v>
      </c>
      <c r="G212" s="161"/>
      <c r="H212" s="169">
        <f t="shared" si="126"/>
        <v>0</v>
      </c>
      <c r="I212" s="76"/>
      <c r="J212" s="1"/>
      <c r="K212" s="1"/>
      <c r="L212" s="1"/>
      <c r="M212" s="1"/>
      <c r="N212" s="82"/>
      <c r="O212" s="1"/>
      <c r="P212" s="42"/>
      <c r="Q212" s="82"/>
      <c r="R212" s="1"/>
      <c r="S212" s="42"/>
      <c r="T212" s="44"/>
    </row>
    <row r="213" spans="1:20" ht="25.5" hidden="1" customHeight="1" x14ac:dyDescent="0.25">
      <c r="B213" s="55"/>
      <c r="C213" s="2"/>
      <c r="D213" s="523" t="s">
        <v>560</v>
      </c>
      <c r="E213" s="523"/>
      <c r="F213" s="268">
        <f t="shared" si="151"/>
        <v>0</v>
      </c>
      <c r="G213" s="161"/>
      <c r="H213" s="169">
        <f t="shared" si="126"/>
        <v>0</v>
      </c>
      <c r="I213" s="76"/>
      <c r="J213" s="1"/>
      <c r="K213" s="1"/>
      <c r="L213" s="1"/>
      <c r="M213" s="1"/>
      <c r="N213" s="82"/>
      <c r="O213" s="1"/>
      <c r="P213" s="42"/>
      <c r="Q213" s="82"/>
      <c r="R213" s="1"/>
      <c r="S213" s="42"/>
      <c r="T213" s="44"/>
    </row>
    <row r="214" spans="1:20" ht="25.5" hidden="1" customHeight="1" x14ac:dyDescent="0.25">
      <c r="B214" s="55"/>
      <c r="C214" s="2"/>
      <c r="D214" s="523" t="s">
        <v>563</v>
      </c>
      <c r="E214" s="523"/>
      <c r="F214" s="268">
        <f t="shared" si="151"/>
        <v>0</v>
      </c>
      <c r="G214" s="161"/>
      <c r="H214" s="169">
        <f t="shared" si="126"/>
        <v>0</v>
      </c>
      <c r="I214" s="76"/>
      <c r="J214" s="1"/>
      <c r="K214" s="1"/>
      <c r="L214" s="1"/>
      <c r="M214" s="1"/>
      <c r="N214" s="82"/>
      <c r="O214" s="1"/>
      <c r="P214" s="42"/>
      <c r="Q214" s="82"/>
      <c r="R214" s="1"/>
      <c r="S214" s="42"/>
      <c r="T214" s="44"/>
    </row>
    <row r="215" spans="1:20" s="18" customFormat="1" ht="25.5" hidden="1" customHeight="1" x14ac:dyDescent="0.25">
      <c r="A215" s="131" t="s">
        <v>273</v>
      </c>
      <c r="B215" s="93" t="s">
        <v>685</v>
      </c>
      <c r="C215" s="590" t="s">
        <v>606</v>
      </c>
      <c r="D215" s="591"/>
      <c r="E215" s="591"/>
      <c r="F215" s="272">
        <f>F216+F217+F218+F219+F220+F221+F222+F223+F224+F225</f>
        <v>0</v>
      </c>
      <c r="G215" s="165">
        <f t="shared" ref="G215:T215" si="152">G216+G217+G218+G219+G220+G221+G222+G223+G224+G225</f>
        <v>0</v>
      </c>
      <c r="H215" s="168">
        <f t="shared" si="126"/>
        <v>0</v>
      </c>
      <c r="I215" s="95">
        <f t="shared" si="152"/>
        <v>0</v>
      </c>
      <c r="J215" s="96">
        <f t="shared" si="152"/>
        <v>0</v>
      </c>
      <c r="K215" s="96">
        <f t="shared" si="152"/>
        <v>0</v>
      </c>
      <c r="L215" s="96">
        <f t="shared" si="152"/>
        <v>0</v>
      </c>
      <c r="M215" s="96">
        <f t="shared" si="152"/>
        <v>0</v>
      </c>
      <c r="N215" s="99">
        <f t="shared" si="152"/>
        <v>0</v>
      </c>
      <c r="O215" s="96">
        <f t="shared" si="152"/>
        <v>0</v>
      </c>
      <c r="P215" s="98">
        <f t="shared" si="152"/>
        <v>0</v>
      </c>
      <c r="Q215" s="99">
        <f t="shared" si="152"/>
        <v>0</v>
      </c>
      <c r="R215" s="96">
        <f t="shared" si="152"/>
        <v>0</v>
      </c>
      <c r="S215" s="98">
        <f t="shared" si="152"/>
        <v>0</v>
      </c>
      <c r="T215" s="100">
        <f t="shared" si="152"/>
        <v>0</v>
      </c>
    </row>
    <row r="216" spans="1:20" hidden="1" x14ac:dyDescent="0.25">
      <c r="B216" s="55"/>
      <c r="C216" s="2"/>
      <c r="D216" s="524" t="s">
        <v>815</v>
      </c>
      <c r="E216" s="524"/>
      <c r="F216" s="258">
        <f t="shared" ref="F216:F225" si="153">SUM(I216:T216)</f>
        <v>0</v>
      </c>
      <c r="G216" s="151"/>
      <c r="H216" s="169">
        <f t="shared" si="126"/>
        <v>0</v>
      </c>
      <c r="I216" s="76"/>
      <c r="J216" s="1"/>
      <c r="K216" s="1"/>
      <c r="L216" s="1"/>
      <c r="M216" s="1"/>
      <c r="N216" s="82"/>
      <c r="O216" s="1"/>
      <c r="P216" s="42"/>
      <c r="Q216" s="82"/>
      <c r="R216" s="1"/>
      <c r="S216" s="42"/>
      <c r="T216" s="44"/>
    </row>
    <row r="217" spans="1:20" hidden="1" x14ac:dyDescent="0.25">
      <c r="B217" s="55"/>
      <c r="C217" s="2"/>
      <c r="D217" s="524" t="s">
        <v>816</v>
      </c>
      <c r="E217" s="524"/>
      <c r="F217" s="258">
        <f t="shared" si="153"/>
        <v>0</v>
      </c>
      <c r="G217" s="151"/>
      <c r="H217" s="169">
        <f t="shared" si="126"/>
        <v>0</v>
      </c>
      <c r="I217" s="76"/>
      <c r="J217" s="1"/>
      <c r="K217" s="1"/>
      <c r="L217" s="1"/>
      <c r="M217" s="1"/>
      <c r="N217" s="82"/>
      <c r="O217" s="1"/>
      <c r="P217" s="42"/>
      <c r="Q217" s="82"/>
      <c r="R217" s="1"/>
      <c r="S217" s="42"/>
      <c r="T217" s="44"/>
    </row>
    <row r="218" spans="1:20" hidden="1" x14ac:dyDescent="0.25">
      <c r="B218" s="55"/>
      <c r="C218" s="2"/>
      <c r="D218" s="524" t="s">
        <v>546</v>
      </c>
      <c r="E218" s="524"/>
      <c r="F218" s="258">
        <f t="shared" si="153"/>
        <v>0</v>
      </c>
      <c r="G218" s="151"/>
      <c r="H218" s="169">
        <f t="shared" si="126"/>
        <v>0</v>
      </c>
      <c r="I218" s="76"/>
      <c r="J218" s="1"/>
      <c r="K218" s="1"/>
      <c r="L218" s="1"/>
      <c r="M218" s="1"/>
      <c r="N218" s="82"/>
      <c r="O218" s="1"/>
      <c r="P218" s="42"/>
      <c r="Q218" s="82"/>
      <c r="R218" s="1"/>
      <c r="S218" s="42"/>
      <c r="T218" s="44"/>
    </row>
    <row r="219" spans="1:20" ht="25.5" hidden="1" customHeight="1" x14ac:dyDescent="0.25">
      <c r="B219" s="55"/>
      <c r="C219" s="2"/>
      <c r="D219" s="523" t="s">
        <v>549</v>
      </c>
      <c r="E219" s="523"/>
      <c r="F219" s="268">
        <f t="shared" si="153"/>
        <v>0</v>
      </c>
      <c r="G219" s="161"/>
      <c r="H219" s="169">
        <f t="shared" si="126"/>
        <v>0</v>
      </c>
      <c r="I219" s="76"/>
      <c r="J219" s="1"/>
      <c r="K219" s="1"/>
      <c r="L219" s="1"/>
      <c r="M219" s="1"/>
      <c r="N219" s="82"/>
      <c r="O219" s="1"/>
      <c r="P219" s="42"/>
      <c r="Q219" s="82"/>
      <c r="R219" s="1"/>
      <c r="S219" s="42"/>
      <c r="T219" s="44"/>
    </row>
    <row r="220" spans="1:20" hidden="1" x14ac:dyDescent="0.25">
      <c r="B220" s="55"/>
      <c r="C220" s="2"/>
      <c r="D220" s="524" t="s">
        <v>552</v>
      </c>
      <c r="E220" s="524"/>
      <c r="F220" s="258">
        <f t="shared" si="153"/>
        <v>0</v>
      </c>
      <c r="G220" s="151"/>
      <c r="H220" s="169">
        <f t="shared" si="126"/>
        <v>0</v>
      </c>
      <c r="I220" s="76"/>
      <c r="J220" s="1"/>
      <c r="K220" s="1"/>
      <c r="L220" s="1"/>
      <c r="M220" s="1"/>
      <c r="N220" s="82"/>
      <c r="O220" s="1"/>
      <c r="P220" s="42"/>
      <c r="Q220" s="82"/>
      <c r="R220" s="1"/>
      <c r="S220" s="42"/>
      <c r="T220" s="44"/>
    </row>
    <row r="221" spans="1:20" hidden="1" x14ac:dyDescent="0.25">
      <c r="B221" s="55"/>
      <c r="C221" s="2"/>
      <c r="D221" s="524" t="s">
        <v>817</v>
      </c>
      <c r="E221" s="524"/>
      <c r="F221" s="258">
        <f t="shared" si="153"/>
        <v>0</v>
      </c>
      <c r="G221" s="151"/>
      <c r="H221" s="169">
        <f t="shared" si="126"/>
        <v>0</v>
      </c>
      <c r="I221" s="76"/>
      <c r="J221" s="1"/>
      <c r="K221" s="1"/>
      <c r="L221" s="1"/>
      <c r="M221" s="1"/>
      <c r="N221" s="82"/>
      <c r="O221" s="1"/>
      <c r="P221" s="42"/>
      <c r="Q221" s="82"/>
      <c r="R221" s="1"/>
      <c r="S221" s="42"/>
      <c r="T221" s="44"/>
    </row>
    <row r="222" spans="1:20" ht="25.5" hidden="1" customHeight="1" x14ac:dyDescent="0.25">
      <c r="B222" s="55"/>
      <c r="C222" s="2"/>
      <c r="D222" s="523" t="s">
        <v>556</v>
      </c>
      <c r="E222" s="523"/>
      <c r="F222" s="268">
        <f t="shared" si="153"/>
        <v>0</v>
      </c>
      <c r="G222" s="161"/>
      <c r="H222" s="169">
        <f t="shared" si="126"/>
        <v>0</v>
      </c>
      <c r="I222" s="76"/>
      <c r="J222" s="1"/>
      <c r="K222" s="1"/>
      <c r="L222" s="1"/>
      <c r="M222" s="1"/>
      <c r="N222" s="82"/>
      <c r="O222" s="1"/>
      <c r="P222" s="42"/>
      <c r="Q222" s="82"/>
      <c r="R222" s="1"/>
      <c r="S222" s="42"/>
      <c r="T222" s="44"/>
    </row>
    <row r="223" spans="1:20" ht="25.5" hidden="1" customHeight="1" x14ac:dyDescent="0.25">
      <c r="B223" s="55"/>
      <c r="C223" s="2"/>
      <c r="D223" s="523" t="s">
        <v>559</v>
      </c>
      <c r="E223" s="523"/>
      <c r="F223" s="268">
        <f t="shared" si="153"/>
        <v>0</v>
      </c>
      <c r="G223" s="161"/>
      <c r="H223" s="169">
        <f t="shared" si="126"/>
        <v>0</v>
      </c>
      <c r="I223" s="76"/>
      <c r="J223" s="1"/>
      <c r="K223" s="1"/>
      <c r="L223" s="1"/>
      <c r="M223" s="1"/>
      <c r="N223" s="82"/>
      <c r="O223" s="1"/>
      <c r="P223" s="42"/>
      <c r="Q223" s="82"/>
      <c r="R223" s="1"/>
      <c r="S223" s="42"/>
      <c r="T223" s="44"/>
    </row>
    <row r="224" spans="1:20" ht="25.5" hidden="1" customHeight="1" x14ac:dyDescent="0.25">
      <c r="B224" s="55"/>
      <c r="C224" s="2"/>
      <c r="D224" s="523" t="s">
        <v>561</v>
      </c>
      <c r="E224" s="523"/>
      <c r="F224" s="268">
        <f t="shared" si="153"/>
        <v>0</v>
      </c>
      <c r="G224" s="161"/>
      <c r="H224" s="169">
        <f t="shared" si="126"/>
        <v>0</v>
      </c>
      <c r="I224" s="76"/>
      <c r="J224" s="1"/>
      <c r="K224" s="1"/>
      <c r="L224" s="1"/>
      <c r="M224" s="1"/>
      <c r="N224" s="82"/>
      <c r="O224" s="1"/>
      <c r="P224" s="42"/>
      <c r="Q224" s="82"/>
      <c r="R224" s="1"/>
      <c r="S224" s="42"/>
      <c r="T224" s="44"/>
    </row>
    <row r="225" spans="1:20" ht="25.5" hidden="1" customHeight="1" x14ac:dyDescent="0.25">
      <c r="B225" s="55"/>
      <c r="C225" s="2"/>
      <c r="D225" s="523" t="s">
        <v>564</v>
      </c>
      <c r="E225" s="523"/>
      <c r="F225" s="268">
        <f t="shared" si="153"/>
        <v>0</v>
      </c>
      <c r="G225" s="161"/>
      <c r="H225" s="169">
        <f t="shared" si="126"/>
        <v>0</v>
      </c>
      <c r="I225" s="76"/>
      <c r="J225" s="1"/>
      <c r="K225" s="1"/>
      <c r="L225" s="1"/>
      <c r="M225" s="1"/>
      <c r="N225" s="82"/>
      <c r="O225" s="1"/>
      <c r="P225" s="42"/>
      <c r="Q225" s="82"/>
      <c r="R225" s="1"/>
      <c r="S225" s="42"/>
      <c r="T225" s="44"/>
    </row>
    <row r="226" spans="1:20" s="18" customFormat="1" hidden="1" x14ac:dyDescent="0.25">
      <c r="A226" s="128" t="s">
        <v>274</v>
      </c>
      <c r="B226" s="93" t="s">
        <v>686</v>
      </c>
      <c r="C226" s="556" t="s">
        <v>275</v>
      </c>
      <c r="D226" s="557"/>
      <c r="E226" s="557"/>
      <c r="F226" s="259">
        <f>F227+F228+F229+F230+F231+F232+F233+F234+F235+F236</f>
        <v>0</v>
      </c>
      <c r="G226" s="152">
        <f t="shared" ref="G226:T226" si="154">G227+G228+G229+G230+G231+G232+G233+G234+G235+G236</f>
        <v>0</v>
      </c>
      <c r="H226" s="168">
        <f t="shared" si="126"/>
        <v>0</v>
      </c>
      <c r="I226" s="95">
        <f t="shared" si="154"/>
        <v>0</v>
      </c>
      <c r="J226" s="96">
        <f t="shared" si="154"/>
        <v>0</v>
      </c>
      <c r="K226" s="96">
        <f t="shared" si="154"/>
        <v>0</v>
      </c>
      <c r="L226" s="96">
        <f t="shared" si="154"/>
        <v>0</v>
      </c>
      <c r="M226" s="96">
        <f t="shared" si="154"/>
        <v>0</v>
      </c>
      <c r="N226" s="99">
        <f t="shared" si="154"/>
        <v>0</v>
      </c>
      <c r="O226" s="96">
        <f t="shared" si="154"/>
        <v>0</v>
      </c>
      <c r="P226" s="98">
        <f t="shared" si="154"/>
        <v>0</v>
      </c>
      <c r="Q226" s="99">
        <f t="shared" si="154"/>
        <v>0</v>
      </c>
      <c r="R226" s="96">
        <f t="shared" si="154"/>
        <v>0</v>
      </c>
      <c r="S226" s="98">
        <f t="shared" si="154"/>
        <v>0</v>
      </c>
      <c r="T226" s="100">
        <f t="shared" si="154"/>
        <v>0</v>
      </c>
    </row>
    <row r="227" spans="1:20" hidden="1" x14ac:dyDescent="0.25">
      <c r="B227" s="55"/>
      <c r="C227" s="2"/>
      <c r="D227" s="524" t="s">
        <v>371</v>
      </c>
      <c r="E227" s="524"/>
      <c r="F227" s="258">
        <f t="shared" ref="F227:F236" si="155">SUM(I227:T227)</f>
        <v>0</v>
      </c>
      <c r="G227" s="151"/>
      <c r="H227" s="169">
        <f t="shared" si="126"/>
        <v>0</v>
      </c>
      <c r="I227" s="76"/>
      <c r="J227" s="1"/>
      <c r="K227" s="1"/>
      <c r="L227" s="1"/>
      <c r="M227" s="1"/>
      <c r="N227" s="82"/>
      <c r="O227" s="1"/>
      <c r="P227" s="42"/>
      <c r="Q227" s="82"/>
      <c r="R227" s="1"/>
      <c r="S227" s="42"/>
      <c r="T227" s="44"/>
    </row>
    <row r="228" spans="1:20" hidden="1" x14ac:dyDescent="0.25">
      <c r="B228" s="55"/>
      <c r="C228" s="2"/>
      <c r="D228" s="524" t="s">
        <v>544</v>
      </c>
      <c r="E228" s="524"/>
      <c r="F228" s="258">
        <f t="shared" si="155"/>
        <v>0</v>
      </c>
      <c r="G228" s="151"/>
      <c r="H228" s="169">
        <f t="shared" si="126"/>
        <v>0</v>
      </c>
      <c r="I228" s="76"/>
      <c r="J228" s="1"/>
      <c r="K228" s="1"/>
      <c r="L228" s="1"/>
      <c r="M228" s="1"/>
      <c r="N228" s="82"/>
      <c r="O228" s="1"/>
      <c r="P228" s="42"/>
      <c r="Q228" s="82"/>
      <c r="R228" s="1"/>
      <c r="S228" s="42"/>
      <c r="T228" s="44"/>
    </row>
    <row r="229" spans="1:20" hidden="1" x14ac:dyDescent="0.25">
      <c r="B229" s="55"/>
      <c r="C229" s="2"/>
      <c r="D229" s="524" t="s">
        <v>547</v>
      </c>
      <c r="E229" s="524"/>
      <c r="F229" s="258">
        <f t="shared" si="155"/>
        <v>0</v>
      </c>
      <c r="G229" s="151"/>
      <c r="H229" s="169">
        <f t="shared" si="126"/>
        <v>0</v>
      </c>
      <c r="I229" s="76"/>
      <c r="J229" s="1"/>
      <c r="K229" s="1"/>
      <c r="L229" s="1"/>
      <c r="M229" s="1"/>
      <c r="N229" s="82"/>
      <c r="O229" s="1"/>
      <c r="P229" s="42"/>
      <c r="Q229" s="82"/>
      <c r="R229" s="1"/>
      <c r="S229" s="42"/>
      <c r="T229" s="44"/>
    </row>
    <row r="230" spans="1:20" hidden="1" x14ac:dyDescent="0.25">
      <c r="B230" s="55"/>
      <c r="C230" s="2"/>
      <c r="D230" s="523" t="s">
        <v>818</v>
      </c>
      <c r="E230" s="523"/>
      <c r="F230" s="268">
        <f t="shared" si="155"/>
        <v>0</v>
      </c>
      <c r="G230" s="161"/>
      <c r="H230" s="169">
        <f t="shared" si="126"/>
        <v>0</v>
      </c>
      <c r="I230" s="76"/>
      <c r="J230" s="1"/>
      <c r="K230" s="1"/>
      <c r="L230" s="1"/>
      <c r="M230" s="1"/>
      <c r="N230" s="82"/>
      <c r="O230" s="1"/>
      <c r="P230" s="42"/>
      <c r="Q230" s="82"/>
      <c r="R230" s="1"/>
      <c r="S230" s="42"/>
      <c r="T230" s="44"/>
    </row>
    <row r="231" spans="1:20" hidden="1" x14ac:dyDescent="0.25">
      <c r="B231" s="55"/>
      <c r="C231" s="2"/>
      <c r="D231" s="524" t="s">
        <v>554</v>
      </c>
      <c r="E231" s="524"/>
      <c r="F231" s="258">
        <f t="shared" si="155"/>
        <v>0</v>
      </c>
      <c r="G231" s="151"/>
      <c r="H231" s="169">
        <f t="shared" si="126"/>
        <v>0</v>
      </c>
      <c r="I231" s="76"/>
      <c r="J231" s="1"/>
      <c r="K231" s="1"/>
      <c r="L231" s="1"/>
      <c r="M231" s="1"/>
      <c r="N231" s="82"/>
      <c r="O231" s="1"/>
      <c r="P231" s="42"/>
      <c r="Q231" s="82"/>
      <c r="R231" s="1"/>
      <c r="S231" s="42"/>
      <c r="T231" s="44"/>
    </row>
    <row r="232" spans="1:20" hidden="1" x14ac:dyDescent="0.25">
      <c r="B232" s="55"/>
      <c r="C232" s="2"/>
      <c r="D232" s="524" t="s">
        <v>553</v>
      </c>
      <c r="E232" s="524"/>
      <c r="F232" s="258">
        <f t="shared" si="155"/>
        <v>0</v>
      </c>
      <c r="G232" s="151"/>
      <c r="H232" s="169">
        <f t="shared" si="126"/>
        <v>0</v>
      </c>
      <c r="I232" s="76"/>
      <c r="J232" s="1"/>
      <c r="K232" s="1"/>
      <c r="L232" s="1"/>
      <c r="M232" s="1"/>
      <c r="N232" s="82"/>
      <c r="O232" s="1"/>
      <c r="P232" s="42"/>
      <c r="Q232" s="82"/>
      <c r="R232" s="1"/>
      <c r="S232" s="42"/>
      <c r="T232" s="44"/>
    </row>
    <row r="233" spans="1:20" ht="25.5" hidden="1" customHeight="1" x14ac:dyDescent="0.25">
      <c r="B233" s="55"/>
      <c r="C233" s="2"/>
      <c r="D233" s="523" t="s">
        <v>557</v>
      </c>
      <c r="E233" s="523"/>
      <c r="F233" s="268">
        <f t="shared" si="155"/>
        <v>0</v>
      </c>
      <c r="G233" s="161"/>
      <c r="H233" s="169">
        <f t="shared" si="126"/>
        <v>0</v>
      </c>
      <c r="I233" s="76"/>
      <c r="J233" s="1"/>
      <c r="K233" s="1"/>
      <c r="L233" s="1"/>
      <c r="M233" s="1"/>
      <c r="N233" s="82"/>
      <c r="O233" s="1"/>
      <c r="P233" s="42"/>
      <c r="Q233" s="82"/>
      <c r="R233" s="1"/>
      <c r="S233" s="42"/>
      <c r="T233" s="44"/>
    </row>
    <row r="234" spans="1:20" hidden="1" x14ac:dyDescent="0.25">
      <c r="B234" s="55"/>
      <c r="C234" s="2"/>
      <c r="D234" s="524" t="s">
        <v>819</v>
      </c>
      <c r="E234" s="524"/>
      <c r="F234" s="258">
        <f t="shared" si="155"/>
        <v>0</v>
      </c>
      <c r="G234" s="151"/>
      <c r="H234" s="169">
        <f t="shared" si="126"/>
        <v>0</v>
      </c>
      <c r="I234" s="76"/>
      <c r="J234" s="1"/>
      <c r="K234" s="1"/>
      <c r="L234" s="1"/>
      <c r="M234" s="1"/>
      <c r="N234" s="82"/>
      <c r="O234" s="1"/>
      <c r="P234" s="42"/>
      <c r="Q234" s="82"/>
      <c r="R234" s="1"/>
      <c r="S234" s="42"/>
      <c r="T234" s="44"/>
    </row>
    <row r="235" spans="1:20" ht="25.5" hidden="1" customHeight="1" x14ac:dyDescent="0.25">
      <c r="B235" s="55"/>
      <c r="C235" s="2"/>
      <c r="D235" s="523" t="s">
        <v>562</v>
      </c>
      <c r="E235" s="523"/>
      <c r="F235" s="268">
        <f t="shared" si="155"/>
        <v>0</v>
      </c>
      <c r="G235" s="161"/>
      <c r="H235" s="169">
        <f t="shared" si="126"/>
        <v>0</v>
      </c>
      <c r="I235" s="76"/>
      <c r="J235" s="1"/>
      <c r="K235" s="1"/>
      <c r="L235" s="1"/>
      <c r="M235" s="1"/>
      <c r="N235" s="82"/>
      <c r="O235" s="1"/>
      <c r="P235" s="42"/>
      <c r="Q235" s="82"/>
      <c r="R235" s="1"/>
      <c r="S235" s="42"/>
      <c r="T235" s="44"/>
    </row>
    <row r="236" spans="1:20" ht="25.5" hidden="1" customHeight="1" x14ac:dyDescent="0.25">
      <c r="B236" s="55"/>
      <c r="C236" s="2"/>
      <c r="D236" s="523" t="s">
        <v>565</v>
      </c>
      <c r="E236" s="523"/>
      <c r="F236" s="268">
        <f t="shared" si="155"/>
        <v>0</v>
      </c>
      <c r="G236" s="161"/>
      <c r="H236" s="169">
        <f t="shared" si="126"/>
        <v>0</v>
      </c>
      <c r="I236" s="76"/>
      <c r="J236" s="1"/>
      <c r="K236" s="1"/>
      <c r="L236" s="1"/>
      <c r="M236" s="1"/>
      <c r="N236" s="82"/>
      <c r="O236" s="1"/>
      <c r="P236" s="42"/>
      <c r="Q236" s="82"/>
      <c r="R236" s="1"/>
      <c r="S236" s="42"/>
      <c r="T236" s="44"/>
    </row>
    <row r="237" spans="1:20" s="18" customFormat="1" ht="25.5" hidden="1" customHeight="1" x14ac:dyDescent="0.25">
      <c r="A237" s="128" t="s">
        <v>276</v>
      </c>
      <c r="B237" s="93" t="s">
        <v>687</v>
      </c>
      <c r="C237" s="590" t="s">
        <v>607</v>
      </c>
      <c r="D237" s="591"/>
      <c r="E237" s="591"/>
      <c r="F237" s="272">
        <f>F238+F239</f>
        <v>0</v>
      </c>
      <c r="G237" s="165">
        <f t="shared" ref="G237:T237" si="156">G238+G239</f>
        <v>0</v>
      </c>
      <c r="H237" s="168">
        <f t="shared" si="126"/>
        <v>0</v>
      </c>
      <c r="I237" s="95">
        <f t="shared" si="156"/>
        <v>0</v>
      </c>
      <c r="J237" s="96">
        <f t="shared" si="156"/>
        <v>0</v>
      </c>
      <c r="K237" s="96">
        <f t="shared" si="156"/>
        <v>0</v>
      </c>
      <c r="L237" s="96">
        <f t="shared" si="156"/>
        <v>0</v>
      </c>
      <c r="M237" s="96">
        <f t="shared" si="156"/>
        <v>0</v>
      </c>
      <c r="N237" s="99">
        <f t="shared" si="156"/>
        <v>0</v>
      </c>
      <c r="O237" s="96">
        <f t="shared" si="156"/>
        <v>0</v>
      </c>
      <c r="P237" s="98">
        <f t="shared" si="156"/>
        <v>0</v>
      </c>
      <c r="Q237" s="99">
        <f t="shared" si="156"/>
        <v>0</v>
      </c>
      <c r="R237" s="96">
        <f t="shared" si="156"/>
        <v>0</v>
      </c>
      <c r="S237" s="98">
        <f t="shared" si="156"/>
        <v>0</v>
      </c>
      <c r="T237" s="100">
        <f t="shared" si="156"/>
        <v>0</v>
      </c>
    </row>
    <row r="238" spans="1:20" ht="25.5" hidden="1" customHeight="1" x14ac:dyDescent="0.25">
      <c r="B238" s="55"/>
      <c r="C238" s="2"/>
      <c r="D238" s="523" t="s">
        <v>568</v>
      </c>
      <c r="E238" s="523"/>
      <c r="F238" s="268">
        <f t="shared" ref="F238:F239" si="157">SUM(I238:T238)</f>
        <v>0</v>
      </c>
      <c r="G238" s="161"/>
      <c r="H238" s="169">
        <f t="shared" ref="H238:H295" si="158">SUM(F238:G238)</f>
        <v>0</v>
      </c>
      <c r="I238" s="76"/>
      <c r="J238" s="1"/>
      <c r="K238" s="1"/>
      <c r="L238" s="1"/>
      <c r="M238" s="1"/>
      <c r="N238" s="82"/>
      <c r="O238" s="1"/>
      <c r="P238" s="42"/>
      <c r="Q238" s="82"/>
      <c r="R238" s="1"/>
      <c r="S238" s="42"/>
      <c r="T238" s="44"/>
    </row>
    <row r="239" spans="1:20" ht="25.5" hidden="1" customHeight="1" x14ac:dyDescent="0.25">
      <c r="B239" s="55"/>
      <c r="C239" s="2"/>
      <c r="D239" s="523" t="s">
        <v>569</v>
      </c>
      <c r="E239" s="523"/>
      <c r="F239" s="268">
        <f t="shared" si="157"/>
        <v>0</v>
      </c>
      <c r="G239" s="161"/>
      <c r="H239" s="169">
        <f t="shared" si="158"/>
        <v>0</v>
      </c>
      <c r="I239" s="76"/>
      <c r="J239" s="1"/>
      <c r="K239" s="1"/>
      <c r="L239" s="1"/>
      <c r="M239" s="1"/>
      <c r="N239" s="82"/>
      <c r="O239" s="1"/>
      <c r="P239" s="42"/>
      <c r="Q239" s="82"/>
      <c r="R239" s="1"/>
      <c r="S239" s="42"/>
      <c r="T239" s="44"/>
    </row>
    <row r="240" spans="1:20" s="18" customFormat="1" ht="15" hidden="1" customHeight="1" x14ac:dyDescent="0.25">
      <c r="A240" s="128" t="s">
        <v>277</v>
      </c>
      <c r="B240" s="93" t="s">
        <v>688</v>
      </c>
      <c r="C240" s="590" t="s">
        <v>820</v>
      </c>
      <c r="D240" s="591"/>
      <c r="E240" s="591"/>
      <c r="F240" s="272">
        <f>F241+F242+F243+F244+F245+F246+F247+F248+F249+F250+F251</f>
        <v>0</v>
      </c>
      <c r="G240" s="165">
        <f t="shared" ref="G240:T240" si="159">G241+G242+G243+G244+G245+G246+G247+G248+G249+G250+G251</f>
        <v>0</v>
      </c>
      <c r="H240" s="168">
        <f t="shared" si="158"/>
        <v>0</v>
      </c>
      <c r="I240" s="95">
        <f t="shared" si="159"/>
        <v>0</v>
      </c>
      <c r="J240" s="96">
        <f t="shared" si="159"/>
        <v>0</v>
      </c>
      <c r="K240" s="96">
        <f t="shared" si="159"/>
        <v>0</v>
      </c>
      <c r="L240" s="96">
        <f t="shared" si="159"/>
        <v>0</v>
      </c>
      <c r="M240" s="96">
        <f t="shared" si="159"/>
        <v>0</v>
      </c>
      <c r="N240" s="99">
        <f t="shared" si="159"/>
        <v>0</v>
      </c>
      <c r="O240" s="96">
        <f t="shared" si="159"/>
        <v>0</v>
      </c>
      <c r="P240" s="98">
        <f t="shared" si="159"/>
        <v>0</v>
      </c>
      <c r="Q240" s="99">
        <f t="shared" si="159"/>
        <v>0</v>
      </c>
      <c r="R240" s="96">
        <f t="shared" si="159"/>
        <v>0</v>
      </c>
      <c r="S240" s="98">
        <f t="shared" si="159"/>
        <v>0</v>
      </c>
      <c r="T240" s="100">
        <f t="shared" si="159"/>
        <v>0</v>
      </c>
    </row>
    <row r="241" spans="1:20" hidden="1" x14ac:dyDescent="0.25">
      <c r="B241" s="55"/>
      <c r="C241" s="2"/>
      <c r="D241" s="524" t="s">
        <v>372</v>
      </c>
      <c r="E241" s="524"/>
      <c r="F241" s="258">
        <f t="shared" ref="F241:F253" si="160">SUM(I241:T241)</f>
        <v>0</v>
      </c>
      <c r="G241" s="151"/>
      <c r="H241" s="169">
        <f t="shared" si="158"/>
        <v>0</v>
      </c>
      <c r="I241" s="76"/>
      <c r="J241" s="1"/>
      <c r="K241" s="1"/>
      <c r="L241" s="1"/>
      <c r="M241" s="1"/>
      <c r="N241" s="82"/>
      <c r="O241" s="1"/>
      <c r="P241" s="42"/>
      <c r="Q241" s="82"/>
      <c r="R241" s="1"/>
      <c r="S241" s="42"/>
      <c r="T241" s="44"/>
    </row>
    <row r="242" spans="1:20" hidden="1" x14ac:dyDescent="0.25">
      <c r="B242" s="55"/>
      <c r="C242" s="2"/>
      <c r="D242" s="524" t="s">
        <v>821</v>
      </c>
      <c r="E242" s="524"/>
      <c r="F242" s="258">
        <f t="shared" si="160"/>
        <v>0</v>
      </c>
      <c r="G242" s="151"/>
      <c r="H242" s="169">
        <f t="shared" si="158"/>
        <v>0</v>
      </c>
      <c r="I242" s="76"/>
      <c r="J242" s="1"/>
      <c r="K242" s="1"/>
      <c r="L242" s="1"/>
      <c r="M242" s="1"/>
      <c r="N242" s="82"/>
      <c r="O242" s="1"/>
      <c r="P242" s="42"/>
      <c r="Q242" s="82"/>
      <c r="R242" s="1"/>
      <c r="S242" s="42"/>
      <c r="T242" s="44"/>
    </row>
    <row r="243" spans="1:20" hidden="1" x14ac:dyDescent="0.25">
      <c r="B243" s="55"/>
      <c r="C243" s="2"/>
      <c r="D243" s="524" t="s">
        <v>375</v>
      </c>
      <c r="E243" s="524"/>
      <c r="F243" s="258">
        <f t="shared" si="160"/>
        <v>0</v>
      </c>
      <c r="G243" s="151"/>
      <c r="H243" s="169">
        <f t="shared" si="158"/>
        <v>0</v>
      </c>
      <c r="I243" s="76"/>
      <c r="J243" s="1"/>
      <c r="K243" s="1"/>
      <c r="L243" s="1"/>
      <c r="M243" s="1"/>
      <c r="N243" s="82"/>
      <c r="O243" s="1"/>
      <c r="P243" s="42"/>
      <c r="Q243" s="82"/>
      <c r="R243" s="1"/>
      <c r="S243" s="42"/>
      <c r="T243" s="44"/>
    </row>
    <row r="244" spans="1:20" hidden="1" x14ac:dyDescent="0.25">
      <c r="B244" s="55"/>
      <c r="C244" s="2"/>
      <c r="D244" s="524" t="s">
        <v>373</v>
      </c>
      <c r="E244" s="524"/>
      <c r="F244" s="258">
        <f t="shared" si="160"/>
        <v>0</v>
      </c>
      <c r="G244" s="151"/>
      <c r="H244" s="169">
        <f t="shared" si="158"/>
        <v>0</v>
      </c>
      <c r="I244" s="76"/>
      <c r="J244" s="1"/>
      <c r="K244" s="1"/>
      <c r="L244" s="1"/>
      <c r="M244" s="1"/>
      <c r="N244" s="82"/>
      <c r="O244" s="1"/>
      <c r="P244" s="42"/>
      <c r="Q244" s="82"/>
      <c r="R244" s="1"/>
      <c r="S244" s="42"/>
      <c r="T244" s="44"/>
    </row>
    <row r="245" spans="1:20" hidden="1" x14ac:dyDescent="0.25">
      <c r="B245" s="55"/>
      <c r="C245" s="2"/>
      <c r="D245" s="524" t="s">
        <v>822</v>
      </c>
      <c r="E245" s="524"/>
      <c r="F245" s="258">
        <f t="shared" si="160"/>
        <v>0</v>
      </c>
      <c r="G245" s="151"/>
      <c r="H245" s="169">
        <f t="shared" si="158"/>
        <v>0</v>
      </c>
      <c r="I245" s="76"/>
      <c r="J245" s="1"/>
      <c r="K245" s="1"/>
      <c r="L245" s="1"/>
      <c r="M245" s="1"/>
      <c r="N245" s="82"/>
      <c r="O245" s="1"/>
      <c r="P245" s="42"/>
      <c r="Q245" s="82"/>
      <c r="R245" s="1"/>
      <c r="S245" s="42"/>
      <c r="T245" s="44"/>
    </row>
    <row r="246" spans="1:20" ht="25.5" hidden="1" customHeight="1" x14ac:dyDescent="0.25">
      <c r="B246" s="55"/>
      <c r="C246" s="2"/>
      <c r="D246" s="523" t="s">
        <v>537</v>
      </c>
      <c r="E246" s="523"/>
      <c r="F246" s="268">
        <f t="shared" si="160"/>
        <v>0</v>
      </c>
      <c r="G246" s="161"/>
      <c r="H246" s="169">
        <f t="shared" si="158"/>
        <v>0</v>
      </c>
      <c r="I246" s="76"/>
      <c r="J246" s="1"/>
      <c r="K246" s="1"/>
      <c r="L246" s="1"/>
      <c r="M246" s="1"/>
      <c r="N246" s="82"/>
      <c r="O246" s="1"/>
      <c r="P246" s="42"/>
      <c r="Q246" s="82"/>
      <c r="R246" s="1"/>
      <c r="S246" s="42"/>
      <c r="T246" s="44"/>
    </row>
    <row r="247" spans="1:20" ht="25.5" hidden="1" customHeight="1" x14ac:dyDescent="0.25">
      <c r="B247" s="55"/>
      <c r="C247" s="2"/>
      <c r="D247" s="523" t="s">
        <v>540</v>
      </c>
      <c r="E247" s="523"/>
      <c r="F247" s="268">
        <f t="shared" si="160"/>
        <v>0</v>
      </c>
      <c r="G247" s="161"/>
      <c r="H247" s="169">
        <f t="shared" si="158"/>
        <v>0</v>
      </c>
      <c r="I247" s="76"/>
      <c r="J247" s="1"/>
      <c r="K247" s="1"/>
      <c r="L247" s="1"/>
      <c r="M247" s="1"/>
      <c r="N247" s="82"/>
      <c r="O247" s="1"/>
      <c r="P247" s="42"/>
      <c r="Q247" s="82"/>
      <c r="R247" s="1"/>
      <c r="S247" s="42"/>
      <c r="T247" s="44"/>
    </row>
    <row r="248" spans="1:20" hidden="1" x14ac:dyDescent="0.25">
      <c r="B248" s="55"/>
      <c r="C248" s="2"/>
      <c r="D248" s="524" t="s">
        <v>823</v>
      </c>
      <c r="E248" s="524"/>
      <c r="F248" s="258">
        <f t="shared" si="160"/>
        <v>0</v>
      </c>
      <c r="G248" s="151"/>
      <c r="H248" s="169">
        <f t="shared" si="158"/>
        <v>0</v>
      </c>
      <c r="I248" s="76"/>
      <c r="J248" s="1"/>
      <c r="K248" s="1"/>
      <c r="L248" s="1"/>
      <c r="M248" s="1"/>
      <c r="N248" s="82"/>
      <c r="O248" s="1"/>
      <c r="P248" s="42"/>
      <c r="Q248" s="82"/>
      <c r="R248" s="1"/>
      <c r="S248" s="42"/>
      <c r="T248" s="44"/>
    </row>
    <row r="249" spans="1:20" hidden="1" x14ac:dyDescent="0.25">
      <c r="B249" s="55"/>
      <c r="C249" s="2"/>
      <c r="D249" s="524" t="s">
        <v>374</v>
      </c>
      <c r="E249" s="524"/>
      <c r="F249" s="258">
        <f t="shared" si="160"/>
        <v>0</v>
      </c>
      <c r="G249" s="151"/>
      <c r="H249" s="169">
        <f t="shared" si="158"/>
        <v>0</v>
      </c>
      <c r="I249" s="76"/>
      <c r="J249" s="1"/>
      <c r="K249" s="1"/>
      <c r="L249" s="1"/>
      <c r="M249" s="1"/>
      <c r="N249" s="82"/>
      <c r="O249" s="1"/>
      <c r="P249" s="42"/>
      <c r="Q249" s="82"/>
      <c r="R249" s="1"/>
      <c r="S249" s="42"/>
      <c r="T249" s="44"/>
    </row>
    <row r="250" spans="1:20" hidden="1" x14ac:dyDescent="0.25">
      <c r="B250" s="55"/>
      <c r="C250" s="2"/>
      <c r="D250" s="524" t="s">
        <v>824</v>
      </c>
      <c r="E250" s="524"/>
      <c r="F250" s="258">
        <f t="shared" si="160"/>
        <v>0</v>
      </c>
      <c r="G250" s="151"/>
      <c r="H250" s="169">
        <f t="shared" si="158"/>
        <v>0</v>
      </c>
      <c r="I250" s="76"/>
      <c r="J250" s="1"/>
      <c r="K250" s="1"/>
      <c r="L250" s="1"/>
      <c r="M250" s="1"/>
      <c r="N250" s="82"/>
      <c r="O250" s="1"/>
      <c r="P250" s="42"/>
      <c r="Q250" s="82"/>
      <c r="R250" s="1"/>
      <c r="S250" s="42"/>
      <c r="T250" s="44"/>
    </row>
    <row r="251" spans="1:20" hidden="1" x14ac:dyDescent="0.25">
      <c r="B251" s="55"/>
      <c r="C251" s="2"/>
      <c r="D251" s="524" t="s">
        <v>566</v>
      </c>
      <c r="E251" s="524"/>
      <c r="F251" s="258">
        <f t="shared" si="160"/>
        <v>0</v>
      </c>
      <c r="G251" s="151"/>
      <c r="H251" s="169">
        <f t="shared" si="158"/>
        <v>0</v>
      </c>
      <c r="I251" s="76"/>
      <c r="J251" s="1"/>
      <c r="K251" s="1"/>
      <c r="L251" s="1"/>
      <c r="M251" s="1"/>
      <c r="N251" s="82"/>
      <c r="O251" s="1"/>
      <c r="P251" s="42"/>
      <c r="Q251" s="82"/>
      <c r="R251" s="1"/>
      <c r="S251" s="42"/>
      <c r="T251" s="44"/>
    </row>
    <row r="252" spans="1:20" s="18" customFormat="1" hidden="1" x14ac:dyDescent="0.25">
      <c r="A252" s="128" t="s">
        <v>278</v>
      </c>
      <c r="B252" s="93" t="s">
        <v>689</v>
      </c>
      <c r="C252" s="556" t="s">
        <v>279</v>
      </c>
      <c r="D252" s="557"/>
      <c r="E252" s="557"/>
      <c r="F252" s="259">
        <f t="shared" si="160"/>
        <v>0</v>
      </c>
      <c r="G252" s="152"/>
      <c r="H252" s="168">
        <f t="shared" si="158"/>
        <v>0</v>
      </c>
      <c r="I252" s="95"/>
      <c r="J252" s="96"/>
      <c r="K252" s="96"/>
      <c r="L252" s="96"/>
      <c r="M252" s="96"/>
      <c r="N252" s="99"/>
      <c r="O252" s="96"/>
      <c r="P252" s="98"/>
      <c r="Q252" s="99"/>
      <c r="R252" s="96"/>
      <c r="S252" s="98"/>
      <c r="T252" s="100"/>
    </row>
    <row r="253" spans="1:20" s="18" customFormat="1" hidden="1" x14ac:dyDescent="0.25">
      <c r="A253" s="128" t="s">
        <v>280</v>
      </c>
      <c r="B253" s="93" t="s">
        <v>690</v>
      </c>
      <c r="C253" s="556" t="s">
        <v>281</v>
      </c>
      <c r="D253" s="557"/>
      <c r="E253" s="557"/>
      <c r="F253" s="259">
        <f t="shared" si="160"/>
        <v>0</v>
      </c>
      <c r="G253" s="152"/>
      <c r="H253" s="168">
        <f t="shared" si="158"/>
        <v>0</v>
      </c>
      <c r="I253" s="95"/>
      <c r="J253" s="96"/>
      <c r="K253" s="96"/>
      <c r="L253" s="96"/>
      <c r="M253" s="96"/>
      <c r="N253" s="99"/>
      <c r="O253" s="96"/>
      <c r="P253" s="98"/>
      <c r="Q253" s="99"/>
      <c r="R253" s="96"/>
      <c r="S253" s="98"/>
      <c r="T253" s="100"/>
    </row>
    <row r="254" spans="1:20" s="18" customFormat="1" hidden="1" x14ac:dyDescent="0.25">
      <c r="A254" s="128" t="s">
        <v>282</v>
      </c>
      <c r="B254" s="93" t="s">
        <v>691</v>
      </c>
      <c r="C254" s="556" t="s">
        <v>283</v>
      </c>
      <c r="D254" s="557"/>
      <c r="E254" s="557"/>
      <c r="F254" s="259">
        <f>F255+F256+F257+F258+F259+F260+F261+F262+F263+F264</f>
        <v>0</v>
      </c>
      <c r="G254" s="152">
        <f t="shared" ref="G254:T254" si="161">G255+G256+G257+G258+G259+G260+G261+G262+G263+G264</f>
        <v>0</v>
      </c>
      <c r="H254" s="168">
        <f t="shared" si="158"/>
        <v>0</v>
      </c>
      <c r="I254" s="95">
        <f t="shared" si="161"/>
        <v>0</v>
      </c>
      <c r="J254" s="96">
        <f t="shared" si="161"/>
        <v>0</v>
      </c>
      <c r="K254" s="96">
        <f t="shared" si="161"/>
        <v>0</v>
      </c>
      <c r="L254" s="96">
        <f t="shared" si="161"/>
        <v>0</v>
      </c>
      <c r="M254" s="96">
        <f t="shared" si="161"/>
        <v>0</v>
      </c>
      <c r="N254" s="99">
        <f t="shared" si="161"/>
        <v>0</v>
      </c>
      <c r="O254" s="96">
        <f t="shared" si="161"/>
        <v>0</v>
      </c>
      <c r="P254" s="98">
        <f t="shared" si="161"/>
        <v>0</v>
      </c>
      <c r="Q254" s="99">
        <f t="shared" si="161"/>
        <v>0</v>
      </c>
      <c r="R254" s="96">
        <f t="shared" si="161"/>
        <v>0</v>
      </c>
      <c r="S254" s="98">
        <f t="shared" si="161"/>
        <v>0</v>
      </c>
      <c r="T254" s="100">
        <f t="shared" si="161"/>
        <v>0</v>
      </c>
    </row>
    <row r="255" spans="1:20" hidden="1" x14ac:dyDescent="0.25">
      <c r="B255" s="55"/>
      <c r="C255" s="2"/>
      <c r="D255" s="524" t="s">
        <v>376</v>
      </c>
      <c r="E255" s="524"/>
      <c r="F255" s="258">
        <f t="shared" ref="F255:F264" si="162">SUM(I255:T255)</f>
        <v>0</v>
      </c>
      <c r="G255" s="151"/>
      <c r="H255" s="169">
        <f t="shared" si="158"/>
        <v>0</v>
      </c>
      <c r="I255" s="76"/>
      <c r="J255" s="1"/>
      <c r="K255" s="1"/>
      <c r="L255" s="1"/>
      <c r="M255" s="1"/>
      <c r="N255" s="82"/>
      <c r="O255" s="1"/>
      <c r="P255" s="42"/>
      <c r="Q255" s="82"/>
      <c r="R255" s="1"/>
      <c r="S255" s="42"/>
      <c r="T255" s="44"/>
    </row>
    <row r="256" spans="1:20" hidden="1" x14ac:dyDescent="0.25">
      <c r="B256" s="55"/>
      <c r="C256" s="2"/>
      <c r="D256" s="524" t="s">
        <v>377</v>
      </c>
      <c r="E256" s="524"/>
      <c r="F256" s="258">
        <f t="shared" si="162"/>
        <v>0</v>
      </c>
      <c r="G256" s="151"/>
      <c r="H256" s="169">
        <f t="shared" si="158"/>
        <v>0</v>
      </c>
      <c r="I256" s="76"/>
      <c r="J256" s="1"/>
      <c r="K256" s="1"/>
      <c r="L256" s="1"/>
      <c r="M256" s="1"/>
      <c r="N256" s="82"/>
      <c r="O256" s="1"/>
      <c r="P256" s="42"/>
      <c r="Q256" s="82"/>
      <c r="R256" s="1"/>
      <c r="S256" s="42"/>
      <c r="T256" s="44"/>
    </row>
    <row r="257" spans="1:20" hidden="1" x14ac:dyDescent="0.25">
      <c r="B257" s="55"/>
      <c r="C257" s="2"/>
      <c r="D257" s="524" t="s">
        <v>378</v>
      </c>
      <c r="E257" s="524"/>
      <c r="F257" s="258">
        <f t="shared" si="162"/>
        <v>0</v>
      </c>
      <c r="G257" s="151"/>
      <c r="H257" s="169">
        <f t="shared" si="158"/>
        <v>0</v>
      </c>
      <c r="I257" s="76"/>
      <c r="J257" s="1"/>
      <c r="K257" s="1"/>
      <c r="L257" s="1"/>
      <c r="M257" s="1"/>
      <c r="N257" s="82"/>
      <c r="O257" s="1"/>
      <c r="P257" s="42"/>
      <c r="Q257" s="82"/>
      <c r="R257" s="1"/>
      <c r="S257" s="42"/>
      <c r="T257" s="44"/>
    </row>
    <row r="258" spans="1:20" hidden="1" x14ac:dyDescent="0.25">
      <c r="B258" s="55"/>
      <c r="C258" s="2"/>
      <c r="D258" s="524" t="s">
        <v>379</v>
      </c>
      <c r="E258" s="524"/>
      <c r="F258" s="258">
        <f t="shared" si="162"/>
        <v>0</v>
      </c>
      <c r="G258" s="151"/>
      <c r="H258" s="169">
        <f t="shared" si="158"/>
        <v>0</v>
      </c>
      <c r="I258" s="76"/>
      <c r="J258" s="1"/>
      <c r="K258" s="1"/>
      <c r="L258" s="1"/>
      <c r="M258" s="1"/>
      <c r="N258" s="82"/>
      <c r="O258" s="1"/>
      <c r="P258" s="42"/>
      <c r="Q258" s="82"/>
      <c r="R258" s="1"/>
      <c r="S258" s="42"/>
      <c r="T258" s="44"/>
    </row>
    <row r="259" spans="1:20" hidden="1" x14ac:dyDescent="0.25">
      <c r="B259" s="55"/>
      <c r="C259" s="2"/>
      <c r="D259" s="524" t="s">
        <v>380</v>
      </c>
      <c r="E259" s="524"/>
      <c r="F259" s="258">
        <f t="shared" si="162"/>
        <v>0</v>
      </c>
      <c r="G259" s="151"/>
      <c r="H259" s="169">
        <f t="shared" si="158"/>
        <v>0</v>
      </c>
      <c r="I259" s="76"/>
      <c r="J259" s="1"/>
      <c r="K259" s="1"/>
      <c r="L259" s="1"/>
      <c r="M259" s="1"/>
      <c r="N259" s="82"/>
      <c r="O259" s="1"/>
      <c r="P259" s="42"/>
      <c r="Q259" s="82"/>
      <c r="R259" s="1"/>
      <c r="S259" s="42"/>
      <c r="T259" s="44"/>
    </row>
    <row r="260" spans="1:20" ht="25.5" hidden="1" customHeight="1" x14ac:dyDescent="0.25">
      <c r="B260" s="55"/>
      <c r="C260" s="2"/>
      <c r="D260" s="523" t="s">
        <v>538</v>
      </c>
      <c r="E260" s="523"/>
      <c r="F260" s="268">
        <f t="shared" si="162"/>
        <v>0</v>
      </c>
      <c r="G260" s="161"/>
      <c r="H260" s="169">
        <f t="shared" si="158"/>
        <v>0</v>
      </c>
      <c r="I260" s="76"/>
      <c r="J260" s="1"/>
      <c r="K260" s="1"/>
      <c r="L260" s="1"/>
      <c r="M260" s="1"/>
      <c r="N260" s="82"/>
      <c r="O260" s="1"/>
      <c r="P260" s="42"/>
      <c r="Q260" s="82"/>
      <c r="R260" s="1"/>
      <c r="S260" s="42"/>
      <c r="T260" s="44"/>
    </row>
    <row r="261" spans="1:20" ht="25.5" hidden="1" customHeight="1" x14ac:dyDescent="0.25">
      <c r="B261" s="55"/>
      <c r="C261" s="2"/>
      <c r="D261" s="523" t="s">
        <v>541</v>
      </c>
      <c r="E261" s="523"/>
      <c r="F261" s="268">
        <f t="shared" si="162"/>
        <v>0</v>
      </c>
      <c r="G261" s="161"/>
      <c r="H261" s="169">
        <f t="shared" si="158"/>
        <v>0</v>
      </c>
      <c r="I261" s="76"/>
      <c r="J261" s="1"/>
      <c r="K261" s="1"/>
      <c r="L261" s="1"/>
      <c r="M261" s="1"/>
      <c r="N261" s="82"/>
      <c r="O261" s="1"/>
      <c r="P261" s="42"/>
      <c r="Q261" s="82"/>
      <c r="R261" s="1"/>
      <c r="S261" s="42"/>
      <c r="T261" s="44"/>
    </row>
    <row r="262" spans="1:20" hidden="1" x14ac:dyDescent="0.25">
      <c r="B262" s="55"/>
      <c r="C262" s="2"/>
      <c r="D262" s="524" t="s">
        <v>381</v>
      </c>
      <c r="E262" s="524"/>
      <c r="F262" s="258">
        <f t="shared" si="162"/>
        <v>0</v>
      </c>
      <c r="G262" s="151"/>
      <c r="H262" s="169">
        <f t="shared" si="158"/>
        <v>0</v>
      </c>
      <c r="I262" s="76"/>
      <c r="J262" s="1"/>
      <c r="K262" s="1"/>
      <c r="L262" s="1"/>
      <c r="M262" s="1"/>
      <c r="N262" s="82"/>
      <c r="O262" s="1"/>
      <c r="P262" s="42"/>
      <c r="Q262" s="82"/>
      <c r="R262" s="1"/>
      <c r="S262" s="42"/>
      <c r="T262" s="44"/>
    </row>
    <row r="263" spans="1:20" hidden="1" x14ac:dyDescent="0.25">
      <c r="B263" s="55"/>
      <c r="C263" s="2"/>
      <c r="D263" s="524" t="s">
        <v>382</v>
      </c>
      <c r="E263" s="524"/>
      <c r="F263" s="258">
        <f t="shared" si="162"/>
        <v>0</v>
      </c>
      <c r="G263" s="151"/>
      <c r="H263" s="169">
        <f t="shared" si="158"/>
        <v>0</v>
      </c>
      <c r="I263" s="76"/>
      <c r="J263" s="1"/>
      <c r="K263" s="1"/>
      <c r="L263" s="1"/>
      <c r="M263" s="1"/>
      <c r="N263" s="82"/>
      <c r="O263" s="1"/>
      <c r="P263" s="42"/>
      <c r="Q263" s="82"/>
      <c r="R263" s="1"/>
      <c r="S263" s="42"/>
      <c r="T263" s="44"/>
    </row>
    <row r="264" spans="1:20" ht="15.75" hidden="1" thickBot="1" x14ac:dyDescent="0.3">
      <c r="B264" s="57"/>
      <c r="C264" s="20"/>
      <c r="D264" s="559" t="s">
        <v>567</v>
      </c>
      <c r="E264" s="559"/>
      <c r="F264" s="260">
        <f t="shared" si="162"/>
        <v>0</v>
      </c>
      <c r="G264" s="153"/>
      <c r="H264" s="169">
        <f t="shared" si="158"/>
        <v>0</v>
      </c>
      <c r="I264" s="76"/>
      <c r="J264" s="1"/>
      <c r="K264" s="1"/>
      <c r="L264" s="1"/>
      <c r="M264" s="1"/>
      <c r="N264" s="82"/>
      <c r="O264" s="1"/>
      <c r="P264" s="42"/>
      <c r="Q264" s="82"/>
      <c r="R264" s="1"/>
      <c r="S264" s="42"/>
      <c r="T264" s="44"/>
    </row>
    <row r="265" spans="1:20" ht="15.75" thickBot="1" x14ac:dyDescent="0.3">
      <c r="B265" s="101" t="s">
        <v>284</v>
      </c>
      <c r="C265" s="560" t="s">
        <v>285</v>
      </c>
      <c r="D265" s="561"/>
      <c r="E265" s="561"/>
      <c r="F265" s="261">
        <f>F266+F287+F293+F294</f>
        <v>0</v>
      </c>
      <c r="G265" s="154">
        <f t="shared" ref="G265:T265" si="163">G266+G287+G293+G294</f>
        <v>0</v>
      </c>
      <c r="H265" s="166">
        <f t="shared" si="158"/>
        <v>0</v>
      </c>
      <c r="I265" s="87">
        <f t="shared" si="163"/>
        <v>0</v>
      </c>
      <c r="J265" s="88">
        <f t="shared" si="163"/>
        <v>0</v>
      </c>
      <c r="K265" s="88">
        <f t="shared" si="163"/>
        <v>0</v>
      </c>
      <c r="L265" s="88">
        <f t="shared" si="163"/>
        <v>0</v>
      </c>
      <c r="M265" s="88">
        <f t="shared" si="163"/>
        <v>0</v>
      </c>
      <c r="N265" s="91">
        <f t="shared" si="163"/>
        <v>0</v>
      </c>
      <c r="O265" s="88">
        <f t="shared" si="163"/>
        <v>0</v>
      </c>
      <c r="P265" s="90">
        <f t="shared" si="163"/>
        <v>0</v>
      </c>
      <c r="Q265" s="91">
        <f t="shared" si="163"/>
        <v>0</v>
      </c>
      <c r="R265" s="88">
        <f t="shared" si="163"/>
        <v>0</v>
      </c>
      <c r="S265" s="90">
        <f t="shared" si="163"/>
        <v>0</v>
      </c>
      <c r="T265" s="92">
        <f t="shared" si="163"/>
        <v>0</v>
      </c>
    </row>
    <row r="266" spans="1:20" hidden="1" x14ac:dyDescent="0.25">
      <c r="B266" s="117" t="s">
        <v>692</v>
      </c>
      <c r="C266" s="574" t="s">
        <v>286</v>
      </c>
      <c r="D266" s="575"/>
      <c r="E266" s="575"/>
      <c r="F266" s="257">
        <f>F267+F271+F278+F279+F280+F281+F282+F283+F284</f>
        <v>0</v>
      </c>
      <c r="G266" s="150">
        <f t="shared" ref="G266:T266" si="164">G267+G271+G278+G279+G280+G281+G282+G283+G284</f>
        <v>0</v>
      </c>
      <c r="H266" s="167">
        <f t="shared" si="158"/>
        <v>0</v>
      </c>
      <c r="I266" s="119">
        <f t="shared" si="164"/>
        <v>0</v>
      </c>
      <c r="J266" s="120">
        <f t="shared" si="164"/>
        <v>0</v>
      </c>
      <c r="K266" s="120">
        <f t="shared" si="164"/>
        <v>0</v>
      </c>
      <c r="L266" s="120">
        <f t="shared" si="164"/>
        <v>0</v>
      </c>
      <c r="M266" s="120">
        <f t="shared" si="164"/>
        <v>0</v>
      </c>
      <c r="N266" s="123">
        <f t="shared" si="164"/>
        <v>0</v>
      </c>
      <c r="O266" s="120">
        <f t="shared" si="164"/>
        <v>0</v>
      </c>
      <c r="P266" s="122">
        <f t="shared" si="164"/>
        <v>0</v>
      </c>
      <c r="Q266" s="123">
        <f t="shared" si="164"/>
        <v>0</v>
      </c>
      <c r="R266" s="120">
        <f t="shared" si="164"/>
        <v>0</v>
      </c>
      <c r="S266" s="122">
        <f t="shared" si="164"/>
        <v>0</v>
      </c>
      <c r="T266" s="124">
        <f t="shared" si="164"/>
        <v>0</v>
      </c>
    </row>
    <row r="267" spans="1:20" s="18" customFormat="1" hidden="1" x14ac:dyDescent="0.25">
      <c r="A267" s="128"/>
      <c r="B267" s="53" t="s">
        <v>693</v>
      </c>
      <c r="C267" s="576" t="s">
        <v>287</v>
      </c>
      <c r="D267" s="577"/>
      <c r="E267" s="577"/>
      <c r="F267" s="265">
        <f>F268+F269+F270</f>
        <v>0</v>
      </c>
      <c r="G267" s="158">
        <f t="shared" ref="G267:T267" si="165">G268+G269+G270</f>
        <v>0</v>
      </c>
      <c r="H267" s="170">
        <f t="shared" si="158"/>
        <v>0</v>
      </c>
      <c r="I267" s="78">
        <f t="shared" si="165"/>
        <v>0</v>
      </c>
      <c r="J267" s="13">
        <f t="shared" si="165"/>
        <v>0</v>
      </c>
      <c r="K267" s="13">
        <f t="shared" si="165"/>
        <v>0</v>
      </c>
      <c r="L267" s="13">
        <f t="shared" si="165"/>
        <v>0</v>
      </c>
      <c r="M267" s="13">
        <f t="shared" si="165"/>
        <v>0</v>
      </c>
      <c r="N267" s="83">
        <f t="shared" si="165"/>
        <v>0</v>
      </c>
      <c r="O267" s="13">
        <f t="shared" si="165"/>
        <v>0</v>
      </c>
      <c r="P267" s="43">
        <f t="shared" si="165"/>
        <v>0</v>
      </c>
      <c r="Q267" s="83">
        <f t="shared" si="165"/>
        <v>0</v>
      </c>
      <c r="R267" s="13">
        <f t="shared" si="165"/>
        <v>0</v>
      </c>
      <c r="S267" s="43">
        <f t="shared" si="165"/>
        <v>0</v>
      </c>
      <c r="T267" s="45">
        <f t="shared" si="165"/>
        <v>0</v>
      </c>
    </row>
    <row r="268" spans="1:20" s="211" customFormat="1" hidden="1" x14ac:dyDescent="0.25">
      <c r="A268" s="128" t="s">
        <v>288</v>
      </c>
      <c r="B268" s="191" t="s">
        <v>694</v>
      </c>
      <c r="C268" s="252"/>
      <c r="D268" s="585" t="s">
        <v>706</v>
      </c>
      <c r="E268" s="585"/>
      <c r="F268" s="298">
        <f t="shared" ref="F268:F270" si="166">SUM(I268:T268)</f>
        <v>0</v>
      </c>
      <c r="G268" s="299"/>
      <c r="H268" s="193">
        <f t="shared" si="158"/>
        <v>0</v>
      </c>
      <c r="I268" s="201"/>
      <c r="J268" s="195"/>
      <c r="K268" s="195"/>
      <c r="L268" s="195"/>
      <c r="M268" s="195"/>
      <c r="N268" s="196"/>
      <c r="O268" s="195"/>
      <c r="P268" s="194"/>
      <c r="Q268" s="196"/>
      <c r="R268" s="195"/>
      <c r="S268" s="194"/>
      <c r="T268" s="197"/>
    </row>
    <row r="269" spans="1:20" s="211" customFormat="1" hidden="1" x14ac:dyDescent="0.25">
      <c r="A269" s="128" t="s">
        <v>289</v>
      </c>
      <c r="B269" s="191" t="s">
        <v>695</v>
      </c>
      <c r="C269" s="200"/>
      <c r="D269" s="567" t="s">
        <v>707</v>
      </c>
      <c r="E269" s="567"/>
      <c r="F269" s="281">
        <f t="shared" si="166"/>
        <v>0</v>
      </c>
      <c r="G269" s="192"/>
      <c r="H269" s="193">
        <f t="shared" si="158"/>
        <v>0</v>
      </c>
      <c r="I269" s="201"/>
      <c r="J269" s="195"/>
      <c r="K269" s="195"/>
      <c r="L269" s="195"/>
      <c r="M269" s="195"/>
      <c r="N269" s="196"/>
      <c r="O269" s="195"/>
      <c r="P269" s="194"/>
      <c r="Q269" s="196"/>
      <c r="R269" s="195"/>
      <c r="S269" s="194"/>
      <c r="T269" s="197"/>
    </row>
    <row r="270" spans="1:20" s="211" customFormat="1" hidden="1" x14ac:dyDescent="0.25">
      <c r="A270" s="128" t="s">
        <v>290</v>
      </c>
      <c r="B270" s="191" t="s">
        <v>696</v>
      </c>
      <c r="C270" s="200"/>
      <c r="D270" s="567" t="s">
        <v>708</v>
      </c>
      <c r="E270" s="567"/>
      <c r="F270" s="281">
        <f t="shared" si="166"/>
        <v>0</v>
      </c>
      <c r="G270" s="192"/>
      <c r="H270" s="193">
        <f t="shared" si="158"/>
        <v>0</v>
      </c>
      <c r="I270" s="201"/>
      <c r="J270" s="195"/>
      <c r="K270" s="195"/>
      <c r="L270" s="195"/>
      <c r="M270" s="195"/>
      <c r="N270" s="196"/>
      <c r="O270" s="195"/>
      <c r="P270" s="194"/>
      <c r="Q270" s="196"/>
      <c r="R270" s="195"/>
      <c r="S270" s="194"/>
      <c r="T270" s="197"/>
    </row>
    <row r="271" spans="1:20" s="18" customFormat="1" hidden="1" x14ac:dyDescent="0.25">
      <c r="A271" s="128"/>
      <c r="B271" s="53" t="s">
        <v>697</v>
      </c>
      <c r="C271" s="576" t="s">
        <v>291</v>
      </c>
      <c r="D271" s="577"/>
      <c r="E271" s="577"/>
      <c r="F271" s="265">
        <f>F272+F273+F274+F275+F276+F277</f>
        <v>0</v>
      </c>
      <c r="G271" s="158">
        <f t="shared" ref="G271:T271" si="167">G272+G273+G274+G275+G276+G277</f>
        <v>0</v>
      </c>
      <c r="H271" s="170">
        <f t="shared" si="158"/>
        <v>0</v>
      </c>
      <c r="I271" s="78">
        <f t="shared" si="167"/>
        <v>0</v>
      </c>
      <c r="J271" s="13">
        <f t="shared" si="167"/>
        <v>0</v>
      </c>
      <c r="K271" s="13">
        <f t="shared" si="167"/>
        <v>0</v>
      </c>
      <c r="L271" s="13">
        <f t="shared" si="167"/>
        <v>0</v>
      </c>
      <c r="M271" s="13">
        <f t="shared" si="167"/>
        <v>0</v>
      </c>
      <c r="N271" s="83">
        <f t="shared" si="167"/>
        <v>0</v>
      </c>
      <c r="O271" s="13">
        <f t="shared" si="167"/>
        <v>0</v>
      </c>
      <c r="P271" s="43">
        <f t="shared" si="167"/>
        <v>0</v>
      </c>
      <c r="Q271" s="83">
        <f t="shared" si="167"/>
        <v>0</v>
      </c>
      <c r="R271" s="13">
        <f t="shared" si="167"/>
        <v>0</v>
      </c>
      <c r="S271" s="43">
        <f t="shared" si="167"/>
        <v>0</v>
      </c>
      <c r="T271" s="45">
        <f t="shared" si="167"/>
        <v>0</v>
      </c>
    </row>
    <row r="272" spans="1:20" s="211" customFormat="1" hidden="1" x14ac:dyDescent="0.25">
      <c r="A272" s="128" t="s">
        <v>292</v>
      </c>
      <c r="B272" s="191" t="s">
        <v>698</v>
      </c>
      <c r="C272" s="200"/>
      <c r="D272" s="567" t="s">
        <v>383</v>
      </c>
      <c r="E272" s="567"/>
      <c r="F272" s="281">
        <f t="shared" ref="F272:F283" si="168">SUM(I272:T272)</f>
        <v>0</v>
      </c>
      <c r="G272" s="192"/>
      <c r="H272" s="193">
        <f t="shared" si="158"/>
        <v>0</v>
      </c>
      <c r="I272" s="201"/>
      <c r="J272" s="195"/>
      <c r="K272" s="195"/>
      <c r="L272" s="195"/>
      <c r="M272" s="195"/>
      <c r="N272" s="196"/>
      <c r="O272" s="195"/>
      <c r="P272" s="194"/>
      <c r="Q272" s="196"/>
      <c r="R272" s="195"/>
      <c r="S272" s="194"/>
      <c r="T272" s="197"/>
    </row>
    <row r="273" spans="1:20" s="211" customFormat="1" hidden="1" x14ac:dyDescent="0.25">
      <c r="A273" s="128" t="s">
        <v>293</v>
      </c>
      <c r="B273" s="191" t="s">
        <v>699</v>
      </c>
      <c r="C273" s="200"/>
      <c r="D273" s="567" t="s">
        <v>384</v>
      </c>
      <c r="E273" s="567"/>
      <c r="F273" s="281">
        <f t="shared" si="168"/>
        <v>0</v>
      </c>
      <c r="G273" s="192"/>
      <c r="H273" s="193">
        <f t="shared" si="158"/>
        <v>0</v>
      </c>
      <c r="I273" s="201"/>
      <c r="J273" s="195"/>
      <c r="K273" s="195"/>
      <c r="L273" s="195"/>
      <c r="M273" s="195"/>
      <c r="N273" s="196"/>
      <c r="O273" s="195"/>
      <c r="P273" s="194"/>
      <c r="Q273" s="196"/>
      <c r="R273" s="195"/>
      <c r="S273" s="194"/>
      <c r="T273" s="197"/>
    </row>
    <row r="274" spans="1:20" s="211" customFormat="1" hidden="1" x14ac:dyDescent="0.25">
      <c r="A274" s="128" t="s">
        <v>888</v>
      </c>
      <c r="B274" s="191" t="s">
        <v>889</v>
      </c>
      <c r="C274" s="200"/>
      <c r="D274" s="567" t="s">
        <v>890</v>
      </c>
      <c r="E274" s="567"/>
      <c r="F274" s="281">
        <f t="shared" si="168"/>
        <v>0</v>
      </c>
      <c r="G274" s="192"/>
      <c r="H274" s="193">
        <f t="shared" si="158"/>
        <v>0</v>
      </c>
      <c r="I274" s="201"/>
      <c r="J274" s="195"/>
      <c r="K274" s="195"/>
      <c r="L274" s="195"/>
      <c r="M274" s="195"/>
      <c r="N274" s="196"/>
      <c r="O274" s="195"/>
      <c r="P274" s="194"/>
      <c r="Q274" s="196"/>
      <c r="R274" s="195"/>
      <c r="S274" s="194"/>
      <c r="T274" s="197"/>
    </row>
    <row r="275" spans="1:20" s="211" customFormat="1" hidden="1" x14ac:dyDescent="0.25">
      <c r="A275" s="128" t="s">
        <v>294</v>
      </c>
      <c r="B275" s="191" t="s">
        <v>700</v>
      </c>
      <c r="C275" s="200"/>
      <c r="D275" s="567" t="s">
        <v>295</v>
      </c>
      <c r="E275" s="567"/>
      <c r="F275" s="281">
        <f t="shared" si="168"/>
        <v>0</v>
      </c>
      <c r="G275" s="192"/>
      <c r="H275" s="193">
        <f t="shared" si="158"/>
        <v>0</v>
      </c>
      <c r="I275" s="201"/>
      <c r="J275" s="195"/>
      <c r="K275" s="195"/>
      <c r="L275" s="195"/>
      <c r="M275" s="195"/>
      <c r="N275" s="196"/>
      <c r="O275" s="195"/>
      <c r="P275" s="194"/>
      <c r="Q275" s="196"/>
      <c r="R275" s="195"/>
      <c r="S275" s="194"/>
      <c r="T275" s="197"/>
    </row>
    <row r="276" spans="1:20" s="211" customFormat="1" hidden="1" x14ac:dyDescent="0.25">
      <c r="A276" s="128" t="s">
        <v>296</v>
      </c>
      <c r="B276" s="191" t="s">
        <v>701</v>
      </c>
      <c r="C276" s="200"/>
      <c r="D276" s="567" t="s">
        <v>297</v>
      </c>
      <c r="E276" s="567"/>
      <c r="F276" s="281">
        <f t="shared" si="168"/>
        <v>0</v>
      </c>
      <c r="G276" s="192"/>
      <c r="H276" s="193">
        <f t="shared" si="158"/>
        <v>0</v>
      </c>
      <c r="I276" s="201"/>
      <c r="J276" s="195"/>
      <c r="K276" s="195"/>
      <c r="L276" s="195"/>
      <c r="M276" s="195"/>
      <c r="N276" s="196"/>
      <c r="O276" s="195"/>
      <c r="P276" s="194"/>
      <c r="Q276" s="196"/>
      <c r="R276" s="195"/>
      <c r="S276" s="194"/>
      <c r="T276" s="197"/>
    </row>
    <row r="277" spans="1:20" s="211" customFormat="1" hidden="1" x14ac:dyDescent="0.25">
      <c r="A277" s="128" t="s">
        <v>891</v>
      </c>
      <c r="B277" s="191" t="s">
        <v>892</v>
      </c>
      <c r="C277" s="200"/>
      <c r="D277" s="567" t="s">
        <v>893</v>
      </c>
      <c r="E277" s="567"/>
      <c r="F277" s="281">
        <f t="shared" si="168"/>
        <v>0</v>
      </c>
      <c r="G277" s="192"/>
      <c r="H277" s="193">
        <f t="shared" si="158"/>
        <v>0</v>
      </c>
      <c r="I277" s="201"/>
      <c r="J277" s="195"/>
      <c r="K277" s="195"/>
      <c r="L277" s="195"/>
      <c r="M277" s="195"/>
      <c r="N277" s="196"/>
      <c r="O277" s="195"/>
      <c r="P277" s="194"/>
      <c r="Q277" s="196"/>
      <c r="R277" s="195"/>
      <c r="S277" s="194"/>
      <c r="T277" s="197"/>
    </row>
    <row r="278" spans="1:20" s="41" customFormat="1" hidden="1" x14ac:dyDescent="0.25">
      <c r="A278" s="128" t="s">
        <v>894</v>
      </c>
      <c r="B278" s="53" t="s">
        <v>895</v>
      </c>
      <c r="C278" s="576" t="s">
        <v>896</v>
      </c>
      <c r="D278" s="577"/>
      <c r="E278" s="577"/>
      <c r="F278" s="265">
        <f t="shared" si="168"/>
        <v>0</v>
      </c>
      <c r="G278" s="158"/>
      <c r="H278" s="170">
        <f t="shared" si="158"/>
        <v>0</v>
      </c>
      <c r="I278" s="78"/>
      <c r="J278" s="13"/>
      <c r="K278" s="13"/>
      <c r="L278" s="13"/>
      <c r="M278" s="13"/>
      <c r="N278" s="83"/>
      <c r="O278" s="13"/>
      <c r="P278" s="43"/>
      <c r="Q278" s="83"/>
      <c r="R278" s="13"/>
      <c r="S278" s="43"/>
      <c r="T278" s="45"/>
    </row>
    <row r="279" spans="1:20" s="41" customFormat="1" hidden="1" x14ac:dyDescent="0.25">
      <c r="A279" s="128" t="s">
        <v>298</v>
      </c>
      <c r="B279" s="53" t="s">
        <v>702</v>
      </c>
      <c r="C279" s="576" t="s">
        <v>299</v>
      </c>
      <c r="D279" s="577"/>
      <c r="E279" s="577"/>
      <c r="F279" s="265">
        <f t="shared" si="168"/>
        <v>0</v>
      </c>
      <c r="G279" s="158"/>
      <c r="H279" s="170">
        <f t="shared" si="158"/>
        <v>0</v>
      </c>
      <c r="I279" s="78"/>
      <c r="J279" s="13"/>
      <c r="K279" s="13"/>
      <c r="L279" s="13"/>
      <c r="M279" s="13"/>
      <c r="N279" s="83"/>
      <c r="O279" s="13"/>
      <c r="P279" s="43"/>
      <c r="Q279" s="83"/>
      <c r="R279" s="13"/>
      <c r="S279" s="43"/>
      <c r="T279" s="45"/>
    </row>
    <row r="280" spans="1:20" s="41" customFormat="1" hidden="1" x14ac:dyDescent="0.25">
      <c r="A280" s="128" t="s">
        <v>300</v>
      </c>
      <c r="B280" s="53" t="s">
        <v>703</v>
      </c>
      <c r="C280" s="576" t="s">
        <v>897</v>
      </c>
      <c r="D280" s="577"/>
      <c r="E280" s="577"/>
      <c r="F280" s="265">
        <f t="shared" si="168"/>
        <v>0</v>
      </c>
      <c r="G280" s="158"/>
      <c r="H280" s="170">
        <f t="shared" si="158"/>
        <v>0</v>
      </c>
      <c r="I280" s="78"/>
      <c r="J280" s="13"/>
      <c r="K280" s="13"/>
      <c r="L280" s="13"/>
      <c r="M280" s="13"/>
      <c r="N280" s="83"/>
      <c r="O280" s="13"/>
      <c r="P280" s="43"/>
      <c r="Q280" s="83"/>
      <c r="R280" s="13"/>
      <c r="S280" s="43"/>
      <c r="T280" s="45"/>
    </row>
    <row r="281" spans="1:20" s="41" customFormat="1" hidden="1" x14ac:dyDescent="0.25">
      <c r="A281" s="128" t="s">
        <v>301</v>
      </c>
      <c r="B281" s="53" t="s">
        <v>704</v>
      </c>
      <c r="C281" s="576" t="s">
        <v>898</v>
      </c>
      <c r="D281" s="577"/>
      <c r="E281" s="577"/>
      <c r="F281" s="265">
        <f t="shared" si="168"/>
        <v>0</v>
      </c>
      <c r="G281" s="158"/>
      <c r="H281" s="170">
        <f t="shared" si="158"/>
        <v>0</v>
      </c>
      <c r="I281" s="78"/>
      <c r="J281" s="13"/>
      <c r="K281" s="13"/>
      <c r="L281" s="13"/>
      <c r="M281" s="13"/>
      <c r="N281" s="83"/>
      <c r="O281" s="13"/>
      <c r="P281" s="43"/>
      <c r="Q281" s="83"/>
      <c r="R281" s="13"/>
      <c r="S281" s="43"/>
      <c r="T281" s="45"/>
    </row>
    <row r="282" spans="1:20" s="41" customFormat="1" hidden="1" x14ac:dyDescent="0.25">
      <c r="A282" s="128" t="s">
        <v>302</v>
      </c>
      <c r="B282" s="53" t="s">
        <v>705</v>
      </c>
      <c r="C282" s="576" t="s">
        <v>303</v>
      </c>
      <c r="D282" s="577"/>
      <c r="E282" s="577"/>
      <c r="F282" s="265">
        <f t="shared" si="168"/>
        <v>0</v>
      </c>
      <c r="G282" s="158"/>
      <c r="H282" s="170">
        <f t="shared" si="158"/>
        <v>0</v>
      </c>
      <c r="I282" s="78"/>
      <c r="J282" s="13"/>
      <c r="K282" s="13"/>
      <c r="L282" s="13"/>
      <c r="M282" s="13"/>
      <c r="N282" s="83"/>
      <c r="O282" s="13"/>
      <c r="P282" s="43"/>
      <c r="Q282" s="83"/>
      <c r="R282" s="13"/>
      <c r="S282" s="43"/>
      <c r="T282" s="45"/>
    </row>
    <row r="283" spans="1:20" s="41" customFormat="1" hidden="1" x14ac:dyDescent="0.25">
      <c r="A283" s="128" t="s">
        <v>899</v>
      </c>
      <c r="B283" s="53" t="s">
        <v>900</v>
      </c>
      <c r="C283" s="576" t="s">
        <v>902</v>
      </c>
      <c r="D283" s="577"/>
      <c r="E283" s="577"/>
      <c r="F283" s="265">
        <f t="shared" si="168"/>
        <v>0</v>
      </c>
      <c r="G283" s="158"/>
      <c r="H283" s="170">
        <f t="shared" si="158"/>
        <v>0</v>
      </c>
      <c r="I283" s="78"/>
      <c r="J283" s="13"/>
      <c r="K283" s="13"/>
      <c r="L283" s="13"/>
      <c r="M283" s="13"/>
      <c r="N283" s="83"/>
      <c r="O283" s="13"/>
      <c r="P283" s="43"/>
      <c r="Q283" s="83"/>
      <c r="R283" s="13"/>
      <c r="S283" s="43"/>
      <c r="T283" s="45"/>
    </row>
    <row r="284" spans="1:20" s="41" customFormat="1" hidden="1" x14ac:dyDescent="0.25">
      <c r="A284" s="128"/>
      <c r="B284" s="53" t="s">
        <v>901</v>
      </c>
      <c r="C284" s="576" t="s">
        <v>903</v>
      </c>
      <c r="D284" s="577"/>
      <c r="E284" s="577"/>
      <c r="F284" s="265">
        <f>F285+F286</f>
        <v>0</v>
      </c>
      <c r="G284" s="158">
        <f t="shared" ref="G284:T284" si="169">G285+G286</f>
        <v>0</v>
      </c>
      <c r="H284" s="170">
        <f t="shared" si="158"/>
        <v>0</v>
      </c>
      <c r="I284" s="78">
        <f t="shared" si="169"/>
        <v>0</v>
      </c>
      <c r="J284" s="13">
        <f t="shared" si="169"/>
        <v>0</v>
      </c>
      <c r="K284" s="13">
        <f t="shared" si="169"/>
        <v>0</v>
      </c>
      <c r="L284" s="13">
        <f t="shared" si="169"/>
        <v>0</v>
      </c>
      <c r="M284" s="13">
        <f t="shared" si="169"/>
        <v>0</v>
      </c>
      <c r="N284" s="83">
        <f t="shared" si="169"/>
        <v>0</v>
      </c>
      <c r="O284" s="13">
        <f t="shared" si="169"/>
        <v>0</v>
      </c>
      <c r="P284" s="43">
        <f t="shared" si="169"/>
        <v>0</v>
      </c>
      <c r="Q284" s="83">
        <f t="shared" si="169"/>
        <v>0</v>
      </c>
      <c r="R284" s="13">
        <f t="shared" si="169"/>
        <v>0</v>
      </c>
      <c r="S284" s="43">
        <f t="shared" si="169"/>
        <v>0</v>
      </c>
      <c r="T284" s="45">
        <f t="shared" si="169"/>
        <v>0</v>
      </c>
    </row>
    <row r="285" spans="1:20" s="211" customFormat="1" hidden="1" x14ac:dyDescent="0.25">
      <c r="A285" s="128" t="s">
        <v>905</v>
      </c>
      <c r="B285" s="191" t="s">
        <v>904</v>
      </c>
      <c r="C285" s="200"/>
      <c r="D285" s="567" t="s">
        <v>908</v>
      </c>
      <c r="E285" s="567"/>
      <c r="F285" s="281">
        <f t="shared" ref="F285:F286" si="170">SUM(I285:T285)</f>
        <v>0</v>
      </c>
      <c r="G285" s="192"/>
      <c r="H285" s="193">
        <f t="shared" si="158"/>
        <v>0</v>
      </c>
      <c r="I285" s="201"/>
      <c r="J285" s="195"/>
      <c r="K285" s="195"/>
      <c r="L285" s="195"/>
      <c r="M285" s="195"/>
      <c r="N285" s="196"/>
      <c r="O285" s="195"/>
      <c r="P285" s="194"/>
      <c r="Q285" s="196"/>
      <c r="R285" s="195"/>
      <c r="S285" s="194"/>
      <c r="T285" s="197"/>
    </row>
    <row r="286" spans="1:20" s="211" customFormat="1" hidden="1" x14ac:dyDescent="0.25">
      <c r="A286" s="128" t="s">
        <v>906</v>
      </c>
      <c r="B286" s="191" t="s">
        <v>907</v>
      </c>
      <c r="C286" s="200"/>
      <c r="D286" s="567" t="s">
        <v>909</v>
      </c>
      <c r="E286" s="567"/>
      <c r="F286" s="281">
        <f t="shared" si="170"/>
        <v>0</v>
      </c>
      <c r="G286" s="192"/>
      <c r="H286" s="193">
        <f t="shared" si="158"/>
        <v>0</v>
      </c>
      <c r="I286" s="201"/>
      <c r="J286" s="195"/>
      <c r="K286" s="195"/>
      <c r="L286" s="195"/>
      <c r="M286" s="195"/>
      <c r="N286" s="196"/>
      <c r="O286" s="195"/>
      <c r="P286" s="194"/>
      <c r="Q286" s="196"/>
      <c r="R286" s="195"/>
      <c r="S286" s="194"/>
      <c r="T286" s="197"/>
    </row>
    <row r="287" spans="1:20" hidden="1" x14ac:dyDescent="0.25">
      <c r="B287" s="93" t="s">
        <v>709</v>
      </c>
      <c r="C287" s="556" t="s">
        <v>304</v>
      </c>
      <c r="D287" s="557"/>
      <c r="E287" s="557"/>
      <c r="F287" s="259">
        <f>F288+F289+F290+F291+F292</f>
        <v>0</v>
      </c>
      <c r="G287" s="152">
        <f t="shared" ref="G287:T287" si="171">G288+G289+G290+G291+G292</f>
        <v>0</v>
      </c>
      <c r="H287" s="168">
        <f t="shared" si="158"/>
        <v>0</v>
      </c>
      <c r="I287" s="95">
        <f t="shared" si="171"/>
        <v>0</v>
      </c>
      <c r="J287" s="96">
        <f t="shared" si="171"/>
        <v>0</v>
      </c>
      <c r="K287" s="96">
        <f t="shared" si="171"/>
        <v>0</v>
      </c>
      <c r="L287" s="96">
        <f t="shared" si="171"/>
        <v>0</v>
      </c>
      <c r="M287" s="96">
        <f t="shared" si="171"/>
        <v>0</v>
      </c>
      <c r="N287" s="99">
        <f t="shared" si="171"/>
        <v>0</v>
      </c>
      <c r="O287" s="96">
        <f t="shared" si="171"/>
        <v>0</v>
      </c>
      <c r="P287" s="98">
        <f t="shared" si="171"/>
        <v>0</v>
      </c>
      <c r="Q287" s="99">
        <f t="shared" si="171"/>
        <v>0</v>
      </c>
      <c r="R287" s="96">
        <f t="shared" si="171"/>
        <v>0</v>
      </c>
      <c r="S287" s="98">
        <f t="shared" si="171"/>
        <v>0</v>
      </c>
      <c r="T287" s="100">
        <f t="shared" si="171"/>
        <v>0</v>
      </c>
    </row>
    <row r="288" spans="1:20" s="41" customFormat="1" hidden="1" x14ac:dyDescent="0.25">
      <c r="A288" s="128" t="s">
        <v>305</v>
      </c>
      <c r="B288" s="198" t="s">
        <v>710</v>
      </c>
      <c r="C288" s="586" t="s">
        <v>385</v>
      </c>
      <c r="D288" s="587"/>
      <c r="E288" s="587"/>
      <c r="F288" s="282">
        <f t="shared" ref="F288:F294" si="172">SUM(I288:T288)</f>
        <v>0</v>
      </c>
      <c r="G288" s="199"/>
      <c r="H288" s="213">
        <f t="shared" si="158"/>
        <v>0</v>
      </c>
      <c r="I288" s="214"/>
      <c r="J288" s="215"/>
      <c r="K288" s="215"/>
      <c r="L288" s="215"/>
      <c r="M288" s="215"/>
      <c r="N288" s="219"/>
      <c r="O288" s="215"/>
      <c r="P288" s="217"/>
      <c r="Q288" s="219"/>
      <c r="R288" s="215"/>
      <c r="S288" s="217"/>
      <c r="T288" s="216"/>
    </row>
    <row r="289" spans="1:20" s="41" customFormat="1" hidden="1" x14ac:dyDescent="0.25">
      <c r="A289" s="128" t="s">
        <v>306</v>
      </c>
      <c r="B289" s="198" t="s">
        <v>711</v>
      </c>
      <c r="C289" s="586" t="s">
        <v>386</v>
      </c>
      <c r="D289" s="587"/>
      <c r="E289" s="587"/>
      <c r="F289" s="282">
        <f t="shared" si="172"/>
        <v>0</v>
      </c>
      <c r="G289" s="199"/>
      <c r="H289" s="213">
        <f t="shared" si="158"/>
        <v>0</v>
      </c>
      <c r="I289" s="214"/>
      <c r="J289" s="215"/>
      <c r="K289" s="215"/>
      <c r="L289" s="215"/>
      <c r="M289" s="215"/>
      <c r="N289" s="219"/>
      <c r="O289" s="215"/>
      <c r="P289" s="217"/>
      <c r="Q289" s="219"/>
      <c r="R289" s="215"/>
      <c r="S289" s="217"/>
      <c r="T289" s="216"/>
    </row>
    <row r="290" spans="1:20" s="41" customFormat="1" hidden="1" x14ac:dyDescent="0.25">
      <c r="A290" s="128" t="s">
        <v>307</v>
      </c>
      <c r="B290" s="198" t="s">
        <v>712</v>
      </c>
      <c r="C290" s="586" t="s">
        <v>308</v>
      </c>
      <c r="D290" s="587"/>
      <c r="E290" s="587"/>
      <c r="F290" s="282">
        <f t="shared" si="172"/>
        <v>0</v>
      </c>
      <c r="G290" s="199"/>
      <c r="H290" s="213">
        <f t="shared" si="158"/>
        <v>0</v>
      </c>
      <c r="I290" s="214"/>
      <c r="J290" s="215"/>
      <c r="K290" s="215"/>
      <c r="L290" s="215"/>
      <c r="M290" s="215"/>
      <c r="N290" s="219"/>
      <c r="O290" s="215"/>
      <c r="P290" s="217"/>
      <c r="Q290" s="219"/>
      <c r="R290" s="215"/>
      <c r="S290" s="217"/>
      <c r="T290" s="216"/>
    </row>
    <row r="291" spans="1:20" s="41" customFormat="1" hidden="1" x14ac:dyDescent="0.25">
      <c r="A291" s="128" t="s">
        <v>309</v>
      </c>
      <c r="B291" s="198" t="s">
        <v>713</v>
      </c>
      <c r="C291" s="586" t="s">
        <v>310</v>
      </c>
      <c r="D291" s="587"/>
      <c r="E291" s="587"/>
      <c r="F291" s="282">
        <f t="shared" si="172"/>
        <v>0</v>
      </c>
      <c r="G291" s="199"/>
      <c r="H291" s="213">
        <f t="shared" si="158"/>
        <v>0</v>
      </c>
      <c r="I291" s="214"/>
      <c r="J291" s="215"/>
      <c r="K291" s="215"/>
      <c r="L291" s="215"/>
      <c r="M291" s="215"/>
      <c r="N291" s="219"/>
      <c r="O291" s="215"/>
      <c r="P291" s="217"/>
      <c r="Q291" s="219"/>
      <c r="R291" s="215"/>
      <c r="S291" s="217"/>
      <c r="T291" s="216"/>
    </row>
    <row r="292" spans="1:20" s="41" customFormat="1" hidden="1" x14ac:dyDescent="0.25">
      <c r="A292" s="128" t="s">
        <v>311</v>
      </c>
      <c r="B292" s="198" t="s">
        <v>714</v>
      </c>
      <c r="C292" s="586" t="s">
        <v>387</v>
      </c>
      <c r="D292" s="587"/>
      <c r="E292" s="587"/>
      <c r="F292" s="282">
        <f t="shared" si="172"/>
        <v>0</v>
      </c>
      <c r="G292" s="199"/>
      <c r="H292" s="213">
        <f t="shared" si="158"/>
        <v>0</v>
      </c>
      <c r="I292" s="214"/>
      <c r="J292" s="215"/>
      <c r="K292" s="215"/>
      <c r="L292" s="215"/>
      <c r="M292" s="215"/>
      <c r="N292" s="219"/>
      <c r="O292" s="215"/>
      <c r="P292" s="217"/>
      <c r="Q292" s="219"/>
      <c r="R292" s="215"/>
      <c r="S292" s="217"/>
      <c r="T292" s="216"/>
    </row>
    <row r="293" spans="1:20" hidden="1" x14ac:dyDescent="0.25">
      <c r="A293" s="128" t="s">
        <v>313</v>
      </c>
      <c r="B293" s="93" t="s">
        <v>715</v>
      </c>
      <c r="C293" s="556" t="s">
        <v>312</v>
      </c>
      <c r="D293" s="557"/>
      <c r="E293" s="557"/>
      <c r="F293" s="259">
        <f t="shared" si="172"/>
        <v>0</v>
      </c>
      <c r="G293" s="152"/>
      <c r="H293" s="168">
        <f t="shared" si="158"/>
        <v>0</v>
      </c>
      <c r="I293" s="95"/>
      <c r="J293" s="96"/>
      <c r="K293" s="96"/>
      <c r="L293" s="96"/>
      <c r="M293" s="96"/>
      <c r="N293" s="99"/>
      <c r="O293" s="96"/>
      <c r="P293" s="98"/>
      <c r="Q293" s="99"/>
      <c r="R293" s="96"/>
      <c r="S293" s="98"/>
      <c r="T293" s="100"/>
    </row>
    <row r="294" spans="1:20" ht="15.75" hidden="1" thickBot="1" x14ac:dyDescent="0.3">
      <c r="A294" s="128" t="s">
        <v>910</v>
      </c>
      <c r="B294" s="93" t="s">
        <v>911</v>
      </c>
      <c r="C294" s="556" t="s">
        <v>912</v>
      </c>
      <c r="D294" s="557"/>
      <c r="E294" s="557"/>
      <c r="F294" s="259">
        <f t="shared" si="172"/>
        <v>0</v>
      </c>
      <c r="G294" s="152"/>
      <c r="H294" s="168">
        <f t="shared" si="158"/>
        <v>0</v>
      </c>
      <c r="I294" s="95"/>
      <c r="J294" s="96"/>
      <c r="K294" s="96"/>
      <c r="L294" s="96"/>
      <c r="M294" s="96"/>
      <c r="N294" s="99"/>
      <c r="O294" s="96"/>
      <c r="P294" s="98"/>
      <c r="Q294" s="99"/>
      <c r="R294" s="96"/>
      <c r="S294" s="98"/>
      <c r="T294" s="100"/>
    </row>
    <row r="295" spans="1:20" ht="15.75" thickBot="1" x14ac:dyDescent="0.3">
      <c r="B295" s="588" t="s">
        <v>314</v>
      </c>
      <c r="C295" s="589"/>
      <c r="D295" s="589"/>
      <c r="E295" s="589"/>
      <c r="F295" s="256">
        <f>F5+F28+F38+F93+F109+F185+F197+F202+F265</f>
        <v>73051420.529999971</v>
      </c>
      <c r="G295" s="149">
        <f>G5+G28+G38+G93+G109+G185+G197+G202+G265</f>
        <v>422925</v>
      </c>
      <c r="H295" s="166">
        <f t="shared" si="158"/>
        <v>73474345.529999971</v>
      </c>
      <c r="I295" s="87">
        <f t="shared" ref="I295:T295" si="173">I5+I28+I38+I93+I109+I185+I197+I202+I265</f>
        <v>3564176</v>
      </c>
      <c r="J295" s="88">
        <f t="shared" si="173"/>
        <v>1385222.0973999999</v>
      </c>
      <c r="K295" s="88">
        <f t="shared" si="173"/>
        <v>1451839.5174</v>
      </c>
      <c r="L295" s="88">
        <f t="shared" si="173"/>
        <v>1334538.0973999999</v>
      </c>
      <c r="M295" s="88">
        <f t="shared" si="173"/>
        <v>2213066.0973999999</v>
      </c>
      <c r="N295" s="91">
        <f t="shared" si="173"/>
        <v>1507316.0973999999</v>
      </c>
      <c r="O295" s="88">
        <f t="shared" si="173"/>
        <v>1286616.0973999999</v>
      </c>
      <c r="P295" s="90">
        <f t="shared" si="173"/>
        <v>1229316.0973999999</v>
      </c>
      <c r="Q295" s="91">
        <f t="shared" si="173"/>
        <v>1540916.0973999999</v>
      </c>
      <c r="R295" s="88">
        <f t="shared" si="173"/>
        <v>9778161.0895259846</v>
      </c>
      <c r="S295" s="90">
        <f t="shared" si="173"/>
        <v>1546796.0973999999</v>
      </c>
      <c r="T295" s="92">
        <f t="shared" si="173"/>
        <v>46636382.143873982</v>
      </c>
    </row>
    <row r="296" spans="1:20" x14ac:dyDescent="0.25">
      <c r="B296" s="22"/>
      <c r="C296" s="23"/>
      <c r="D296" s="23"/>
      <c r="E296" s="24"/>
      <c r="F296" s="24"/>
      <c r="G296" s="24"/>
      <c r="H296" s="60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</row>
    <row r="297" spans="1:20" x14ac:dyDescent="0.25">
      <c r="B297" s="25"/>
      <c r="C297" s="26"/>
      <c r="D297" s="26"/>
      <c r="E297" s="24"/>
      <c r="F297" s="24"/>
      <c r="G297" s="24"/>
      <c r="H297" s="60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</row>
    <row r="298" spans="1:20" x14ac:dyDescent="0.25">
      <c r="B298" s="27"/>
      <c r="C298" s="24"/>
      <c r="D298" s="24"/>
      <c r="E298" s="28"/>
      <c r="F298" s="28"/>
      <c r="G298" s="28"/>
      <c r="H298" s="60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</row>
    <row r="299" spans="1:20" x14ac:dyDescent="0.25">
      <c r="B299" s="27"/>
      <c r="C299" s="24"/>
      <c r="D299" s="24"/>
      <c r="E299" s="28"/>
      <c r="F299" s="28"/>
      <c r="G299" s="28"/>
      <c r="H299" s="60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</row>
    <row r="300" spans="1:20" x14ac:dyDescent="0.25">
      <c r="B300" s="27"/>
      <c r="C300" s="24"/>
      <c r="D300" s="24"/>
      <c r="E300" s="28"/>
      <c r="F300" s="28"/>
      <c r="G300" s="28"/>
      <c r="H300" s="60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</row>
    <row r="301" spans="1:20" x14ac:dyDescent="0.25">
      <c r="B301" s="27"/>
      <c r="C301" s="24"/>
      <c r="D301" s="24"/>
      <c r="E301" s="28"/>
      <c r="F301" s="28"/>
      <c r="G301" s="28"/>
      <c r="H301" s="60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</row>
    <row r="302" spans="1:20" x14ac:dyDescent="0.25">
      <c r="B302" s="27"/>
      <c r="C302" s="24"/>
      <c r="D302" s="24"/>
      <c r="E302" s="28"/>
      <c r="F302" s="28"/>
      <c r="G302" s="28"/>
      <c r="H302" s="60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</row>
    <row r="303" spans="1:20" x14ac:dyDescent="0.25">
      <c r="B303" s="27"/>
      <c r="C303" s="24"/>
      <c r="D303" s="24"/>
      <c r="E303" s="28"/>
      <c r="F303" s="28"/>
      <c r="G303" s="28"/>
      <c r="H303" s="60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</row>
    <row r="304" spans="1:20" x14ac:dyDescent="0.25">
      <c r="B304" s="27"/>
      <c r="C304" s="28"/>
      <c r="D304" s="28"/>
      <c r="E304" s="24"/>
      <c r="F304" s="24"/>
      <c r="G304" s="24"/>
      <c r="H304" s="60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</row>
    <row r="305" spans="1:20" x14ac:dyDescent="0.25">
      <c r="B305" s="27"/>
      <c r="C305" s="28"/>
      <c r="D305" s="28"/>
      <c r="E305" s="24"/>
      <c r="F305" s="24"/>
      <c r="G305" s="24"/>
      <c r="H305" s="60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</row>
    <row r="306" spans="1:20" x14ac:dyDescent="0.25">
      <c r="B306" s="27"/>
      <c r="C306" s="28"/>
      <c r="D306" s="28"/>
      <c r="E306" s="24"/>
      <c r="F306" s="24"/>
      <c r="G306" s="24"/>
      <c r="H306" s="60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</row>
    <row r="307" spans="1:20" x14ac:dyDescent="0.25">
      <c r="B307" s="27"/>
      <c r="C307" s="24"/>
      <c r="D307" s="24"/>
      <c r="E307" s="28"/>
      <c r="F307" s="28"/>
      <c r="G307" s="28"/>
      <c r="H307" s="60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</row>
    <row r="308" spans="1:20" x14ac:dyDescent="0.25">
      <c r="B308" s="27"/>
      <c r="C308" s="24"/>
      <c r="D308" s="24"/>
      <c r="E308" s="28"/>
      <c r="F308" s="28"/>
      <c r="G308" s="28"/>
      <c r="H308" s="60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</row>
    <row r="309" spans="1:20" x14ac:dyDescent="0.25">
      <c r="B309" s="27"/>
      <c r="C309" s="24"/>
      <c r="D309" s="24"/>
      <c r="E309" s="28"/>
      <c r="F309" s="28"/>
      <c r="G309" s="28"/>
      <c r="H309" s="60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</row>
    <row r="310" spans="1:20" x14ac:dyDescent="0.25">
      <c r="A310" s="130"/>
      <c r="B310" s="27"/>
      <c r="C310" s="24"/>
      <c r="D310" s="24"/>
      <c r="E310" s="28"/>
      <c r="F310" s="28"/>
      <c r="G310" s="28"/>
      <c r="H310" s="60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</row>
    <row r="311" spans="1:20" x14ac:dyDescent="0.25">
      <c r="A311" s="130"/>
      <c r="B311" s="27"/>
      <c r="C311" s="24"/>
      <c r="D311" s="24"/>
      <c r="E311" s="28"/>
      <c r="F311" s="28"/>
      <c r="G311" s="28"/>
      <c r="H311" s="60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</row>
    <row r="312" spans="1:20" x14ac:dyDescent="0.25">
      <c r="A312" s="130"/>
      <c r="B312" s="27"/>
      <c r="C312" s="24"/>
      <c r="D312" s="24"/>
      <c r="E312" s="28"/>
      <c r="F312" s="28"/>
      <c r="G312" s="28"/>
      <c r="H312" s="60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</row>
    <row r="313" spans="1:20" x14ac:dyDescent="0.25">
      <c r="A313" s="130"/>
      <c r="B313" s="27"/>
      <c r="C313" s="24"/>
      <c r="D313" s="24"/>
      <c r="E313" s="28"/>
      <c r="F313" s="28"/>
      <c r="G313" s="28"/>
      <c r="H313" s="60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</row>
    <row r="314" spans="1:20" x14ac:dyDescent="0.25">
      <c r="A314" s="130"/>
      <c r="B314" s="27"/>
      <c r="C314" s="24"/>
      <c r="D314" s="24"/>
      <c r="E314" s="28"/>
      <c r="F314" s="28"/>
      <c r="G314" s="28"/>
      <c r="H314" s="60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</row>
    <row r="315" spans="1:20" x14ac:dyDescent="0.25">
      <c r="A315" s="130"/>
      <c r="B315" s="27"/>
      <c r="C315" s="24"/>
      <c r="D315" s="24"/>
      <c r="E315" s="28"/>
      <c r="F315" s="28"/>
      <c r="G315" s="28"/>
      <c r="H315" s="60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</row>
    <row r="316" spans="1:20" x14ac:dyDescent="0.25">
      <c r="A316" s="130"/>
      <c r="B316" s="27"/>
      <c r="C316" s="24"/>
      <c r="D316" s="24"/>
      <c r="E316" s="28"/>
      <c r="F316" s="28"/>
      <c r="G316" s="28"/>
      <c r="H316" s="60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</row>
    <row r="317" spans="1:20" x14ac:dyDescent="0.25">
      <c r="A317" s="130"/>
      <c r="B317" s="27"/>
      <c r="C317" s="28"/>
      <c r="D317" s="28"/>
      <c r="E317" s="24"/>
      <c r="F317" s="24"/>
      <c r="G317" s="24"/>
      <c r="H317" s="60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</row>
    <row r="318" spans="1:20" x14ac:dyDescent="0.25">
      <c r="A318" s="130"/>
      <c r="B318" s="27"/>
      <c r="C318" s="24"/>
      <c r="D318" s="24"/>
      <c r="E318" s="28"/>
      <c r="F318" s="28"/>
      <c r="G318" s="28"/>
      <c r="H318" s="60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</row>
    <row r="319" spans="1:20" x14ac:dyDescent="0.25">
      <c r="A319" s="130"/>
      <c r="B319" s="27"/>
      <c r="C319" s="24"/>
      <c r="D319" s="24"/>
      <c r="E319" s="28"/>
      <c r="F319" s="28"/>
      <c r="G319" s="28"/>
      <c r="H319" s="60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</row>
    <row r="320" spans="1:20" x14ac:dyDescent="0.25">
      <c r="A320" s="130"/>
      <c r="B320" s="27"/>
      <c r="C320" s="24"/>
      <c r="D320" s="24"/>
      <c r="E320" s="28"/>
      <c r="F320" s="28"/>
      <c r="G320" s="28"/>
      <c r="H320" s="60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</row>
    <row r="321" spans="1:20" x14ac:dyDescent="0.25">
      <c r="A321" s="130"/>
      <c r="B321" s="27"/>
      <c r="C321" s="24"/>
      <c r="D321" s="24"/>
      <c r="E321" s="28"/>
      <c r="F321" s="28"/>
      <c r="G321" s="28"/>
      <c r="H321" s="60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</row>
    <row r="322" spans="1:20" x14ac:dyDescent="0.25">
      <c r="A322" s="130"/>
      <c r="B322" s="27"/>
      <c r="C322" s="24"/>
      <c r="D322" s="24"/>
      <c r="E322" s="28"/>
      <c r="F322" s="28"/>
      <c r="G322" s="28"/>
      <c r="H322" s="60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</row>
    <row r="323" spans="1:20" x14ac:dyDescent="0.25">
      <c r="A323" s="130"/>
      <c r="B323" s="27"/>
      <c r="C323" s="24"/>
      <c r="D323" s="24"/>
      <c r="E323" s="28"/>
      <c r="F323" s="28"/>
      <c r="G323" s="28"/>
      <c r="H323" s="60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</row>
    <row r="324" spans="1:20" x14ac:dyDescent="0.25">
      <c r="A324" s="130"/>
      <c r="B324" s="27"/>
      <c r="C324" s="24"/>
      <c r="D324" s="24"/>
      <c r="E324" s="28"/>
      <c r="F324" s="28"/>
      <c r="G324" s="28"/>
      <c r="H324" s="60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</row>
    <row r="325" spans="1:20" x14ac:dyDescent="0.25">
      <c r="A325" s="130"/>
      <c r="B325" s="27"/>
      <c r="C325" s="24"/>
      <c r="D325" s="24"/>
      <c r="E325" s="28"/>
      <c r="F325" s="28"/>
      <c r="G325" s="28"/>
      <c r="H325" s="60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</row>
    <row r="326" spans="1:20" x14ac:dyDescent="0.25">
      <c r="A326" s="130"/>
      <c r="B326" s="27"/>
      <c r="C326" s="24"/>
      <c r="D326" s="24"/>
      <c r="E326" s="28"/>
      <c r="F326" s="28"/>
      <c r="G326" s="28"/>
      <c r="H326" s="60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</row>
    <row r="327" spans="1:20" x14ac:dyDescent="0.25">
      <c r="A327" s="130"/>
      <c r="B327" s="27"/>
      <c r="C327" s="24"/>
      <c r="D327" s="24"/>
      <c r="E327" s="28"/>
      <c r="F327" s="28"/>
      <c r="G327" s="28"/>
      <c r="H327" s="60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</row>
    <row r="328" spans="1:20" x14ac:dyDescent="0.25">
      <c r="A328" s="130"/>
      <c r="B328" s="27"/>
      <c r="C328" s="28"/>
      <c r="D328" s="28"/>
      <c r="E328" s="24"/>
      <c r="F328" s="24"/>
      <c r="G328" s="24"/>
      <c r="H328" s="60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</row>
    <row r="329" spans="1:20" x14ac:dyDescent="0.25">
      <c r="A329" s="130"/>
      <c r="B329" s="27"/>
      <c r="C329" s="24"/>
      <c r="D329" s="24"/>
      <c r="E329" s="28"/>
      <c r="F329" s="28"/>
      <c r="G329" s="28"/>
      <c r="H329" s="60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</row>
    <row r="330" spans="1:20" x14ac:dyDescent="0.25">
      <c r="A330" s="130"/>
      <c r="B330" s="27"/>
      <c r="C330" s="24"/>
      <c r="D330" s="24"/>
      <c r="E330" s="28"/>
      <c r="F330" s="28"/>
      <c r="G330" s="28"/>
      <c r="H330" s="60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</row>
    <row r="331" spans="1:20" x14ac:dyDescent="0.25">
      <c r="A331" s="130"/>
      <c r="B331" s="27"/>
      <c r="C331" s="24"/>
      <c r="D331" s="24"/>
      <c r="E331" s="28"/>
      <c r="F331" s="28"/>
      <c r="G331" s="28"/>
      <c r="H331" s="60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</row>
    <row r="332" spans="1:20" x14ac:dyDescent="0.25">
      <c r="A332" s="130"/>
      <c r="B332" s="27"/>
      <c r="C332" s="24"/>
      <c r="D332" s="24"/>
      <c r="E332" s="28"/>
      <c r="F332" s="28"/>
      <c r="G332" s="28"/>
      <c r="H332" s="60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</row>
    <row r="333" spans="1:20" x14ac:dyDescent="0.25">
      <c r="A333" s="130"/>
      <c r="B333" s="27"/>
      <c r="C333" s="24"/>
      <c r="D333" s="24"/>
      <c r="E333" s="28"/>
      <c r="F333" s="28"/>
      <c r="G333" s="28"/>
      <c r="H333" s="60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</row>
    <row r="334" spans="1:20" x14ac:dyDescent="0.25">
      <c r="A334" s="130"/>
      <c r="B334" s="27"/>
      <c r="C334" s="24"/>
      <c r="D334" s="24"/>
      <c r="E334" s="28"/>
      <c r="F334" s="28"/>
      <c r="G334" s="28"/>
      <c r="H334" s="60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</row>
    <row r="335" spans="1:20" x14ac:dyDescent="0.25">
      <c r="A335" s="130"/>
      <c r="B335" s="27"/>
      <c r="C335" s="24"/>
      <c r="D335" s="24"/>
      <c r="E335" s="28"/>
      <c r="F335" s="28"/>
      <c r="G335" s="28"/>
      <c r="H335" s="60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</row>
    <row r="336" spans="1:20" x14ac:dyDescent="0.25">
      <c r="A336" s="130"/>
      <c r="B336" s="27"/>
      <c r="C336" s="24"/>
      <c r="D336" s="24"/>
      <c r="E336" s="28"/>
      <c r="F336" s="28"/>
      <c r="G336" s="28"/>
      <c r="H336" s="60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</row>
    <row r="337" spans="1:20" x14ac:dyDescent="0.25">
      <c r="A337" s="130"/>
      <c r="B337" s="27"/>
      <c r="C337" s="24"/>
      <c r="D337" s="24"/>
      <c r="E337" s="28"/>
      <c r="F337" s="28"/>
      <c r="G337" s="28"/>
      <c r="H337" s="60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</row>
    <row r="338" spans="1:20" x14ac:dyDescent="0.25">
      <c r="A338" s="130"/>
      <c r="B338" s="27"/>
      <c r="C338" s="24"/>
      <c r="D338" s="24"/>
      <c r="E338" s="28"/>
      <c r="F338" s="28"/>
      <c r="G338" s="28"/>
      <c r="H338" s="60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</row>
    <row r="339" spans="1:20" x14ac:dyDescent="0.25">
      <c r="A339" s="130"/>
      <c r="B339" s="29"/>
      <c r="C339" s="23"/>
      <c r="D339" s="23"/>
      <c r="E339" s="24"/>
      <c r="F339" s="24"/>
      <c r="G339" s="24"/>
      <c r="H339" s="60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</row>
    <row r="340" spans="1:20" x14ac:dyDescent="0.25">
      <c r="A340" s="130"/>
      <c r="B340" s="27"/>
      <c r="C340" s="28"/>
      <c r="D340" s="28"/>
      <c r="E340" s="24"/>
      <c r="F340" s="24"/>
      <c r="G340" s="24"/>
      <c r="H340" s="60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</row>
    <row r="341" spans="1:20" x14ac:dyDescent="0.25">
      <c r="A341" s="130"/>
      <c r="B341" s="27"/>
      <c r="C341" s="28"/>
      <c r="D341" s="28"/>
      <c r="E341" s="24"/>
      <c r="F341" s="24"/>
      <c r="G341" s="24"/>
      <c r="H341" s="60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</row>
    <row r="342" spans="1:20" x14ac:dyDescent="0.25">
      <c r="A342" s="130"/>
      <c r="B342" s="27"/>
      <c r="C342" s="28"/>
      <c r="D342" s="28"/>
      <c r="E342" s="24"/>
      <c r="F342" s="24"/>
      <c r="G342" s="24"/>
      <c r="H342" s="60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</row>
    <row r="343" spans="1:20" x14ac:dyDescent="0.25">
      <c r="A343" s="130"/>
      <c r="B343" s="27"/>
      <c r="C343" s="24"/>
      <c r="D343" s="24"/>
      <c r="E343" s="28"/>
      <c r="F343" s="28"/>
      <c r="G343" s="28"/>
      <c r="H343" s="60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</row>
    <row r="344" spans="1:20" x14ac:dyDescent="0.25">
      <c r="A344" s="130"/>
      <c r="B344" s="27"/>
      <c r="C344" s="24"/>
      <c r="D344" s="24"/>
      <c r="E344" s="28"/>
      <c r="F344" s="28"/>
      <c r="G344" s="28"/>
      <c r="H344" s="60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</row>
    <row r="345" spans="1:20" x14ac:dyDescent="0.25">
      <c r="A345" s="130"/>
      <c r="B345" s="27"/>
      <c r="C345" s="24"/>
      <c r="D345" s="24"/>
      <c r="E345" s="28"/>
      <c r="F345" s="28"/>
      <c r="G345" s="28"/>
      <c r="H345" s="60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</row>
    <row r="346" spans="1:20" x14ac:dyDescent="0.25">
      <c r="A346" s="130"/>
      <c r="B346" s="27"/>
      <c r="C346" s="24"/>
      <c r="D346" s="24"/>
      <c r="E346" s="28"/>
      <c r="F346" s="28"/>
      <c r="G346" s="28"/>
      <c r="H346" s="60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</row>
    <row r="347" spans="1:20" x14ac:dyDescent="0.25">
      <c r="A347" s="130"/>
      <c r="B347" s="27"/>
      <c r="C347" s="24"/>
      <c r="D347" s="24"/>
      <c r="E347" s="28"/>
      <c r="F347" s="28"/>
      <c r="G347" s="28"/>
      <c r="H347" s="60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</row>
    <row r="348" spans="1:20" x14ac:dyDescent="0.25">
      <c r="A348" s="130"/>
      <c r="B348" s="27"/>
      <c r="C348" s="24"/>
      <c r="D348" s="24"/>
      <c r="E348" s="28"/>
      <c r="F348" s="28"/>
      <c r="G348" s="28"/>
      <c r="H348" s="60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</row>
    <row r="349" spans="1:20" x14ac:dyDescent="0.25">
      <c r="A349" s="130"/>
      <c r="B349" s="27"/>
      <c r="C349" s="24"/>
      <c r="D349" s="24"/>
      <c r="E349" s="28"/>
      <c r="F349" s="28"/>
      <c r="G349" s="28"/>
      <c r="H349" s="60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</row>
    <row r="350" spans="1:20" x14ac:dyDescent="0.25">
      <c r="A350" s="130"/>
      <c r="B350" s="27"/>
      <c r="C350" s="24"/>
      <c r="D350" s="24"/>
      <c r="E350" s="28"/>
      <c r="F350" s="28"/>
      <c r="G350" s="28"/>
      <c r="H350" s="60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</row>
    <row r="351" spans="1:20" x14ac:dyDescent="0.25">
      <c r="A351" s="130"/>
      <c r="B351" s="27"/>
      <c r="C351" s="24"/>
      <c r="D351" s="24"/>
      <c r="E351" s="28"/>
      <c r="F351" s="28"/>
      <c r="G351" s="28"/>
      <c r="H351" s="60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</row>
    <row r="352" spans="1:20" x14ac:dyDescent="0.25">
      <c r="A352" s="130"/>
      <c r="B352" s="27"/>
      <c r="C352" s="24"/>
      <c r="D352" s="24"/>
      <c r="E352" s="28"/>
      <c r="F352" s="28"/>
      <c r="G352" s="28"/>
      <c r="H352" s="60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</row>
    <row r="353" spans="1:20" x14ac:dyDescent="0.25">
      <c r="A353" s="130"/>
      <c r="B353" s="27"/>
      <c r="C353" s="28"/>
      <c r="D353" s="28"/>
      <c r="E353" s="24"/>
      <c r="F353" s="24"/>
      <c r="G353" s="24"/>
      <c r="H353" s="60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</row>
    <row r="354" spans="1:20" x14ac:dyDescent="0.25">
      <c r="A354" s="130"/>
      <c r="B354" s="27"/>
      <c r="C354" s="24"/>
      <c r="D354" s="24"/>
      <c r="E354" s="28"/>
      <c r="F354" s="28"/>
      <c r="G354" s="28"/>
      <c r="H354" s="60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</row>
    <row r="355" spans="1:20" x14ac:dyDescent="0.25">
      <c r="A355" s="130"/>
      <c r="B355" s="27"/>
      <c r="C355" s="24"/>
      <c r="D355" s="24"/>
      <c r="E355" s="28"/>
      <c r="F355" s="28"/>
      <c r="G355" s="28"/>
      <c r="H355" s="60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</row>
    <row r="356" spans="1:20" x14ac:dyDescent="0.25">
      <c r="A356" s="130"/>
      <c r="B356" s="27"/>
      <c r="C356" s="24"/>
      <c r="D356" s="24"/>
      <c r="E356" s="28"/>
      <c r="F356" s="28"/>
      <c r="G356" s="28"/>
      <c r="H356" s="60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</row>
    <row r="357" spans="1:20" x14ac:dyDescent="0.25">
      <c r="A357" s="130"/>
      <c r="B357" s="27"/>
      <c r="C357" s="24"/>
      <c r="D357" s="24"/>
      <c r="E357" s="28"/>
      <c r="F357" s="28"/>
      <c r="G357" s="28"/>
    </row>
    <row r="358" spans="1:20" x14ac:dyDescent="0.25">
      <c r="B358" s="27"/>
      <c r="C358" s="24"/>
      <c r="D358" s="24"/>
      <c r="E358" s="28"/>
      <c r="F358" s="28"/>
      <c r="G358" s="28"/>
      <c r="H358" s="18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</row>
    <row r="359" spans="1:20" s="12" customFormat="1" x14ac:dyDescent="0.25">
      <c r="A359" s="131"/>
      <c r="B359" s="27"/>
      <c r="C359" s="24"/>
      <c r="D359" s="24"/>
      <c r="E359" s="28"/>
      <c r="F359" s="28"/>
      <c r="G359" s="28"/>
      <c r="H359" s="49"/>
    </row>
    <row r="360" spans="1:20" s="12" customFormat="1" x14ac:dyDescent="0.25">
      <c r="A360" s="131"/>
      <c r="B360" s="27"/>
      <c r="C360" s="24"/>
      <c r="D360" s="24"/>
      <c r="E360" s="28"/>
      <c r="F360" s="28"/>
      <c r="G360" s="28"/>
      <c r="H360" s="49"/>
    </row>
    <row r="361" spans="1:20" s="12" customFormat="1" x14ac:dyDescent="0.25">
      <c r="A361" s="131"/>
      <c r="B361" s="27"/>
      <c r="C361" s="24"/>
      <c r="D361" s="24"/>
      <c r="E361" s="28"/>
      <c r="F361" s="28"/>
      <c r="G361" s="28"/>
      <c r="H361" s="49"/>
    </row>
    <row r="362" spans="1:20" s="12" customFormat="1" x14ac:dyDescent="0.25">
      <c r="A362" s="131"/>
      <c r="B362" s="27"/>
      <c r="C362" s="24"/>
      <c r="D362" s="24"/>
      <c r="E362" s="28"/>
      <c r="F362" s="28"/>
      <c r="G362" s="28"/>
      <c r="H362" s="49"/>
    </row>
    <row r="363" spans="1:20" s="12" customFormat="1" x14ac:dyDescent="0.25">
      <c r="A363" s="131"/>
      <c r="B363" s="27"/>
      <c r="C363" s="24"/>
      <c r="D363" s="24"/>
      <c r="E363" s="28"/>
      <c r="F363" s="28"/>
      <c r="G363" s="28"/>
      <c r="H363" s="49"/>
    </row>
    <row r="364" spans="1:20" s="12" customFormat="1" x14ac:dyDescent="0.25">
      <c r="A364" s="131"/>
      <c r="B364" s="27"/>
      <c r="C364" s="28"/>
      <c r="D364" s="28"/>
      <c r="E364" s="24"/>
      <c r="F364" s="24"/>
      <c r="G364" s="24"/>
      <c r="H364" s="49"/>
    </row>
    <row r="365" spans="1:20" s="12" customFormat="1" x14ac:dyDescent="0.25">
      <c r="A365" s="131"/>
      <c r="B365" s="27"/>
      <c r="C365" s="24"/>
      <c r="D365" s="24"/>
      <c r="E365" s="28"/>
      <c r="F365" s="28"/>
      <c r="G365" s="28"/>
      <c r="H365" s="49"/>
    </row>
    <row r="366" spans="1:20" s="12" customFormat="1" x14ac:dyDescent="0.25">
      <c r="A366" s="131"/>
      <c r="B366" s="27"/>
      <c r="C366" s="24"/>
      <c r="D366" s="24"/>
      <c r="E366" s="28"/>
      <c r="F366" s="28"/>
      <c r="G366" s="28"/>
      <c r="H366" s="49"/>
    </row>
    <row r="367" spans="1:20" s="12" customFormat="1" x14ac:dyDescent="0.25">
      <c r="A367" s="131"/>
      <c r="B367" s="27"/>
      <c r="C367" s="24"/>
      <c r="D367" s="24"/>
      <c r="E367" s="28"/>
      <c r="F367" s="28"/>
      <c r="G367" s="28"/>
      <c r="H367" s="49"/>
    </row>
    <row r="368" spans="1:20" s="12" customFormat="1" x14ac:dyDescent="0.25">
      <c r="A368" s="131"/>
      <c r="B368" s="27"/>
      <c r="C368" s="24"/>
      <c r="D368" s="24"/>
      <c r="E368" s="28"/>
      <c r="F368" s="28"/>
      <c r="G368" s="28"/>
      <c r="H368" s="49"/>
    </row>
    <row r="369" spans="1:20" s="12" customFormat="1" x14ac:dyDescent="0.25">
      <c r="A369" s="131"/>
      <c r="B369" s="27"/>
      <c r="C369" s="24"/>
      <c r="D369" s="24"/>
      <c r="E369" s="28"/>
      <c r="F369" s="28"/>
      <c r="G369" s="28"/>
      <c r="H369" s="49"/>
    </row>
    <row r="370" spans="1:20" s="12" customFormat="1" x14ac:dyDescent="0.25">
      <c r="A370" s="131"/>
      <c r="B370" s="27"/>
      <c r="C370" s="24"/>
      <c r="D370" s="24"/>
      <c r="E370" s="28"/>
      <c r="F370" s="28"/>
      <c r="G370" s="28"/>
      <c r="H370" s="49"/>
    </row>
    <row r="371" spans="1:20" s="12" customFormat="1" x14ac:dyDescent="0.25">
      <c r="A371" s="131"/>
      <c r="B371" s="27"/>
      <c r="C371" s="24"/>
      <c r="D371" s="24"/>
      <c r="E371" s="28"/>
      <c r="F371" s="28"/>
      <c r="G371" s="28"/>
      <c r="H371" s="49"/>
    </row>
    <row r="372" spans="1:20" s="12" customFormat="1" x14ac:dyDescent="0.25">
      <c r="A372" s="131"/>
      <c r="B372" s="27"/>
      <c r="C372" s="24"/>
      <c r="D372" s="24"/>
      <c r="E372" s="28"/>
      <c r="F372" s="28"/>
      <c r="G372" s="28"/>
      <c r="H372" s="49"/>
    </row>
    <row r="373" spans="1:20" s="12" customFormat="1" x14ac:dyDescent="0.25">
      <c r="A373" s="131"/>
      <c r="B373" s="27"/>
      <c r="C373" s="24"/>
      <c r="D373" s="24"/>
      <c r="E373" s="28"/>
      <c r="F373" s="28"/>
      <c r="G373" s="28"/>
      <c r="H373" s="49"/>
    </row>
    <row r="374" spans="1:20" s="12" customFormat="1" x14ac:dyDescent="0.25">
      <c r="A374" s="131"/>
      <c r="B374" s="27"/>
      <c r="C374" s="24"/>
      <c r="D374" s="24"/>
      <c r="E374" s="28"/>
      <c r="F374" s="28"/>
      <c r="G374" s="28"/>
      <c r="H374" s="49"/>
    </row>
    <row r="375" spans="1:20" x14ac:dyDescent="0.25">
      <c r="B375" s="29"/>
      <c r="C375" s="23"/>
      <c r="D375" s="23"/>
      <c r="E375" s="28"/>
      <c r="F375" s="28"/>
      <c r="G375" s="28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</row>
    <row r="376" spans="1:20" x14ac:dyDescent="0.25">
      <c r="B376" s="30"/>
      <c r="C376" s="26"/>
      <c r="D376" s="26"/>
      <c r="E376" s="24"/>
      <c r="F376" s="24"/>
      <c r="G376" s="24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</row>
    <row r="377" spans="1:20" x14ac:dyDescent="0.25">
      <c r="B377" s="27"/>
      <c r="C377" s="24"/>
      <c r="D377" s="24"/>
      <c r="E377" s="28"/>
      <c r="F377" s="28"/>
      <c r="G377" s="28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</row>
    <row r="378" spans="1:20" x14ac:dyDescent="0.25">
      <c r="B378" s="27"/>
      <c r="C378" s="28"/>
      <c r="D378" s="28"/>
      <c r="E378" s="24"/>
      <c r="F378" s="24"/>
      <c r="G378" s="24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</row>
    <row r="379" spans="1:20" x14ac:dyDescent="0.25">
      <c r="B379" s="27"/>
      <c r="C379" s="24"/>
      <c r="D379" s="24"/>
      <c r="E379" s="28"/>
      <c r="F379" s="28"/>
      <c r="G379" s="28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</row>
    <row r="380" spans="1:20" x14ac:dyDescent="0.25">
      <c r="B380" s="27"/>
      <c r="C380" s="24"/>
      <c r="D380" s="24"/>
      <c r="E380" s="28"/>
      <c r="F380" s="28"/>
      <c r="G380" s="28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</row>
    <row r="381" spans="1:20" x14ac:dyDescent="0.25">
      <c r="B381" s="27"/>
      <c r="C381" s="24"/>
      <c r="D381" s="24"/>
      <c r="E381" s="28"/>
      <c r="F381" s="28"/>
      <c r="G381" s="28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</row>
    <row r="382" spans="1:20" x14ac:dyDescent="0.25">
      <c r="B382" s="27"/>
      <c r="C382" s="24"/>
      <c r="D382" s="24"/>
      <c r="E382" s="28"/>
      <c r="F382" s="28"/>
      <c r="G382" s="28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</row>
    <row r="383" spans="1:20" x14ac:dyDescent="0.25">
      <c r="B383" s="27"/>
      <c r="C383" s="28"/>
      <c r="D383" s="28"/>
      <c r="E383" s="24"/>
      <c r="F383" s="24"/>
      <c r="G383" s="24"/>
      <c r="H383" s="60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</row>
    <row r="384" spans="1:20" x14ac:dyDescent="0.25">
      <c r="B384" s="27"/>
      <c r="C384" s="24"/>
      <c r="D384" s="24"/>
      <c r="E384" s="28"/>
      <c r="F384" s="28"/>
      <c r="G384" s="28"/>
      <c r="H384" s="60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</row>
    <row r="385" spans="1:20" x14ac:dyDescent="0.25">
      <c r="B385" s="27"/>
      <c r="C385" s="24"/>
      <c r="D385" s="24"/>
      <c r="E385" s="28"/>
      <c r="F385" s="28"/>
      <c r="G385" s="28"/>
      <c r="H385" s="60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</row>
    <row r="386" spans="1:20" x14ac:dyDescent="0.25">
      <c r="B386" s="27"/>
      <c r="C386" s="28"/>
      <c r="D386" s="28"/>
      <c r="E386" s="24"/>
      <c r="F386" s="24"/>
      <c r="G386" s="24"/>
      <c r="H386" s="60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</row>
    <row r="387" spans="1:20" x14ac:dyDescent="0.25">
      <c r="B387" s="27"/>
      <c r="C387" s="28"/>
      <c r="D387" s="28"/>
      <c r="E387" s="24"/>
      <c r="F387" s="24"/>
      <c r="G387" s="24"/>
      <c r="H387" s="60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</row>
    <row r="388" spans="1:20" x14ac:dyDescent="0.25">
      <c r="B388" s="27"/>
      <c r="C388" s="24"/>
      <c r="D388" s="24"/>
      <c r="E388" s="28"/>
      <c r="F388" s="28"/>
      <c r="G388" s="28"/>
      <c r="H388" s="60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</row>
    <row r="389" spans="1:20" x14ac:dyDescent="0.25">
      <c r="B389" s="27"/>
      <c r="C389" s="24"/>
      <c r="D389" s="24"/>
      <c r="E389" s="28"/>
      <c r="F389" s="28"/>
      <c r="G389" s="28"/>
      <c r="H389" s="60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</row>
    <row r="390" spans="1:20" x14ac:dyDescent="0.25">
      <c r="A390" s="130"/>
      <c r="B390" s="27"/>
      <c r="C390" s="24"/>
      <c r="D390" s="24"/>
      <c r="E390" s="28"/>
      <c r="F390" s="28"/>
      <c r="G390" s="28"/>
      <c r="H390" s="60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</row>
    <row r="391" spans="1:20" x14ac:dyDescent="0.25">
      <c r="A391" s="130"/>
      <c r="B391" s="27"/>
      <c r="C391" s="28"/>
      <c r="D391" s="28"/>
      <c r="E391" s="24"/>
      <c r="F391" s="24"/>
      <c r="G391" s="24"/>
      <c r="H391" s="60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</row>
    <row r="392" spans="1:20" x14ac:dyDescent="0.25">
      <c r="A392" s="130"/>
      <c r="B392" s="27"/>
      <c r="C392" s="24"/>
      <c r="D392" s="24"/>
      <c r="E392" s="28"/>
      <c r="F392" s="28"/>
      <c r="G392" s="28"/>
      <c r="H392" s="60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</row>
    <row r="393" spans="1:20" x14ac:dyDescent="0.25">
      <c r="A393" s="130"/>
      <c r="B393" s="27"/>
      <c r="C393" s="24"/>
      <c r="D393" s="24"/>
      <c r="E393" s="28"/>
      <c r="F393" s="28"/>
      <c r="G393" s="28"/>
      <c r="H393" s="60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</row>
    <row r="394" spans="1:20" x14ac:dyDescent="0.25">
      <c r="A394" s="130"/>
      <c r="B394" s="27"/>
      <c r="C394" s="24"/>
      <c r="D394" s="24"/>
      <c r="E394" s="28"/>
      <c r="F394" s="28"/>
      <c r="G394" s="28"/>
      <c r="H394" s="60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</row>
    <row r="395" spans="1:20" x14ac:dyDescent="0.25">
      <c r="A395" s="130"/>
      <c r="B395" s="27"/>
      <c r="C395" s="24"/>
      <c r="D395" s="24"/>
      <c r="E395" s="28"/>
      <c r="F395" s="28"/>
      <c r="G395" s="28"/>
      <c r="H395" s="60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</row>
    <row r="396" spans="1:20" x14ac:dyDescent="0.25">
      <c r="A396" s="130"/>
      <c r="B396" s="27"/>
      <c r="C396" s="24"/>
      <c r="D396" s="24"/>
      <c r="E396" s="28"/>
      <c r="F396" s="28"/>
      <c r="G396" s="28"/>
      <c r="H396" s="60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</row>
    <row r="397" spans="1:20" x14ac:dyDescent="0.25">
      <c r="A397" s="130"/>
      <c r="B397" s="27"/>
      <c r="C397" s="24"/>
      <c r="D397" s="24"/>
      <c r="E397" s="28"/>
      <c r="F397" s="28"/>
      <c r="G397" s="28"/>
      <c r="H397" s="60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</row>
    <row r="398" spans="1:20" x14ac:dyDescent="0.25">
      <c r="A398" s="130"/>
      <c r="B398" s="27"/>
      <c r="C398" s="24"/>
      <c r="D398" s="24"/>
      <c r="E398" s="28"/>
      <c r="F398" s="28"/>
      <c r="G398" s="28"/>
      <c r="H398" s="60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</row>
    <row r="399" spans="1:20" x14ac:dyDescent="0.25">
      <c r="A399" s="130"/>
      <c r="B399" s="27"/>
      <c r="C399" s="24"/>
      <c r="D399" s="24"/>
      <c r="E399" s="28"/>
      <c r="F399" s="28"/>
      <c r="G399" s="28"/>
      <c r="H399" s="60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</row>
    <row r="400" spans="1:20" x14ac:dyDescent="0.25">
      <c r="A400" s="130"/>
      <c r="B400" s="27"/>
      <c r="C400" s="24"/>
      <c r="D400" s="24"/>
      <c r="E400" s="28"/>
      <c r="F400" s="28"/>
      <c r="G400" s="28"/>
      <c r="H400" s="60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</row>
    <row r="401" spans="1:20" x14ac:dyDescent="0.25">
      <c r="A401" s="130"/>
      <c r="B401" s="27"/>
      <c r="C401" s="24"/>
      <c r="D401" s="24"/>
      <c r="E401" s="28"/>
      <c r="F401" s="28"/>
      <c r="G401" s="28"/>
      <c r="H401" s="60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</row>
    <row r="402" spans="1:20" x14ac:dyDescent="0.25">
      <c r="A402" s="130"/>
      <c r="B402" s="29"/>
      <c r="C402" s="23"/>
      <c r="D402" s="23"/>
      <c r="E402" s="24"/>
      <c r="F402" s="24"/>
      <c r="G402" s="24"/>
      <c r="H402" s="60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</row>
    <row r="403" spans="1:20" x14ac:dyDescent="0.25">
      <c r="A403" s="130"/>
      <c r="B403" s="27"/>
      <c r="C403" s="28"/>
      <c r="D403" s="28"/>
      <c r="E403" s="24"/>
      <c r="F403" s="24"/>
      <c r="G403" s="24"/>
      <c r="H403" s="60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</row>
    <row r="404" spans="1:20" x14ac:dyDescent="0.25">
      <c r="A404" s="130"/>
      <c r="B404" s="27"/>
      <c r="C404" s="28"/>
      <c r="D404" s="28"/>
      <c r="E404" s="24"/>
      <c r="F404" s="24"/>
      <c r="G404" s="24"/>
      <c r="H404" s="60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</row>
    <row r="405" spans="1:20" x14ac:dyDescent="0.25">
      <c r="A405" s="130"/>
      <c r="B405" s="27"/>
      <c r="C405" s="24"/>
      <c r="D405" s="24"/>
      <c r="E405" s="28"/>
      <c r="F405" s="28"/>
      <c r="G405" s="28"/>
      <c r="H405" s="60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</row>
    <row r="406" spans="1:20" x14ac:dyDescent="0.25">
      <c r="A406" s="130"/>
      <c r="B406" s="27"/>
      <c r="C406" s="24"/>
      <c r="D406" s="24"/>
      <c r="E406" s="28"/>
      <c r="F406" s="28"/>
      <c r="G406" s="28"/>
      <c r="H406" s="60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</row>
    <row r="407" spans="1:20" x14ac:dyDescent="0.25">
      <c r="A407" s="130"/>
      <c r="B407" s="27"/>
      <c r="C407" s="24"/>
      <c r="D407" s="24"/>
      <c r="E407" s="28"/>
      <c r="F407" s="28"/>
      <c r="G407" s="28"/>
      <c r="H407" s="60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</row>
    <row r="408" spans="1:20" x14ac:dyDescent="0.25">
      <c r="A408" s="130"/>
      <c r="B408" s="27"/>
      <c r="C408" s="28"/>
      <c r="D408" s="28"/>
      <c r="E408" s="24"/>
      <c r="F408" s="24"/>
      <c r="G408" s="24"/>
      <c r="H408" s="60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</row>
    <row r="409" spans="1:20" x14ac:dyDescent="0.25">
      <c r="A409" s="130"/>
      <c r="B409" s="27"/>
      <c r="C409" s="24"/>
      <c r="D409" s="24"/>
      <c r="E409" s="28"/>
      <c r="F409" s="28"/>
      <c r="G409" s="28"/>
      <c r="H409" s="60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</row>
    <row r="410" spans="1:20" x14ac:dyDescent="0.25">
      <c r="A410" s="130"/>
      <c r="B410" s="27"/>
      <c r="C410" s="24"/>
      <c r="D410" s="24"/>
      <c r="E410" s="28"/>
      <c r="F410" s="28"/>
      <c r="G410" s="28"/>
      <c r="H410" s="60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</row>
    <row r="411" spans="1:20" x14ac:dyDescent="0.25">
      <c r="A411" s="130"/>
      <c r="B411" s="27"/>
      <c r="C411" s="28"/>
      <c r="D411" s="28"/>
      <c r="E411" s="24"/>
      <c r="F411" s="24"/>
      <c r="G411" s="24"/>
      <c r="H411" s="60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</row>
    <row r="412" spans="1:20" x14ac:dyDescent="0.25">
      <c r="A412" s="130"/>
      <c r="B412" s="27"/>
      <c r="C412" s="24"/>
      <c r="D412" s="24"/>
      <c r="E412" s="28"/>
      <c r="F412" s="28"/>
      <c r="G412" s="28"/>
      <c r="H412" s="60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</row>
    <row r="413" spans="1:20" x14ac:dyDescent="0.25">
      <c r="A413" s="130"/>
      <c r="B413" s="27"/>
      <c r="C413" s="24"/>
      <c r="D413" s="24"/>
      <c r="E413" s="28"/>
      <c r="F413" s="28"/>
      <c r="G413" s="28"/>
      <c r="H413" s="60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</row>
    <row r="414" spans="1:20" x14ac:dyDescent="0.25">
      <c r="A414" s="130"/>
      <c r="B414" s="27"/>
      <c r="C414" s="24"/>
      <c r="D414" s="24"/>
      <c r="E414" s="28"/>
      <c r="F414" s="28"/>
      <c r="G414" s="28"/>
      <c r="H414" s="60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</row>
    <row r="415" spans="1:20" x14ac:dyDescent="0.25">
      <c r="A415" s="130"/>
      <c r="B415" s="27"/>
      <c r="C415" s="24"/>
      <c r="D415" s="24"/>
      <c r="E415" s="28"/>
      <c r="F415" s="28"/>
      <c r="G415" s="28"/>
      <c r="H415" s="60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</row>
    <row r="416" spans="1:20" x14ac:dyDescent="0.25">
      <c r="A416" s="130"/>
      <c r="B416" s="27"/>
      <c r="C416" s="24"/>
      <c r="D416" s="24"/>
      <c r="E416" s="28"/>
      <c r="F416" s="28"/>
      <c r="G416" s="28"/>
      <c r="H416" s="60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</row>
    <row r="417" spans="1:20" x14ac:dyDescent="0.25">
      <c r="A417" s="130"/>
      <c r="B417" s="27"/>
      <c r="C417" s="24"/>
      <c r="D417" s="24"/>
      <c r="E417" s="28"/>
      <c r="F417" s="28"/>
      <c r="G417" s="28"/>
      <c r="H417" s="60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</row>
    <row r="418" spans="1:20" x14ac:dyDescent="0.25">
      <c r="A418" s="130"/>
      <c r="B418" s="27"/>
      <c r="C418" s="24"/>
      <c r="D418" s="24"/>
      <c r="E418" s="28"/>
      <c r="F418" s="28"/>
      <c r="G418" s="28"/>
      <c r="H418" s="60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</row>
    <row r="419" spans="1:20" x14ac:dyDescent="0.25">
      <c r="A419" s="130"/>
      <c r="B419" s="27"/>
      <c r="C419" s="28"/>
      <c r="D419" s="28"/>
      <c r="E419" s="24"/>
      <c r="F419" s="24"/>
      <c r="G419" s="24"/>
      <c r="H419" s="60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</row>
    <row r="420" spans="1:20" x14ac:dyDescent="0.25">
      <c r="A420" s="130"/>
      <c r="B420" s="27"/>
      <c r="C420" s="28"/>
      <c r="D420" s="28"/>
      <c r="E420" s="24"/>
      <c r="F420" s="24"/>
      <c r="G420" s="24"/>
      <c r="H420" s="60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</row>
    <row r="421" spans="1:20" x14ac:dyDescent="0.25">
      <c r="A421" s="130"/>
      <c r="B421" s="27"/>
      <c r="C421" s="28"/>
      <c r="D421" s="28"/>
      <c r="E421" s="24"/>
      <c r="F421" s="24"/>
      <c r="G421" s="24"/>
      <c r="H421" s="60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</row>
    <row r="422" spans="1:20" x14ac:dyDescent="0.25">
      <c r="A422" s="130"/>
      <c r="B422" s="27"/>
      <c r="C422" s="28"/>
      <c r="D422" s="28"/>
      <c r="E422" s="24"/>
      <c r="F422" s="24"/>
      <c r="G422" s="24"/>
      <c r="H422" s="60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</row>
    <row r="423" spans="1:20" x14ac:dyDescent="0.25">
      <c r="A423" s="130"/>
      <c r="B423" s="27"/>
      <c r="C423" s="24"/>
      <c r="D423" s="24"/>
      <c r="E423" s="28"/>
      <c r="F423" s="28"/>
      <c r="G423" s="28"/>
      <c r="H423" s="60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</row>
    <row r="424" spans="1:20" x14ac:dyDescent="0.25">
      <c r="A424" s="130"/>
      <c r="B424" s="27"/>
      <c r="C424" s="24"/>
      <c r="D424" s="24"/>
      <c r="E424" s="28"/>
      <c r="F424" s="28"/>
      <c r="G424" s="28"/>
      <c r="H424" s="60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</row>
    <row r="425" spans="1:20" x14ac:dyDescent="0.25">
      <c r="A425" s="130"/>
      <c r="B425" s="27"/>
      <c r="C425" s="24"/>
      <c r="D425" s="24"/>
      <c r="E425" s="28"/>
      <c r="F425" s="28"/>
      <c r="G425" s="28"/>
      <c r="H425" s="60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</row>
    <row r="426" spans="1:20" x14ac:dyDescent="0.25">
      <c r="A426" s="130"/>
      <c r="B426" s="27"/>
      <c r="C426" s="24"/>
      <c r="D426" s="24"/>
      <c r="E426" s="28"/>
      <c r="F426" s="28"/>
      <c r="G426" s="28"/>
      <c r="H426" s="60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</row>
    <row r="427" spans="1:20" x14ac:dyDescent="0.25">
      <c r="A427" s="130"/>
      <c r="B427" s="27"/>
      <c r="C427" s="28"/>
      <c r="D427" s="28"/>
      <c r="E427" s="24"/>
      <c r="F427" s="24"/>
      <c r="G427" s="24"/>
      <c r="H427" s="60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</row>
    <row r="428" spans="1:20" x14ac:dyDescent="0.25">
      <c r="A428" s="130"/>
      <c r="B428" s="27"/>
      <c r="C428" s="24"/>
      <c r="D428" s="24"/>
      <c r="E428" s="28"/>
      <c r="F428" s="28"/>
      <c r="G428" s="28"/>
      <c r="H428" s="60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</row>
    <row r="429" spans="1:20" x14ac:dyDescent="0.25">
      <c r="A429" s="130"/>
      <c r="B429" s="27"/>
      <c r="C429" s="24"/>
      <c r="D429" s="24"/>
      <c r="E429" s="28"/>
      <c r="F429" s="28"/>
      <c r="G429" s="28"/>
      <c r="H429" s="60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</row>
    <row r="430" spans="1:20" x14ac:dyDescent="0.25">
      <c r="A430" s="130"/>
      <c r="B430" s="27"/>
      <c r="C430" s="24"/>
      <c r="D430" s="24"/>
      <c r="E430" s="28"/>
      <c r="F430" s="28"/>
      <c r="G430" s="28"/>
      <c r="H430" s="60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</row>
    <row r="431" spans="1:20" x14ac:dyDescent="0.25">
      <c r="A431" s="130"/>
      <c r="B431" s="27"/>
      <c r="C431" s="24"/>
      <c r="D431" s="24"/>
      <c r="E431" s="28"/>
      <c r="F431" s="28"/>
      <c r="G431" s="28"/>
      <c r="H431" s="60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</row>
    <row r="432" spans="1:20" x14ac:dyDescent="0.25">
      <c r="A432" s="130"/>
      <c r="B432" s="27"/>
      <c r="C432" s="24"/>
      <c r="D432" s="24"/>
      <c r="E432" s="28"/>
      <c r="F432" s="28"/>
      <c r="G432" s="28"/>
      <c r="H432" s="60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</row>
    <row r="433" spans="1:20" x14ac:dyDescent="0.25">
      <c r="A433" s="130"/>
      <c r="B433" s="27"/>
      <c r="C433" s="28"/>
      <c r="D433" s="28"/>
      <c r="E433" s="24"/>
      <c r="F433" s="24"/>
      <c r="G433" s="24"/>
      <c r="H433" s="60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</row>
    <row r="434" spans="1:20" x14ac:dyDescent="0.25">
      <c r="A434" s="130"/>
      <c r="B434" s="27"/>
      <c r="C434" s="28"/>
      <c r="D434" s="28"/>
      <c r="E434" s="24"/>
      <c r="F434" s="24"/>
      <c r="G434" s="24"/>
      <c r="H434" s="60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</row>
    <row r="435" spans="1:20" x14ac:dyDescent="0.25">
      <c r="A435" s="130"/>
      <c r="B435" s="27"/>
      <c r="C435" s="24"/>
      <c r="D435" s="24"/>
      <c r="E435" s="28"/>
      <c r="F435" s="28"/>
      <c r="G435" s="28"/>
      <c r="H435" s="60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</row>
    <row r="436" spans="1:20" x14ac:dyDescent="0.25">
      <c r="A436" s="130"/>
      <c r="B436" s="27"/>
      <c r="C436" s="24"/>
      <c r="D436" s="24"/>
      <c r="E436" s="28"/>
      <c r="F436" s="28"/>
      <c r="G436" s="28"/>
      <c r="H436" s="60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</row>
    <row r="437" spans="1:20" x14ac:dyDescent="0.25">
      <c r="A437" s="130"/>
      <c r="B437" s="27"/>
      <c r="C437" s="24"/>
      <c r="D437" s="24"/>
      <c r="E437" s="28"/>
      <c r="F437" s="28"/>
      <c r="G437" s="28"/>
      <c r="H437" s="60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</row>
    <row r="438" spans="1:20" x14ac:dyDescent="0.25">
      <c r="A438" s="130"/>
      <c r="B438" s="29"/>
      <c r="C438" s="23"/>
      <c r="D438" s="23"/>
      <c r="E438" s="24"/>
      <c r="F438" s="24"/>
      <c r="G438" s="24"/>
      <c r="H438" s="60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</row>
    <row r="439" spans="1:20" x14ac:dyDescent="0.25">
      <c r="A439" s="130"/>
      <c r="B439" s="27"/>
      <c r="C439" s="28"/>
      <c r="D439" s="28"/>
      <c r="E439" s="24"/>
      <c r="F439" s="24"/>
      <c r="G439" s="24"/>
      <c r="H439" s="60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</row>
    <row r="440" spans="1:20" x14ac:dyDescent="0.25">
      <c r="A440" s="130"/>
      <c r="B440" s="27"/>
      <c r="C440" s="28"/>
      <c r="D440" s="28"/>
      <c r="E440" s="24"/>
      <c r="F440" s="24"/>
      <c r="G440" s="24"/>
      <c r="H440" s="60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</row>
    <row r="441" spans="1:20" x14ac:dyDescent="0.25">
      <c r="A441" s="130"/>
      <c r="B441" s="27"/>
      <c r="C441" s="24"/>
      <c r="D441" s="24"/>
      <c r="E441" s="28"/>
      <c r="F441" s="28"/>
      <c r="G441" s="28"/>
      <c r="H441" s="60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</row>
    <row r="442" spans="1:20" x14ac:dyDescent="0.25">
      <c r="A442" s="130"/>
      <c r="B442" s="27"/>
      <c r="C442" s="24"/>
      <c r="D442" s="24"/>
      <c r="E442" s="28"/>
      <c r="F442" s="28"/>
      <c r="G442" s="28"/>
      <c r="H442" s="60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</row>
    <row r="443" spans="1:20" x14ac:dyDescent="0.25">
      <c r="A443" s="130"/>
      <c r="B443" s="27"/>
      <c r="C443" s="28"/>
      <c r="D443" s="28"/>
      <c r="E443" s="24"/>
      <c r="F443" s="24"/>
      <c r="G443" s="24"/>
      <c r="H443" s="60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</row>
    <row r="444" spans="1:20" x14ac:dyDescent="0.25">
      <c r="A444" s="130"/>
      <c r="B444" s="27"/>
      <c r="C444" s="28"/>
      <c r="D444" s="28"/>
      <c r="E444" s="24"/>
      <c r="F444" s="24"/>
      <c r="G444" s="24"/>
      <c r="H444" s="60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</row>
    <row r="445" spans="1:20" x14ac:dyDescent="0.25">
      <c r="A445" s="130"/>
      <c r="B445" s="27"/>
      <c r="C445" s="24"/>
      <c r="D445" s="24"/>
      <c r="E445" s="28"/>
      <c r="F445" s="28"/>
      <c r="G445" s="28"/>
      <c r="H445" s="60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</row>
    <row r="446" spans="1:20" x14ac:dyDescent="0.25">
      <c r="A446" s="130"/>
      <c r="B446" s="27"/>
      <c r="C446" s="24"/>
      <c r="D446" s="24"/>
      <c r="E446" s="28"/>
      <c r="F446" s="28"/>
      <c r="G446" s="28"/>
      <c r="H446" s="60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</row>
    <row r="447" spans="1:20" x14ac:dyDescent="0.25">
      <c r="A447" s="130"/>
      <c r="B447" s="27"/>
      <c r="C447" s="28"/>
      <c r="D447" s="28"/>
      <c r="E447" s="24"/>
      <c r="F447" s="24"/>
      <c r="G447" s="24"/>
      <c r="H447" s="60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</row>
    <row r="448" spans="1:20" x14ac:dyDescent="0.25">
      <c r="A448" s="130"/>
      <c r="B448" s="29"/>
      <c r="C448" s="23"/>
      <c r="D448" s="23"/>
      <c r="E448" s="24"/>
      <c r="F448" s="24"/>
      <c r="G448" s="24"/>
      <c r="H448" s="60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</row>
    <row r="449" spans="1:20" x14ac:dyDescent="0.25">
      <c r="A449" s="130"/>
      <c r="B449" s="27"/>
      <c r="C449" s="28"/>
      <c r="D449" s="28"/>
      <c r="E449" s="24"/>
      <c r="F449" s="24"/>
      <c r="G449" s="24"/>
      <c r="H449" s="60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</row>
    <row r="450" spans="1:20" x14ac:dyDescent="0.25">
      <c r="A450" s="130"/>
      <c r="B450" s="27"/>
      <c r="C450" s="28"/>
      <c r="D450" s="28"/>
      <c r="E450" s="24"/>
      <c r="F450" s="24"/>
      <c r="G450" s="24"/>
      <c r="H450" s="60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</row>
    <row r="451" spans="1:20" x14ac:dyDescent="0.25">
      <c r="A451" s="130"/>
      <c r="B451" s="27"/>
      <c r="C451" s="28"/>
      <c r="D451" s="28"/>
      <c r="E451" s="24"/>
      <c r="F451" s="24"/>
      <c r="G451" s="24"/>
      <c r="H451" s="60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</row>
    <row r="452" spans="1:20" x14ac:dyDescent="0.25">
      <c r="A452" s="130"/>
      <c r="B452" s="27"/>
      <c r="C452" s="28"/>
      <c r="D452" s="28"/>
      <c r="E452" s="24"/>
      <c r="F452" s="24"/>
      <c r="G452" s="24"/>
      <c r="H452" s="60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</row>
    <row r="453" spans="1:20" x14ac:dyDescent="0.25">
      <c r="A453" s="130"/>
      <c r="B453" s="27"/>
      <c r="C453" s="24"/>
      <c r="D453" s="24"/>
      <c r="E453" s="28"/>
      <c r="F453" s="28"/>
      <c r="G453" s="28"/>
      <c r="H453" s="60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</row>
    <row r="454" spans="1:20" x14ac:dyDescent="0.25">
      <c r="A454" s="130"/>
      <c r="B454" s="27"/>
      <c r="C454" s="24"/>
      <c r="D454" s="24"/>
      <c r="E454" s="28"/>
      <c r="F454" s="28"/>
      <c r="G454" s="28"/>
      <c r="H454" s="60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</row>
    <row r="455" spans="1:20" x14ac:dyDescent="0.25">
      <c r="A455" s="130"/>
      <c r="B455" s="27"/>
      <c r="C455" s="24"/>
      <c r="D455" s="24"/>
      <c r="E455" s="28"/>
      <c r="F455" s="28"/>
      <c r="G455" s="28"/>
      <c r="H455" s="60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</row>
    <row r="456" spans="1:20" x14ac:dyDescent="0.25">
      <c r="A456" s="130"/>
      <c r="B456" s="27"/>
      <c r="C456" s="24"/>
      <c r="D456" s="24"/>
      <c r="E456" s="28"/>
      <c r="F456" s="28"/>
      <c r="G456" s="28"/>
      <c r="H456" s="60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</row>
    <row r="457" spans="1:20" x14ac:dyDescent="0.25">
      <c r="A457" s="130"/>
      <c r="B457" s="27"/>
      <c r="C457" s="24"/>
      <c r="D457" s="24"/>
      <c r="E457" s="28"/>
      <c r="F457" s="28"/>
      <c r="G457" s="28"/>
      <c r="H457" s="60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</row>
    <row r="458" spans="1:20" x14ac:dyDescent="0.25">
      <c r="A458" s="130"/>
      <c r="B458" s="27"/>
      <c r="C458" s="24"/>
      <c r="D458" s="24"/>
      <c r="E458" s="28"/>
      <c r="F458" s="28"/>
      <c r="G458" s="28"/>
      <c r="H458" s="60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</row>
    <row r="459" spans="1:20" x14ac:dyDescent="0.25">
      <c r="A459" s="130"/>
      <c r="B459" s="27"/>
      <c r="C459" s="24"/>
      <c r="D459" s="24"/>
      <c r="E459" s="28"/>
      <c r="F459" s="28"/>
      <c r="G459" s="28"/>
      <c r="H459" s="60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</row>
    <row r="460" spans="1:20" x14ac:dyDescent="0.25">
      <c r="A460" s="130"/>
      <c r="B460" s="27"/>
      <c r="C460" s="24"/>
      <c r="D460" s="24"/>
      <c r="E460" s="28"/>
      <c r="F460" s="28"/>
      <c r="G460" s="28"/>
      <c r="H460" s="60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</row>
    <row r="461" spans="1:20" x14ac:dyDescent="0.25">
      <c r="A461" s="130"/>
      <c r="B461" s="27"/>
      <c r="C461" s="24"/>
      <c r="D461" s="24"/>
      <c r="E461" s="28"/>
      <c r="F461" s="28"/>
      <c r="G461" s="28"/>
      <c r="H461" s="60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</row>
    <row r="462" spans="1:20" x14ac:dyDescent="0.25">
      <c r="A462" s="130"/>
      <c r="B462" s="27"/>
      <c r="C462" s="28"/>
      <c r="D462" s="28"/>
      <c r="E462" s="24"/>
      <c r="F462" s="24"/>
      <c r="G462" s="24"/>
      <c r="H462" s="60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</row>
    <row r="463" spans="1:20" x14ac:dyDescent="0.25">
      <c r="A463" s="130"/>
      <c r="B463" s="27"/>
      <c r="C463" s="24"/>
      <c r="D463" s="24"/>
      <c r="E463" s="28"/>
      <c r="F463" s="28"/>
      <c r="G463" s="28"/>
      <c r="H463" s="60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</row>
    <row r="464" spans="1:20" x14ac:dyDescent="0.25">
      <c r="A464" s="130"/>
      <c r="B464" s="27"/>
      <c r="C464" s="24"/>
      <c r="D464" s="24"/>
      <c r="E464" s="28"/>
      <c r="F464" s="28"/>
      <c r="G464" s="28"/>
      <c r="H464" s="60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</row>
    <row r="465" spans="1:20" x14ac:dyDescent="0.25">
      <c r="A465" s="130"/>
      <c r="B465" s="27"/>
      <c r="C465" s="24"/>
      <c r="D465" s="24"/>
      <c r="E465" s="28"/>
      <c r="F465" s="28"/>
      <c r="G465" s="28"/>
      <c r="H465" s="60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</row>
    <row r="466" spans="1:20" x14ac:dyDescent="0.25">
      <c r="A466" s="130"/>
      <c r="B466" s="27"/>
      <c r="C466" s="24"/>
      <c r="D466" s="24"/>
      <c r="E466" s="28"/>
      <c r="F466" s="28"/>
      <c r="G466" s="28"/>
      <c r="H466" s="60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</row>
    <row r="467" spans="1:20" x14ac:dyDescent="0.25">
      <c r="A467" s="130"/>
      <c r="B467" s="27"/>
      <c r="C467" s="24"/>
      <c r="D467" s="24"/>
      <c r="E467" s="28"/>
      <c r="F467" s="28"/>
      <c r="G467" s="28"/>
      <c r="H467" s="60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</row>
    <row r="468" spans="1:20" x14ac:dyDescent="0.25">
      <c r="A468" s="130"/>
      <c r="B468" s="27"/>
      <c r="C468" s="24"/>
      <c r="D468" s="24"/>
      <c r="E468" s="28"/>
      <c r="F468" s="28"/>
      <c r="G468" s="28"/>
      <c r="H468" s="60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</row>
    <row r="469" spans="1:20" x14ac:dyDescent="0.25">
      <c r="A469" s="130"/>
      <c r="B469" s="27"/>
      <c r="C469" s="24"/>
      <c r="D469" s="24"/>
      <c r="E469" s="28"/>
      <c r="F469" s="28"/>
      <c r="G469" s="28"/>
      <c r="H469" s="60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</row>
    <row r="470" spans="1:20" x14ac:dyDescent="0.25">
      <c r="A470" s="130"/>
      <c r="B470" s="27"/>
      <c r="C470" s="24"/>
      <c r="D470" s="24"/>
      <c r="E470" s="28"/>
      <c r="F470" s="28"/>
      <c r="G470" s="28"/>
      <c r="H470" s="60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</row>
    <row r="471" spans="1:20" x14ac:dyDescent="0.25">
      <c r="A471" s="130"/>
      <c r="B471" s="27"/>
      <c r="C471" s="24"/>
      <c r="D471" s="24"/>
      <c r="E471" s="28"/>
      <c r="F471" s="28"/>
      <c r="G471" s="28"/>
      <c r="H471" s="60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</row>
    <row r="472" spans="1:20" x14ac:dyDescent="0.25">
      <c r="A472" s="130"/>
      <c r="B472" s="27"/>
      <c r="C472" s="24"/>
      <c r="D472" s="24"/>
      <c r="E472" s="28"/>
      <c r="F472" s="28"/>
      <c r="G472" s="28"/>
      <c r="H472" s="60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</row>
    <row r="473" spans="1:20" x14ac:dyDescent="0.25">
      <c r="A473" s="130"/>
      <c r="B473" s="27"/>
      <c r="C473" s="24"/>
      <c r="D473" s="24"/>
      <c r="E473" s="28"/>
      <c r="F473" s="28"/>
      <c r="G473" s="28"/>
      <c r="H473" s="60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</row>
    <row r="474" spans="1:20" x14ac:dyDescent="0.25">
      <c r="A474" s="130"/>
      <c r="B474" s="29"/>
      <c r="C474" s="23"/>
      <c r="D474" s="23"/>
      <c r="E474" s="24"/>
      <c r="F474" s="24"/>
      <c r="G474" s="24"/>
      <c r="H474" s="60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</row>
    <row r="475" spans="1:20" x14ac:dyDescent="0.25">
      <c r="A475" s="130"/>
      <c r="B475" s="27"/>
      <c r="C475" s="28"/>
      <c r="D475" s="28"/>
      <c r="E475" s="24"/>
      <c r="F475" s="24"/>
      <c r="G475" s="24"/>
      <c r="H475" s="60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</row>
    <row r="476" spans="1:20" x14ac:dyDescent="0.25">
      <c r="A476" s="130"/>
      <c r="B476" s="27"/>
      <c r="C476" s="28"/>
      <c r="D476" s="28"/>
      <c r="E476" s="24"/>
      <c r="F476" s="24"/>
      <c r="G476" s="24"/>
      <c r="H476" s="60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</row>
    <row r="477" spans="1:20" x14ac:dyDescent="0.25">
      <c r="A477" s="130"/>
      <c r="B477" s="27"/>
      <c r="C477" s="28"/>
      <c r="D477" s="28"/>
      <c r="E477" s="24"/>
      <c r="F477" s="24"/>
      <c r="G477" s="24"/>
      <c r="H477" s="60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</row>
    <row r="478" spans="1:20" x14ac:dyDescent="0.25">
      <c r="A478" s="130"/>
      <c r="B478" s="27"/>
      <c r="C478" s="28"/>
      <c r="D478" s="28"/>
      <c r="E478" s="24"/>
      <c r="F478" s="24"/>
      <c r="G478" s="24"/>
      <c r="H478" s="60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</row>
    <row r="479" spans="1:20" x14ac:dyDescent="0.25">
      <c r="A479" s="130"/>
      <c r="B479" s="27"/>
      <c r="C479" s="24"/>
      <c r="D479" s="24"/>
      <c r="E479" s="28"/>
      <c r="F479" s="28"/>
      <c r="G479" s="28"/>
      <c r="H479" s="60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</row>
    <row r="480" spans="1:20" x14ac:dyDescent="0.25">
      <c r="A480" s="130"/>
      <c r="B480" s="27"/>
      <c r="C480" s="24"/>
      <c r="D480" s="24"/>
      <c r="E480" s="28"/>
      <c r="F480" s="28"/>
      <c r="G480" s="28"/>
      <c r="H480" s="60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</row>
    <row r="481" spans="1:20" x14ac:dyDescent="0.25">
      <c r="A481" s="130"/>
      <c r="B481" s="27"/>
      <c r="C481" s="24"/>
      <c r="D481" s="24"/>
      <c r="E481" s="28"/>
      <c r="F481" s="28"/>
      <c r="G481" s="28"/>
      <c r="H481" s="60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</row>
    <row r="482" spans="1:20" x14ac:dyDescent="0.25">
      <c r="A482" s="130"/>
      <c r="B482" s="27"/>
      <c r="C482" s="24"/>
      <c r="D482" s="24"/>
      <c r="E482" s="28"/>
      <c r="F482" s="28"/>
      <c r="G482" s="28"/>
      <c r="H482" s="60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</row>
    <row r="483" spans="1:20" x14ac:dyDescent="0.25">
      <c r="A483" s="130"/>
      <c r="B483" s="27"/>
      <c r="C483" s="24"/>
      <c r="D483" s="24"/>
      <c r="E483" s="28"/>
      <c r="F483" s="28"/>
      <c r="G483" s="28"/>
      <c r="H483" s="60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</row>
    <row r="484" spans="1:20" x14ac:dyDescent="0.25">
      <c r="A484" s="130"/>
      <c r="B484" s="27"/>
      <c r="C484" s="24"/>
      <c r="D484" s="24"/>
      <c r="E484" s="28"/>
      <c r="F484" s="28"/>
      <c r="G484" s="28"/>
      <c r="H484" s="60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</row>
    <row r="485" spans="1:20" x14ac:dyDescent="0.25">
      <c r="A485" s="130"/>
      <c r="B485" s="27"/>
      <c r="C485" s="24"/>
      <c r="D485" s="24"/>
      <c r="E485" s="28"/>
      <c r="F485" s="28"/>
      <c r="G485" s="28"/>
      <c r="H485" s="60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</row>
    <row r="486" spans="1:20" x14ac:dyDescent="0.25">
      <c r="A486" s="130"/>
      <c r="B486" s="27"/>
      <c r="C486" s="24"/>
      <c r="D486" s="24"/>
      <c r="E486" s="28"/>
      <c r="F486" s="28"/>
      <c r="G486" s="28"/>
      <c r="H486" s="60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</row>
    <row r="487" spans="1:20" x14ac:dyDescent="0.25">
      <c r="A487" s="130"/>
      <c r="B487" s="27"/>
      <c r="C487" s="24"/>
      <c r="D487" s="24"/>
      <c r="E487" s="28"/>
      <c r="F487" s="28"/>
      <c r="G487" s="28"/>
      <c r="H487" s="60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</row>
    <row r="488" spans="1:20" x14ac:dyDescent="0.25">
      <c r="A488" s="130"/>
      <c r="B488" s="27"/>
      <c r="C488" s="28"/>
      <c r="D488" s="28"/>
      <c r="E488" s="24"/>
      <c r="F488" s="24"/>
      <c r="G488" s="24"/>
      <c r="H488" s="60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</row>
    <row r="489" spans="1:20" x14ac:dyDescent="0.25">
      <c r="A489" s="130"/>
      <c r="B489" s="27"/>
      <c r="C489" s="24"/>
      <c r="D489" s="24"/>
      <c r="E489" s="28"/>
      <c r="F489" s="28"/>
      <c r="G489" s="28"/>
      <c r="H489" s="60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</row>
    <row r="490" spans="1:20" x14ac:dyDescent="0.25">
      <c r="A490" s="130"/>
      <c r="B490" s="27"/>
      <c r="C490" s="24"/>
      <c r="D490" s="24"/>
      <c r="E490" s="28"/>
      <c r="F490" s="28"/>
      <c r="G490" s="28"/>
      <c r="H490" s="60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</row>
    <row r="491" spans="1:20" x14ac:dyDescent="0.25">
      <c r="A491" s="130"/>
      <c r="B491" s="27"/>
      <c r="C491" s="24"/>
      <c r="D491" s="24"/>
      <c r="E491" s="28"/>
      <c r="F491" s="28"/>
      <c r="G491" s="28"/>
      <c r="H491" s="60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</row>
    <row r="492" spans="1:20" x14ac:dyDescent="0.25">
      <c r="A492" s="130"/>
      <c r="B492" s="27"/>
      <c r="C492" s="24"/>
      <c r="D492" s="24"/>
      <c r="E492" s="28"/>
      <c r="F492" s="28"/>
      <c r="G492" s="28"/>
      <c r="H492" s="60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</row>
    <row r="493" spans="1:20" x14ac:dyDescent="0.25">
      <c r="A493" s="130"/>
      <c r="B493" s="27"/>
      <c r="C493" s="24"/>
      <c r="D493" s="24"/>
      <c r="E493" s="28"/>
      <c r="F493" s="28"/>
      <c r="G493" s="28"/>
      <c r="H493" s="60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</row>
    <row r="494" spans="1:20" x14ac:dyDescent="0.25">
      <c r="A494" s="130"/>
      <c r="B494" s="27"/>
      <c r="C494" s="24"/>
      <c r="D494" s="24"/>
      <c r="E494" s="28"/>
      <c r="F494" s="28"/>
      <c r="G494" s="28"/>
      <c r="H494" s="60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</row>
    <row r="495" spans="1:20" x14ac:dyDescent="0.25">
      <c r="A495" s="130"/>
      <c r="B495" s="27"/>
      <c r="C495" s="24"/>
      <c r="D495" s="24"/>
      <c r="E495" s="28"/>
      <c r="F495" s="28"/>
      <c r="G495" s="28"/>
      <c r="H495" s="60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</row>
    <row r="496" spans="1:20" x14ac:dyDescent="0.25">
      <c r="A496" s="130"/>
      <c r="B496" s="27"/>
      <c r="C496" s="24"/>
      <c r="D496" s="24"/>
      <c r="E496" s="28"/>
      <c r="F496" s="28"/>
      <c r="G496" s="28"/>
      <c r="H496" s="60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</row>
    <row r="497" spans="1:20" x14ac:dyDescent="0.25">
      <c r="A497" s="130"/>
      <c r="B497" s="27"/>
      <c r="C497" s="24"/>
      <c r="D497" s="24"/>
      <c r="E497" s="28"/>
      <c r="F497" s="28"/>
      <c r="G497" s="28"/>
      <c r="H497" s="60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</row>
    <row r="498" spans="1:20" x14ac:dyDescent="0.25">
      <c r="A498" s="130"/>
      <c r="B498" s="27"/>
      <c r="C498" s="24"/>
      <c r="D498" s="24"/>
      <c r="E498" s="28"/>
      <c r="F498" s="28"/>
      <c r="G498" s="28"/>
      <c r="H498" s="60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</row>
    <row r="499" spans="1:20" x14ac:dyDescent="0.25">
      <c r="A499" s="130"/>
      <c r="B499" s="27"/>
      <c r="C499" s="24"/>
      <c r="D499" s="24"/>
      <c r="E499" s="28"/>
      <c r="F499" s="28"/>
      <c r="G499" s="28"/>
      <c r="H499" s="60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</row>
    <row r="500" spans="1:20" x14ac:dyDescent="0.25">
      <c r="A500" s="130"/>
      <c r="B500" s="29"/>
      <c r="C500" s="23"/>
      <c r="D500" s="23"/>
      <c r="E500" s="24"/>
      <c r="F500" s="24"/>
      <c r="G500" s="24"/>
      <c r="H500" s="60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</row>
    <row r="501" spans="1:20" x14ac:dyDescent="0.25">
      <c r="A501" s="130"/>
      <c r="B501" s="32"/>
      <c r="C501" s="33"/>
      <c r="D501" s="33"/>
      <c r="E501" s="24"/>
      <c r="F501" s="24"/>
      <c r="G501" s="24"/>
      <c r="H501" s="60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</row>
    <row r="502" spans="1:20" x14ac:dyDescent="0.25">
      <c r="A502" s="130"/>
      <c r="B502" s="34"/>
      <c r="C502" s="35"/>
      <c r="D502" s="35"/>
      <c r="E502" s="36"/>
      <c r="F502" s="36"/>
      <c r="G502" s="36"/>
      <c r="H502" s="60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</row>
    <row r="503" spans="1:20" x14ac:dyDescent="0.25">
      <c r="A503" s="130"/>
      <c r="B503" s="19"/>
      <c r="C503" s="37"/>
      <c r="D503" s="37"/>
      <c r="E503" s="24"/>
      <c r="F503" s="24"/>
      <c r="G503" s="24"/>
      <c r="H503" s="60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</row>
    <row r="504" spans="1:20" x14ac:dyDescent="0.25">
      <c r="A504" s="130"/>
      <c r="B504" s="19"/>
      <c r="C504" s="37"/>
      <c r="D504" s="37"/>
      <c r="E504" s="24"/>
      <c r="F504" s="24"/>
      <c r="G504" s="24"/>
      <c r="H504" s="60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</row>
    <row r="505" spans="1:20" x14ac:dyDescent="0.25">
      <c r="A505" s="130"/>
      <c r="B505" s="19"/>
      <c r="C505" s="37"/>
      <c r="D505" s="37"/>
      <c r="E505" s="24"/>
      <c r="F505" s="24"/>
      <c r="G505" s="24"/>
      <c r="H505" s="60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</row>
    <row r="506" spans="1:20" x14ac:dyDescent="0.25">
      <c r="A506" s="130"/>
      <c r="B506" s="34"/>
      <c r="C506" s="35"/>
      <c r="D506" s="35"/>
      <c r="E506" s="36"/>
      <c r="F506" s="36"/>
      <c r="G506" s="36"/>
      <c r="H506" s="60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</row>
    <row r="507" spans="1:20" x14ac:dyDescent="0.25">
      <c r="A507" s="130"/>
      <c r="B507" s="19"/>
      <c r="C507" s="37"/>
      <c r="D507" s="37"/>
      <c r="E507" s="24"/>
      <c r="F507" s="24"/>
      <c r="G507" s="24"/>
      <c r="H507" s="60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</row>
    <row r="508" spans="1:20" x14ac:dyDescent="0.25">
      <c r="A508" s="130"/>
      <c r="B508" s="19"/>
      <c r="C508" s="24"/>
      <c r="D508" s="24"/>
      <c r="E508" s="37"/>
      <c r="F508" s="37"/>
      <c r="G508" s="37"/>
    </row>
    <row r="509" spans="1:20" x14ac:dyDescent="0.25">
      <c r="A509" s="130"/>
      <c r="B509" s="19"/>
      <c r="C509" s="24"/>
      <c r="D509" s="24"/>
      <c r="E509" s="37"/>
      <c r="F509" s="37"/>
      <c r="G509" s="37"/>
    </row>
    <row r="510" spans="1:20" x14ac:dyDescent="0.25">
      <c r="A510" s="130"/>
      <c r="B510" s="19"/>
      <c r="C510" s="24"/>
      <c r="D510" s="24"/>
      <c r="E510" s="37"/>
      <c r="F510" s="37"/>
      <c r="G510" s="37"/>
    </row>
    <row r="511" spans="1:20" x14ac:dyDescent="0.25">
      <c r="A511" s="130"/>
      <c r="B511" s="19"/>
      <c r="C511" s="24"/>
      <c r="D511" s="24"/>
      <c r="E511" s="37"/>
      <c r="F511" s="37"/>
      <c r="G511" s="37"/>
    </row>
    <row r="512" spans="1:20" x14ac:dyDescent="0.25">
      <c r="A512" s="130"/>
      <c r="B512" s="19"/>
      <c r="C512" s="24"/>
      <c r="D512" s="24"/>
      <c r="E512" s="37"/>
      <c r="F512" s="37"/>
      <c r="G512" s="37"/>
    </row>
    <row r="513" spans="1:20" x14ac:dyDescent="0.25">
      <c r="A513" s="130"/>
      <c r="B513" s="19"/>
      <c r="C513" s="24"/>
      <c r="D513" s="24"/>
      <c r="E513" s="37"/>
      <c r="F513" s="37"/>
      <c r="G513" s="37"/>
    </row>
    <row r="514" spans="1:20" x14ac:dyDescent="0.25">
      <c r="A514" s="130"/>
      <c r="B514" s="34"/>
      <c r="C514" s="35"/>
      <c r="D514" s="35"/>
      <c r="E514" s="36"/>
      <c r="F514" s="36"/>
      <c r="G514" s="36"/>
    </row>
    <row r="515" spans="1:20" x14ac:dyDescent="0.25">
      <c r="A515" s="130"/>
      <c r="B515" s="19"/>
      <c r="C515" s="37"/>
      <c r="D515" s="37"/>
      <c r="E515" s="24"/>
      <c r="F515" s="24"/>
      <c r="G515" s="24"/>
    </row>
    <row r="516" spans="1:20" x14ac:dyDescent="0.25">
      <c r="A516" s="130"/>
      <c r="B516" s="19"/>
      <c r="C516" s="37"/>
      <c r="D516" s="37"/>
      <c r="E516" s="24"/>
      <c r="F516" s="24"/>
      <c r="G516" s="24"/>
    </row>
    <row r="517" spans="1:20" x14ac:dyDescent="0.25">
      <c r="A517" s="130"/>
      <c r="B517" s="19"/>
      <c r="C517" s="37"/>
      <c r="D517" s="37"/>
      <c r="E517" s="24"/>
      <c r="F517" s="24"/>
      <c r="G517" s="24"/>
    </row>
    <row r="518" spans="1:20" x14ac:dyDescent="0.25">
      <c r="B518" s="19"/>
      <c r="C518" s="37"/>
      <c r="D518" s="37"/>
      <c r="E518" s="24"/>
      <c r="F518" s="24"/>
      <c r="G518" s="24"/>
      <c r="H518" s="18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</row>
    <row r="519" spans="1:20" s="12" customFormat="1" x14ac:dyDescent="0.25">
      <c r="A519" s="131"/>
      <c r="B519" s="19"/>
      <c r="C519" s="37"/>
      <c r="D519" s="37"/>
      <c r="E519" s="24"/>
      <c r="F519" s="24"/>
      <c r="G519" s="24"/>
      <c r="H519" s="49"/>
    </row>
    <row r="520" spans="1:20" s="12" customFormat="1" x14ac:dyDescent="0.25">
      <c r="A520" s="131"/>
      <c r="B520" s="32"/>
      <c r="C520" s="33"/>
      <c r="D520" s="33"/>
      <c r="E520" s="24"/>
      <c r="F520" s="24"/>
      <c r="G520" s="24"/>
      <c r="H520" s="49"/>
    </row>
    <row r="521" spans="1:20" s="12" customFormat="1" x14ac:dyDescent="0.25">
      <c r="A521" s="131"/>
      <c r="B521" s="19"/>
      <c r="C521" s="37"/>
      <c r="D521" s="37"/>
      <c r="E521" s="24"/>
      <c r="F521" s="24"/>
      <c r="G521" s="24"/>
      <c r="H521" s="49"/>
    </row>
    <row r="522" spans="1:20" s="12" customFormat="1" x14ac:dyDescent="0.25">
      <c r="A522" s="131"/>
      <c r="B522" s="19"/>
      <c r="C522" s="37"/>
      <c r="D522" s="37"/>
      <c r="E522" s="24"/>
      <c r="F522" s="24"/>
      <c r="G522" s="24"/>
      <c r="H522" s="49"/>
    </row>
    <row r="523" spans="1:20" s="12" customFormat="1" x14ac:dyDescent="0.25">
      <c r="A523" s="131"/>
      <c r="B523" s="19"/>
      <c r="C523" s="37"/>
      <c r="D523" s="37"/>
      <c r="E523" s="24"/>
      <c r="F523" s="24"/>
      <c r="G523" s="24"/>
      <c r="H523" s="49"/>
    </row>
    <row r="524" spans="1:20" s="12" customFormat="1" x14ac:dyDescent="0.25">
      <c r="A524" s="131"/>
      <c r="B524" s="19"/>
      <c r="C524" s="37"/>
      <c r="D524" s="37"/>
      <c r="E524" s="24"/>
      <c r="F524" s="24"/>
      <c r="G524" s="24"/>
      <c r="H524" s="49"/>
    </row>
    <row r="525" spans="1:20" s="12" customFormat="1" x14ac:dyDescent="0.25">
      <c r="A525" s="131"/>
      <c r="B525" s="19"/>
      <c r="C525" s="37"/>
      <c r="D525" s="37"/>
      <c r="E525" s="24"/>
      <c r="F525" s="24"/>
      <c r="G525" s="24"/>
      <c r="H525" s="49"/>
    </row>
    <row r="526" spans="1:20" s="12" customFormat="1" x14ac:dyDescent="0.25">
      <c r="A526" s="131"/>
      <c r="B526" s="19"/>
      <c r="C526" s="37"/>
      <c r="D526" s="37"/>
      <c r="E526" s="24"/>
      <c r="F526" s="24"/>
      <c r="G526" s="24"/>
      <c r="H526" s="49"/>
    </row>
    <row r="527" spans="1:20" x14ac:dyDescent="0.25">
      <c r="A527" s="130"/>
      <c r="B527" s="17"/>
      <c r="C527" s="17"/>
      <c r="D527" s="17"/>
      <c r="E527" s="17"/>
      <c r="F527" s="17"/>
      <c r="G527" s="17"/>
      <c r="H527" s="18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</row>
    <row r="528" spans="1:20" x14ac:dyDescent="0.25">
      <c r="A528" s="130"/>
      <c r="B528" s="17"/>
      <c r="C528" s="17"/>
      <c r="D528" s="17"/>
      <c r="E528" s="17"/>
      <c r="F528" s="17"/>
      <c r="G528" s="17"/>
      <c r="H528" s="18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</row>
    <row r="529" spans="1:20" x14ac:dyDescent="0.25">
      <c r="A529" s="130"/>
      <c r="B529" s="17"/>
      <c r="C529" s="17"/>
      <c r="D529" s="17"/>
      <c r="E529" s="17"/>
      <c r="F529" s="17"/>
      <c r="G529" s="17"/>
      <c r="H529" s="18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</row>
    <row r="530" spans="1:20" x14ac:dyDescent="0.25">
      <c r="A530" s="130"/>
      <c r="B530" s="17"/>
      <c r="C530" s="17"/>
      <c r="D530" s="17"/>
      <c r="E530" s="17"/>
      <c r="F530" s="17"/>
      <c r="G530" s="17"/>
      <c r="H530" s="18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</row>
    <row r="531" spans="1:20" x14ac:dyDescent="0.25">
      <c r="A531" s="130"/>
      <c r="B531" s="17"/>
      <c r="C531" s="17"/>
      <c r="D531" s="17"/>
      <c r="E531" s="17"/>
      <c r="F531" s="17"/>
      <c r="G531" s="17"/>
      <c r="H531" s="18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</row>
    <row r="532" spans="1:20" x14ac:dyDescent="0.25">
      <c r="A532" s="130"/>
      <c r="B532" s="17"/>
      <c r="C532" s="17"/>
      <c r="D532" s="17"/>
      <c r="E532" s="17"/>
      <c r="F532" s="17"/>
      <c r="G532" s="17"/>
      <c r="H532" s="18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</row>
    <row r="533" spans="1:20" x14ac:dyDescent="0.25">
      <c r="A533" s="130"/>
      <c r="B533" s="17"/>
      <c r="C533" s="17"/>
      <c r="D533" s="17"/>
      <c r="E533" s="17"/>
      <c r="F533" s="17"/>
      <c r="G533" s="17"/>
      <c r="H533" s="18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</row>
    <row r="534" spans="1:20" x14ac:dyDescent="0.25">
      <c r="A534" s="130"/>
      <c r="B534" s="17"/>
      <c r="C534" s="17"/>
      <c r="D534" s="17"/>
      <c r="E534" s="17"/>
      <c r="F534" s="17"/>
      <c r="G534" s="17"/>
      <c r="H534" s="18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</row>
    <row r="535" spans="1:20" x14ac:dyDescent="0.25">
      <c r="A535" s="130"/>
      <c r="B535" s="17"/>
      <c r="C535" s="17"/>
      <c r="D535" s="17"/>
      <c r="E535" s="17"/>
      <c r="F535" s="17"/>
      <c r="G535" s="17"/>
      <c r="H535" s="18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</row>
    <row r="536" spans="1:20" x14ac:dyDescent="0.25">
      <c r="A536" s="130"/>
      <c r="B536" s="17"/>
      <c r="C536" s="17"/>
      <c r="D536" s="17"/>
      <c r="E536" s="17"/>
      <c r="F536" s="17"/>
      <c r="G536" s="17"/>
      <c r="H536" s="18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</row>
    <row r="537" spans="1:20" x14ac:dyDescent="0.25">
      <c r="A537" s="130"/>
      <c r="B537" s="17"/>
      <c r="C537" s="17"/>
      <c r="D537" s="17"/>
      <c r="E537" s="17"/>
      <c r="F537" s="17"/>
      <c r="G537" s="17"/>
      <c r="H537" s="18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</row>
    <row r="538" spans="1:20" x14ac:dyDescent="0.25">
      <c r="A538" s="130"/>
      <c r="B538" s="17"/>
      <c r="C538" s="17"/>
      <c r="D538" s="17"/>
      <c r="E538" s="17"/>
      <c r="F538" s="17"/>
      <c r="G538" s="17"/>
      <c r="H538" s="18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</row>
    <row r="539" spans="1:20" x14ac:dyDescent="0.25">
      <c r="A539" s="130"/>
      <c r="B539" s="17"/>
      <c r="C539" s="17"/>
      <c r="D539" s="17"/>
      <c r="E539" s="17"/>
      <c r="F539" s="17"/>
      <c r="G539" s="17"/>
      <c r="H539" s="18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</row>
    <row r="540" spans="1:20" x14ac:dyDescent="0.25">
      <c r="A540" s="130"/>
      <c r="B540" s="17"/>
      <c r="C540" s="17"/>
      <c r="D540" s="17"/>
      <c r="E540" s="17"/>
      <c r="F540" s="17"/>
      <c r="G540" s="17"/>
      <c r="H540" s="18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</row>
    <row r="541" spans="1:20" x14ac:dyDescent="0.25">
      <c r="A541" s="130"/>
      <c r="B541" s="17"/>
      <c r="C541" s="17"/>
      <c r="D541" s="17"/>
      <c r="E541" s="17"/>
      <c r="F541" s="17"/>
      <c r="G541" s="17"/>
      <c r="H541" s="18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</row>
    <row r="542" spans="1:20" x14ac:dyDescent="0.25">
      <c r="A542" s="130"/>
      <c r="B542" s="17"/>
      <c r="C542" s="17"/>
      <c r="D542" s="17"/>
      <c r="E542" s="17"/>
      <c r="F542" s="17"/>
      <c r="G542" s="17"/>
      <c r="H542" s="18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</row>
    <row r="543" spans="1:20" x14ac:dyDescent="0.25">
      <c r="A543" s="130"/>
      <c r="B543" s="17"/>
      <c r="C543" s="17"/>
      <c r="D543" s="17"/>
      <c r="E543" s="17"/>
      <c r="F543" s="17"/>
      <c r="G543" s="17"/>
      <c r="H543" s="18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</row>
    <row r="544" spans="1:20" x14ac:dyDescent="0.25">
      <c r="A544" s="130"/>
      <c r="B544" s="17"/>
      <c r="C544" s="17"/>
      <c r="D544" s="17"/>
      <c r="E544" s="17"/>
      <c r="F544" s="17"/>
      <c r="G544" s="17"/>
      <c r="H544" s="18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</row>
    <row r="545" spans="1:20" x14ac:dyDescent="0.25">
      <c r="A545" s="130"/>
      <c r="B545" s="17"/>
      <c r="C545" s="17"/>
      <c r="D545" s="17"/>
      <c r="E545" s="17"/>
      <c r="F545" s="17"/>
      <c r="G545" s="17"/>
      <c r="H545" s="18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</row>
    <row r="546" spans="1:20" x14ac:dyDescent="0.25">
      <c r="A546" s="130"/>
      <c r="B546" s="17"/>
      <c r="C546" s="17"/>
      <c r="D546" s="17"/>
      <c r="E546" s="17"/>
      <c r="F546" s="17"/>
      <c r="G546" s="17"/>
      <c r="H546" s="18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</row>
    <row r="547" spans="1:20" x14ac:dyDescent="0.25">
      <c r="A547" s="130"/>
      <c r="B547" s="17"/>
      <c r="C547" s="17"/>
      <c r="D547" s="17"/>
      <c r="E547" s="17"/>
      <c r="F547" s="17"/>
      <c r="G547" s="17"/>
      <c r="H547" s="18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</row>
    <row r="548" spans="1:20" x14ac:dyDescent="0.25">
      <c r="A548" s="130"/>
      <c r="B548" s="17"/>
      <c r="C548" s="17"/>
      <c r="D548" s="17"/>
      <c r="E548" s="17"/>
      <c r="F548" s="17"/>
      <c r="G548" s="17"/>
      <c r="H548" s="18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</row>
    <row r="549" spans="1:20" x14ac:dyDescent="0.25">
      <c r="A549" s="130"/>
      <c r="B549" s="17"/>
      <c r="C549" s="17"/>
      <c r="D549" s="17"/>
      <c r="E549" s="17"/>
      <c r="F549" s="17"/>
      <c r="G549" s="17"/>
      <c r="H549" s="18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</row>
    <row r="550" spans="1:20" x14ac:dyDescent="0.25">
      <c r="A550" s="130"/>
      <c r="B550" s="17"/>
      <c r="C550" s="17"/>
      <c r="D550" s="17"/>
      <c r="E550" s="17"/>
      <c r="F550" s="17"/>
      <c r="G550" s="17"/>
      <c r="H550" s="18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</row>
    <row r="551" spans="1:20" x14ac:dyDescent="0.25">
      <c r="A551" s="130"/>
      <c r="B551" s="17"/>
      <c r="C551" s="17"/>
      <c r="D551" s="17"/>
      <c r="E551" s="17"/>
      <c r="F551" s="17"/>
      <c r="G551" s="17"/>
      <c r="H551" s="18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</row>
    <row r="552" spans="1:20" x14ac:dyDescent="0.25">
      <c r="A552" s="130"/>
      <c r="B552" s="17"/>
      <c r="C552" s="17"/>
      <c r="D552" s="17"/>
      <c r="E552" s="17"/>
      <c r="F552" s="17"/>
      <c r="G552" s="17"/>
      <c r="H552" s="18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</row>
    <row r="553" spans="1:20" x14ac:dyDescent="0.25">
      <c r="A553" s="130"/>
      <c r="B553" s="17"/>
      <c r="C553" s="17"/>
      <c r="D553" s="17"/>
      <c r="E553" s="17"/>
      <c r="F553" s="17"/>
      <c r="G553" s="17"/>
      <c r="H553" s="18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</row>
    <row r="554" spans="1:20" x14ac:dyDescent="0.25">
      <c r="A554" s="130"/>
      <c r="B554" s="17"/>
      <c r="C554" s="17"/>
      <c r="D554" s="17"/>
      <c r="E554" s="17"/>
      <c r="F554" s="17"/>
      <c r="G554" s="17"/>
      <c r="H554" s="18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</row>
    <row r="555" spans="1:20" x14ac:dyDescent="0.25">
      <c r="A555" s="130"/>
      <c r="B555" s="17"/>
      <c r="C555" s="17"/>
      <c r="D555" s="17"/>
      <c r="E555" s="17"/>
      <c r="F555" s="17"/>
      <c r="G555" s="17"/>
      <c r="H555" s="18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</row>
    <row r="556" spans="1:20" x14ac:dyDescent="0.25">
      <c r="A556" s="130"/>
      <c r="B556" s="17"/>
      <c r="C556" s="17"/>
      <c r="D556" s="17"/>
      <c r="E556" s="17"/>
      <c r="F556" s="17"/>
      <c r="G556" s="17"/>
      <c r="H556" s="18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</row>
    <row r="557" spans="1:20" x14ac:dyDescent="0.25">
      <c r="A557" s="130"/>
      <c r="B557" s="17"/>
      <c r="C557" s="17"/>
      <c r="D557" s="17"/>
      <c r="E557" s="17"/>
      <c r="F557" s="17"/>
      <c r="G557" s="17"/>
      <c r="H557" s="18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</row>
    <row r="558" spans="1:20" x14ac:dyDescent="0.25">
      <c r="A558" s="130"/>
      <c r="B558" s="17"/>
      <c r="C558" s="17"/>
      <c r="D558" s="17"/>
      <c r="E558" s="17"/>
      <c r="F558" s="17"/>
      <c r="G558" s="17"/>
      <c r="H558" s="18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</row>
    <row r="559" spans="1:20" x14ac:dyDescent="0.25">
      <c r="A559" s="130"/>
      <c r="B559" s="17"/>
      <c r="C559" s="17"/>
      <c r="D559" s="17"/>
      <c r="E559" s="17"/>
      <c r="F559" s="17"/>
      <c r="G559" s="17"/>
      <c r="H559" s="18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</row>
    <row r="560" spans="1:20" x14ac:dyDescent="0.25">
      <c r="A560" s="130"/>
      <c r="B560" s="17"/>
      <c r="C560" s="17"/>
      <c r="D560" s="17"/>
      <c r="E560" s="17"/>
      <c r="F560" s="17"/>
      <c r="G560" s="17"/>
      <c r="H560" s="18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</row>
    <row r="561" spans="1:20" x14ac:dyDescent="0.25">
      <c r="A561" s="130"/>
      <c r="B561" s="17"/>
      <c r="C561" s="17"/>
      <c r="D561" s="17"/>
      <c r="E561" s="17"/>
      <c r="F561" s="17"/>
      <c r="G561" s="17"/>
      <c r="H561" s="18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</row>
    <row r="562" spans="1:20" x14ac:dyDescent="0.25">
      <c r="A562" s="130"/>
      <c r="B562" s="17"/>
      <c r="C562" s="17"/>
      <c r="D562" s="17"/>
      <c r="E562" s="17"/>
      <c r="F562" s="17"/>
      <c r="G562" s="17"/>
      <c r="H562" s="18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</row>
    <row r="563" spans="1:20" x14ac:dyDescent="0.25">
      <c r="A563" s="130"/>
      <c r="B563" s="17"/>
      <c r="C563" s="17"/>
      <c r="D563" s="17"/>
      <c r="E563" s="17"/>
      <c r="F563" s="17"/>
      <c r="G563" s="17"/>
      <c r="H563" s="18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</row>
    <row r="564" spans="1:20" x14ac:dyDescent="0.25">
      <c r="A564" s="130"/>
      <c r="B564" s="17"/>
      <c r="C564" s="17"/>
      <c r="D564" s="17"/>
      <c r="E564" s="17"/>
      <c r="F564" s="17"/>
      <c r="G564" s="17"/>
      <c r="H564" s="18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</row>
    <row r="565" spans="1:20" x14ac:dyDescent="0.25">
      <c r="A565" s="130"/>
      <c r="B565" s="17"/>
      <c r="C565" s="17"/>
      <c r="D565" s="17"/>
      <c r="E565" s="17"/>
      <c r="F565" s="17"/>
      <c r="G565" s="17"/>
      <c r="H565" s="18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</row>
    <row r="566" spans="1:20" x14ac:dyDescent="0.25">
      <c r="A566" s="130"/>
      <c r="B566" s="17"/>
      <c r="C566" s="17"/>
      <c r="D566" s="17"/>
      <c r="E566" s="17"/>
      <c r="F566" s="17"/>
      <c r="G566" s="17"/>
      <c r="H566" s="18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</row>
    <row r="567" spans="1:20" x14ac:dyDescent="0.25">
      <c r="A567" s="130"/>
      <c r="B567" s="17"/>
      <c r="C567" s="17"/>
      <c r="D567" s="17"/>
      <c r="E567" s="17"/>
      <c r="F567" s="17"/>
      <c r="G567" s="17"/>
      <c r="H567" s="18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</row>
    <row r="568" spans="1:20" x14ac:dyDescent="0.25">
      <c r="A568" s="130"/>
      <c r="B568" s="17"/>
      <c r="C568" s="17"/>
      <c r="D568" s="17"/>
      <c r="E568" s="17"/>
      <c r="F568" s="17"/>
      <c r="G568" s="17"/>
      <c r="H568" s="18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</row>
    <row r="569" spans="1:20" x14ac:dyDescent="0.25">
      <c r="A569" s="130"/>
      <c r="B569" s="17"/>
      <c r="C569" s="17"/>
      <c r="D569" s="17"/>
      <c r="E569" s="17"/>
      <c r="F569" s="17"/>
      <c r="G569" s="17"/>
      <c r="H569" s="18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</row>
    <row r="570" spans="1:20" x14ac:dyDescent="0.25">
      <c r="A570" s="130"/>
      <c r="B570" s="17"/>
      <c r="C570" s="17"/>
      <c r="D570" s="17"/>
      <c r="E570" s="17"/>
      <c r="F570" s="17"/>
      <c r="G570" s="17"/>
      <c r="H570" s="18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</row>
    <row r="571" spans="1:20" x14ac:dyDescent="0.25">
      <c r="A571" s="130"/>
      <c r="B571" s="17"/>
      <c r="C571" s="17"/>
      <c r="D571" s="17"/>
      <c r="E571" s="17"/>
      <c r="F571" s="17"/>
      <c r="G571" s="17"/>
      <c r="H571" s="18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</row>
    <row r="572" spans="1:20" x14ac:dyDescent="0.25">
      <c r="A572" s="130"/>
      <c r="B572" s="17"/>
      <c r="C572" s="17"/>
      <c r="D572" s="17"/>
      <c r="E572" s="17"/>
      <c r="F572" s="17"/>
      <c r="G572" s="17"/>
      <c r="H572" s="18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</row>
    <row r="573" spans="1:20" x14ac:dyDescent="0.25">
      <c r="A573" s="130"/>
      <c r="B573" s="17"/>
      <c r="C573" s="17"/>
      <c r="D573" s="17"/>
      <c r="E573" s="17"/>
      <c r="F573" s="17"/>
      <c r="G573" s="17"/>
      <c r="H573" s="18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</row>
    <row r="574" spans="1:20" x14ac:dyDescent="0.25">
      <c r="A574" s="130"/>
      <c r="B574" s="17"/>
      <c r="C574" s="17"/>
      <c r="D574" s="17"/>
      <c r="E574" s="17"/>
      <c r="F574" s="17"/>
      <c r="G574" s="17"/>
      <c r="H574" s="18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</row>
    <row r="575" spans="1:20" x14ac:dyDescent="0.25">
      <c r="A575" s="130"/>
      <c r="B575" s="17"/>
      <c r="C575" s="17"/>
      <c r="D575" s="17"/>
      <c r="E575" s="17"/>
      <c r="F575" s="17"/>
      <c r="G575" s="17"/>
      <c r="H575" s="18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</row>
    <row r="576" spans="1:20" x14ac:dyDescent="0.25">
      <c r="A576" s="130"/>
      <c r="B576" s="17"/>
      <c r="C576" s="17"/>
      <c r="D576" s="17"/>
      <c r="E576" s="17"/>
      <c r="F576" s="17"/>
      <c r="G576" s="17"/>
      <c r="H576" s="18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</row>
    <row r="577" spans="1:20" x14ac:dyDescent="0.25">
      <c r="A577" s="130"/>
      <c r="B577" s="17"/>
      <c r="C577" s="17"/>
      <c r="D577" s="17"/>
      <c r="E577" s="17"/>
      <c r="F577" s="17"/>
      <c r="G577" s="17"/>
      <c r="H577" s="18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</row>
    <row r="578" spans="1:20" x14ac:dyDescent="0.25">
      <c r="A578" s="130"/>
      <c r="B578" s="17"/>
      <c r="C578" s="17"/>
      <c r="D578" s="17"/>
      <c r="E578" s="17"/>
      <c r="F578" s="17"/>
      <c r="G578" s="17"/>
      <c r="H578" s="18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</row>
    <row r="579" spans="1:20" x14ac:dyDescent="0.25">
      <c r="A579" s="130"/>
      <c r="B579" s="17"/>
      <c r="C579" s="17"/>
      <c r="D579" s="17"/>
      <c r="E579" s="17"/>
      <c r="F579" s="17"/>
      <c r="G579" s="17"/>
      <c r="H579" s="18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</row>
    <row r="580" spans="1:20" x14ac:dyDescent="0.25">
      <c r="A580" s="130"/>
      <c r="B580" s="17"/>
      <c r="C580" s="17"/>
      <c r="D580" s="17"/>
      <c r="E580" s="17"/>
      <c r="F580" s="17"/>
      <c r="G580" s="17"/>
      <c r="H580" s="18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</row>
    <row r="581" spans="1:20" x14ac:dyDescent="0.25">
      <c r="A581" s="130"/>
      <c r="B581" s="17"/>
      <c r="C581" s="17"/>
      <c r="D581" s="17"/>
      <c r="E581" s="17"/>
      <c r="F581" s="17"/>
      <c r="G581" s="17"/>
      <c r="H581" s="18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</row>
    <row r="582" spans="1:20" x14ac:dyDescent="0.25">
      <c r="A582" s="130"/>
      <c r="B582" s="17"/>
      <c r="C582" s="17"/>
      <c r="D582" s="17"/>
      <c r="E582" s="17"/>
      <c r="F582" s="17"/>
      <c r="G582" s="17"/>
      <c r="H582" s="18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</row>
    <row r="583" spans="1:20" x14ac:dyDescent="0.25">
      <c r="A583" s="130"/>
      <c r="B583" s="17"/>
      <c r="C583" s="17"/>
      <c r="D583" s="17"/>
      <c r="E583" s="17"/>
      <c r="F583" s="17"/>
      <c r="G583" s="17"/>
      <c r="H583" s="18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</row>
    <row r="584" spans="1:20" x14ac:dyDescent="0.25">
      <c r="A584" s="130"/>
      <c r="B584" s="17"/>
      <c r="C584" s="17"/>
      <c r="D584" s="17"/>
      <c r="E584" s="17"/>
      <c r="F584" s="17"/>
      <c r="G584" s="17"/>
      <c r="H584" s="18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</row>
    <row r="585" spans="1:20" x14ac:dyDescent="0.25">
      <c r="A585" s="130"/>
      <c r="B585" s="17"/>
      <c r="C585" s="17"/>
      <c r="D585" s="17"/>
      <c r="E585" s="17"/>
      <c r="F585" s="17"/>
      <c r="G585" s="17"/>
      <c r="H585" s="18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</row>
    <row r="586" spans="1:20" x14ac:dyDescent="0.25">
      <c r="A586" s="130"/>
      <c r="B586" s="17"/>
      <c r="C586" s="17"/>
      <c r="D586" s="17"/>
      <c r="E586" s="17"/>
      <c r="F586" s="17"/>
      <c r="G586" s="17"/>
      <c r="H586" s="18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</row>
    <row r="587" spans="1:20" x14ac:dyDescent="0.25">
      <c r="A587" s="130"/>
      <c r="B587" s="17"/>
      <c r="C587" s="17"/>
      <c r="D587" s="17"/>
      <c r="E587" s="17"/>
      <c r="F587" s="17"/>
      <c r="G587" s="17"/>
      <c r="H587" s="18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</row>
    <row r="588" spans="1:20" x14ac:dyDescent="0.25">
      <c r="A588" s="130"/>
      <c r="B588" s="17"/>
      <c r="C588" s="17"/>
      <c r="D588" s="17"/>
      <c r="E588" s="17"/>
      <c r="F588" s="17"/>
      <c r="G588" s="17"/>
      <c r="H588" s="18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</row>
    <row r="589" spans="1:20" x14ac:dyDescent="0.25">
      <c r="A589" s="130"/>
      <c r="B589" s="17"/>
      <c r="C589" s="17"/>
      <c r="D589" s="17"/>
      <c r="E589" s="17"/>
      <c r="F589" s="17"/>
      <c r="G589" s="17"/>
      <c r="H589" s="18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</row>
    <row r="590" spans="1:20" x14ac:dyDescent="0.25">
      <c r="A590" s="130"/>
      <c r="B590" s="17"/>
      <c r="C590" s="17"/>
      <c r="D590" s="17"/>
      <c r="E590" s="17"/>
      <c r="F590" s="17"/>
      <c r="G590" s="17"/>
      <c r="H590" s="18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</row>
    <row r="591" spans="1:20" x14ac:dyDescent="0.25">
      <c r="A591" s="130"/>
      <c r="B591" s="17"/>
      <c r="C591" s="17"/>
      <c r="D591" s="17"/>
      <c r="E591" s="17"/>
      <c r="F591" s="17"/>
      <c r="G591" s="17"/>
      <c r="H591" s="18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</row>
    <row r="592" spans="1:20" x14ac:dyDescent="0.25">
      <c r="A592" s="130"/>
      <c r="B592" s="17"/>
      <c r="C592" s="17"/>
      <c r="D592" s="17"/>
      <c r="E592" s="17"/>
      <c r="F592" s="17"/>
      <c r="G592" s="17"/>
      <c r="H592" s="18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</row>
    <row r="593" spans="1:20" x14ac:dyDescent="0.25">
      <c r="A593" s="130"/>
      <c r="B593" s="17"/>
      <c r="C593" s="17"/>
      <c r="D593" s="17"/>
      <c r="E593" s="17"/>
      <c r="F593" s="17"/>
      <c r="G593" s="17"/>
      <c r="H593" s="18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</row>
    <row r="594" spans="1:20" x14ac:dyDescent="0.25">
      <c r="A594" s="130"/>
      <c r="B594" s="17"/>
      <c r="C594" s="17"/>
      <c r="D594" s="17"/>
      <c r="E594" s="17"/>
      <c r="F594" s="17"/>
      <c r="G594" s="17"/>
      <c r="H594" s="18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</row>
    <row r="595" spans="1:20" x14ac:dyDescent="0.25">
      <c r="A595" s="130"/>
      <c r="B595" s="17"/>
      <c r="C595" s="17"/>
      <c r="D595" s="17"/>
      <c r="E595" s="17"/>
      <c r="F595" s="17"/>
      <c r="G595" s="17"/>
      <c r="H595" s="18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</row>
    <row r="596" spans="1:20" x14ac:dyDescent="0.25">
      <c r="A596" s="130"/>
      <c r="B596" s="17"/>
      <c r="C596" s="17"/>
      <c r="D596" s="17"/>
      <c r="E596" s="17"/>
      <c r="F596" s="17"/>
      <c r="G596" s="17"/>
      <c r="H596" s="18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</row>
    <row r="597" spans="1:20" x14ac:dyDescent="0.25">
      <c r="A597" s="130"/>
      <c r="B597" s="17"/>
      <c r="C597" s="17"/>
      <c r="D597" s="17"/>
      <c r="E597" s="17"/>
      <c r="F597" s="17"/>
      <c r="G597" s="17"/>
      <c r="H597" s="18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</row>
    <row r="598" spans="1:20" x14ac:dyDescent="0.25">
      <c r="A598" s="130"/>
      <c r="B598" s="17"/>
      <c r="C598" s="17"/>
      <c r="D598" s="17"/>
      <c r="E598" s="17"/>
      <c r="F598" s="17"/>
      <c r="G598" s="17"/>
      <c r="H598" s="18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</row>
    <row r="599" spans="1:20" x14ac:dyDescent="0.25">
      <c r="A599" s="130"/>
      <c r="B599" s="17"/>
      <c r="C599" s="17"/>
      <c r="D599" s="17"/>
      <c r="E599" s="17"/>
      <c r="F599" s="17"/>
      <c r="G599" s="17"/>
      <c r="H599" s="18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</row>
    <row r="600" spans="1:20" x14ac:dyDescent="0.25">
      <c r="A600" s="130"/>
      <c r="B600" s="17"/>
      <c r="C600" s="17"/>
      <c r="D600" s="17"/>
      <c r="E600" s="17"/>
      <c r="F600" s="17"/>
      <c r="G600" s="17"/>
      <c r="H600" s="18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</row>
    <row r="601" spans="1:20" x14ac:dyDescent="0.25">
      <c r="A601" s="130"/>
      <c r="B601" s="17"/>
      <c r="C601" s="17"/>
      <c r="D601" s="17"/>
      <c r="E601" s="17"/>
      <c r="F601" s="17"/>
      <c r="G601" s="17"/>
      <c r="H601" s="18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</row>
    <row r="602" spans="1:20" x14ac:dyDescent="0.25">
      <c r="A602" s="130"/>
      <c r="B602" s="17"/>
      <c r="C602" s="17"/>
      <c r="D602" s="17"/>
      <c r="E602" s="17"/>
      <c r="F602" s="17"/>
      <c r="G602" s="17"/>
      <c r="H602" s="18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</row>
    <row r="603" spans="1:20" x14ac:dyDescent="0.25">
      <c r="A603" s="130"/>
      <c r="B603" s="17"/>
      <c r="C603" s="17"/>
      <c r="D603" s="17"/>
      <c r="E603" s="17"/>
      <c r="F603" s="17"/>
      <c r="G603" s="17"/>
      <c r="H603" s="18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</row>
    <row r="604" spans="1:20" x14ac:dyDescent="0.25">
      <c r="A604" s="130"/>
      <c r="B604" s="17"/>
      <c r="C604" s="17"/>
      <c r="D604" s="17"/>
      <c r="E604" s="17"/>
      <c r="F604" s="17"/>
      <c r="G604" s="17"/>
      <c r="H604" s="18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</row>
    <row r="605" spans="1:20" x14ac:dyDescent="0.25">
      <c r="A605" s="130"/>
      <c r="B605" s="17"/>
      <c r="C605" s="17"/>
      <c r="D605" s="17"/>
      <c r="E605" s="17"/>
      <c r="F605" s="17"/>
      <c r="G605" s="17"/>
      <c r="H605" s="18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</row>
    <row r="606" spans="1:20" x14ac:dyDescent="0.25">
      <c r="A606" s="130"/>
      <c r="B606" s="17"/>
      <c r="C606" s="17"/>
      <c r="D606" s="17"/>
      <c r="E606" s="17"/>
      <c r="F606" s="17"/>
      <c r="G606" s="17"/>
      <c r="H606" s="18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</row>
    <row r="607" spans="1:20" x14ac:dyDescent="0.25">
      <c r="A607" s="130"/>
      <c r="B607" s="17"/>
      <c r="C607" s="17"/>
      <c r="D607" s="17"/>
      <c r="E607" s="17"/>
      <c r="F607" s="17"/>
      <c r="G607" s="17"/>
      <c r="H607" s="18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</row>
    <row r="608" spans="1:20" x14ac:dyDescent="0.25">
      <c r="A608" s="130"/>
      <c r="B608" s="17"/>
      <c r="C608" s="17"/>
      <c r="D608" s="17"/>
      <c r="E608" s="17"/>
      <c r="F608" s="17"/>
      <c r="G608" s="17"/>
      <c r="H608" s="18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</row>
    <row r="609" spans="1:20" x14ac:dyDescent="0.25">
      <c r="A609" s="130"/>
      <c r="B609" s="17"/>
      <c r="C609" s="17"/>
      <c r="D609" s="17"/>
      <c r="E609" s="17"/>
      <c r="F609" s="17"/>
      <c r="G609" s="17"/>
      <c r="H609" s="18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</row>
    <row r="610" spans="1:20" x14ac:dyDescent="0.25">
      <c r="A610" s="130"/>
      <c r="B610" s="17"/>
      <c r="C610" s="17"/>
      <c r="D610" s="17"/>
      <c r="E610" s="17"/>
      <c r="F610" s="17"/>
      <c r="G610" s="17"/>
      <c r="H610" s="18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</row>
    <row r="611" spans="1:20" x14ac:dyDescent="0.25">
      <c r="A611" s="130"/>
      <c r="B611" s="17"/>
      <c r="C611" s="17"/>
      <c r="D611" s="17"/>
      <c r="E611" s="17"/>
      <c r="F611" s="17"/>
      <c r="G611" s="17"/>
      <c r="H611" s="18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</row>
    <row r="612" spans="1:20" x14ac:dyDescent="0.25">
      <c r="A612" s="130"/>
      <c r="B612" s="17"/>
      <c r="C612" s="17"/>
      <c r="D612" s="17"/>
      <c r="E612" s="17"/>
      <c r="F612" s="17"/>
      <c r="G612" s="17"/>
      <c r="H612" s="18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</row>
    <row r="613" spans="1:20" x14ac:dyDescent="0.25">
      <c r="A613" s="130"/>
      <c r="B613" s="17"/>
      <c r="C613" s="17"/>
      <c r="D613" s="17"/>
      <c r="E613" s="17"/>
      <c r="F613" s="17"/>
      <c r="G613" s="17"/>
      <c r="H613" s="18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</row>
    <row r="614" spans="1:20" x14ac:dyDescent="0.25">
      <c r="A614" s="130"/>
      <c r="B614" s="17"/>
      <c r="C614" s="17"/>
      <c r="D614" s="17"/>
      <c r="E614" s="17"/>
      <c r="F614" s="17"/>
      <c r="G614" s="17"/>
      <c r="H614" s="18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</row>
    <row r="615" spans="1:20" x14ac:dyDescent="0.25">
      <c r="A615" s="130"/>
      <c r="B615" s="17"/>
      <c r="C615" s="17"/>
      <c r="D615" s="17"/>
      <c r="E615" s="17"/>
      <c r="F615" s="17"/>
      <c r="G615" s="17"/>
      <c r="H615" s="18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</row>
    <row r="616" spans="1:20" x14ac:dyDescent="0.25">
      <c r="A616" s="130"/>
      <c r="B616" s="17"/>
      <c r="C616" s="17"/>
      <c r="D616" s="17"/>
      <c r="E616" s="17"/>
      <c r="F616" s="17"/>
      <c r="G616" s="17"/>
      <c r="H616" s="18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</row>
    <row r="617" spans="1:20" x14ac:dyDescent="0.25">
      <c r="A617" s="130"/>
      <c r="B617" s="17"/>
      <c r="C617" s="17"/>
      <c r="D617" s="17"/>
      <c r="E617" s="17"/>
      <c r="F617" s="17"/>
      <c r="G617" s="17"/>
      <c r="H617" s="18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</row>
    <row r="618" spans="1:20" x14ac:dyDescent="0.25">
      <c r="A618" s="130"/>
      <c r="B618" s="17"/>
      <c r="C618" s="17"/>
      <c r="D618" s="17"/>
      <c r="E618" s="17"/>
      <c r="F618" s="17"/>
      <c r="G618" s="17"/>
      <c r="H618" s="18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</row>
    <row r="619" spans="1:20" x14ac:dyDescent="0.25">
      <c r="A619" s="130"/>
      <c r="B619" s="17"/>
      <c r="C619" s="17"/>
      <c r="D619" s="17"/>
      <c r="E619" s="17"/>
      <c r="F619" s="17"/>
      <c r="G619" s="17"/>
      <c r="H619" s="18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</row>
    <row r="620" spans="1:20" x14ac:dyDescent="0.25">
      <c r="A620" s="130"/>
      <c r="B620" s="17"/>
      <c r="C620" s="17"/>
      <c r="D620" s="17"/>
      <c r="E620" s="17"/>
      <c r="F620" s="17"/>
      <c r="G620" s="17"/>
      <c r="H620" s="18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</row>
    <row r="621" spans="1:20" x14ac:dyDescent="0.25">
      <c r="A621" s="130"/>
      <c r="B621" s="17"/>
      <c r="C621" s="17"/>
      <c r="D621" s="17"/>
      <c r="E621" s="17"/>
      <c r="F621" s="17"/>
      <c r="G621" s="17"/>
      <c r="H621" s="18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</row>
    <row r="622" spans="1:20" x14ac:dyDescent="0.25">
      <c r="A622" s="130"/>
      <c r="B622" s="17"/>
      <c r="C622" s="17"/>
      <c r="D622" s="17"/>
      <c r="E622" s="17"/>
      <c r="F622" s="17"/>
      <c r="G622" s="17"/>
      <c r="H622" s="18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</row>
    <row r="623" spans="1:20" x14ac:dyDescent="0.25">
      <c r="A623" s="130"/>
      <c r="B623" s="17"/>
      <c r="C623" s="17"/>
      <c r="D623" s="17"/>
      <c r="E623" s="17"/>
      <c r="F623" s="17"/>
      <c r="G623" s="17"/>
      <c r="H623" s="18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</row>
    <row r="624" spans="1:20" x14ac:dyDescent="0.25">
      <c r="A624" s="130"/>
      <c r="B624" s="17"/>
      <c r="C624" s="17"/>
      <c r="D624" s="17"/>
      <c r="E624" s="17"/>
      <c r="F624" s="17"/>
      <c r="G624" s="17"/>
      <c r="H624" s="18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</row>
    <row r="625" spans="1:20" x14ac:dyDescent="0.25">
      <c r="A625" s="130"/>
      <c r="B625" s="17"/>
      <c r="C625" s="17"/>
      <c r="D625" s="17"/>
      <c r="E625" s="17"/>
      <c r="F625" s="17"/>
      <c r="G625" s="17"/>
      <c r="H625" s="18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</row>
    <row r="626" spans="1:20" x14ac:dyDescent="0.25">
      <c r="A626" s="130"/>
      <c r="B626" s="17"/>
      <c r="C626" s="17"/>
      <c r="D626" s="17"/>
      <c r="E626" s="17"/>
      <c r="F626" s="17"/>
      <c r="G626" s="17"/>
      <c r="H626" s="18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</row>
    <row r="627" spans="1:20" x14ac:dyDescent="0.25">
      <c r="A627" s="130"/>
      <c r="B627" s="17"/>
      <c r="C627" s="17"/>
      <c r="D627" s="17"/>
      <c r="E627" s="17"/>
      <c r="F627" s="17"/>
      <c r="G627" s="17"/>
      <c r="H627" s="18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</row>
    <row r="628" spans="1:20" x14ac:dyDescent="0.25">
      <c r="A628" s="130"/>
      <c r="B628" s="17"/>
      <c r="C628" s="17"/>
      <c r="D628" s="17"/>
      <c r="E628" s="17"/>
      <c r="F628" s="17"/>
      <c r="G628" s="17"/>
      <c r="H628" s="18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</row>
    <row r="629" spans="1:20" x14ac:dyDescent="0.25">
      <c r="A629" s="130"/>
      <c r="B629" s="17"/>
      <c r="C629" s="17"/>
      <c r="D629" s="17"/>
      <c r="E629" s="17"/>
      <c r="F629" s="17"/>
      <c r="G629" s="17"/>
      <c r="H629" s="18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</row>
    <row r="630" spans="1:20" x14ac:dyDescent="0.25">
      <c r="A630" s="130"/>
      <c r="B630" s="17"/>
      <c r="C630" s="17"/>
      <c r="D630" s="17"/>
      <c r="E630" s="17"/>
      <c r="F630" s="17"/>
      <c r="G630" s="17"/>
      <c r="H630" s="18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</row>
    <row r="631" spans="1:20" x14ac:dyDescent="0.25">
      <c r="A631" s="130"/>
      <c r="B631" s="17"/>
      <c r="C631" s="17"/>
      <c r="D631" s="17"/>
      <c r="E631" s="17"/>
      <c r="F631" s="17"/>
      <c r="G631" s="17"/>
      <c r="H631" s="18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</row>
    <row r="632" spans="1:20" x14ac:dyDescent="0.25">
      <c r="A632" s="130"/>
      <c r="B632" s="17"/>
      <c r="C632" s="17"/>
      <c r="D632" s="17"/>
      <c r="E632" s="17"/>
      <c r="F632" s="17"/>
      <c r="G632" s="17"/>
      <c r="H632" s="18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</row>
    <row r="633" spans="1:20" x14ac:dyDescent="0.25">
      <c r="A633" s="130"/>
      <c r="B633" s="17"/>
      <c r="C633" s="17"/>
      <c r="D633" s="17"/>
      <c r="E633" s="17"/>
      <c r="F633" s="17"/>
      <c r="G633" s="17"/>
      <c r="H633" s="18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</row>
    <row r="634" spans="1:20" x14ac:dyDescent="0.25">
      <c r="A634" s="130"/>
      <c r="B634" s="17"/>
      <c r="C634" s="17"/>
      <c r="D634" s="17"/>
      <c r="E634" s="17"/>
      <c r="F634" s="17"/>
      <c r="G634" s="17"/>
      <c r="H634" s="18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</row>
    <row r="635" spans="1:20" x14ac:dyDescent="0.25">
      <c r="A635" s="130"/>
      <c r="B635" s="17"/>
      <c r="C635" s="17"/>
      <c r="D635" s="17"/>
      <c r="E635" s="17"/>
      <c r="F635" s="17"/>
      <c r="G635" s="17"/>
      <c r="H635" s="18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</row>
    <row r="636" spans="1:20" x14ac:dyDescent="0.25">
      <c r="A636" s="130"/>
      <c r="B636" s="17"/>
      <c r="C636" s="17"/>
      <c r="D636" s="17"/>
      <c r="E636" s="17"/>
      <c r="F636" s="17"/>
      <c r="G636" s="17"/>
      <c r="H636" s="18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</row>
    <row r="637" spans="1:20" x14ac:dyDescent="0.25">
      <c r="A637" s="130"/>
      <c r="B637" s="17"/>
      <c r="C637" s="17"/>
      <c r="D637" s="17"/>
      <c r="E637" s="17"/>
      <c r="F637" s="17"/>
      <c r="G637" s="17"/>
      <c r="H637" s="18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</row>
    <row r="638" spans="1:20" x14ac:dyDescent="0.25">
      <c r="A638" s="130"/>
      <c r="B638" s="17"/>
      <c r="C638" s="17"/>
      <c r="D638" s="17"/>
      <c r="E638" s="17"/>
      <c r="F638" s="17"/>
      <c r="G638" s="17"/>
      <c r="H638" s="18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</row>
    <row r="639" spans="1:20" x14ac:dyDescent="0.25">
      <c r="A639" s="130"/>
      <c r="B639" s="17"/>
      <c r="C639" s="17"/>
      <c r="D639" s="17"/>
      <c r="E639" s="17"/>
      <c r="F639" s="17"/>
      <c r="G639" s="17"/>
      <c r="H639" s="18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</row>
    <row r="640" spans="1:20" x14ac:dyDescent="0.25">
      <c r="A640" s="130"/>
      <c r="B640" s="17"/>
      <c r="C640" s="17"/>
      <c r="D640" s="17"/>
      <c r="E640" s="17"/>
      <c r="F640" s="17"/>
      <c r="G640" s="17"/>
      <c r="H640" s="18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</row>
    <row r="641" spans="1:20" x14ac:dyDescent="0.25">
      <c r="A641" s="130"/>
      <c r="B641" s="17"/>
      <c r="C641" s="17"/>
      <c r="D641" s="17"/>
      <c r="E641" s="17"/>
      <c r="F641" s="17"/>
      <c r="G641" s="17"/>
      <c r="H641" s="18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</row>
    <row r="642" spans="1:20" x14ac:dyDescent="0.25">
      <c r="A642" s="130"/>
      <c r="B642" s="17"/>
      <c r="C642" s="17"/>
      <c r="D642" s="17"/>
      <c r="E642" s="17"/>
      <c r="F642" s="17"/>
      <c r="G642" s="17"/>
      <c r="H642" s="18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</row>
    <row r="643" spans="1:20" x14ac:dyDescent="0.25">
      <c r="A643" s="130"/>
      <c r="B643" s="17"/>
      <c r="C643" s="17"/>
      <c r="D643" s="17"/>
      <c r="E643" s="17"/>
      <c r="F643" s="17"/>
      <c r="G643" s="17"/>
      <c r="H643" s="18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</row>
    <row r="644" spans="1:20" x14ac:dyDescent="0.25">
      <c r="A644" s="130"/>
      <c r="B644" s="17"/>
      <c r="C644" s="17"/>
      <c r="D644" s="17"/>
      <c r="E644" s="17"/>
      <c r="F644" s="17"/>
      <c r="G644" s="17"/>
      <c r="H644" s="18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</row>
    <row r="645" spans="1:20" x14ac:dyDescent="0.25">
      <c r="A645" s="130"/>
      <c r="B645" s="17"/>
      <c r="C645" s="17"/>
      <c r="D645" s="17"/>
      <c r="E645" s="17"/>
      <c r="F645" s="17"/>
      <c r="G645" s="17"/>
      <c r="H645" s="18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</row>
    <row r="646" spans="1:20" x14ac:dyDescent="0.25">
      <c r="A646" s="130"/>
      <c r="B646" s="17"/>
      <c r="C646" s="17"/>
      <c r="D646" s="17"/>
      <c r="E646" s="17"/>
      <c r="F646" s="17"/>
      <c r="G646" s="17"/>
      <c r="H646" s="18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</row>
    <row r="647" spans="1:20" x14ac:dyDescent="0.25">
      <c r="A647" s="130"/>
      <c r="B647" s="17"/>
      <c r="C647" s="17"/>
      <c r="D647" s="17"/>
      <c r="E647" s="17"/>
      <c r="F647" s="17"/>
      <c r="G647" s="17"/>
      <c r="H647" s="18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</row>
    <row r="648" spans="1:20" x14ac:dyDescent="0.25">
      <c r="A648" s="130"/>
      <c r="B648" s="17"/>
      <c r="C648" s="17"/>
      <c r="D648" s="17"/>
      <c r="E648" s="17"/>
      <c r="F648" s="17"/>
      <c r="G648" s="17"/>
      <c r="H648" s="18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</row>
    <row r="649" spans="1:20" x14ac:dyDescent="0.25">
      <c r="A649" s="130"/>
      <c r="B649" s="17"/>
      <c r="C649" s="17"/>
      <c r="D649" s="17"/>
      <c r="E649" s="17"/>
      <c r="F649" s="17"/>
      <c r="G649" s="17"/>
      <c r="H649" s="18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</row>
    <row r="650" spans="1:20" x14ac:dyDescent="0.25">
      <c r="A650" s="130"/>
      <c r="B650" s="17"/>
      <c r="C650" s="17"/>
      <c r="D650" s="17"/>
      <c r="E650" s="17"/>
      <c r="F650" s="17"/>
      <c r="G650" s="17"/>
      <c r="H650" s="18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</row>
    <row r="651" spans="1:20" x14ac:dyDescent="0.25">
      <c r="A651" s="130"/>
      <c r="B651" s="17"/>
      <c r="C651" s="17"/>
      <c r="D651" s="17"/>
      <c r="E651" s="17"/>
      <c r="F651" s="17"/>
      <c r="G651" s="17"/>
      <c r="H651" s="18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</row>
    <row r="652" spans="1:20" x14ac:dyDescent="0.25">
      <c r="A652" s="130"/>
      <c r="B652" s="17"/>
      <c r="C652" s="17"/>
      <c r="D652" s="17"/>
      <c r="E652" s="17"/>
      <c r="F652" s="17"/>
      <c r="G652" s="17"/>
      <c r="H652" s="18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</row>
    <row r="653" spans="1:20" x14ac:dyDescent="0.25">
      <c r="A653" s="130"/>
      <c r="B653" s="17"/>
      <c r="C653" s="17"/>
      <c r="D653" s="17"/>
      <c r="E653" s="17"/>
      <c r="F653" s="17"/>
      <c r="G653" s="17"/>
      <c r="H653" s="18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</row>
    <row r="654" spans="1:20" x14ac:dyDescent="0.25">
      <c r="A654" s="130"/>
      <c r="B654" s="17"/>
      <c r="C654" s="17"/>
      <c r="D654" s="17"/>
      <c r="E654" s="17"/>
      <c r="F654" s="17"/>
      <c r="G654" s="17"/>
      <c r="H654" s="18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</row>
    <row r="655" spans="1:20" x14ac:dyDescent="0.25">
      <c r="A655" s="130"/>
      <c r="B655" s="17"/>
      <c r="C655" s="17"/>
      <c r="D655" s="17"/>
      <c r="E655" s="17"/>
      <c r="F655" s="17"/>
      <c r="G655" s="17"/>
      <c r="H655" s="18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</row>
    <row r="656" spans="1:20" x14ac:dyDescent="0.25">
      <c r="A656" s="130"/>
      <c r="B656" s="17"/>
      <c r="C656" s="17"/>
      <c r="D656" s="17"/>
      <c r="E656" s="17"/>
      <c r="F656" s="17"/>
      <c r="G656" s="17"/>
      <c r="H656" s="18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</row>
    <row r="657" spans="1:20" x14ac:dyDescent="0.25">
      <c r="A657" s="130"/>
      <c r="B657" s="17"/>
      <c r="C657" s="17"/>
      <c r="D657" s="17"/>
      <c r="E657" s="17"/>
      <c r="F657" s="17"/>
      <c r="G657" s="17"/>
      <c r="H657" s="18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</row>
    <row r="658" spans="1:20" x14ac:dyDescent="0.25">
      <c r="A658" s="130"/>
      <c r="B658" s="17"/>
      <c r="C658" s="17"/>
      <c r="D658" s="17"/>
      <c r="E658" s="17"/>
      <c r="F658" s="17"/>
      <c r="G658" s="17"/>
      <c r="H658" s="18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</row>
    <row r="659" spans="1:20" x14ac:dyDescent="0.25">
      <c r="A659" s="130"/>
      <c r="B659" s="17"/>
      <c r="C659" s="17"/>
      <c r="D659" s="17"/>
      <c r="E659" s="17"/>
      <c r="F659" s="17"/>
      <c r="G659" s="17"/>
      <c r="H659" s="18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</row>
    <row r="660" spans="1:20" x14ac:dyDescent="0.25">
      <c r="A660" s="130"/>
      <c r="B660" s="17"/>
      <c r="C660" s="17"/>
      <c r="D660" s="17"/>
      <c r="E660" s="17"/>
      <c r="F660" s="17"/>
      <c r="G660" s="17"/>
      <c r="H660" s="18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</row>
    <row r="661" spans="1:20" x14ac:dyDescent="0.25">
      <c r="A661" s="130"/>
      <c r="B661" s="17"/>
      <c r="C661" s="17"/>
      <c r="D661" s="17"/>
      <c r="E661" s="17"/>
      <c r="F661" s="17"/>
      <c r="G661" s="17"/>
      <c r="H661" s="18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</row>
    <row r="662" spans="1:20" x14ac:dyDescent="0.25">
      <c r="A662" s="130"/>
      <c r="B662" s="17"/>
      <c r="C662" s="17"/>
      <c r="D662" s="17"/>
      <c r="E662" s="17"/>
      <c r="F662" s="17"/>
      <c r="G662" s="17"/>
      <c r="H662" s="18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</row>
    <row r="663" spans="1:20" x14ac:dyDescent="0.25">
      <c r="A663" s="130"/>
      <c r="B663" s="17"/>
      <c r="C663" s="17"/>
      <c r="D663" s="17"/>
      <c r="E663" s="17"/>
      <c r="F663" s="17"/>
      <c r="G663" s="17"/>
      <c r="H663" s="18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</row>
    <row r="664" spans="1:20" x14ac:dyDescent="0.25">
      <c r="A664" s="130"/>
      <c r="B664" s="17"/>
      <c r="C664" s="17"/>
      <c r="D664" s="17"/>
      <c r="E664" s="17"/>
      <c r="F664" s="17"/>
      <c r="G664" s="17"/>
      <c r="H664" s="18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</row>
    <row r="665" spans="1:20" x14ac:dyDescent="0.25">
      <c r="A665" s="130"/>
      <c r="B665" s="17"/>
      <c r="C665" s="17"/>
      <c r="D665" s="17"/>
      <c r="E665" s="17"/>
      <c r="F665" s="17"/>
      <c r="G665" s="17"/>
      <c r="H665" s="18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</row>
    <row r="666" spans="1:20" x14ac:dyDescent="0.25">
      <c r="A666" s="130"/>
      <c r="B666" s="17"/>
      <c r="C666" s="17"/>
      <c r="D666" s="17"/>
      <c r="E666" s="17"/>
      <c r="F666" s="17"/>
      <c r="G666" s="17"/>
      <c r="H666" s="18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</row>
    <row r="667" spans="1:20" x14ac:dyDescent="0.25">
      <c r="A667" s="130"/>
      <c r="B667" s="17"/>
      <c r="C667" s="17"/>
      <c r="D667" s="17"/>
      <c r="E667" s="17"/>
      <c r="F667" s="17"/>
      <c r="G667" s="17"/>
      <c r="H667" s="18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</row>
    <row r="668" spans="1:20" x14ac:dyDescent="0.25">
      <c r="A668" s="130"/>
      <c r="B668" s="17"/>
      <c r="C668" s="17"/>
      <c r="D668" s="17"/>
      <c r="E668" s="17"/>
      <c r="F668" s="17"/>
      <c r="G668" s="17"/>
      <c r="H668" s="18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</row>
    <row r="669" spans="1:20" x14ac:dyDescent="0.25">
      <c r="A669" s="130"/>
      <c r="B669" s="17"/>
      <c r="C669" s="17"/>
      <c r="D669" s="17"/>
      <c r="E669" s="17"/>
      <c r="F669" s="17"/>
      <c r="G669" s="17"/>
      <c r="H669" s="18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</row>
    <row r="670" spans="1:20" x14ac:dyDescent="0.25">
      <c r="A670" s="130"/>
      <c r="B670" s="17"/>
      <c r="C670" s="17"/>
      <c r="D670" s="17"/>
      <c r="E670" s="17"/>
      <c r="F670" s="17"/>
      <c r="G670" s="17"/>
      <c r="H670" s="18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</row>
    <row r="671" spans="1:20" x14ac:dyDescent="0.25">
      <c r="A671" s="130"/>
      <c r="B671" s="17"/>
      <c r="C671" s="17"/>
      <c r="D671" s="17"/>
      <c r="E671" s="17"/>
      <c r="F671" s="17"/>
      <c r="G671" s="17"/>
      <c r="H671" s="18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</row>
    <row r="672" spans="1:20" x14ac:dyDescent="0.25">
      <c r="A672" s="130"/>
      <c r="B672" s="17"/>
      <c r="C672" s="17"/>
      <c r="D672" s="17"/>
      <c r="E672" s="17"/>
      <c r="F672" s="17"/>
      <c r="G672" s="17"/>
      <c r="H672" s="18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</row>
    <row r="673" spans="1:20" x14ac:dyDescent="0.25">
      <c r="A673" s="130"/>
      <c r="B673" s="17"/>
      <c r="C673" s="17"/>
      <c r="D673" s="17"/>
      <c r="E673" s="17"/>
      <c r="F673" s="17"/>
      <c r="G673" s="17"/>
      <c r="H673" s="18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</row>
    <row r="674" spans="1:20" x14ac:dyDescent="0.25">
      <c r="A674" s="130"/>
      <c r="B674" s="17"/>
      <c r="C674" s="17"/>
      <c r="D674" s="17"/>
      <c r="E674" s="17"/>
      <c r="F674" s="17"/>
      <c r="G674" s="17"/>
      <c r="H674" s="18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</row>
    <row r="675" spans="1:20" x14ac:dyDescent="0.25">
      <c r="A675" s="130"/>
      <c r="B675" s="17"/>
      <c r="C675" s="17"/>
      <c r="D675" s="17"/>
      <c r="E675" s="17"/>
      <c r="F675" s="17"/>
      <c r="G675" s="17"/>
      <c r="H675" s="18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</row>
    <row r="676" spans="1:20" x14ac:dyDescent="0.25">
      <c r="A676" s="130"/>
      <c r="B676" s="17"/>
      <c r="C676" s="17"/>
      <c r="D676" s="17"/>
      <c r="E676" s="17"/>
      <c r="F676" s="17"/>
      <c r="G676" s="17"/>
      <c r="H676" s="18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</row>
    <row r="677" spans="1:20" x14ac:dyDescent="0.25">
      <c r="A677" s="130"/>
      <c r="B677" s="17"/>
      <c r="C677" s="17"/>
      <c r="D677" s="17"/>
      <c r="E677" s="17"/>
      <c r="F677" s="17"/>
      <c r="G677" s="17"/>
      <c r="H677" s="18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</row>
    <row r="678" spans="1:20" x14ac:dyDescent="0.25">
      <c r="A678" s="130"/>
      <c r="B678" s="17"/>
      <c r="C678" s="17"/>
      <c r="D678" s="17"/>
      <c r="E678" s="17"/>
      <c r="F678" s="17"/>
      <c r="G678" s="17"/>
      <c r="H678" s="18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</row>
    <row r="679" spans="1:20" x14ac:dyDescent="0.25">
      <c r="A679" s="130"/>
      <c r="B679" s="17"/>
      <c r="C679" s="17"/>
      <c r="D679" s="17"/>
      <c r="E679" s="17"/>
      <c r="F679" s="17"/>
      <c r="G679" s="17"/>
      <c r="H679" s="18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</row>
    <row r="680" spans="1:20" x14ac:dyDescent="0.25">
      <c r="A680" s="130"/>
      <c r="B680" s="17"/>
      <c r="C680" s="17"/>
      <c r="D680" s="17"/>
      <c r="E680" s="17"/>
      <c r="F680" s="17"/>
      <c r="G680" s="17"/>
      <c r="H680" s="18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</row>
    <row r="681" spans="1:20" x14ac:dyDescent="0.25">
      <c r="A681" s="130"/>
      <c r="B681" s="17"/>
      <c r="C681" s="17"/>
      <c r="D681" s="17"/>
      <c r="E681" s="17"/>
      <c r="F681" s="17"/>
      <c r="G681" s="17"/>
      <c r="H681" s="18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</row>
    <row r="682" spans="1:20" x14ac:dyDescent="0.25">
      <c r="A682" s="130"/>
      <c r="B682" s="17"/>
      <c r="C682" s="17"/>
      <c r="D682" s="17"/>
      <c r="E682" s="17"/>
      <c r="F682" s="17"/>
      <c r="G682" s="17"/>
      <c r="H682" s="18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</row>
    <row r="683" spans="1:20" x14ac:dyDescent="0.25">
      <c r="A683" s="130"/>
      <c r="B683" s="17"/>
      <c r="C683" s="17"/>
      <c r="D683" s="17"/>
      <c r="E683" s="17"/>
      <c r="F683" s="17"/>
      <c r="G683" s="17"/>
      <c r="H683" s="18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</row>
    <row r="684" spans="1:20" x14ac:dyDescent="0.25">
      <c r="A684" s="130"/>
      <c r="B684" s="17"/>
      <c r="C684" s="17"/>
      <c r="D684" s="17"/>
      <c r="E684" s="17"/>
      <c r="F684" s="17"/>
      <c r="G684" s="17"/>
      <c r="H684" s="18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</row>
    <row r="685" spans="1:20" x14ac:dyDescent="0.25">
      <c r="A685" s="130"/>
      <c r="B685" s="17"/>
      <c r="C685" s="17"/>
      <c r="D685" s="17"/>
      <c r="E685" s="17"/>
      <c r="F685" s="17"/>
      <c r="G685" s="17"/>
      <c r="H685" s="18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</row>
    <row r="686" spans="1:20" x14ac:dyDescent="0.25">
      <c r="A686" s="130"/>
      <c r="B686" s="17"/>
      <c r="C686" s="17"/>
      <c r="D686" s="17"/>
      <c r="E686" s="17"/>
      <c r="F686" s="17"/>
      <c r="G686" s="17"/>
      <c r="H686" s="18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</row>
    <row r="687" spans="1:20" x14ac:dyDescent="0.25">
      <c r="A687" s="130"/>
      <c r="B687" s="17"/>
      <c r="C687" s="17"/>
      <c r="D687" s="17"/>
      <c r="E687" s="17"/>
      <c r="F687" s="17"/>
      <c r="G687" s="17"/>
      <c r="H687" s="18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</row>
    <row r="688" spans="1:20" x14ac:dyDescent="0.25">
      <c r="A688" s="130"/>
      <c r="B688" s="17"/>
      <c r="C688" s="17"/>
      <c r="D688" s="17"/>
      <c r="E688" s="17"/>
      <c r="F688" s="17"/>
      <c r="G688" s="17"/>
      <c r="H688" s="18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</row>
    <row r="689" spans="1:20" x14ac:dyDescent="0.25">
      <c r="A689" s="130"/>
      <c r="B689" s="17"/>
      <c r="C689" s="17"/>
      <c r="D689" s="17"/>
      <c r="E689" s="17"/>
      <c r="F689" s="17"/>
      <c r="G689" s="17"/>
      <c r="H689" s="18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</row>
    <row r="690" spans="1:20" x14ac:dyDescent="0.25">
      <c r="A690" s="130"/>
      <c r="B690" s="17"/>
      <c r="C690" s="17"/>
      <c r="D690" s="17"/>
      <c r="E690" s="17"/>
      <c r="F690" s="17"/>
      <c r="G690" s="17"/>
      <c r="H690" s="18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</row>
    <row r="691" spans="1:20" x14ac:dyDescent="0.25">
      <c r="A691" s="130"/>
      <c r="B691" s="17"/>
      <c r="C691" s="17"/>
      <c r="D691" s="17"/>
      <c r="E691" s="17"/>
      <c r="F691" s="17"/>
      <c r="G691" s="17"/>
      <c r="H691" s="18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</row>
    <row r="692" spans="1:20" x14ac:dyDescent="0.25">
      <c r="A692" s="130"/>
      <c r="B692" s="17"/>
      <c r="C692" s="17"/>
      <c r="D692" s="17"/>
      <c r="E692" s="17"/>
      <c r="F692" s="17"/>
      <c r="G692" s="17"/>
      <c r="H692" s="18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</row>
    <row r="693" spans="1:20" x14ac:dyDescent="0.25">
      <c r="A693" s="130"/>
      <c r="B693" s="17"/>
      <c r="C693" s="17"/>
      <c r="D693" s="17"/>
      <c r="E693" s="17"/>
      <c r="F693" s="17"/>
      <c r="G693" s="17"/>
      <c r="H693" s="18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</row>
    <row r="694" spans="1:20" x14ac:dyDescent="0.25">
      <c r="A694" s="130"/>
      <c r="B694" s="17"/>
      <c r="C694" s="17"/>
      <c r="D694" s="17"/>
      <c r="E694" s="17"/>
      <c r="F694" s="17"/>
      <c r="G694" s="17"/>
      <c r="H694" s="18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</row>
    <row r="695" spans="1:20" x14ac:dyDescent="0.25">
      <c r="A695" s="130"/>
      <c r="B695" s="17"/>
      <c r="C695" s="17"/>
      <c r="D695" s="17"/>
      <c r="E695" s="17"/>
      <c r="F695" s="17"/>
      <c r="G695" s="17"/>
      <c r="H695" s="18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</row>
    <row r="696" spans="1:20" x14ac:dyDescent="0.25">
      <c r="A696" s="130"/>
      <c r="B696" s="17"/>
      <c r="C696" s="17"/>
      <c r="D696" s="17"/>
      <c r="E696" s="17"/>
      <c r="F696" s="17"/>
      <c r="G696" s="17"/>
      <c r="H696" s="18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</row>
    <row r="697" spans="1:20" x14ac:dyDescent="0.25">
      <c r="A697" s="130"/>
      <c r="B697" s="17"/>
      <c r="C697" s="17"/>
      <c r="D697" s="17"/>
      <c r="E697" s="17"/>
      <c r="F697" s="17"/>
      <c r="G697" s="17"/>
      <c r="H697" s="18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</row>
    <row r="698" spans="1:20" x14ac:dyDescent="0.25">
      <c r="A698" s="130"/>
      <c r="B698" s="17"/>
      <c r="C698" s="17"/>
      <c r="D698" s="17"/>
      <c r="E698" s="17"/>
      <c r="F698" s="17"/>
      <c r="G698" s="17"/>
      <c r="H698" s="18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</row>
    <row r="699" spans="1:20" x14ac:dyDescent="0.25">
      <c r="A699" s="130"/>
      <c r="B699" s="17"/>
      <c r="C699" s="17"/>
      <c r="D699" s="17"/>
      <c r="E699" s="17"/>
      <c r="F699" s="17"/>
      <c r="G699" s="17"/>
      <c r="H699" s="18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</row>
    <row r="700" spans="1:20" x14ac:dyDescent="0.25">
      <c r="A700" s="130"/>
      <c r="B700" s="17"/>
      <c r="C700" s="17"/>
      <c r="D700" s="17"/>
      <c r="E700" s="17"/>
      <c r="F700" s="17"/>
      <c r="G700" s="17"/>
      <c r="H700" s="18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</row>
    <row r="701" spans="1:20" x14ac:dyDescent="0.25">
      <c r="A701" s="130"/>
      <c r="B701" s="17"/>
      <c r="C701" s="17"/>
      <c r="D701" s="17"/>
      <c r="E701" s="17"/>
      <c r="F701" s="17"/>
      <c r="G701" s="17"/>
      <c r="H701" s="18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</row>
    <row r="702" spans="1:20" x14ac:dyDescent="0.25">
      <c r="A702" s="130"/>
      <c r="B702" s="17"/>
      <c r="C702" s="17"/>
      <c r="D702" s="17"/>
      <c r="E702" s="17"/>
      <c r="F702" s="17"/>
      <c r="G702" s="17"/>
      <c r="H702" s="18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</row>
    <row r="703" spans="1:20" x14ac:dyDescent="0.25">
      <c r="A703" s="130"/>
      <c r="B703" s="17"/>
      <c r="C703" s="17"/>
      <c r="D703" s="17"/>
      <c r="E703" s="17"/>
      <c r="F703" s="17"/>
      <c r="G703" s="17"/>
      <c r="H703" s="18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</row>
    <row r="704" spans="1:20" x14ac:dyDescent="0.25">
      <c r="A704" s="130"/>
      <c r="B704" s="17"/>
      <c r="C704" s="17"/>
      <c r="D704" s="17"/>
      <c r="E704" s="17"/>
      <c r="F704" s="17"/>
      <c r="G704" s="17"/>
      <c r="H704" s="18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</row>
    <row r="705" spans="1:20" x14ac:dyDescent="0.25">
      <c r="A705" s="130"/>
      <c r="B705" s="17"/>
      <c r="C705" s="17"/>
      <c r="D705" s="17"/>
      <c r="E705" s="17"/>
      <c r="F705" s="17"/>
      <c r="G705" s="17"/>
      <c r="H705" s="18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</row>
    <row r="706" spans="1:20" x14ac:dyDescent="0.25">
      <c r="A706" s="130"/>
      <c r="B706" s="17"/>
      <c r="C706" s="17"/>
      <c r="D706" s="17"/>
      <c r="E706" s="17"/>
      <c r="F706" s="17"/>
      <c r="G706" s="17"/>
      <c r="H706" s="18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</row>
    <row r="707" spans="1:20" x14ac:dyDescent="0.25">
      <c r="A707" s="130"/>
      <c r="B707" s="17"/>
      <c r="C707" s="17"/>
      <c r="D707" s="17"/>
      <c r="E707" s="17"/>
      <c r="F707" s="17"/>
      <c r="G707" s="17"/>
      <c r="H707" s="18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</row>
    <row r="708" spans="1:20" x14ac:dyDescent="0.25">
      <c r="A708" s="130"/>
      <c r="B708" s="17"/>
      <c r="C708" s="17"/>
      <c r="D708" s="17"/>
      <c r="E708" s="17"/>
      <c r="F708" s="17"/>
      <c r="G708" s="17"/>
      <c r="H708" s="18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</row>
    <row r="709" spans="1:20" x14ac:dyDescent="0.25">
      <c r="A709" s="130"/>
      <c r="B709" s="17"/>
      <c r="C709" s="17"/>
      <c r="D709" s="17"/>
      <c r="E709" s="17"/>
      <c r="F709" s="17"/>
      <c r="G709" s="17"/>
      <c r="H709" s="18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</row>
    <row r="710" spans="1:20" x14ac:dyDescent="0.25">
      <c r="A710" s="130"/>
      <c r="B710" s="17"/>
      <c r="C710" s="17"/>
      <c r="D710" s="17"/>
      <c r="E710" s="17"/>
      <c r="F710" s="17"/>
      <c r="G710" s="17"/>
      <c r="H710" s="18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</row>
    <row r="711" spans="1:20" x14ac:dyDescent="0.25">
      <c r="A711" s="130"/>
      <c r="B711" s="17"/>
      <c r="C711" s="17"/>
      <c r="D711" s="17"/>
      <c r="E711" s="17"/>
      <c r="F711" s="17"/>
      <c r="G711" s="17"/>
      <c r="H711" s="18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</row>
    <row r="712" spans="1:20" x14ac:dyDescent="0.25">
      <c r="A712" s="130"/>
      <c r="B712" s="17"/>
      <c r="C712" s="17"/>
      <c r="D712" s="17"/>
      <c r="E712" s="17"/>
      <c r="F712" s="17"/>
      <c r="G712" s="17"/>
      <c r="H712" s="18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</row>
    <row r="713" spans="1:20" x14ac:dyDescent="0.25">
      <c r="A713" s="130"/>
      <c r="B713" s="17"/>
      <c r="C713" s="17"/>
      <c r="D713" s="17"/>
      <c r="E713" s="17"/>
      <c r="F713" s="17"/>
      <c r="G713" s="17"/>
      <c r="H713" s="18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</row>
    <row r="714" spans="1:20" x14ac:dyDescent="0.25">
      <c r="A714" s="130"/>
      <c r="B714" s="17"/>
      <c r="C714" s="17"/>
      <c r="D714" s="17"/>
      <c r="E714" s="17"/>
      <c r="F714" s="17"/>
      <c r="G714" s="17"/>
      <c r="H714" s="18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</row>
    <row r="715" spans="1:20" x14ac:dyDescent="0.25">
      <c r="A715" s="130"/>
      <c r="B715" s="17"/>
      <c r="C715" s="17"/>
      <c r="D715" s="17"/>
      <c r="E715" s="17"/>
      <c r="F715" s="17"/>
      <c r="G715" s="17"/>
      <c r="H715" s="18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</row>
    <row r="716" spans="1:20" x14ac:dyDescent="0.25">
      <c r="A716" s="130"/>
      <c r="B716" s="17"/>
      <c r="C716" s="17"/>
      <c r="D716" s="17"/>
      <c r="E716" s="17"/>
      <c r="F716" s="17"/>
      <c r="G716" s="17"/>
      <c r="H716" s="18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</row>
    <row r="717" spans="1:20" x14ac:dyDescent="0.25">
      <c r="A717" s="130"/>
      <c r="B717" s="17"/>
      <c r="C717" s="17"/>
      <c r="D717" s="17"/>
      <c r="E717" s="17"/>
      <c r="F717" s="17"/>
      <c r="G717" s="17"/>
      <c r="H717" s="18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</row>
    <row r="718" spans="1:20" x14ac:dyDescent="0.25">
      <c r="A718" s="130"/>
      <c r="B718" s="17"/>
      <c r="C718" s="17"/>
      <c r="D718" s="17"/>
      <c r="E718" s="17"/>
      <c r="F718" s="17"/>
      <c r="G718" s="17"/>
      <c r="H718" s="18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</row>
    <row r="719" spans="1:20" x14ac:dyDescent="0.25">
      <c r="A719" s="130"/>
      <c r="B719" s="17"/>
      <c r="C719" s="17"/>
      <c r="D719" s="17"/>
      <c r="E719" s="17"/>
      <c r="F719" s="17"/>
      <c r="G719" s="17"/>
      <c r="H719" s="18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</row>
    <row r="720" spans="1:20" x14ac:dyDescent="0.25">
      <c r="A720" s="130"/>
      <c r="B720" s="17"/>
      <c r="C720" s="17"/>
      <c r="D720" s="17"/>
      <c r="E720" s="17"/>
      <c r="F720" s="17"/>
      <c r="G720" s="17"/>
      <c r="H720" s="18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</row>
    <row r="721" spans="1:20" x14ac:dyDescent="0.25">
      <c r="A721" s="130"/>
      <c r="B721" s="17"/>
      <c r="C721" s="17"/>
      <c r="D721" s="17"/>
      <c r="E721" s="17"/>
      <c r="F721" s="17"/>
      <c r="G721" s="17"/>
      <c r="H721" s="18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</row>
    <row r="722" spans="1:20" x14ac:dyDescent="0.25">
      <c r="A722" s="130"/>
      <c r="B722" s="17"/>
      <c r="C722" s="17"/>
      <c r="D722" s="17"/>
      <c r="E722" s="17"/>
      <c r="F722" s="17"/>
      <c r="G722" s="17"/>
      <c r="H722" s="18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</row>
    <row r="723" spans="1:20" x14ac:dyDescent="0.25">
      <c r="A723" s="130"/>
      <c r="B723" s="17"/>
      <c r="C723" s="17"/>
      <c r="D723" s="17"/>
      <c r="E723" s="17"/>
      <c r="F723" s="17"/>
      <c r="G723" s="17"/>
      <c r="H723" s="18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</row>
    <row r="724" spans="1:20" x14ac:dyDescent="0.25">
      <c r="A724" s="130"/>
      <c r="B724" s="17"/>
      <c r="C724" s="17"/>
      <c r="D724" s="17"/>
      <c r="E724" s="17"/>
      <c r="F724" s="17"/>
      <c r="G724" s="17"/>
      <c r="H724" s="18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</row>
    <row r="725" spans="1:20" x14ac:dyDescent="0.25">
      <c r="A725" s="130"/>
      <c r="B725" s="17"/>
      <c r="C725" s="17"/>
      <c r="D725" s="17"/>
      <c r="E725" s="17"/>
      <c r="F725" s="17"/>
      <c r="G725" s="17"/>
      <c r="H725" s="18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</row>
    <row r="726" spans="1:20" x14ac:dyDescent="0.25">
      <c r="A726" s="130"/>
      <c r="B726" s="17"/>
      <c r="C726" s="17"/>
      <c r="D726" s="17"/>
      <c r="E726" s="17"/>
      <c r="F726" s="17"/>
      <c r="G726" s="17"/>
      <c r="H726" s="18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</row>
    <row r="727" spans="1:20" x14ac:dyDescent="0.25">
      <c r="A727" s="130"/>
      <c r="B727" s="17"/>
      <c r="C727" s="17"/>
      <c r="D727" s="17"/>
      <c r="E727" s="17"/>
      <c r="F727" s="17"/>
      <c r="G727" s="17"/>
      <c r="H727" s="18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</row>
    <row r="728" spans="1:20" x14ac:dyDescent="0.25">
      <c r="A728" s="130"/>
      <c r="B728" s="17"/>
      <c r="C728" s="17"/>
      <c r="D728" s="17"/>
      <c r="E728" s="17"/>
      <c r="F728" s="17"/>
      <c r="G728" s="17"/>
      <c r="H728" s="18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</row>
    <row r="729" spans="1:20" x14ac:dyDescent="0.25">
      <c r="A729" s="130"/>
      <c r="B729" s="17"/>
      <c r="C729" s="17"/>
      <c r="D729" s="17"/>
      <c r="E729" s="17"/>
      <c r="F729" s="17"/>
      <c r="G729" s="17"/>
      <c r="H729" s="18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</row>
    <row r="730" spans="1:20" x14ac:dyDescent="0.25">
      <c r="A730" s="130"/>
      <c r="B730" s="17"/>
      <c r="C730" s="17"/>
      <c r="D730" s="17"/>
      <c r="E730" s="17"/>
      <c r="F730" s="17"/>
      <c r="G730" s="17"/>
      <c r="H730" s="18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</row>
    <row r="731" spans="1:20" x14ac:dyDescent="0.25">
      <c r="A731" s="130"/>
      <c r="B731" s="17"/>
      <c r="C731" s="17"/>
      <c r="D731" s="17"/>
      <c r="E731" s="17"/>
      <c r="F731" s="17"/>
      <c r="G731" s="17"/>
      <c r="H731" s="18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</row>
    <row r="732" spans="1:20" x14ac:dyDescent="0.25">
      <c r="A732" s="130"/>
      <c r="B732" s="17"/>
      <c r="C732" s="17"/>
      <c r="D732" s="17"/>
      <c r="E732" s="17"/>
      <c r="F732" s="17"/>
      <c r="G732" s="17"/>
      <c r="H732" s="18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</row>
    <row r="733" spans="1:20" x14ac:dyDescent="0.25">
      <c r="A733" s="130"/>
      <c r="B733" s="17"/>
      <c r="C733" s="17"/>
      <c r="D733" s="17"/>
      <c r="E733" s="17"/>
      <c r="F733" s="17"/>
      <c r="G733" s="17"/>
      <c r="H733" s="18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</row>
    <row r="734" spans="1:20" x14ac:dyDescent="0.25">
      <c r="A734" s="130"/>
      <c r="B734" s="17"/>
      <c r="C734" s="17"/>
      <c r="D734" s="17"/>
      <c r="E734" s="17"/>
      <c r="F734" s="17"/>
      <c r="G734" s="17"/>
      <c r="H734" s="18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</row>
    <row r="735" spans="1:20" x14ac:dyDescent="0.25">
      <c r="A735" s="130"/>
      <c r="B735" s="17"/>
      <c r="C735" s="17"/>
      <c r="D735" s="17"/>
      <c r="E735" s="17"/>
      <c r="F735" s="17"/>
      <c r="G735" s="17"/>
      <c r="H735" s="18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</row>
    <row r="736" spans="1:20" x14ac:dyDescent="0.25">
      <c r="A736" s="130"/>
      <c r="B736" s="17"/>
      <c r="C736" s="17"/>
      <c r="D736" s="17"/>
      <c r="E736" s="17"/>
      <c r="F736" s="17"/>
      <c r="G736" s="17"/>
      <c r="H736" s="18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</row>
    <row r="737" spans="1:20" x14ac:dyDescent="0.25">
      <c r="A737" s="130"/>
      <c r="B737" s="17"/>
      <c r="C737" s="17"/>
      <c r="D737" s="17"/>
      <c r="E737" s="17"/>
      <c r="F737" s="17"/>
      <c r="G737" s="17"/>
      <c r="H737" s="18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</row>
    <row r="738" spans="1:20" x14ac:dyDescent="0.25">
      <c r="A738" s="130"/>
      <c r="B738" s="17"/>
      <c r="C738" s="17"/>
      <c r="D738" s="17"/>
      <c r="E738" s="17"/>
      <c r="F738" s="17"/>
      <c r="G738" s="17"/>
      <c r="H738" s="18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</row>
    <row r="739" spans="1:20" x14ac:dyDescent="0.25">
      <c r="A739" s="130"/>
      <c r="B739" s="17"/>
      <c r="C739" s="17"/>
      <c r="D739" s="17"/>
      <c r="E739" s="17"/>
      <c r="F739" s="17"/>
      <c r="G739" s="17"/>
      <c r="H739" s="18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</row>
    <row r="740" spans="1:20" x14ac:dyDescent="0.25">
      <c r="A740" s="130"/>
      <c r="B740" s="17"/>
      <c r="C740" s="17"/>
      <c r="D740" s="17"/>
      <c r="E740" s="17"/>
      <c r="F740" s="17"/>
      <c r="G740" s="17"/>
      <c r="H740" s="18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</row>
    <row r="741" spans="1:20" x14ac:dyDescent="0.25">
      <c r="A741" s="130"/>
      <c r="B741" s="17"/>
      <c r="C741" s="17"/>
      <c r="D741" s="17"/>
      <c r="E741" s="17"/>
      <c r="F741" s="17"/>
      <c r="G741" s="17"/>
      <c r="H741" s="18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</row>
    <row r="742" spans="1:20" x14ac:dyDescent="0.25">
      <c r="A742" s="130"/>
      <c r="B742" s="17"/>
      <c r="C742" s="17"/>
      <c r="D742" s="17"/>
      <c r="E742" s="17"/>
      <c r="F742" s="17"/>
      <c r="G742" s="17"/>
      <c r="H742" s="18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</row>
    <row r="743" spans="1:20" x14ac:dyDescent="0.25">
      <c r="A743" s="130"/>
      <c r="B743" s="17"/>
      <c r="C743" s="17"/>
      <c r="D743" s="17"/>
      <c r="E743" s="17"/>
      <c r="F743" s="17"/>
      <c r="G743" s="17"/>
      <c r="H743" s="18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</row>
    <row r="744" spans="1:20" x14ac:dyDescent="0.25">
      <c r="A744" s="130"/>
      <c r="B744" s="17"/>
      <c r="C744" s="17"/>
      <c r="D744" s="17"/>
      <c r="E744" s="17"/>
      <c r="F744" s="17"/>
      <c r="G744" s="17"/>
      <c r="H744" s="18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</row>
    <row r="745" spans="1:20" x14ac:dyDescent="0.25">
      <c r="A745" s="130"/>
      <c r="B745" s="17"/>
      <c r="C745" s="17"/>
      <c r="D745" s="17"/>
      <c r="E745" s="17"/>
      <c r="F745" s="17"/>
      <c r="G745" s="17"/>
      <c r="H745" s="18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</row>
    <row r="746" spans="1:20" x14ac:dyDescent="0.25">
      <c r="A746" s="130"/>
      <c r="B746" s="17"/>
      <c r="C746" s="17"/>
      <c r="D746" s="17"/>
      <c r="E746" s="17"/>
      <c r="F746" s="17"/>
      <c r="G746" s="17"/>
      <c r="H746" s="18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</row>
    <row r="747" spans="1:20" x14ac:dyDescent="0.25">
      <c r="A747" s="130"/>
      <c r="B747" s="17"/>
      <c r="C747" s="17"/>
      <c r="D747" s="17"/>
      <c r="E747" s="17"/>
      <c r="F747" s="17"/>
      <c r="G747" s="17"/>
      <c r="H747" s="18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</row>
    <row r="748" spans="1:20" x14ac:dyDescent="0.25">
      <c r="A748" s="130"/>
      <c r="B748" s="17"/>
      <c r="C748" s="17"/>
      <c r="D748" s="17"/>
      <c r="E748" s="17"/>
      <c r="F748" s="17"/>
      <c r="G748" s="17"/>
      <c r="H748" s="18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</row>
    <row r="749" spans="1:20" x14ac:dyDescent="0.25">
      <c r="A749" s="130"/>
      <c r="B749" s="17"/>
      <c r="C749" s="17"/>
      <c r="D749" s="17"/>
      <c r="E749" s="17"/>
      <c r="F749" s="17"/>
      <c r="G749" s="17"/>
      <c r="H749" s="18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</row>
    <row r="750" spans="1:20" x14ac:dyDescent="0.25">
      <c r="A750" s="130"/>
      <c r="B750" s="17"/>
      <c r="C750" s="17"/>
      <c r="D750" s="17"/>
      <c r="E750" s="17"/>
      <c r="F750" s="17"/>
      <c r="G750" s="17"/>
      <c r="H750" s="18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</row>
    <row r="751" spans="1:20" x14ac:dyDescent="0.25">
      <c r="A751" s="130"/>
      <c r="B751" s="17"/>
      <c r="C751" s="17"/>
      <c r="D751" s="17"/>
      <c r="E751" s="17"/>
      <c r="F751" s="17"/>
      <c r="G751" s="17"/>
      <c r="H751" s="18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</row>
    <row r="752" spans="1:20" x14ac:dyDescent="0.25">
      <c r="A752" s="130"/>
      <c r="B752" s="17"/>
      <c r="C752" s="17"/>
      <c r="D752" s="17"/>
      <c r="E752" s="17"/>
      <c r="F752" s="17"/>
      <c r="G752" s="17"/>
      <c r="H752" s="18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</row>
    <row r="753" spans="1:20" x14ac:dyDescent="0.25">
      <c r="A753" s="130"/>
      <c r="B753" s="17"/>
      <c r="C753" s="17"/>
      <c r="D753" s="17"/>
      <c r="E753" s="17"/>
      <c r="F753" s="17"/>
      <c r="G753" s="17"/>
      <c r="H753" s="18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</row>
    <row r="754" spans="1:20" x14ac:dyDescent="0.25">
      <c r="A754" s="130"/>
      <c r="B754" s="17"/>
      <c r="C754" s="17"/>
      <c r="D754" s="17"/>
      <c r="E754" s="17"/>
      <c r="F754" s="17"/>
      <c r="G754" s="17"/>
      <c r="H754" s="18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</row>
    <row r="755" spans="1:20" x14ac:dyDescent="0.25">
      <c r="A755" s="130"/>
      <c r="B755" s="17"/>
      <c r="C755" s="17"/>
      <c r="D755" s="17"/>
      <c r="E755" s="17"/>
      <c r="F755" s="17"/>
      <c r="G755" s="17"/>
      <c r="H755" s="18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</row>
    <row r="756" spans="1:20" x14ac:dyDescent="0.25">
      <c r="A756" s="130"/>
      <c r="B756" s="17"/>
      <c r="C756" s="17"/>
      <c r="D756" s="17"/>
      <c r="E756" s="17"/>
      <c r="F756" s="17"/>
      <c r="G756" s="17"/>
      <c r="H756" s="18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</row>
    <row r="757" spans="1:20" x14ac:dyDescent="0.25">
      <c r="A757" s="130"/>
      <c r="B757" s="17"/>
      <c r="C757" s="17"/>
      <c r="D757" s="17"/>
      <c r="E757" s="17"/>
      <c r="F757" s="17"/>
      <c r="G757" s="17"/>
      <c r="H757" s="18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</row>
    <row r="758" spans="1:20" x14ac:dyDescent="0.25">
      <c r="A758" s="130"/>
      <c r="B758" s="17"/>
      <c r="C758" s="17"/>
      <c r="D758" s="17"/>
      <c r="E758" s="17"/>
      <c r="F758" s="17"/>
      <c r="G758" s="17"/>
      <c r="H758" s="18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</row>
    <row r="759" spans="1:20" x14ac:dyDescent="0.25">
      <c r="A759" s="130"/>
      <c r="B759" s="17"/>
      <c r="C759" s="17"/>
      <c r="D759" s="17"/>
      <c r="E759" s="17"/>
      <c r="F759" s="17"/>
      <c r="G759" s="17"/>
      <c r="H759" s="18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</row>
  </sheetData>
  <mergeCells count="241">
    <mergeCell ref="B295:E295"/>
    <mergeCell ref="I2:T3"/>
    <mergeCell ref="C289:E289"/>
    <mergeCell ref="C290:E290"/>
    <mergeCell ref="C291:E291"/>
    <mergeCell ref="C292:E292"/>
    <mergeCell ref="C293:E293"/>
    <mergeCell ref="C294:E294"/>
    <mergeCell ref="C283:E283"/>
    <mergeCell ref="C284:E284"/>
    <mergeCell ref="D285:E285"/>
    <mergeCell ref="D286:E286"/>
    <mergeCell ref="C287:E287"/>
    <mergeCell ref="C288:E288"/>
    <mergeCell ref="D277:E277"/>
    <mergeCell ref="C278:E278"/>
    <mergeCell ref="C279:E279"/>
    <mergeCell ref="C280:E280"/>
    <mergeCell ref="C281:E281"/>
    <mergeCell ref="C282:E282"/>
    <mergeCell ref="C271:E271"/>
    <mergeCell ref="D272:E272"/>
    <mergeCell ref="D273:E273"/>
    <mergeCell ref="D274:E274"/>
    <mergeCell ref="D275:E275"/>
    <mergeCell ref="D276:E276"/>
    <mergeCell ref="C265:E265"/>
    <mergeCell ref="C266:E266"/>
    <mergeCell ref="C267:E267"/>
    <mergeCell ref="D268:E268"/>
    <mergeCell ref="D269:E269"/>
    <mergeCell ref="D270:E270"/>
    <mergeCell ref="D259:E259"/>
    <mergeCell ref="D260:E260"/>
    <mergeCell ref="D261:E261"/>
    <mergeCell ref="D262:E262"/>
    <mergeCell ref="D263:E263"/>
    <mergeCell ref="D264:E264"/>
    <mergeCell ref="C253:E253"/>
    <mergeCell ref="C254:E254"/>
    <mergeCell ref="D255:E255"/>
    <mergeCell ref="D256:E256"/>
    <mergeCell ref="D257:E257"/>
    <mergeCell ref="D258:E258"/>
    <mergeCell ref="D247:E247"/>
    <mergeCell ref="D248:E248"/>
    <mergeCell ref="D249:E249"/>
    <mergeCell ref="D250:E250"/>
    <mergeCell ref="D251:E251"/>
    <mergeCell ref="C252:E252"/>
    <mergeCell ref="D241:E241"/>
    <mergeCell ref="D242:E242"/>
    <mergeCell ref="D243:E243"/>
    <mergeCell ref="D244:E244"/>
    <mergeCell ref="D245:E245"/>
    <mergeCell ref="D246:E246"/>
    <mergeCell ref="D235:E235"/>
    <mergeCell ref="D236:E236"/>
    <mergeCell ref="C237:E237"/>
    <mergeCell ref="D238:E238"/>
    <mergeCell ref="D239:E239"/>
    <mergeCell ref="C240:E240"/>
    <mergeCell ref="D229:E229"/>
    <mergeCell ref="D230:E230"/>
    <mergeCell ref="D231:E231"/>
    <mergeCell ref="D232:E232"/>
    <mergeCell ref="D233:E233"/>
    <mergeCell ref="D234:E234"/>
    <mergeCell ref="D223:E223"/>
    <mergeCell ref="D224:E224"/>
    <mergeCell ref="D225:E225"/>
    <mergeCell ref="C226:E226"/>
    <mergeCell ref="D227:E227"/>
    <mergeCell ref="D228:E228"/>
    <mergeCell ref="D217:E217"/>
    <mergeCell ref="D218:E218"/>
    <mergeCell ref="D219:E219"/>
    <mergeCell ref="D220:E220"/>
    <mergeCell ref="D221:E221"/>
    <mergeCell ref="D222:E222"/>
    <mergeCell ref="D211:E211"/>
    <mergeCell ref="D212:E212"/>
    <mergeCell ref="D213:E213"/>
    <mergeCell ref="D214:E214"/>
    <mergeCell ref="C215:E215"/>
    <mergeCell ref="D216:E216"/>
    <mergeCell ref="D205:E205"/>
    <mergeCell ref="D206:E206"/>
    <mergeCell ref="D207:E207"/>
    <mergeCell ref="D208:E208"/>
    <mergeCell ref="D209:E209"/>
    <mergeCell ref="D210:E210"/>
    <mergeCell ref="C199:E199"/>
    <mergeCell ref="C200:E200"/>
    <mergeCell ref="C201:E201"/>
    <mergeCell ref="C202:E202"/>
    <mergeCell ref="C203:E203"/>
    <mergeCell ref="C204:E204"/>
    <mergeCell ref="C192:E192"/>
    <mergeCell ref="C193:E193"/>
    <mergeCell ref="C194:E194"/>
    <mergeCell ref="C195:E195"/>
    <mergeCell ref="C197:E197"/>
    <mergeCell ref="C198:E198"/>
    <mergeCell ref="C185:E185"/>
    <mergeCell ref="C186:E186"/>
    <mergeCell ref="C187:E187"/>
    <mergeCell ref="D188:E188"/>
    <mergeCell ref="D189:E189"/>
    <mergeCell ref="C190:E190"/>
    <mergeCell ref="D176:E176"/>
    <mergeCell ref="D177:E177"/>
    <mergeCell ref="D178:E178"/>
    <mergeCell ref="D179:E179"/>
    <mergeCell ref="D180:E180"/>
    <mergeCell ref="C181:E181"/>
    <mergeCell ref="C169:E169"/>
    <mergeCell ref="D170:E170"/>
    <mergeCell ref="D171:E171"/>
    <mergeCell ref="D173:E173"/>
    <mergeCell ref="D174:E174"/>
    <mergeCell ref="D175:E175"/>
    <mergeCell ref="D163:E163"/>
    <mergeCell ref="D164:E164"/>
    <mergeCell ref="D165:E165"/>
    <mergeCell ref="C166:E166"/>
    <mergeCell ref="C167:E167"/>
    <mergeCell ref="C168:E168"/>
    <mergeCell ref="D157:E157"/>
    <mergeCell ref="D158:E158"/>
    <mergeCell ref="D159:E159"/>
    <mergeCell ref="D160:E160"/>
    <mergeCell ref="D161:E161"/>
    <mergeCell ref="D162:E162"/>
    <mergeCell ref="C151:E151"/>
    <mergeCell ref="D152:E152"/>
    <mergeCell ref="D153:E153"/>
    <mergeCell ref="C154:E154"/>
    <mergeCell ref="D155:E155"/>
    <mergeCell ref="D156:E156"/>
    <mergeCell ref="D145:E145"/>
    <mergeCell ref="D146:E146"/>
    <mergeCell ref="D147:E147"/>
    <mergeCell ref="D148:E148"/>
    <mergeCell ref="D149:E149"/>
    <mergeCell ref="D150:E150"/>
    <mergeCell ref="D139:E139"/>
    <mergeCell ref="C140:E140"/>
    <mergeCell ref="D141:E141"/>
    <mergeCell ref="D142:E142"/>
    <mergeCell ref="D143:E143"/>
    <mergeCell ref="D144:E144"/>
    <mergeCell ref="D133:E133"/>
    <mergeCell ref="D134:E134"/>
    <mergeCell ref="D135:E135"/>
    <mergeCell ref="D136:E136"/>
    <mergeCell ref="D137:E137"/>
    <mergeCell ref="D138:E138"/>
    <mergeCell ref="D127:E127"/>
    <mergeCell ref="D128:E128"/>
    <mergeCell ref="C129:E129"/>
    <mergeCell ref="D130:E130"/>
    <mergeCell ref="D131:E131"/>
    <mergeCell ref="D132:E132"/>
    <mergeCell ref="D121:E121"/>
    <mergeCell ref="D122:E122"/>
    <mergeCell ref="D123:E123"/>
    <mergeCell ref="D124:E124"/>
    <mergeCell ref="D125:E125"/>
    <mergeCell ref="D126:E126"/>
    <mergeCell ref="D112:E112"/>
    <mergeCell ref="C113:E113"/>
    <mergeCell ref="C117:E117"/>
    <mergeCell ref="C118:E118"/>
    <mergeCell ref="D119:E119"/>
    <mergeCell ref="D120:E120"/>
    <mergeCell ref="D106:E106"/>
    <mergeCell ref="D107:E107"/>
    <mergeCell ref="D108:E108"/>
    <mergeCell ref="C109:E109"/>
    <mergeCell ref="C110:E110"/>
    <mergeCell ref="D111:E111"/>
    <mergeCell ref="C100:E100"/>
    <mergeCell ref="D101:E101"/>
    <mergeCell ref="D102:E102"/>
    <mergeCell ref="D103:E103"/>
    <mergeCell ref="C104:E104"/>
    <mergeCell ref="D105:E105"/>
    <mergeCell ref="C94:E94"/>
    <mergeCell ref="C95:E95"/>
    <mergeCell ref="C96:E96"/>
    <mergeCell ref="C97:E97"/>
    <mergeCell ref="C98:E98"/>
    <mergeCell ref="C99:E99"/>
    <mergeCell ref="C86:E86"/>
    <mergeCell ref="C89:E89"/>
    <mergeCell ref="C90:E90"/>
    <mergeCell ref="C91:E91"/>
    <mergeCell ref="C92:E92"/>
    <mergeCell ref="C93:E93"/>
    <mergeCell ref="C63:E63"/>
    <mergeCell ref="C72:E72"/>
    <mergeCell ref="C79:E79"/>
    <mergeCell ref="C80:E80"/>
    <mergeCell ref="C81:E81"/>
    <mergeCell ref="C85:E85"/>
    <mergeCell ref="C56:E56"/>
    <mergeCell ref="C57:E57"/>
    <mergeCell ref="C58:E58"/>
    <mergeCell ref="C59:E59"/>
    <mergeCell ref="D60:E60"/>
    <mergeCell ref="D62:E62"/>
    <mergeCell ref="C44:E44"/>
    <mergeCell ref="C45:E45"/>
    <mergeCell ref="C46:E46"/>
    <mergeCell ref="C50:E50"/>
    <mergeCell ref="C51:E51"/>
    <mergeCell ref="C52:E52"/>
    <mergeCell ref="C36:E36"/>
    <mergeCell ref="C37:E37"/>
    <mergeCell ref="C38:E38"/>
    <mergeCell ref="C39:E39"/>
    <mergeCell ref="C40:E40"/>
    <mergeCell ref="C41:E41"/>
    <mergeCell ref="C28:E28"/>
    <mergeCell ref="C29:E29"/>
    <mergeCell ref="C32:E32"/>
    <mergeCell ref="C33:E33"/>
    <mergeCell ref="C34:E34"/>
    <mergeCell ref="C35:E35"/>
    <mergeCell ref="C5:E5"/>
    <mergeCell ref="C6:E6"/>
    <mergeCell ref="C24:E24"/>
    <mergeCell ref="C25:E25"/>
    <mergeCell ref="C26:E26"/>
    <mergeCell ref="C27:E27"/>
    <mergeCell ref="B2:E4"/>
    <mergeCell ref="F2:H2"/>
    <mergeCell ref="F3:F4"/>
    <mergeCell ref="G3:G4"/>
    <mergeCell ref="H3:H4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011130 Önkormányzatok és önkormányzati hivatalok jogalkotó és általános igazgatási tevékenységeKiadások - 2017. év</oddHead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28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L20" sqref="L20"/>
    </sheetView>
  </sheetViews>
  <sheetFormatPr defaultColWidth="9.140625" defaultRowHeight="15" x14ac:dyDescent="0.25"/>
  <cols>
    <col min="1" max="1" width="7.85546875" style="128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6" width="11" style="12" customWidth="1"/>
    <col min="7" max="7" width="11.140625" style="12" customWidth="1"/>
    <col min="8" max="8" width="11.7109375" style="49" customWidth="1"/>
    <col min="9" max="9" width="10.140625" style="12" bestFit="1" customWidth="1"/>
    <col min="10" max="10" width="11" style="12" customWidth="1"/>
    <col min="11" max="11" width="13" style="12" customWidth="1"/>
    <col min="12" max="22" width="10.140625" style="12" bestFit="1" customWidth="1"/>
    <col min="23" max="23" width="11.28515625" style="12" bestFit="1" customWidth="1"/>
    <col min="24" max="16384" width="9.140625" style="17"/>
  </cols>
  <sheetData>
    <row r="1" spans="1:23" ht="15.75" thickBot="1" x14ac:dyDescent="0.3">
      <c r="W1" s="11" t="s">
        <v>828</v>
      </c>
    </row>
    <row r="2" spans="1:23" ht="29.25" customHeight="1" x14ac:dyDescent="0.25">
      <c r="B2" s="543" t="s">
        <v>0</v>
      </c>
      <c r="C2" s="527"/>
      <c r="D2" s="527"/>
      <c r="E2" s="527"/>
      <c r="F2" s="610" t="s">
        <v>971</v>
      </c>
      <c r="G2" s="551"/>
      <c r="H2" s="552"/>
      <c r="I2" s="550" t="s">
        <v>968</v>
      </c>
      <c r="J2" s="551"/>
      <c r="K2" s="552"/>
      <c r="L2" s="526" t="s">
        <v>969</v>
      </c>
      <c r="M2" s="527"/>
      <c r="N2" s="527"/>
      <c r="O2" s="527"/>
      <c r="P2" s="527"/>
      <c r="Q2" s="527"/>
      <c r="R2" s="527"/>
      <c r="S2" s="527"/>
      <c r="T2" s="527"/>
      <c r="U2" s="527"/>
      <c r="V2" s="527"/>
      <c r="W2" s="528"/>
    </row>
    <row r="3" spans="1:23" ht="22.5" customHeight="1" x14ac:dyDescent="0.25">
      <c r="B3" s="544"/>
      <c r="C3" s="545"/>
      <c r="D3" s="545"/>
      <c r="E3" s="545"/>
      <c r="F3" s="611" t="s">
        <v>854</v>
      </c>
      <c r="G3" s="613" t="s">
        <v>855</v>
      </c>
      <c r="H3" s="615" t="s">
        <v>571</v>
      </c>
      <c r="I3" s="627" t="s">
        <v>841</v>
      </c>
      <c r="J3" s="525" t="s">
        <v>844</v>
      </c>
      <c r="K3" s="629" t="s">
        <v>977</v>
      </c>
      <c r="L3" s="529"/>
      <c r="M3" s="530"/>
      <c r="N3" s="530"/>
      <c r="O3" s="530"/>
      <c r="P3" s="530"/>
      <c r="Q3" s="530"/>
      <c r="R3" s="530"/>
      <c r="S3" s="530"/>
      <c r="T3" s="530"/>
      <c r="U3" s="530"/>
      <c r="V3" s="530"/>
      <c r="W3" s="531"/>
    </row>
    <row r="4" spans="1:23" ht="21" customHeight="1" thickBot="1" x14ac:dyDescent="0.3">
      <c r="B4" s="546"/>
      <c r="C4" s="547"/>
      <c r="D4" s="547"/>
      <c r="E4" s="547"/>
      <c r="F4" s="612"/>
      <c r="G4" s="614"/>
      <c r="H4" s="616"/>
      <c r="I4" s="628"/>
      <c r="J4" s="520"/>
      <c r="K4" s="630"/>
      <c r="L4" s="132" t="s">
        <v>593</v>
      </c>
      <c r="M4" s="66" t="s">
        <v>594</v>
      </c>
      <c r="N4" s="66" t="s">
        <v>595</v>
      </c>
      <c r="O4" s="66" t="s">
        <v>596</v>
      </c>
      <c r="P4" s="66" t="s">
        <v>597</v>
      </c>
      <c r="Q4" s="279" t="s">
        <v>598</v>
      </c>
      <c r="R4" s="84" t="s">
        <v>599</v>
      </c>
      <c r="S4" s="280" t="s">
        <v>600</v>
      </c>
      <c r="T4" s="279" t="s">
        <v>601</v>
      </c>
      <c r="U4" s="84" t="s">
        <v>602</v>
      </c>
      <c r="V4" s="280" t="s">
        <v>603</v>
      </c>
      <c r="W4" s="67" t="s">
        <v>604</v>
      </c>
    </row>
    <row r="5" spans="1:23" ht="15.75" thickBot="1" x14ac:dyDescent="0.3">
      <c r="B5" s="85" t="s">
        <v>118</v>
      </c>
      <c r="C5" s="617" t="s">
        <v>119</v>
      </c>
      <c r="D5" s="618"/>
      <c r="E5" s="618"/>
      <c r="F5" s="256">
        <f>F6+F20</f>
        <v>4071280</v>
      </c>
      <c r="G5" s="149">
        <f t="shared" ref="G5:W5" si="0">G6+G20</f>
        <v>60148</v>
      </c>
      <c r="H5" s="166">
        <f>SUM(F5:G5)</f>
        <v>4131428</v>
      </c>
      <c r="I5" s="87">
        <f t="shared" ref="I5:K5" si="1">I6+I20</f>
        <v>0</v>
      </c>
      <c r="J5" s="88">
        <f t="shared" si="1"/>
        <v>0</v>
      </c>
      <c r="K5" s="88">
        <f t="shared" si="1"/>
        <v>4131428</v>
      </c>
      <c r="L5" s="87">
        <f t="shared" si="0"/>
        <v>378588</v>
      </c>
      <c r="M5" s="88">
        <f t="shared" si="0"/>
        <v>318440</v>
      </c>
      <c r="N5" s="88">
        <f t="shared" si="0"/>
        <v>568440</v>
      </c>
      <c r="O5" s="88">
        <f t="shared" si="0"/>
        <v>318440</v>
      </c>
      <c r="P5" s="88">
        <f t="shared" si="0"/>
        <v>318440</v>
      </c>
      <c r="Q5" s="91">
        <f t="shared" si="0"/>
        <v>318440</v>
      </c>
      <c r="R5" s="88">
        <f t="shared" si="0"/>
        <v>318440</v>
      </c>
      <c r="S5" s="90">
        <f t="shared" si="0"/>
        <v>318440</v>
      </c>
      <c r="T5" s="91">
        <f t="shared" si="0"/>
        <v>318440</v>
      </c>
      <c r="U5" s="88">
        <f t="shared" si="0"/>
        <v>318440</v>
      </c>
      <c r="V5" s="90">
        <f t="shared" si="0"/>
        <v>318440</v>
      </c>
      <c r="W5" s="92">
        <f t="shared" si="0"/>
        <v>318440</v>
      </c>
    </row>
    <row r="6" spans="1:23" x14ac:dyDescent="0.25">
      <c r="B6" s="125" t="s">
        <v>609</v>
      </c>
      <c r="C6" s="541" t="s">
        <v>120</v>
      </c>
      <c r="D6" s="542"/>
      <c r="E6" s="542"/>
      <c r="F6" s="257">
        <f>F7+F8+F9+F10+F11+F12+F13+F14+F15+F16+F17+F18+F19</f>
        <v>3821280</v>
      </c>
      <c r="G6" s="150">
        <f t="shared" ref="G6:W6" si="2">G7+G8+G9+G10+G11+G12+G13+G14+G15+G16+G17+G18+G19</f>
        <v>60148</v>
      </c>
      <c r="H6" s="167">
        <f t="shared" ref="H6:H78" si="3">SUM(F6:G6)</f>
        <v>3881428</v>
      </c>
      <c r="I6" s="119">
        <f t="shared" ref="I6:K6" si="4">I7+I8+I9+I10+I11+I12+I13+I14+I15+I16+I17+I18+I19</f>
        <v>0</v>
      </c>
      <c r="J6" s="120">
        <f t="shared" si="4"/>
        <v>0</v>
      </c>
      <c r="K6" s="120">
        <f t="shared" si="4"/>
        <v>3881428</v>
      </c>
      <c r="L6" s="119">
        <f t="shared" si="2"/>
        <v>378588</v>
      </c>
      <c r="M6" s="120">
        <f t="shared" si="2"/>
        <v>318440</v>
      </c>
      <c r="N6" s="120">
        <f t="shared" si="2"/>
        <v>318440</v>
      </c>
      <c r="O6" s="120">
        <f t="shared" si="2"/>
        <v>318440</v>
      </c>
      <c r="P6" s="120">
        <f t="shared" si="2"/>
        <v>318440</v>
      </c>
      <c r="Q6" s="123">
        <f t="shared" si="2"/>
        <v>318440</v>
      </c>
      <c r="R6" s="120">
        <f t="shared" si="2"/>
        <v>318440</v>
      </c>
      <c r="S6" s="122">
        <f t="shared" si="2"/>
        <v>318440</v>
      </c>
      <c r="T6" s="123">
        <f t="shared" si="2"/>
        <v>318440</v>
      </c>
      <c r="U6" s="120">
        <f t="shared" si="2"/>
        <v>318440</v>
      </c>
      <c r="V6" s="122">
        <f t="shared" si="2"/>
        <v>318440</v>
      </c>
      <c r="W6" s="124">
        <f t="shared" si="2"/>
        <v>318440</v>
      </c>
    </row>
    <row r="7" spans="1:23" s="211" customFormat="1" x14ac:dyDescent="0.25">
      <c r="A7" s="128" t="s">
        <v>121</v>
      </c>
      <c r="B7" s="191" t="s">
        <v>610</v>
      </c>
      <c r="C7" s="204"/>
      <c r="D7" s="274" t="s">
        <v>122</v>
      </c>
      <c r="E7" s="300"/>
      <c r="F7" s="281">
        <f>SUM(L7:W7)</f>
        <v>3821280</v>
      </c>
      <c r="G7" s="192"/>
      <c r="H7" s="193">
        <f t="shared" si="3"/>
        <v>3821280</v>
      </c>
      <c r="I7" s="201"/>
      <c r="J7" s="195"/>
      <c r="K7" s="195">
        <f>H7</f>
        <v>3821280</v>
      </c>
      <c r="L7" s="201">
        <v>318440</v>
      </c>
      <c r="M7" s="195">
        <v>318440</v>
      </c>
      <c r="N7" s="195">
        <v>318440</v>
      </c>
      <c r="O7" s="195">
        <v>318440</v>
      </c>
      <c r="P7" s="195">
        <v>318440</v>
      </c>
      <c r="Q7" s="196">
        <v>318440</v>
      </c>
      <c r="R7" s="195">
        <v>318440</v>
      </c>
      <c r="S7" s="194">
        <v>318440</v>
      </c>
      <c r="T7" s="196">
        <v>318440</v>
      </c>
      <c r="U7" s="195">
        <v>318440</v>
      </c>
      <c r="V7" s="194">
        <v>318440</v>
      </c>
      <c r="W7" s="197">
        <v>318440</v>
      </c>
    </row>
    <row r="8" spans="1:23" s="211" customFormat="1" x14ac:dyDescent="0.25">
      <c r="A8" s="128" t="s">
        <v>123</v>
      </c>
      <c r="B8" s="191" t="s">
        <v>611</v>
      </c>
      <c r="C8" s="204"/>
      <c r="D8" s="274" t="s">
        <v>124</v>
      </c>
      <c r="E8" s="300"/>
      <c r="F8" s="281"/>
      <c r="G8" s="192">
        <f>SUM(L8:W8)</f>
        <v>60148</v>
      </c>
      <c r="H8" s="193">
        <f t="shared" si="3"/>
        <v>60148</v>
      </c>
      <c r="I8" s="201"/>
      <c r="J8" s="195"/>
      <c r="K8" s="195">
        <f>H8</f>
        <v>60148</v>
      </c>
      <c r="L8" s="201">
        <f>20148+40000</f>
        <v>60148</v>
      </c>
      <c r="M8" s="195"/>
      <c r="N8" s="195"/>
      <c r="O8" s="195"/>
      <c r="P8" s="195"/>
      <c r="Q8" s="196"/>
      <c r="R8" s="195"/>
      <c r="S8" s="194"/>
      <c r="T8" s="196"/>
      <c r="U8" s="195"/>
      <c r="V8" s="194"/>
      <c r="W8" s="197"/>
    </row>
    <row r="9" spans="1:23" s="211" customFormat="1" hidden="1" x14ac:dyDescent="0.25">
      <c r="A9" s="128" t="s">
        <v>125</v>
      </c>
      <c r="B9" s="191" t="s">
        <v>612</v>
      </c>
      <c r="C9" s="204"/>
      <c r="D9" s="274" t="s">
        <v>126</v>
      </c>
      <c r="E9" s="300"/>
      <c r="F9" s="281">
        <f t="shared" ref="F9:F19" si="5">SUM(L9:W9)</f>
        <v>0</v>
      </c>
      <c r="G9" s="192"/>
      <c r="H9" s="193">
        <f t="shared" si="3"/>
        <v>0</v>
      </c>
      <c r="I9" s="201"/>
      <c r="J9" s="195"/>
      <c r="K9" s="195"/>
      <c r="L9" s="201"/>
      <c r="M9" s="195"/>
      <c r="N9" s="195"/>
      <c r="O9" s="195"/>
      <c r="P9" s="195"/>
      <c r="Q9" s="196"/>
      <c r="R9" s="195"/>
      <c r="S9" s="194"/>
      <c r="T9" s="196"/>
      <c r="U9" s="195"/>
      <c r="V9" s="194"/>
      <c r="W9" s="197"/>
    </row>
    <row r="10" spans="1:23" s="211" customFormat="1" hidden="1" x14ac:dyDescent="0.25">
      <c r="A10" s="128" t="s">
        <v>127</v>
      </c>
      <c r="B10" s="191" t="s">
        <v>613</v>
      </c>
      <c r="C10" s="204"/>
      <c r="D10" s="274" t="s">
        <v>351</v>
      </c>
      <c r="E10" s="300"/>
      <c r="F10" s="281">
        <f t="shared" si="5"/>
        <v>0</v>
      </c>
      <c r="G10" s="192"/>
      <c r="H10" s="193">
        <f t="shared" si="3"/>
        <v>0</v>
      </c>
      <c r="I10" s="201"/>
      <c r="J10" s="195"/>
      <c r="K10" s="195"/>
      <c r="L10" s="201"/>
      <c r="M10" s="195"/>
      <c r="N10" s="195"/>
      <c r="O10" s="195"/>
      <c r="P10" s="195"/>
      <c r="Q10" s="196"/>
      <c r="R10" s="195"/>
      <c r="S10" s="194"/>
      <c r="T10" s="196"/>
      <c r="U10" s="195"/>
      <c r="V10" s="194"/>
      <c r="W10" s="197"/>
    </row>
    <row r="11" spans="1:23" s="211" customFormat="1" hidden="1" x14ac:dyDescent="0.25">
      <c r="A11" s="128" t="s">
        <v>128</v>
      </c>
      <c r="B11" s="191" t="s">
        <v>614</v>
      </c>
      <c r="C11" s="204"/>
      <c r="D11" s="274" t="s">
        <v>129</v>
      </c>
      <c r="E11" s="300"/>
      <c r="F11" s="281">
        <f t="shared" si="5"/>
        <v>0</v>
      </c>
      <c r="G11" s="192"/>
      <c r="H11" s="193">
        <f t="shared" si="3"/>
        <v>0</v>
      </c>
      <c r="I11" s="201"/>
      <c r="J11" s="195"/>
      <c r="K11" s="195"/>
      <c r="L11" s="201"/>
      <c r="M11" s="195"/>
      <c r="N11" s="195"/>
      <c r="O11" s="195"/>
      <c r="P11" s="195"/>
      <c r="Q11" s="196"/>
      <c r="R11" s="195"/>
      <c r="S11" s="194"/>
      <c r="T11" s="196"/>
      <c r="U11" s="195"/>
      <c r="V11" s="194"/>
      <c r="W11" s="197"/>
    </row>
    <row r="12" spans="1:23" s="211" customFormat="1" hidden="1" x14ac:dyDescent="0.25">
      <c r="A12" s="128" t="s">
        <v>130</v>
      </c>
      <c r="B12" s="191" t="s">
        <v>615</v>
      </c>
      <c r="C12" s="204"/>
      <c r="D12" s="274" t="s">
        <v>131</v>
      </c>
      <c r="E12" s="300"/>
      <c r="F12" s="281">
        <f t="shared" si="5"/>
        <v>0</v>
      </c>
      <c r="G12" s="192"/>
      <c r="H12" s="193">
        <f t="shared" si="3"/>
        <v>0</v>
      </c>
      <c r="I12" s="201"/>
      <c r="J12" s="195"/>
      <c r="K12" s="195"/>
      <c r="L12" s="201"/>
      <c r="M12" s="195"/>
      <c r="N12" s="195"/>
      <c r="O12" s="195"/>
      <c r="P12" s="195"/>
      <c r="Q12" s="196"/>
      <c r="R12" s="195"/>
      <c r="S12" s="194"/>
      <c r="T12" s="196"/>
      <c r="U12" s="195"/>
      <c r="V12" s="194"/>
      <c r="W12" s="197"/>
    </row>
    <row r="13" spans="1:23" s="211" customFormat="1" hidden="1" x14ac:dyDescent="0.25">
      <c r="A13" s="128" t="s">
        <v>132</v>
      </c>
      <c r="B13" s="191" t="s">
        <v>616</v>
      </c>
      <c r="C13" s="204"/>
      <c r="D13" s="274" t="s">
        <v>133</v>
      </c>
      <c r="E13" s="300"/>
      <c r="F13" s="281">
        <f t="shared" si="5"/>
        <v>0</v>
      </c>
      <c r="G13" s="192"/>
      <c r="H13" s="193">
        <f t="shared" si="3"/>
        <v>0</v>
      </c>
      <c r="I13" s="201"/>
      <c r="J13" s="195"/>
      <c r="K13" s="195"/>
      <c r="L13" s="201"/>
      <c r="M13" s="195"/>
      <c r="N13" s="195"/>
      <c r="O13" s="195"/>
      <c r="P13" s="195"/>
      <c r="Q13" s="196"/>
      <c r="R13" s="195"/>
      <c r="S13" s="194"/>
      <c r="T13" s="196"/>
      <c r="U13" s="195"/>
      <c r="V13" s="194"/>
      <c r="W13" s="197"/>
    </row>
    <row r="14" spans="1:23" s="211" customFormat="1" hidden="1" x14ac:dyDescent="0.25">
      <c r="A14" s="128" t="s">
        <v>134</v>
      </c>
      <c r="B14" s="191" t="s">
        <v>617</v>
      </c>
      <c r="C14" s="204"/>
      <c r="D14" s="274" t="s">
        <v>135</v>
      </c>
      <c r="E14" s="300"/>
      <c r="F14" s="281">
        <f t="shared" si="5"/>
        <v>0</v>
      </c>
      <c r="G14" s="192"/>
      <c r="H14" s="193">
        <f t="shared" si="3"/>
        <v>0</v>
      </c>
      <c r="I14" s="201"/>
      <c r="J14" s="195"/>
      <c r="K14" s="195"/>
      <c r="L14" s="201"/>
      <c r="M14" s="195"/>
      <c r="N14" s="195"/>
      <c r="O14" s="195"/>
      <c r="P14" s="195"/>
      <c r="Q14" s="196"/>
      <c r="R14" s="195"/>
      <c r="S14" s="194"/>
      <c r="T14" s="196"/>
      <c r="U14" s="195"/>
      <c r="V14" s="194"/>
      <c r="W14" s="197"/>
    </row>
    <row r="15" spans="1:23" s="211" customFormat="1" hidden="1" x14ac:dyDescent="0.25">
      <c r="A15" s="128" t="s">
        <v>136</v>
      </c>
      <c r="B15" s="191" t="s">
        <v>618</v>
      </c>
      <c r="C15" s="204"/>
      <c r="D15" s="274" t="s">
        <v>137</v>
      </c>
      <c r="E15" s="300"/>
      <c r="F15" s="281">
        <f t="shared" si="5"/>
        <v>0</v>
      </c>
      <c r="G15" s="192"/>
      <c r="H15" s="193">
        <f t="shared" si="3"/>
        <v>0</v>
      </c>
      <c r="I15" s="201"/>
      <c r="J15" s="195"/>
      <c r="K15" s="195"/>
      <c r="L15" s="201"/>
      <c r="M15" s="195"/>
      <c r="N15" s="195"/>
      <c r="O15" s="195"/>
      <c r="P15" s="195"/>
      <c r="Q15" s="196"/>
      <c r="R15" s="195"/>
      <c r="S15" s="194"/>
      <c r="T15" s="196"/>
      <c r="U15" s="195"/>
      <c r="V15" s="194"/>
      <c r="W15" s="197"/>
    </row>
    <row r="16" spans="1:23" s="211" customFormat="1" hidden="1" x14ac:dyDescent="0.25">
      <c r="A16" s="128" t="s">
        <v>138</v>
      </c>
      <c r="B16" s="191" t="s">
        <v>619</v>
      </c>
      <c r="C16" s="204"/>
      <c r="D16" s="274" t="s">
        <v>139</v>
      </c>
      <c r="E16" s="300"/>
      <c r="F16" s="281">
        <f t="shared" si="5"/>
        <v>0</v>
      </c>
      <c r="G16" s="192"/>
      <c r="H16" s="193">
        <f t="shared" si="3"/>
        <v>0</v>
      </c>
      <c r="I16" s="201"/>
      <c r="J16" s="195"/>
      <c r="K16" s="195"/>
      <c r="L16" s="201"/>
      <c r="M16" s="195"/>
      <c r="N16" s="195"/>
      <c r="O16" s="195"/>
      <c r="P16" s="195"/>
      <c r="Q16" s="196"/>
      <c r="R16" s="195"/>
      <c r="S16" s="194"/>
      <c r="T16" s="196"/>
      <c r="U16" s="195"/>
      <c r="V16" s="194"/>
      <c r="W16" s="197"/>
    </row>
    <row r="17" spans="1:23" s="211" customFormat="1" hidden="1" x14ac:dyDescent="0.25">
      <c r="A17" s="128" t="s">
        <v>140</v>
      </c>
      <c r="B17" s="191" t="s">
        <v>620</v>
      </c>
      <c r="C17" s="204"/>
      <c r="D17" s="274" t="s">
        <v>141</v>
      </c>
      <c r="E17" s="300"/>
      <c r="F17" s="281">
        <f t="shared" si="5"/>
        <v>0</v>
      </c>
      <c r="G17" s="192"/>
      <c r="H17" s="193">
        <f t="shared" si="3"/>
        <v>0</v>
      </c>
      <c r="I17" s="201"/>
      <c r="J17" s="195"/>
      <c r="K17" s="195"/>
      <c r="L17" s="201"/>
      <c r="M17" s="195"/>
      <c r="N17" s="195"/>
      <c r="O17" s="195"/>
      <c r="P17" s="195"/>
      <c r="Q17" s="196"/>
      <c r="R17" s="195"/>
      <c r="S17" s="194"/>
      <c r="T17" s="196"/>
      <c r="U17" s="195"/>
      <c r="V17" s="194"/>
      <c r="W17" s="197"/>
    </row>
    <row r="18" spans="1:23" s="211" customFormat="1" hidden="1" x14ac:dyDescent="0.25">
      <c r="A18" s="128" t="s">
        <v>142</v>
      </c>
      <c r="B18" s="191" t="s">
        <v>621</v>
      </c>
      <c r="C18" s="204"/>
      <c r="D18" s="274" t="s">
        <v>143</v>
      </c>
      <c r="E18" s="300"/>
      <c r="F18" s="281">
        <f t="shared" si="5"/>
        <v>0</v>
      </c>
      <c r="G18" s="192"/>
      <c r="H18" s="193">
        <f t="shared" si="3"/>
        <v>0</v>
      </c>
      <c r="I18" s="201"/>
      <c r="J18" s="195"/>
      <c r="K18" s="195"/>
      <c r="L18" s="201"/>
      <c r="M18" s="195"/>
      <c r="N18" s="195"/>
      <c r="O18" s="195"/>
      <c r="P18" s="195"/>
      <c r="Q18" s="196"/>
      <c r="R18" s="195"/>
      <c r="S18" s="194"/>
      <c r="T18" s="196"/>
      <c r="U18" s="195"/>
      <c r="V18" s="194"/>
      <c r="W18" s="197"/>
    </row>
    <row r="19" spans="1:23" s="211" customFormat="1" hidden="1" x14ac:dyDescent="0.25">
      <c r="A19" s="128" t="s">
        <v>144</v>
      </c>
      <c r="B19" s="191" t="s">
        <v>622</v>
      </c>
      <c r="C19" s="204"/>
      <c r="D19" s="274" t="s">
        <v>145</v>
      </c>
      <c r="E19" s="300"/>
      <c r="F19" s="281">
        <f t="shared" si="5"/>
        <v>0</v>
      </c>
      <c r="G19" s="192"/>
      <c r="H19" s="193">
        <f t="shared" si="3"/>
        <v>0</v>
      </c>
      <c r="I19" s="201"/>
      <c r="J19" s="195"/>
      <c r="K19" s="195"/>
      <c r="L19" s="201"/>
      <c r="M19" s="195"/>
      <c r="N19" s="195"/>
      <c r="O19" s="195"/>
      <c r="P19" s="195"/>
      <c r="Q19" s="196"/>
      <c r="R19" s="195"/>
      <c r="S19" s="194"/>
      <c r="T19" s="196"/>
      <c r="U19" s="195"/>
      <c r="V19" s="194"/>
      <c r="W19" s="197"/>
    </row>
    <row r="20" spans="1:23" x14ac:dyDescent="0.25">
      <c r="B20" s="93" t="s">
        <v>623</v>
      </c>
      <c r="C20" s="534" t="s">
        <v>146</v>
      </c>
      <c r="D20" s="535"/>
      <c r="E20" s="535"/>
      <c r="F20" s="259">
        <f>F21+F22+F23</f>
        <v>250000</v>
      </c>
      <c r="G20" s="152">
        <f t="shared" ref="G20:W20" si="6">G21+G22+G23</f>
        <v>0</v>
      </c>
      <c r="H20" s="168">
        <f t="shared" si="3"/>
        <v>250000</v>
      </c>
      <c r="I20" s="95">
        <f t="shared" ref="I20:K20" si="7">I21+I22+I23</f>
        <v>0</v>
      </c>
      <c r="J20" s="96">
        <f t="shared" si="7"/>
        <v>0</v>
      </c>
      <c r="K20" s="96">
        <f t="shared" si="7"/>
        <v>250000</v>
      </c>
      <c r="L20" s="95">
        <f t="shared" si="6"/>
        <v>0</v>
      </c>
      <c r="M20" s="96">
        <f t="shared" si="6"/>
        <v>0</v>
      </c>
      <c r="N20" s="96">
        <f t="shared" si="6"/>
        <v>250000</v>
      </c>
      <c r="O20" s="96">
        <f t="shared" si="6"/>
        <v>0</v>
      </c>
      <c r="P20" s="96">
        <f t="shared" si="6"/>
        <v>0</v>
      </c>
      <c r="Q20" s="99">
        <f t="shared" si="6"/>
        <v>0</v>
      </c>
      <c r="R20" s="96">
        <f t="shared" si="6"/>
        <v>0</v>
      </c>
      <c r="S20" s="98">
        <f t="shared" si="6"/>
        <v>0</v>
      </c>
      <c r="T20" s="99">
        <f t="shared" si="6"/>
        <v>0</v>
      </c>
      <c r="U20" s="96">
        <f t="shared" si="6"/>
        <v>0</v>
      </c>
      <c r="V20" s="98">
        <f t="shared" si="6"/>
        <v>0</v>
      </c>
      <c r="W20" s="100">
        <f t="shared" si="6"/>
        <v>0</v>
      </c>
    </row>
    <row r="21" spans="1:23" s="41" customFormat="1" hidden="1" x14ac:dyDescent="0.25">
      <c r="A21" s="128" t="s">
        <v>147</v>
      </c>
      <c r="B21" s="53" t="s">
        <v>624</v>
      </c>
      <c r="C21" s="580" t="s">
        <v>148</v>
      </c>
      <c r="D21" s="581"/>
      <c r="E21" s="581"/>
      <c r="F21" s="265">
        <f t="shared" ref="F21:F23" si="8">SUM(L21:W21)</f>
        <v>0</v>
      </c>
      <c r="G21" s="158"/>
      <c r="H21" s="170">
        <f t="shared" si="3"/>
        <v>0</v>
      </c>
      <c r="I21" s="78"/>
      <c r="J21" s="13"/>
      <c r="K21" s="13"/>
      <c r="L21" s="78"/>
      <c r="M21" s="13"/>
      <c r="N21" s="13"/>
      <c r="O21" s="13"/>
      <c r="P21" s="13"/>
      <c r="Q21" s="83"/>
      <c r="R21" s="13"/>
      <c r="S21" s="43"/>
      <c r="T21" s="83"/>
      <c r="U21" s="13"/>
      <c r="V21" s="43"/>
      <c r="W21" s="45"/>
    </row>
    <row r="22" spans="1:23" s="41" customFormat="1" ht="29.25" customHeight="1" thickBot="1" x14ac:dyDescent="0.3">
      <c r="A22" s="128" t="s">
        <v>149</v>
      </c>
      <c r="B22" s="53" t="s">
        <v>625</v>
      </c>
      <c r="C22" s="582" t="s">
        <v>878</v>
      </c>
      <c r="D22" s="583"/>
      <c r="E22" s="583"/>
      <c r="F22" s="265">
        <f t="shared" si="8"/>
        <v>250000</v>
      </c>
      <c r="G22" s="158"/>
      <c r="H22" s="170">
        <f t="shared" si="3"/>
        <v>250000</v>
      </c>
      <c r="I22" s="78"/>
      <c r="J22" s="13"/>
      <c r="K22" s="13">
        <f>H22</f>
        <v>250000</v>
      </c>
      <c r="L22" s="78"/>
      <c r="M22" s="13"/>
      <c r="N22" s="13">
        <v>250000</v>
      </c>
      <c r="O22" s="13"/>
      <c r="P22" s="13"/>
      <c r="Q22" s="83"/>
      <c r="R22" s="13"/>
      <c r="S22" s="43"/>
      <c r="T22" s="83"/>
      <c r="U22" s="13"/>
      <c r="V22" s="43"/>
      <c r="W22" s="45"/>
    </row>
    <row r="23" spans="1:23" s="41" customFormat="1" ht="15.75" hidden="1" thickBot="1" x14ac:dyDescent="0.3">
      <c r="A23" s="128" t="s">
        <v>150</v>
      </c>
      <c r="B23" s="198" t="s">
        <v>626</v>
      </c>
      <c r="C23" s="619" t="s">
        <v>151</v>
      </c>
      <c r="D23" s="620"/>
      <c r="E23" s="620"/>
      <c r="F23" s="282">
        <f t="shared" si="8"/>
        <v>0</v>
      </c>
      <c r="G23" s="199"/>
      <c r="H23" s="170">
        <f t="shared" si="3"/>
        <v>0</v>
      </c>
      <c r="I23" s="78"/>
      <c r="J23" s="13"/>
      <c r="K23" s="13"/>
      <c r="L23" s="78"/>
      <c r="M23" s="13"/>
      <c r="N23" s="13"/>
      <c r="O23" s="13"/>
      <c r="P23" s="13"/>
      <c r="Q23" s="83"/>
      <c r="R23" s="13"/>
      <c r="S23" s="43"/>
      <c r="T23" s="83"/>
      <c r="U23" s="13"/>
      <c r="V23" s="43"/>
      <c r="W23" s="45"/>
    </row>
    <row r="24" spans="1:23" ht="15.75" thickBot="1" x14ac:dyDescent="0.3">
      <c r="A24" s="128" t="s">
        <v>967</v>
      </c>
      <c r="B24" s="85" t="s">
        <v>152</v>
      </c>
      <c r="C24" s="539" t="s">
        <v>803</v>
      </c>
      <c r="D24" s="539"/>
      <c r="E24" s="540"/>
      <c r="F24" s="261">
        <f>F25+F26+F27+F28+F29+F30+F31</f>
        <v>927846</v>
      </c>
      <c r="G24" s="154">
        <f t="shared" ref="G24:W24" si="9">G25+G26+G27+G28+G29+G30+G31</f>
        <v>0</v>
      </c>
      <c r="H24" s="166">
        <f t="shared" si="3"/>
        <v>927846</v>
      </c>
      <c r="I24" s="87">
        <f t="shared" ref="I24:K24" si="10">I25+I26+I27+I28+I29+I30+I31</f>
        <v>0</v>
      </c>
      <c r="J24" s="88">
        <f t="shared" si="10"/>
        <v>0</v>
      </c>
      <c r="K24" s="88">
        <f t="shared" si="10"/>
        <v>927846</v>
      </c>
      <c r="L24" s="87">
        <f t="shared" si="9"/>
        <v>102219</v>
      </c>
      <c r="M24" s="88">
        <f t="shared" si="9"/>
        <v>70057</v>
      </c>
      <c r="N24" s="88">
        <f t="shared" si="9"/>
        <v>125057</v>
      </c>
      <c r="O24" s="88">
        <f t="shared" si="9"/>
        <v>70057</v>
      </c>
      <c r="P24" s="88">
        <f t="shared" si="9"/>
        <v>70057</v>
      </c>
      <c r="Q24" s="91">
        <f t="shared" si="9"/>
        <v>70057</v>
      </c>
      <c r="R24" s="88">
        <f t="shared" si="9"/>
        <v>70057</v>
      </c>
      <c r="S24" s="90">
        <f t="shared" si="9"/>
        <v>70057</v>
      </c>
      <c r="T24" s="91">
        <f t="shared" si="9"/>
        <v>70057</v>
      </c>
      <c r="U24" s="88">
        <f t="shared" si="9"/>
        <v>70057</v>
      </c>
      <c r="V24" s="90">
        <f t="shared" si="9"/>
        <v>70057</v>
      </c>
      <c r="W24" s="92">
        <f t="shared" si="9"/>
        <v>70057</v>
      </c>
    </row>
    <row r="25" spans="1:23" ht="15.75" thickBot="1" x14ac:dyDescent="0.3">
      <c r="B25" s="61"/>
      <c r="C25" s="604" t="s">
        <v>154</v>
      </c>
      <c r="D25" s="605"/>
      <c r="E25" s="605"/>
      <c r="F25" s="262">
        <f t="shared" ref="F25:F31" si="11">SUM(L25:W25)</f>
        <v>927846</v>
      </c>
      <c r="G25" s="155"/>
      <c r="H25" s="169">
        <f t="shared" si="3"/>
        <v>927846</v>
      </c>
      <c r="I25" s="76"/>
      <c r="J25" s="1"/>
      <c r="K25" s="1">
        <f>H25</f>
        <v>927846</v>
      </c>
      <c r="L25" s="76">
        <v>102219</v>
      </c>
      <c r="M25" s="1">
        <v>70057</v>
      </c>
      <c r="N25" s="1">
        <f>70057+N22*0.22</f>
        <v>125057</v>
      </c>
      <c r="O25" s="1">
        <v>70057</v>
      </c>
      <c r="P25" s="1">
        <v>70057</v>
      </c>
      <c r="Q25" s="82">
        <v>70057</v>
      </c>
      <c r="R25" s="1">
        <v>70057</v>
      </c>
      <c r="S25" s="42">
        <v>70057</v>
      </c>
      <c r="T25" s="82">
        <v>70057</v>
      </c>
      <c r="U25" s="1">
        <v>70057</v>
      </c>
      <c r="V25" s="42">
        <v>70057</v>
      </c>
      <c r="W25" s="44">
        <v>70057</v>
      </c>
    </row>
    <row r="26" spans="1:23" hidden="1" x14ac:dyDescent="0.25">
      <c r="B26" s="62"/>
      <c r="C26" s="606" t="s">
        <v>155</v>
      </c>
      <c r="D26" s="607"/>
      <c r="E26" s="607"/>
      <c r="F26" s="263">
        <f t="shared" si="11"/>
        <v>0</v>
      </c>
      <c r="G26" s="156"/>
      <c r="H26" s="169">
        <f t="shared" si="3"/>
        <v>0</v>
      </c>
      <c r="I26" s="76"/>
      <c r="J26" s="1"/>
      <c r="K26" s="1"/>
      <c r="L26" s="76"/>
      <c r="M26" s="1"/>
      <c r="N26" s="1"/>
      <c r="O26" s="1"/>
      <c r="P26" s="1"/>
      <c r="Q26" s="82"/>
      <c r="R26" s="1"/>
      <c r="S26" s="42"/>
      <c r="T26" s="82"/>
      <c r="U26" s="1"/>
      <c r="V26" s="42"/>
      <c r="W26" s="44"/>
    </row>
    <row r="27" spans="1:23" hidden="1" x14ac:dyDescent="0.25">
      <c r="B27" s="62"/>
      <c r="C27" s="606" t="s">
        <v>156</v>
      </c>
      <c r="D27" s="607"/>
      <c r="E27" s="607"/>
      <c r="F27" s="263">
        <f t="shared" si="11"/>
        <v>0</v>
      </c>
      <c r="G27" s="156"/>
      <c r="H27" s="169">
        <f t="shared" si="3"/>
        <v>0</v>
      </c>
      <c r="I27" s="76"/>
      <c r="J27" s="1"/>
      <c r="K27" s="1"/>
      <c r="L27" s="76"/>
      <c r="M27" s="1"/>
      <c r="N27" s="1"/>
      <c r="O27" s="1"/>
      <c r="P27" s="1"/>
      <c r="Q27" s="82"/>
      <c r="R27" s="1"/>
      <c r="S27" s="42"/>
      <c r="T27" s="82"/>
      <c r="U27" s="1"/>
      <c r="V27" s="42"/>
      <c r="W27" s="44"/>
    </row>
    <row r="28" spans="1:23" hidden="1" x14ac:dyDescent="0.25">
      <c r="B28" s="62"/>
      <c r="C28" s="606" t="s">
        <v>157</v>
      </c>
      <c r="D28" s="607"/>
      <c r="E28" s="607"/>
      <c r="F28" s="263">
        <f t="shared" si="11"/>
        <v>0</v>
      </c>
      <c r="G28" s="156"/>
      <c r="H28" s="169">
        <f t="shared" si="3"/>
        <v>0</v>
      </c>
      <c r="I28" s="76"/>
      <c r="J28" s="1"/>
      <c r="K28" s="1"/>
      <c r="L28" s="76"/>
      <c r="M28" s="1"/>
      <c r="N28" s="1"/>
      <c r="O28" s="1"/>
      <c r="P28" s="1"/>
      <c r="Q28" s="82"/>
      <c r="R28" s="1"/>
      <c r="S28" s="42"/>
      <c r="T28" s="82"/>
      <c r="U28" s="1"/>
      <c r="V28" s="42"/>
      <c r="W28" s="44"/>
    </row>
    <row r="29" spans="1:23" hidden="1" x14ac:dyDescent="0.25">
      <c r="B29" s="62"/>
      <c r="C29" s="606" t="s">
        <v>158</v>
      </c>
      <c r="D29" s="607"/>
      <c r="E29" s="607"/>
      <c r="F29" s="263">
        <f t="shared" si="11"/>
        <v>0</v>
      </c>
      <c r="G29" s="156"/>
      <c r="H29" s="169">
        <f t="shared" si="3"/>
        <v>0</v>
      </c>
      <c r="I29" s="76"/>
      <c r="J29" s="1"/>
      <c r="K29" s="1"/>
      <c r="L29" s="76"/>
      <c r="M29" s="1"/>
      <c r="N29" s="1"/>
      <c r="O29" s="1"/>
      <c r="P29" s="1"/>
      <c r="Q29" s="82"/>
      <c r="R29" s="1"/>
      <c r="S29" s="42"/>
      <c r="T29" s="82"/>
      <c r="U29" s="1"/>
      <c r="V29" s="42"/>
      <c r="W29" s="44"/>
    </row>
    <row r="30" spans="1:23" hidden="1" x14ac:dyDescent="0.25">
      <c r="B30" s="62"/>
      <c r="C30" s="606" t="s">
        <v>159</v>
      </c>
      <c r="D30" s="607"/>
      <c r="E30" s="607"/>
      <c r="F30" s="263">
        <f t="shared" si="11"/>
        <v>0</v>
      </c>
      <c r="G30" s="156"/>
      <c r="H30" s="169">
        <f t="shared" si="3"/>
        <v>0</v>
      </c>
      <c r="I30" s="76"/>
      <c r="J30" s="1"/>
      <c r="K30" s="1"/>
      <c r="L30" s="76"/>
      <c r="M30" s="1"/>
      <c r="N30" s="1"/>
      <c r="O30" s="1"/>
      <c r="P30" s="1"/>
      <c r="Q30" s="82"/>
      <c r="R30" s="1"/>
      <c r="S30" s="42"/>
      <c r="T30" s="82"/>
      <c r="U30" s="1"/>
      <c r="V30" s="42"/>
      <c r="W30" s="44"/>
    </row>
    <row r="31" spans="1:23" ht="15.75" hidden="1" thickBot="1" x14ac:dyDescent="0.3">
      <c r="B31" s="63"/>
      <c r="C31" s="608" t="s">
        <v>160</v>
      </c>
      <c r="D31" s="609"/>
      <c r="E31" s="609"/>
      <c r="F31" s="264">
        <f t="shared" si="11"/>
        <v>0</v>
      </c>
      <c r="G31" s="157"/>
      <c r="H31" s="169">
        <f t="shared" si="3"/>
        <v>0</v>
      </c>
      <c r="I31" s="76"/>
      <c r="J31" s="1"/>
      <c r="K31" s="1"/>
      <c r="L31" s="76"/>
      <c r="M31" s="1"/>
      <c r="N31" s="1"/>
      <c r="O31" s="1"/>
      <c r="P31" s="1"/>
      <c r="Q31" s="82"/>
      <c r="R31" s="1"/>
      <c r="S31" s="42"/>
      <c r="T31" s="82"/>
      <c r="U31" s="1"/>
      <c r="V31" s="42"/>
      <c r="W31" s="44"/>
    </row>
    <row r="32" spans="1:23" ht="15.75" thickBot="1" x14ac:dyDescent="0.3">
      <c r="B32" s="85" t="s">
        <v>161</v>
      </c>
      <c r="C32" s="540" t="s">
        <v>162</v>
      </c>
      <c r="D32" s="558"/>
      <c r="E32" s="558"/>
      <c r="F32" s="261">
        <f>F33+F37+F40+F56+F59</f>
        <v>3175511.86</v>
      </c>
      <c r="G32" s="154">
        <f>G33+G37+G40+G56+G59</f>
        <v>0</v>
      </c>
      <c r="H32" s="166">
        <f t="shared" si="3"/>
        <v>3175511.86</v>
      </c>
      <c r="I32" s="87">
        <f t="shared" ref="I32:W32" si="12">I33+I37+I40+I56+I59</f>
        <v>347001.86</v>
      </c>
      <c r="J32" s="88">
        <f t="shared" si="12"/>
        <v>1806500</v>
      </c>
      <c r="K32" s="88">
        <f t="shared" si="12"/>
        <v>1022010</v>
      </c>
      <c r="L32" s="87">
        <f t="shared" si="12"/>
        <v>344789</v>
      </c>
      <c r="M32" s="88">
        <f t="shared" si="12"/>
        <v>254992.99</v>
      </c>
      <c r="N32" s="88">
        <f t="shared" si="12"/>
        <v>256850.12</v>
      </c>
      <c r="O32" s="88">
        <f t="shared" si="12"/>
        <v>262992.99</v>
      </c>
      <c r="P32" s="88">
        <f t="shared" si="12"/>
        <v>254478.7</v>
      </c>
      <c r="Q32" s="91">
        <f t="shared" si="12"/>
        <v>262992.99</v>
      </c>
      <c r="R32" s="88">
        <f t="shared" si="12"/>
        <v>250678.7</v>
      </c>
      <c r="S32" s="90">
        <f t="shared" si="12"/>
        <v>254992.99</v>
      </c>
      <c r="T32" s="91">
        <f t="shared" si="12"/>
        <v>254992.99</v>
      </c>
      <c r="U32" s="88">
        <f t="shared" si="12"/>
        <v>268278.7</v>
      </c>
      <c r="V32" s="90">
        <f t="shared" si="12"/>
        <v>254992.99</v>
      </c>
      <c r="W32" s="92">
        <f t="shared" si="12"/>
        <v>254478.7</v>
      </c>
    </row>
    <row r="33" spans="1:23" x14ac:dyDescent="0.25">
      <c r="B33" s="125" t="s">
        <v>627</v>
      </c>
      <c r="C33" s="541" t="s">
        <v>163</v>
      </c>
      <c r="D33" s="542"/>
      <c r="E33" s="542"/>
      <c r="F33" s="257">
        <f>F34+F35+F36</f>
        <v>534937</v>
      </c>
      <c r="G33" s="150">
        <f t="shared" ref="G33:W33" si="13">G34+G35+G36</f>
        <v>0</v>
      </c>
      <c r="H33" s="167">
        <f t="shared" si="3"/>
        <v>534937</v>
      </c>
      <c r="I33" s="119">
        <f t="shared" ref="I33:K33" si="14">I34+I35+I36</f>
        <v>0</v>
      </c>
      <c r="J33" s="120">
        <f t="shared" si="14"/>
        <v>0</v>
      </c>
      <c r="K33" s="120">
        <f t="shared" si="14"/>
        <v>534937</v>
      </c>
      <c r="L33" s="119">
        <f t="shared" si="13"/>
        <v>105937</v>
      </c>
      <c r="M33" s="120">
        <f t="shared" si="13"/>
        <v>39000</v>
      </c>
      <c r="N33" s="120">
        <f t="shared" si="13"/>
        <v>39000</v>
      </c>
      <c r="O33" s="120">
        <f t="shared" si="13"/>
        <v>39000</v>
      </c>
      <c r="P33" s="120">
        <f t="shared" si="13"/>
        <v>39000</v>
      </c>
      <c r="Q33" s="123">
        <f t="shared" si="13"/>
        <v>39000</v>
      </c>
      <c r="R33" s="120">
        <f t="shared" si="13"/>
        <v>39000</v>
      </c>
      <c r="S33" s="122">
        <f t="shared" si="13"/>
        <v>39000</v>
      </c>
      <c r="T33" s="123">
        <f t="shared" si="13"/>
        <v>39000</v>
      </c>
      <c r="U33" s="120">
        <f t="shared" si="13"/>
        <v>39000</v>
      </c>
      <c r="V33" s="122">
        <f t="shared" si="13"/>
        <v>39000</v>
      </c>
      <c r="W33" s="124">
        <f t="shared" si="13"/>
        <v>39000</v>
      </c>
    </row>
    <row r="34" spans="1:23" s="41" customFormat="1" hidden="1" x14ac:dyDescent="0.25">
      <c r="A34" s="128" t="s">
        <v>164</v>
      </c>
      <c r="B34" s="53" t="s">
        <v>628</v>
      </c>
      <c r="C34" s="580" t="s">
        <v>165</v>
      </c>
      <c r="D34" s="581"/>
      <c r="E34" s="581"/>
      <c r="F34" s="265">
        <f t="shared" ref="F34:F36" si="15">SUM(L34:W34)</f>
        <v>0</v>
      </c>
      <c r="G34" s="158"/>
      <c r="H34" s="170">
        <f t="shared" si="3"/>
        <v>0</v>
      </c>
      <c r="I34" s="78"/>
      <c r="J34" s="13"/>
      <c r="K34" s="13"/>
      <c r="L34" s="78"/>
      <c r="M34" s="13"/>
      <c r="N34" s="13"/>
      <c r="O34" s="13"/>
      <c r="P34" s="13"/>
      <c r="Q34" s="83"/>
      <c r="R34" s="13"/>
      <c r="S34" s="43"/>
      <c r="T34" s="83"/>
      <c r="U34" s="13"/>
      <c r="V34" s="43"/>
      <c r="W34" s="45"/>
    </row>
    <row r="35" spans="1:23" s="41" customFormat="1" x14ac:dyDescent="0.25">
      <c r="A35" s="128" t="s">
        <v>166</v>
      </c>
      <c r="B35" s="53" t="s">
        <v>629</v>
      </c>
      <c r="C35" s="580" t="s">
        <v>167</v>
      </c>
      <c r="D35" s="581"/>
      <c r="E35" s="581"/>
      <c r="F35" s="265">
        <f t="shared" si="15"/>
        <v>534937</v>
      </c>
      <c r="G35" s="158"/>
      <c r="H35" s="170">
        <f t="shared" si="3"/>
        <v>534937</v>
      </c>
      <c r="I35" s="78"/>
      <c r="J35" s="13"/>
      <c r="K35" s="13">
        <f>H35</f>
        <v>534937</v>
      </c>
      <c r="L35" s="78">
        <f>39000+3701+63236</f>
        <v>105937</v>
      </c>
      <c r="M35" s="13">
        <v>39000</v>
      </c>
      <c r="N35" s="13">
        <v>39000</v>
      </c>
      <c r="O35" s="13">
        <v>39000</v>
      </c>
      <c r="P35" s="13">
        <v>39000</v>
      </c>
      <c r="Q35" s="83">
        <v>39000</v>
      </c>
      <c r="R35" s="13">
        <v>39000</v>
      </c>
      <c r="S35" s="43">
        <v>39000</v>
      </c>
      <c r="T35" s="83">
        <v>39000</v>
      </c>
      <c r="U35" s="13">
        <v>39000</v>
      </c>
      <c r="V35" s="43">
        <v>39000</v>
      </c>
      <c r="W35" s="45">
        <v>39000</v>
      </c>
    </row>
    <row r="36" spans="1:23" s="41" customFormat="1" hidden="1" x14ac:dyDescent="0.25">
      <c r="A36" s="128" t="s">
        <v>168</v>
      </c>
      <c r="B36" s="53" t="s">
        <v>630</v>
      </c>
      <c r="C36" s="580" t="s">
        <v>169</v>
      </c>
      <c r="D36" s="581"/>
      <c r="E36" s="581"/>
      <c r="F36" s="265">
        <f t="shared" si="15"/>
        <v>0</v>
      </c>
      <c r="G36" s="158"/>
      <c r="H36" s="170">
        <f t="shared" si="3"/>
        <v>0</v>
      </c>
      <c r="I36" s="78"/>
      <c r="J36" s="13"/>
      <c r="K36" s="13"/>
      <c r="L36" s="78"/>
      <c r="M36" s="13"/>
      <c r="N36" s="13"/>
      <c r="O36" s="13"/>
      <c r="P36" s="13"/>
      <c r="Q36" s="83"/>
      <c r="R36" s="13"/>
      <c r="S36" s="43"/>
      <c r="T36" s="83"/>
      <c r="U36" s="13"/>
      <c r="V36" s="43"/>
      <c r="W36" s="45"/>
    </row>
    <row r="37" spans="1:23" hidden="1" x14ac:dyDescent="0.25">
      <c r="B37" s="93" t="s">
        <v>631</v>
      </c>
      <c r="C37" s="534" t="s">
        <v>170</v>
      </c>
      <c r="D37" s="535"/>
      <c r="E37" s="535"/>
      <c r="F37" s="259">
        <f>F38+F39</f>
        <v>0</v>
      </c>
      <c r="G37" s="152">
        <f t="shared" ref="G37:W37" si="16">G38+G39</f>
        <v>0</v>
      </c>
      <c r="H37" s="168">
        <f t="shared" si="3"/>
        <v>0</v>
      </c>
      <c r="I37" s="95">
        <f t="shared" ref="I37:K37" si="17">I38+I39</f>
        <v>0</v>
      </c>
      <c r="J37" s="96">
        <f t="shared" si="17"/>
        <v>0</v>
      </c>
      <c r="K37" s="96">
        <f t="shared" si="17"/>
        <v>0</v>
      </c>
      <c r="L37" s="95">
        <f t="shared" si="16"/>
        <v>0</v>
      </c>
      <c r="M37" s="96">
        <f t="shared" si="16"/>
        <v>0</v>
      </c>
      <c r="N37" s="96">
        <f t="shared" si="16"/>
        <v>0</v>
      </c>
      <c r="O37" s="96">
        <f t="shared" si="16"/>
        <v>0</v>
      </c>
      <c r="P37" s="96">
        <f t="shared" si="16"/>
        <v>0</v>
      </c>
      <c r="Q37" s="99">
        <f t="shared" si="16"/>
        <v>0</v>
      </c>
      <c r="R37" s="96">
        <f t="shared" si="16"/>
        <v>0</v>
      </c>
      <c r="S37" s="98">
        <f t="shared" si="16"/>
        <v>0</v>
      </c>
      <c r="T37" s="99">
        <f t="shared" si="16"/>
        <v>0</v>
      </c>
      <c r="U37" s="96">
        <f t="shared" si="16"/>
        <v>0</v>
      </c>
      <c r="V37" s="98">
        <f t="shared" si="16"/>
        <v>0</v>
      </c>
      <c r="W37" s="100">
        <f t="shared" si="16"/>
        <v>0</v>
      </c>
    </row>
    <row r="38" spans="1:23" s="41" customFormat="1" hidden="1" x14ac:dyDescent="0.25">
      <c r="A38" s="128" t="s">
        <v>171</v>
      </c>
      <c r="B38" s="53" t="s">
        <v>632</v>
      </c>
      <c r="C38" s="580" t="s">
        <v>172</v>
      </c>
      <c r="D38" s="581"/>
      <c r="E38" s="581"/>
      <c r="F38" s="265">
        <f t="shared" ref="F38:F39" si="18">SUM(L38:W38)</f>
        <v>0</v>
      </c>
      <c r="G38" s="158"/>
      <c r="H38" s="170">
        <f t="shared" si="3"/>
        <v>0</v>
      </c>
      <c r="I38" s="78"/>
      <c r="J38" s="13"/>
      <c r="K38" s="13"/>
      <c r="L38" s="78"/>
      <c r="M38" s="13"/>
      <c r="N38" s="13"/>
      <c r="O38" s="13"/>
      <c r="P38" s="13"/>
      <c r="Q38" s="83"/>
      <c r="R38" s="13"/>
      <c r="S38" s="43"/>
      <c r="T38" s="83"/>
      <c r="U38" s="13"/>
      <c r="V38" s="43"/>
      <c r="W38" s="45"/>
    </row>
    <row r="39" spans="1:23" s="41" customFormat="1" hidden="1" x14ac:dyDescent="0.25">
      <c r="A39" s="128" t="s">
        <v>173</v>
      </c>
      <c r="B39" s="53" t="s">
        <v>633</v>
      </c>
      <c r="C39" s="580" t="s">
        <v>174</v>
      </c>
      <c r="D39" s="581"/>
      <c r="E39" s="581"/>
      <c r="F39" s="265">
        <f t="shared" si="18"/>
        <v>0</v>
      </c>
      <c r="G39" s="158"/>
      <c r="H39" s="170">
        <f t="shared" si="3"/>
        <v>0</v>
      </c>
      <c r="I39" s="78"/>
      <c r="J39" s="13"/>
      <c r="K39" s="13"/>
      <c r="L39" s="78"/>
      <c r="M39" s="13"/>
      <c r="N39" s="13"/>
      <c r="O39" s="13"/>
      <c r="P39" s="13"/>
      <c r="Q39" s="83"/>
      <c r="R39" s="13"/>
      <c r="S39" s="43"/>
      <c r="T39" s="83"/>
      <c r="U39" s="13"/>
      <c r="V39" s="43"/>
      <c r="W39" s="45"/>
    </row>
    <row r="40" spans="1:23" x14ac:dyDescent="0.25">
      <c r="B40" s="93" t="s">
        <v>634</v>
      </c>
      <c r="C40" s="534" t="s">
        <v>175</v>
      </c>
      <c r="D40" s="535"/>
      <c r="E40" s="535"/>
      <c r="F40" s="259">
        <f>F41+F46+F47+F48+F49+F52+F53</f>
        <v>2003001.8599999999</v>
      </c>
      <c r="G40" s="152">
        <f>G41+G46+G47+G48+G49+G52+G53</f>
        <v>0</v>
      </c>
      <c r="H40" s="168">
        <f t="shared" si="3"/>
        <v>2003001.8599999999</v>
      </c>
      <c r="I40" s="95">
        <f t="shared" ref="I40:W40" si="19">I41+I46+I47+I48+I49+I52+I53</f>
        <v>278001.86</v>
      </c>
      <c r="J40" s="96">
        <f t="shared" si="19"/>
        <v>1446000</v>
      </c>
      <c r="K40" s="96">
        <f t="shared" si="19"/>
        <v>279000</v>
      </c>
      <c r="L40" s="95">
        <f t="shared" si="19"/>
        <v>168729</v>
      </c>
      <c r="M40" s="96">
        <f t="shared" si="19"/>
        <v>164442.99</v>
      </c>
      <c r="N40" s="96">
        <f t="shared" si="19"/>
        <v>166300.12</v>
      </c>
      <c r="O40" s="96">
        <f t="shared" si="19"/>
        <v>172442.99</v>
      </c>
      <c r="P40" s="96">
        <f t="shared" si="19"/>
        <v>163728.70000000001</v>
      </c>
      <c r="Q40" s="99">
        <f t="shared" si="19"/>
        <v>172442.99</v>
      </c>
      <c r="R40" s="96">
        <f t="shared" si="19"/>
        <v>160128.70000000001</v>
      </c>
      <c r="S40" s="98">
        <f t="shared" si="19"/>
        <v>164442.99</v>
      </c>
      <c r="T40" s="99">
        <f t="shared" si="19"/>
        <v>164442.99</v>
      </c>
      <c r="U40" s="96">
        <f t="shared" si="19"/>
        <v>177728.7</v>
      </c>
      <c r="V40" s="98">
        <f t="shared" si="19"/>
        <v>164442.99</v>
      </c>
      <c r="W40" s="100">
        <f t="shared" si="19"/>
        <v>163728.70000000001</v>
      </c>
    </row>
    <row r="41" spans="1:23" s="41" customFormat="1" x14ac:dyDescent="0.25">
      <c r="A41" s="128" t="s">
        <v>176</v>
      </c>
      <c r="B41" s="53" t="s">
        <v>635</v>
      </c>
      <c r="C41" s="580" t="s">
        <v>177</v>
      </c>
      <c r="D41" s="581"/>
      <c r="E41" s="581"/>
      <c r="F41" s="265">
        <f>SUM(F42:F45)</f>
        <v>1499000</v>
      </c>
      <c r="G41" s="158">
        <f>SUM(G42:G45)</f>
        <v>0</v>
      </c>
      <c r="H41" s="170">
        <f t="shared" si="3"/>
        <v>1499000</v>
      </c>
      <c r="I41" s="78">
        <f t="shared" ref="I41:W41" si="20">SUM(I42:I45)</f>
        <v>9000</v>
      </c>
      <c r="J41" s="13">
        <f t="shared" si="20"/>
        <v>1446000</v>
      </c>
      <c r="K41" s="13">
        <f t="shared" si="20"/>
        <v>44000</v>
      </c>
      <c r="L41" s="78">
        <f t="shared" si="20"/>
        <v>123800</v>
      </c>
      <c r="M41" s="13">
        <f t="shared" si="20"/>
        <v>123800</v>
      </c>
      <c r="N41" s="13">
        <f t="shared" si="20"/>
        <v>123800</v>
      </c>
      <c r="O41" s="13">
        <f t="shared" si="20"/>
        <v>131800</v>
      </c>
      <c r="P41" s="13">
        <f t="shared" si="20"/>
        <v>123800</v>
      </c>
      <c r="Q41" s="83">
        <f t="shared" si="20"/>
        <v>123800</v>
      </c>
      <c r="R41" s="13">
        <f t="shared" si="20"/>
        <v>120200</v>
      </c>
      <c r="S41" s="43">
        <f t="shared" si="20"/>
        <v>123800</v>
      </c>
      <c r="T41" s="83">
        <f t="shared" si="20"/>
        <v>123800</v>
      </c>
      <c r="U41" s="13">
        <f t="shared" si="20"/>
        <v>132800</v>
      </c>
      <c r="V41" s="43">
        <f t="shared" si="20"/>
        <v>123800</v>
      </c>
      <c r="W41" s="45">
        <f t="shared" si="20"/>
        <v>123800</v>
      </c>
    </row>
    <row r="42" spans="1:23" x14ac:dyDescent="0.25">
      <c r="B42" s="55"/>
      <c r="C42" s="377"/>
      <c r="D42" s="246" t="s">
        <v>1048</v>
      </c>
      <c r="E42" s="246"/>
      <c r="F42" s="258">
        <f t="shared" ref="F42:F45" si="21">SUM(L42:W42)</f>
        <v>1446000</v>
      </c>
      <c r="G42" s="151"/>
      <c r="H42" s="169">
        <f t="shared" ref="H42:H45" si="22">SUM(F42:G42)</f>
        <v>1446000</v>
      </c>
      <c r="I42" s="76"/>
      <c r="J42" s="1">
        <f>H42</f>
        <v>1446000</v>
      </c>
      <c r="K42" s="1"/>
      <c r="L42" s="76">
        <v>120800</v>
      </c>
      <c r="M42" s="1">
        <v>120800</v>
      </c>
      <c r="N42" s="1">
        <v>120800</v>
      </c>
      <c r="O42" s="1">
        <v>120800</v>
      </c>
      <c r="P42" s="1">
        <v>120800</v>
      </c>
      <c r="Q42" s="82">
        <v>120800</v>
      </c>
      <c r="R42" s="1">
        <f>120800-3600</f>
        <v>117200</v>
      </c>
      <c r="S42" s="42">
        <v>120800</v>
      </c>
      <c r="T42" s="82">
        <v>120800</v>
      </c>
      <c r="U42" s="1">
        <v>120800</v>
      </c>
      <c r="V42" s="42">
        <v>120800</v>
      </c>
      <c r="W42" s="44">
        <v>120800</v>
      </c>
    </row>
    <row r="43" spans="1:23" x14ac:dyDescent="0.25">
      <c r="B43" s="55"/>
      <c r="C43" s="377"/>
      <c r="D43" s="246" t="s">
        <v>1049</v>
      </c>
      <c r="E43" s="246"/>
      <c r="F43" s="258">
        <f t="shared" si="21"/>
        <v>9000</v>
      </c>
      <c r="G43" s="151"/>
      <c r="H43" s="169">
        <f t="shared" si="22"/>
        <v>9000</v>
      </c>
      <c r="I43" s="76">
        <f>H43</f>
        <v>9000</v>
      </c>
      <c r="J43" s="1"/>
      <c r="K43" s="1"/>
      <c r="L43" s="76">
        <v>750</v>
      </c>
      <c r="M43" s="1">
        <v>750</v>
      </c>
      <c r="N43" s="1">
        <v>750</v>
      </c>
      <c r="O43" s="1">
        <v>750</v>
      </c>
      <c r="P43" s="1">
        <v>750</v>
      </c>
      <c r="Q43" s="82">
        <v>750</v>
      </c>
      <c r="R43" s="1">
        <v>750</v>
      </c>
      <c r="S43" s="42">
        <v>750</v>
      </c>
      <c r="T43" s="82">
        <v>750</v>
      </c>
      <c r="U43" s="1">
        <v>750</v>
      </c>
      <c r="V43" s="42">
        <v>750</v>
      </c>
      <c r="W43" s="44">
        <v>750</v>
      </c>
    </row>
    <row r="44" spans="1:23" x14ac:dyDescent="0.25">
      <c r="B44" s="55"/>
      <c r="C44" s="377"/>
      <c r="D44" s="246" t="s">
        <v>1050</v>
      </c>
      <c r="E44" s="246"/>
      <c r="F44" s="258">
        <f t="shared" si="21"/>
        <v>27000</v>
      </c>
      <c r="G44" s="151"/>
      <c r="H44" s="169">
        <f t="shared" si="22"/>
        <v>27000</v>
      </c>
      <c r="I44" s="76"/>
      <c r="J44" s="1"/>
      <c r="K44" s="1">
        <f>H44</f>
        <v>27000</v>
      </c>
      <c r="L44" s="76">
        <v>2250</v>
      </c>
      <c r="M44" s="1">
        <v>2250</v>
      </c>
      <c r="N44" s="1">
        <v>2250</v>
      </c>
      <c r="O44" s="1">
        <v>2250</v>
      </c>
      <c r="P44" s="1">
        <v>2250</v>
      </c>
      <c r="Q44" s="82">
        <v>2250</v>
      </c>
      <c r="R44" s="1">
        <v>2250</v>
      </c>
      <c r="S44" s="42">
        <v>2250</v>
      </c>
      <c r="T44" s="82">
        <v>2250</v>
      </c>
      <c r="U44" s="1">
        <v>2250</v>
      </c>
      <c r="V44" s="42">
        <v>2250</v>
      </c>
      <c r="W44" s="44">
        <v>2250</v>
      </c>
    </row>
    <row r="45" spans="1:23" x14ac:dyDescent="0.25">
      <c r="B45" s="55"/>
      <c r="C45" s="377"/>
      <c r="D45" s="246" t="s">
        <v>1051</v>
      </c>
      <c r="E45" s="246"/>
      <c r="F45" s="258">
        <f t="shared" si="21"/>
        <v>17000</v>
      </c>
      <c r="G45" s="151"/>
      <c r="H45" s="169">
        <f t="shared" si="22"/>
        <v>17000</v>
      </c>
      <c r="I45" s="76"/>
      <c r="J45" s="1"/>
      <c r="K45" s="1">
        <f>H45</f>
        <v>17000</v>
      </c>
      <c r="L45" s="76"/>
      <c r="M45" s="1"/>
      <c r="N45" s="1"/>
      <c r="O45" s="1">
        <v>8000</v>
      </c>
      <c r="P45" s="1"/>
      <c r="Q45" s="82"/>
      <c r="R45" s="1"/>
      <c r="S45" s="42"/>
      <c r="T45" s="82"/>
      <c r="U45" s="1">
        <v>9000</v>
      </c>
      <c r="V45" s="42"/>
      <c r="W45" s="44"/>
    </row>
    <row r="46" spans="1:23" s="41" customFormat="1" hidden="1" x14ac:dyDescent="0.25">
      <c r="A46" s="128" t="s">
        <v>178</v>
      </c>
      <c r="B46" s="53" t="s">
        <v>636</v>
      </c>
      <c r="C46" s="580" t="s">
        <v>179</v>
      </c>
      <c r="D46" s="581"/>
      <c r="E46" s="581"/>
      <c r="F46" s="265">
        <f t="shared" ref="F46:F48" si="23">SUM(L46:W46)</f>
        <v>0</v>
      </c>
      <c r="G46" s="158"/>
      <c r="H46" s="170">
        <f t="shared" si="3"/>
        <v>0</v>
      </c>
      <c r="I46" s="78"/>
      <c r="J46" s="13"/>
      <c r="K46" s="13"/>
      <c r="L46" s="78"/>
      <c r="M46" s="13"/>
      <c r="N46" s="13"/>
      <c r="O46" s="13"/>
      <c r="P46" s="13"/>
      <c r="Q46" s="83"/>
      <c r="R46" s="13"/>
      <c r="S46" s="43"/>
      <c r="T46" s="83"/>
      <c r="U46" s="13"/>
      <c r="V46" s="43"/>
      <c r="W46" s="45"/>
    </row>
    <row r="47" spans="1:23" s="41" customFormat="1" x14ac:dyDescent="0.25">
      <c r="A47" s="128" t="s">
        <v>180</v>
      </c>
      <c r="B47" s="53" t="s">
        <v>637</v>
      </c>
      <c r="C47" s="580" t="s">
        <v>181</v>
      </c>
      <c r="D47" s="581"/>
      <c r="E47" s="581"/>
      <c r="F47" s="265">
        <f t="shared" si="23"/>
        <v>265001.86</v>
      </c>
      <c r="G47" s="158"/>
      <c r="H47" s="170">
        <f t="shared" si="3"/>
        <v>265001.86</v>
      </c>
      <c r="I47" s="78">
        <f>H47</f>
        <v>265001.86</v>
      </c>
      <c r="J47" s="13"/>
      <c r="K47" s="13"/>
      <c r="L47" s="78">
        <f>20000+6429</f>
        <v>26429</v>
      </c>
      <c r="M47" s="13">
        <f>31*714.29</f>
        <v>22142.989999999998</v>
      </c>
      <c r="N47" s="13">
        <f>28*714.29</f>
        <v>20000.12</v>
      </c>
      <c r="O47" s="13">
        <f t="shared" ref="O47:V47" si="24">31*714.29</f>
        <v>22142.989999999998</v>
      </c>
      <c r="P47" s="13">
        <f>30*714.29</f>
        <v>21428.699999999997</v>
      </c>
      <c r="Q47" s="83">
        <f t="shared" si="24"/>
        <v>22142.989999999998</v>
      </c>
      <c r="R47" s="13">
        <f>30*714.29</f>
        <v>21428.699999999997</v>
      </c>
      <c r="S47" s="43">
        <f t="shared" si="24"/>
        <v>22142.989999999998</v>
      </c>
      <c r="T47" s="83">
        <f t="shared" si="24"/>
        <v>22142.989999999998</v>
      </c>
      <c r="U47" s="13">
        <f>30*714.29</f>
        <v>21428.699999999997</v>
      </c>
      <c r="V47" s="43">
        <f t="shared" si="24"/>
        <v>22142.989999999998</v>
      </c>
      <c r="W47" s="45">
        <f>30*714.29</f>
        <v>21428.699999999997</v>
      </c>
    </row>
    <row r="48" spans="1:23" s="41" customFormat="1" x14ac:dyDescent="0.25">
      <c r="A48" s="128" t="s">
        <v>182</v>
      </c>
      <c r="B48" s="53" t="s">
        <v>638</v>
      </c>
      <c r="C48" s="580" t="s">
        <v>183</v>
      </c>
      <c r="D48" s="581"/>
      <c r="E48" s="581"/>
      <c r="F48" s="265">
        <f t="shared" si="23"/>
        <v>222000</v>
      </c>
      <c r="G48" s="158"/>
      <c r="H48" s="170">
        <f t="shared" si="3"/>
        <v>222000</v>
      </c>
      <c r="I48" s="78"/>
      <c r="J48" s="13"/>
      <c r="K48" s="13">
        <f>H48</f>
        <v>222000</v>
      </c>
      <c r="L48" s="78">
        <v>18500</v>
      </c>
      <c r="M48" s="13">
        <v>18500</v>
      </c>
      <c r="N48" s="13">
        <v>18500</v>
      </c>
      <c r="O48" s="13">
        <v>18500</v>
      </c>
      <c r="P48" s="13">
        <v>18500</v>
      </c>
      <c r="Q48" s="83">
        <v>18500</v>
      </c>
      <c r="R48" s="13">
        <v>18500</v>
      </c>
      <c r="S48" s="43">
        <v>18500</v>
      </c>
      <c r="T48" s="83">
        <v>18500</v>
      </c>
      <c r="U48" s="13">
        <v>18500</v>
      </c>
      <c r="V48" s="43">
        <v>18500</v>
      </c>
      <c r="W48" s="45">
        <v>18500</v>
      </c>
    </row>
    <row r="49" spans="1:23" s="18" customFormat="1" hidden="1" x14ac:dyDescent="0.25">
      <c r="A49" s="128" t="s">
        <v>184</v>
      </c>
      <c r="B49" s="53" t="s">
        <v>639</v>
      </c>
      <c r="C49" s="580" t="s">
        <v>185</v>
      </c>
      <c r="D49" s="581"/>
      <c r="E49" s="581"/>
      <c r="F49" s="265">
        <f>F50+F51</f>
        <v>0</v>
      </c>
      <c r="G49" s="158">
        <f t="shared" ref="G49:W49" si="25">G50+G51</f>
        <v>0</v>
      </c>
      <c r="H49" s="170">
        <f t="shared" si="3"/>
        <v>0</v>
      </c>
      <c r="I49" s="78">
        <f t="shared" ref="I49:K49" si="26">I50+I51</f>
        <v>0</v>
      </c>
      <c r="J49" s="13">
        <f t="shared" si="26"/>
        <v>0</v>
      </c>
      <c r="K49" s="13">
        <f t="shared" si="26"/>
        <v>0</v>
      </c>
      <c r="L49" s="78">
        <f t="shared" si="25"/>
        <v>0</v>
      </c>
      <c r="M49" s="13">
        <f t="shared" si="25"/>
        <v>0</v>
      </c>
      <c r="N49" s="13">
        <f t="shared" si="25"/>
        <v>0</v>
      </c>
      <c r="O49" s="13">
        <f t="shared" si="25"/>
        <v>0</v>
      </c>
      <c r="P49" s="13">
        <f t="shared" si="25"/>
        <v>0</v>
      </c>
      <c r="Q49" s="83">
        <f t="shared" si="25"/>
        <v>0</v>
      </c>
      <c r="R49" s="13">
        <f t="shared" si="25"/>
        <v>0</v>
      </c>
      <c r="S49" s="43">
        <f t="shared" si="25"/>
        <v>0</v>
      </c>
      <c r="T49" s="83">
        <f t="shared" si="25"/>
        <v>0</v>
      </c>
      <c r="U49" s="13">
        <f t="shared" si="25"/>
        <v>0</v>
      </c>
      <c r="V49" s="43">
        <f t="shared" si="25"/>
        <v>0</v>
      </c>
      <c r="W49" s="45">
        <f t="shared" si="25"/>
        <v>0</v>
      </c>
    </row>
    <row r="50" spans="1:23" hidden="1" x14ac:dyDescent="0.25">
      <c r="B50" s="55"/>
      <c r="C50" s="278"/>
      <c r="D50" s="524" t="s">
        <v>186</v>
      </c>
      <c r="E50" s="524"/>
      <c r="F50" s="258">
        <f t="shared" ref="F50:F55" si="27">SUM(L50:W50)</f>
        <v>0</v>
      </c>
      <c r="G50" s="151"/>
      <c r="H50" s="169">
        <f t="shared" si="3"/>
        <v>0</v>
      </c>
      <c r="I50" s="76"/>
      <c r="J50" s="1"/>
      <c r="K50" s="1"/>
      <c r="L50" s="76"/>
      <c r="M50" s="1"/>
      <c r="N50" s="1"/>
      <c r="O50" s="1"/>
      <c r="P50" s="1"/>
      <c r="Q50" s="82"/>
      <c r="R50" s="1"/>
      <c r="S50" s="42"/>
      <c r="T50" s="82"/>
      <c r="U50" s="1"/>
      <c r="V50" s="42"/>
      <c r="W50" s="44"/>
    </row>
    <row r="51" spans="1:23" hidden="1" x14ac:dyDescent="0.25">
      <c r="B51" s="55"/>
      <c r="C51" s="278"/>
      <c r="D51" s="524" t="s">
        <v>187</v>
      </c>
      <c r="E51" s="524"/>
      <c r="F51" s="258">
        <f t="shared" si="27"/>
        <v>0</v>
      </c>
      <c r="G51" s="151"/>
      <c r="H51" s="169">
        <f t="shared" si="3"/>
        <v>0</v>
      </c>
      <c r="I51" s="76"/>
      <c r="J51" s="1"/>
      <c r="K51" s="1"/>
      <c r="L51" s="76"/>
      <c r="M51" s="1"/>
      <c r="N51" s="1"/>
      <c r="O51" s="1"/>
      <c r="P51" s="1"/>
      <c r="Q51" s="82"/>
      <c r="R51" s="1"/>
      <c r="S51" s="42"/>
      <c r="T51" s="82"/>
      <c r="U51" s="1"/>
      <c r="V51" s="42"/>
      <c r="W51" s="44"/>
    </row>
    <row r="52" spans="1:23" s="41" customFormat="1" hidden="1" x14ac:dyDescent="0.25">
      <c r="A52" s="128" t="s">
        <v>188</v>
      </c>
      <c r="B52" s="53" t="s">
        <v>640</v>
      </c>
      <c r="C52" s="576" t="s">
        <v>189</v>
      </c>
      <c r="D52" s="577"/>
      <c r="E52" s="577"/>
      <c r="F52" s="265">
        <f t="shared" si="27"/>
        <v>0</v>
      </c>
      <c r="G52" s="158"/>
      <c r="H52" s="170">
        <f t="shared" si="3"/>
        <v>0</v>
      </c>
      <c r="I52" s="78"/>
      <c r="J52" s="13"/>
      <c r="K52" s="13"/>
      <c r="L52" s="78"/>
      <c r="M52" s="13"/>
      <c r="N52" s="13"/>
      <c r="O52" s="13"/>
      <c r="P52" s="13"/>
      <c r="Q52" s="83"/>
      <c r="R52" s="13"/>
      <c r="S52" s="43"/>
      <c r="T52" s="83"/>
      <c r="U52" s="13"/>
      <c r="V52" s="43"/>
      <c r="W52" s="45"/>
    </row>
    <row r="53" spans="1:23" s="41" customFormat="1" x14ac:dyDescent="0.25">
      <c r="A53" s="128" t="s">
        <v>190</v>
      </c>
      <c r="B53" s="53" t="s">
        <v>641</v>
      </c>
      <c r="C53" s="576" t="s">
        <v>191</v>
      </c>
      <c r="D53" s="577"/>
      <c r="E53" s="577"/>
      <c r="F53" s="265">
        <f>SUM(F54:F55)</f>
        <v>17000</v>
      </c>
      <c r="G53" s="158">
        <f>SUM(G54:G55)</f>
        <v>0</v>
      </c>
      <c r="H53" s="170">
        <f t="shared" si="3"/>
        <v>17000</v>
      </c>
      <c r="I53" s="78">
        <f t="shared" ref="I53:W53" si="28">SUM(I54:I55)</f>
        <v>4000</v>
      </c>
      <c r="J53" s="13">
        <f t="shared" si="28"/>
        <v>0</v>
      </c>
      <c r="K53" s="13">
        <f t="shared" si="28"/>
        <v>13000</v>
      </c>
      <c r="L53" s="78">
        <f t="shared" si="28"/>
        <v>0</v>
      </c>
      <c r="M53" s="13">
        <f t="shared" si="28"/>
        <v>0</v>
      </c>
      <c r="N53" s="13">
        <f t="shared" si="28"/>
        <v>4000</v>
      </c>
      <c r="O53" s="13">
        <f t="shared" si="28"/>
        <v>0</v>
      </c>
      <c r="P53" s="13">
        <f t="shared" si="28"/>
        <v>0</v>
      </c>
      <c r="Q53" s="83">
        <f t="shared" si="28"/>
        <v>8000</v>
      </c>
      <c r="R53" s="13">
        <f t="shared" si="28"/>
        <v>0</v>
      </c>
      <c r="S53" s="43">
        <f t="shared" si="28"/>
        <v>0</v>
      </c>
      <c r="T53" s="83">
        <f t="shared" si="28"/>
        <v>0</v>
      </c>
      <c r="U53" s="13">
        <f t="shared" si="28"/>
        <v>5000</v>
      </c>
      <c r="V53" s="43">
        <f t="shared" si="28"/>
        <v>0</v>
      </c>
      <c r="W53" s="45">
        <f t="shared" si="28"/>
        <v>0</v>
      </c>
    </row>
    <row r="54" spans="1:23" x14ac:dyDescent="0.25">
      <c r="B54" s="55"/>
      <c r="C54" s="278"/>
      <c r="D54" s="395" t="s">
        <v>1092</v>
      </c>
      <c r="E54" s="395"/>
      <c r="F54" s="258">
        <f t="shared" si="27"/>
        <v>13000</v>
      </c>
      <c r="G54" s="151"/>
      <c r="H54" s="169">
        <f t="shared" ref="H54:H55" si="29">SUM(F54:G54)</f>
        <v>13000</v>
      </c>
      <c r="I54" s="76"/>
      <c r="J54" s="1"/>
      <c r="K54" s="1">
        <f>H54</f>
        <v>13000</v>
      </c>
      <c r="L54" s="76"/>
      <c r="M54" s="1"/>
      <c r="N54" s="1"/>
      <c r="O54" s="1"/>
      <c r="P54" s="1"/>
      <c r="Q54" s="82">
        <v>8000</v>
      </c>
      <c r="R54" s="1"/>
      <c r="S54" s="42"/>
      <c r="T54" s="82"/>
      <c r="U54" s="1">
        <v>5000</v>
      </c>
      <c r="V54" s="42"/>
      <c r="W54" s="44"/>
    </row>
    <row r="55" spans="1:23" x14ac:dyDescent="0.25">
      <c r="B55" s="55"/>
      <c r="C55" s="278"/>
      <c r="D55" s="395" t="s">
        <v>1091</v>
      </c>
      <c r="E55" s="395"/>
      <c r="F55" s="258">
        <f t="shared" si="27"/>
        <v>4000</v>
      </c>
      <c r="G55" s="151"/>
      <c r="H55" s="169">
        <f t="shared" si="29"/>
        <v>4000</v>
      </c>
      <c r="I55" s="76">
        <f>H55</f>
        <v>4000</v>
      </c>
      <c r="J55" s="1"/>
      <c r="K55" s="1"/>
      <c r="L55" s="76"/>
      <c r="M55" s="1"/>
      <c r="N55" s="1">
        <v>4000</v>
      </c>
      <c r="O55" s="1"/>
      <c r="P55" s="1"/>
      <c r="Q55" s="82"/>
      <c r="R55" s="1"/>
      <c r="S55" s="42"/>
      <c r="T55" s="82"/>
      <c r="U55" s="1"/>
      <c r="V55" s="42"/>
      <c r="W55" s="44"/>
    </row>
    <row r="56" spans="1:23" hidden="1" x14ac:dyDescent="0.25">
      <c r="B56" s="93" t="s">
        <v>642</v>
      </c>
      <c r="C56" s="556" t="s">
        <v>192</v>
      </c>
      <c r="D56" s="557"/>
      <c r="E56" s="557"/>
      <c r="F56" s="259">
        <f>F57+F58</f>
        <v>0</v>
      </c>
      <c r="G56" s="152">
        <f t="shared" ref="G56:W56" si="30">G57+G58</f>
        <v>0</v>
      </c>
      <c r="H56" s="168">
        <f t="shared" si="3"/>
        <v>0</v>
      </c>
      <c r="I56" s="95">
        <f t="shared" ref="I56:K56" si="31">I57+I58</f>
        <v>0</v>
      </c>
      <c r="J56" s="96">
        <f t="shared" si="31"/>
        <v>0</v>
      </c>
      <c r="K56" s="96">
        <f t="shared" si="31"/>
        <v>0</v>
      </c>
      <c r="L56" s="95">
        <f t="shared" si="30"/>
        <v>0</v>
      </c>
      <c r="M56" s="96">
        <f t="shared" si="30"/>
        <v>0</v>
      </c>
      <c r="N56" s="96">
        <f t="shared" si="30"/>
        <v>0</v>
      </c>
      <c r="O56" s="96">
        <f t="shared" si="30"/>
        <v>0</v>
      </c>
      <c r="P56" s="96">
        <f t="shared" si="30"/>
        <v>0</v>
      </c>
      <c r="Q56" s="99">
        <f t="shared" si="30"/>
        <v>0</v>
      </c>
      <c r="R56" s="96">
        <f t="shared" si="30"/>
        <v>0</v>
      </c>
      <c r="S56" s="98">
        <f t="shared" si="30"/>
        <v>0</v>
      </c>
      <c r="T56" s="99">
        <f t="shared" si="30"/>
        <v>0</v>
      </c>
      <c r="U56" s="96">
        <f t="shared" si="30"/>
        <v>0</v>
      </c>
      <c r="V56" s="98">
        <f t="shared" si="30"/>
        <v>0</v>
      </c>
      <c r="W56" s="100">
        <f t="shared" si="30"/>
        <v>0</v>
      </c>
    </row>
    <row r="57" spans="1:23" s="41" customFormat="1" hidden="1" x14ac:dyDescent="0.25">
      <c r="A57" s="128" t="s">
        <v>193</v>
      </c>
      <c r="B57" s="53" t="s">
        <v>643</v>
      </c>
      <c r="C57" s="576" t="s">
        <v>194</v>
      </c>
      <c r="D57" s="577"/>
      <c r="E57" s="577"/>
      <c r="F57" s="265">
        <f t="shared" ref="F57:F58" si="32">SUM(L57:W57)</f>
        <v>0</v>
      </c>
      <c r="G57" s="158"/>
      <c r="H57" s="170">
        <f t="shared" si="3"/>
        <v>0</v>
      </c>
      <c r="I57" s="78"/>
      <c r="J57" s="13"/>
      <c r="K57" s="13"/>
      <c r="L57" s="78"/>
      <c r="M57" s="13"/>
      <c r="N57" s="13"/>
      <c r="O57" s="13"/>
      <c r="P57" s="13"/>
      <c r="Q57" s="83"/>
      <c r="R57" s="13"/>
      <c r="S57" s="43"/>
      <c r="T57" s="83"/>
      <c r="U57" s="13"/>
      <c r="V57" s="43"/>
      <c r="W57" s="45"/>
    </row>
    <row r="58" spans="1:23" s="41" customFormat="1" hidden="1" x14ac:dyDescent="0.25">
      <c r="A58" s="128" t="s">
        <v>195</v>
      </c>
      <c r="B58" s="53" t="s">
        <v>644</v>
      </c>
      <c r="C58" s="576" t="s">
        <v>196</v>
      </c>
      <c r="D58" s="577"/>
      <c r="E58" s="577"/>
      <c r="F58" s="265">
        <f t="shared" si="32"/>
        <v>0</v>
      </c>
      <c r="G58" s="158"/>
      <c r="H58" s="170">
        <f t="shared" si="3"/>
        <v>0</v>
      </c>
      <c r="I58" s="78"/>
      <c r="J58" s="13"/>
      <c r="K58" s="13"/>
      <c r="L58" s="78"/>
      <c r="M58" s="13"/>
      <c r="N58" s="13"/>
      <c r="O58" s="13"/>
      <c r="P58" s="13"/>
      <c r="Q58" s="83"/>
      <c r="R58" s="13"/>
      <c r="S58" s="43"/>
      <c r="T58" s="83"/>
      <c r="U58" s="13"/>
      <c r="V58" s="43"/>
      <c r="W58" s="45"/>
    </row>
    <row r="59" spans="1:23" x14ac:dyDescent="0.25">
      <c r="B59" s="93" t="s">
        <v>645</v>
      </c>
      <c r="C59" s="556" t="s">
        <v>197</v>
      </c>
      <c r="D59" s="557"/>
      <c r="E59" s="557"/>
      <c r="F59" s="259">
        <f>F60+F64+F65+F66+F67</f>
        <v>637573</v>
      </c>
      <c r="G59" s="152">
        <f t="shared" ref="G59:W59" si="33">G60+G64+G65+G66+G67</f>
        <v>0</v>
      </c>
      <c r="H59" s="168">
        <f t="shared" si="3"/>
        <v>637573</v>
      </c>
      <c r="I59" s="95">
        <f t="shared" ref="I59:K59" si="34">I60+I64+I65+I66+I67</f>
        <v>69000</v>
      </c>
      <c r="J59" s="96">
        <f t="shared" si="34"/>
        <v>360500</v>
      </c>
      <c r="K59" s="96">
        <f t="shared" si="34"/>
        <v>208073</v>
      </c>
      <c r="L59" s="95">
        <f t="shared" si="33"/>
        <v>70123</v>
      </c>
      <c r="M59" s="96">
        <f t="shared" si="33"/>
        <v>51550</v>
      </c>
      <c r="N59" s="96">
        <f t="shared" si="33"/>
        <v>51550</v>
      </c>
      <c r="O59" s="96">
        <f t="shared" si="33"/>
        <v>51550</v>
      </c>
      <c r="P59" s="96">
        <f t="shared" si="33"/>
        <v>51750</v>
      </c>
      <c r="Q59" s="99">
        <f t="shared" si="33"/>
        <v>51550</v>
      </c>
      <c r="R59" s="96">
        <f t="shared" si="33"/>
        <v>51550</v>
      </c>
      <c r="S59" s="98">
        <f t="shared" si="33"/>
        <v>51550</v>
      </c>
      <c r="T59" s="99">
        <f t="shared" si="33"/>
        <v>51550</v>
      </c>
      <c r="U59" s="96">
        <f t="shared" si="33"/>
        <v>51550</v>
      </c>
      <c r="V59" s="98">
        <f t="shared" si="33"/>
        <v>51550</v>
      </c>
      <c r="W59" s="100">
        <f t="shared" si="33"/>
        <v>51750</v>
      </c>
    </row>
    <row r="60" spans="1:23" s="41" customFormat="1" x14ac:dyDescent="0.25">
      <c r="A60" s="128" t="s">
        <v>198</v>
      </c>
      <c r="B60" s="53" t="s">
        <v>646</v>
      </c>
      <c r="C60" s="576" t="s">
        <v>879</v>
      </c>
      <c r="D60" s="577"/>
      <c r="E60" s="577"/>
      <c r="F60" s="265">
        <f>SUM(F61:F63)</f>
        <v>637573</v>
      </c>
      <c r="G60" s="158">
        <f>SUM(G61:G63)</f>
        <v>0</v>
      </c>
      <c r="H60" s="170">
        <f t="shared" si="3"/>
        <v>637573</v>
      </c>
      <c r="I60" s="78">
        <f t="shared" ref="I60:W60" si="35">SUM(I61:I63)</f>
        <v>69000</v>
      </c>
      <c r="J60" s="13">
        <f t="shared" si="35"/>
        <v>360500</v>
      </c>
      <c r="K60" s="13">
        <f t="shared" si="35"/>
        <v>208073</v>
      </c>
      <c r="L60" s="78">
        <f t="shared" si="35"/>
        <v>70123</v>
      </c>
      <c r="M60" s="13">
        <f t="shared" si="35"/>
        <v>51550</v>
      </c>
      <c r="N60" s="13">
        <f t="shared" si="35"/>
        <v>51550</v>
      </c>
      <c r="O60" s="13">
        <f t="shared" si="35"/>
        <v>51550</v>
      </c>
      <c r="P60" s="13">
        <f t="shared" si="35"/>
        <v>51750</v>
      </c>
      <c r="Q60" s="83">
        <f t="shared" si="35"/>
        <v>51550</v>
      </c>
      <c r="R60" s="13">
        <f t="shared" si="35"/>
        <v>51550</v>
      </c>
      <c r="S60" s="43">
        <f t="shared" si="35"/>
        <v>51550</v>
      </c>
      <c r="T60" s="83">
        <f t="shared" si="35"/>
        <v>51550</v>
      </c>
      <c r="U60" s="13">
        <f t="shared" si="35"/>
        <v>51550</v>
      </c>
      <c r="V60" s="43">
        <f t="shared" si="35"/>
        <v>51550</v>
      </c>
      <c r="W60" s="45">
        <f t="shared" si="35"/>
        <v>51750</v>
      </c>
    </row>
    <row r="61" spans="1:23" x14ac:dyDescent="0.25">
      <c r="B61" s="55"/>
      <c r="C61" s="278"/>
      <c r="D61" s="395" t="s">
        <v>1092</v>
      </c>
      <c r="E61" s="395"/>
      <c r="F61" s="258">
        <f t="shared" ref="F61:F63" si="36">SUM(L61:W61)</f>
        <v>208073</v>
      </c>
      <c r="G61" s="151"/>
      <c r="H61" s="169">
        <f t="shared" ref="H61:H63" si="37">SUM(F61:G61)</f>
        <v>208073</v>
      </c>
      <c r="I61" s="76"/>
      <c r="J61" s="1"/>
      <c r="K61" s="1">
        <f>H61</f>
        <v>208073</v>
      </c>
      <c r="L61" s="76">
        <f>15800+999+17074</f>
        <v>33873</v>
      </c>
      <c r="M61" s="1">
        <v>15800</v>
      </c>
      <c r="N61" s="1">
        <v>15800</v>
      </c>
      <c r="O61" s="1">
        <v>15800</v>
      </c>
      <c r="P61" s="1">
        <v>16000</v>
      </c>
      <c r="Q61" s="82">
        <v>15800</v>
      </c>
      <c r="R61" s="1">
        <v>15800</v>
      </c>
      <c r="S61" s="42">
        <v>15800</v>
      </c>
      <c r="T61" s="82">
        <v>15800</v>
      </c>
      <c r="U61" s="1">
        <v>15800</v>
      </c>
      <c r="V61" s="42">
        <v>15800</v>
      </c>
      <c r="W61" s="44">
        <v>16000</v>
      </c>
    </row>
    <row r="62" spans="1:23" x14ac:dyDescent="0.25">
      <c r="B62" s="55"/>
      <c r="C62" s="278"/>
      <c r="D62" s="395" t="s">
        <v>1091</v>
      </c>
      <c r="E62" s="395"/>
      <c r="F62" s="258">
        <f t="shared" si="36"/>
        <v>69000</v>
      </c>
      <c r="G62" s="151"/>
      <c r="H62" s="169">
        <f t="shared" si="37"/>
        <v>69000</v>
      </c>
      <c r="I62" s="76">
        <f>H62</f>
        <v>69000</v>
      </c>
      <c r="J62" s="1"/>
      <c r="K62" s="1"/>
      <c r="L62" s="76">
        <v>5750</v>
      </c>
      <c r="M62" s="1">
        <v>5750</v>
      </c>
      <c r="N62" s="1">
        <v>5750</v>
      </c>
      <c r="O62" s="1">
        <v>5750</v>
      </c>
      <c r="P62" s="1">
        <v>5750</v>
      </c>
      <c r="Q62" s="82">
        <v>5750</v>
      </c>
      <c r="R62" s="1">
        <v>5750</v>
      </c>
      <c r="S62" s="42">
        <v>5750</v>
      </c>
      <c r="T62" s="82">
        <v>5750</v>
      </c>
      <c r="U62" s="1">
        <v>5750</v>
      </c>
      <c r="V62" s="42">
        <v>5750</v>
      </c>
      <c r="W62" s="44">
        <v>5750</v>
      </c>
    </row>
    <row r="63" spans="1:23" ht="15.75" thickBot="1" x14ac:dyDescent="0.3">
      <c r="B63" s="55"/>
      <c r="C63" s="278"/>
      <c r="D63" s="395" t="s">
        <v>1093</v>
      </c>
      <c r="E63" s="395"/>
      <c r="F63" s="258">
        <f t="shared" si="36"/>
        <v>360500</v>
      </c>
      <c r="G63" s="151"/>
      <c r="H63" s="169">
        <f t="shared" si="37"/>
        <v>360500</v>
      </c>
      <c r="I63" s="76"/>
      <c r="J63" s="1">
        <f>H63</f>
        <v>360500</v>
      </c>
      <c r="K63" s="1"/>
      <c r="L63" s="76">
        <v>30500</v>
      </c>
      <c r="M63" s="1">
        <v>30000</v>
      </c>
      <c r="N63" s="1">
        <v>30000</v>
      </c>
      <c r="O63" s="1">
        <v>30000</v>
      </c>
      <c r="P63" s="1">
        <v>30000</v>
      </c>
      <c r="Q63" s="82">
        <v>30000</v>
      </c>
      <c r="R63" s="1">
        <v>30000</v>
      </c>
      <c r="S63" s="42">
        <v>30000</v>
      </c>
      <c r="T63" s="82">
        <v>30000</v>
      </c>
      <c r="U63" s="1">
        <v>30000</v>
      </c>
      <c r="V63" s="42">
        <v>30000</v>
      </c>
      <c r="W63" s="44">
        <v>30000</v>
      </c>
    </row>
    <row r="64" spans="1:23" s="41" customFormat="1" hidden="1" x14ac:dyDescent="0.25">
      <c r="A64" s="128" t="s">
        <v>199</v>
      </c>
      <c r="B64" s="53" t="s">
        <v>647</v>
      </c>
      <c r="C64" s="576" t="s">
        <v>200</v>
      </c>
      <c r="D64" s="577"/>
      <c r="E64" s="577"/>
      <c r="F64" s="265">
        <f t="shared" ref="F64:F67" si="38">SUM(L64:W64)</f>
        <v>0</v>
      </c>
      <c r="G64" s="158"/>
      <c r="H64" s="170">
        <f t="shared" si="3"/>
        <v>0</v>
      </c>
      <c r="I64" s="78"/>
      <c r="J64" s="13"/>
      <c r="K64" s="13"/>
      <c r="L64" s="78"/>
      <c r="M64" s="13"/>
      <c r="N64" s="13"/>
      <c r="O64" s="13"/>
      <c r="P64" s="13"/>
      <c r="Q64" s="83"/>
      <c r="R64" s="13"/>
      <c r="S64" s="43"/>
      <c r="T64" s="83"/>
      <c r="U64" s="13"/>
      <c r="V64" s="43"/>
      <c r="W64" s="45"/>
    </row>
    <row r="65" spans="1:24" s="41" customFormat="1" hidden="1" x14ac:dyDescent="0.25">
      <c r="A65" s="128" t="s">
        <v>201</v>
      </c>
      <c r="B65" s="53" t="s">
        <v>648</v>
      </c>
      <c r="C65" s="576" t="s">
        <v>202</v>
      </c>
      <c r="D65" s="577"/>
      <c r="E65" s="577"/>
      <c r="F65" s="265">
        <f t="shared" si="38"/>
        <v>0</v>
      </c>
      <c r="G65" s="158"/>
      <c r="H65" s="170">
        <f t="shared" si="3"/>
        <v>0</v>
      </c>
      <c r="I65" s="78"/>
      <c r="J65" s="13"/>
      <c r="K65" s="13"/>
      <c r="L65" s="78"/>
      <c r="M65" s="13"/>
      <c r="N65" s="13"/>
      <c r="O65" s="13"/>
      <c r="P65" s="13"/>
      <c r="Q65" s="83"/>
      <c r="R65" s="13"/>
      <c r="S65" s="43"/>
      <c r="T65" s="83"/>
      <c r="U65" s="13"/>
      <c r="V65" s="43"/>
      <c r="W65" s="45"/>
    </row>
    <row r="66" spans="1:24" s="41" customFormat="1" hidden="1" x14ac:dyDescent="0.25">
      <c r="A66" s="128" t="s">
        <v>203</v>
      </c>
      <c r="B66" s="53" t="s">
        <v>649</v>
      </c>
      <c r="C66" s="576" t="s">
        <v>204</v>
      </c>
      <c r="D66" s="577"/>
      <c r="E66" s="577"/>
      <c r="F66" s="265">
        <f t="shared" si="38"/>
        <v>0</v>
      </c>
      <c r="G66" s="158"/>
      <c r="H66" s="170">
        <f t="shared" si="3"/>
        <v>0</v>
      </c>
      <c r="I66" s="78"/>
      <c r="J66" s="13"/>
      <c r="K66" s="13"/>
      <c r="L66" s="78"/>
      <c r="M66" s="13"/>
      <c r="N66" s="13"/>
      <c r="O66" s="13"/>
      <c r="P66" s="13"/>
      <c r="Q66" s="83"/>
      <c r="R66" s="13"/>
      <c r="S66" s="43"/>
      <c r="T66" s="83"/>
      <c r="U66" s="13"/>
      <c r="V66" s="43"/>
      <c r="W66" s="45"/>
    </row>
    <row r="67" spans="1:24" s="41" customFormat="1" ht="15.75" hidden="1" thickBot="1" x14ac:dyDescent="0.3">
      <c r="A67" s="128" t="s">
        <v>205</v>
      </c>
      <c r="B67" s="198" t="s">
        <v>650</v>
      </c>
      <c r="C67" s="586" t="s">
        <v>206</v>
      </c>
      <c r="D67" s="587"/>
      <c r="E67" s="587"/>
      <c r="F67" s="282">
        <f t="shared" si="38"/>
        <v>0</v>
      </c>
      <c r="G67" s="199"/>
      <c r="H67" s="170">
        <f t="shared" si="3"/>
        <v>0</v>
      </c>
      <c r="I67" s="78"/>
      <c r="J67" s="13"/>
      <c r="K67" s="13"/>
      <c r="L67" s="78"/>
      <c r="M67" s="13"/>
      <c r="N67" s="13"/>
      <c r="O67" s="13"/>
      <c r="P67" s="13"/>
      <c r="Q67" s="83"/>
      <c r="R67" s="13"/>
      <c r="S67" s="43"/>
      <c r="T67" s="83"/>
      <c r="U67" s="13"/>
      <c r="V67" s="43"/>
      <c r="W67" s="45"/>
    </row>
    <row r="68" spans="1:24" ht="15.75" thickBot="1" x14ac:dyDescent="0.3">
      <c r="B68" s="85" t="s">
        <v>207</v>
      </c>
      <c r="C68" s="560" t="s">
        <v>208</v>
      </c>
      <c r="D68" s="561"/>
      <c r="E68" s="561"/>
      <c r="F68" s="261">
        <f>F69+F70+F71+F72+F73+F74+F75+F79</f>
        <v>0</v>
      </c>
      <c r="G68" s="154">
        <f t="shared" ref="G68:W68" si="39">G69+G70+G71+G72+G73+G74+G75+G79</f>
        <v>0</v>
      </c>
      <c r="H68" s="166">
        <f t="shared" si="3"/>
        <v>0</v>
      </c>
      <c r="I68" s="87">
        <f t="shared" ref="I68:K68" si="40">I69+I70+I71+I72+I73+I74+I75+I79</f>
        <v>0</v>
      </c>
      <c r="J68" s="88">
        <f t="shared" si="40"/>
        <v>0</v>
      </c>
      <c r="K68" s="88">
        <f t="shared" si="40"/>
        <v>0</v>
      </c>
      <c r="L68" s="87">
        <f t="shared" si="39"/>
        <v>0</v>
      </c>
      <c r="M68" s="88">
        <f t="shared" si="39"/>
        <v>0</v>
      </c>
      <c r="N68" s="88">
        <f t="shared" si="39"/>
        <v>0</v>
      </c>
      <c r="O68" s="88">
        <f t="shared" si="39"/>
        <v>0</v>
      </c>
      <c r="P68" s="88">
        <f t="shared" si="39"/>
        <v>0</v>
      </c>
      <c r="Q68" s="91">
        <f t="shared" si="39"/>
        <v>0</v>
      </c>
      <c r="R68" s="88">
        <f t="shared" si="39"/>
        <v>0</v>
      </c>
      <c r="S68" s="90">
        <f t="shared" si="39"/>
        <v>0</v>
      </c>
      <c r="T68" s="91">
        <f t="shared" si="39"/>
        <v>0</v>
      </c>
      <c r="U68" s="88">
        <f t="shared" si="39"/>
        <v>0</v>
      </c>
      <c r="V68" s="90">
        <f t="shared" si="39"/>
        <v>0</v>
      </c>
      <c r="W68" s="92">
        <f t="shared" si="39"/>
        <v>0</v>
      </c>
    </row>
    <row r="69" spans="1:24" s="18" customFormat="1" hidden="1" x14ac:dyDescent="0.25">
      <c r="A69" s="128" t="s">
        <v>880</v>
      </c>
      <c r="B69" s="117" t="s">
        <v>881</v>
      </c>
      <c r="C69" s="574" t="s">
        <v>882</v>
      </c>
      <c r="D69" s="575"/>
      <c r="E69" s="575"/>
      <c r="F69" s="257">
        <f t="shared" ref="F69:F74" si="41">SUM(L69:W69)</f>
        <v>0</v>
      </c>
      <c r="G69" s="150"/>
      <c r="H69" s="168">
        <f t="shared" si="3"/>
        <v>0</v>
      </c>
      <c r="I69" s="95"/>
      <c r="J69" s="96"/>
      <c r="K69" s="96"/>
      <c r="L69" s="95"/>
      <c r="M69" s="96"/>
      <c r="N69" s="96"/>
      <c r="O69" s="96"/>
      <c r="P69" s="96"/>
      <c r="Q69" s="99"/>
      <c r="R69" s="96"/>
      <c r="S69" s="98"/>
      <c r="T69" s="99"/>
      <c r="U69" s="96"/>
      <c r="V69" s="98"/>
      <c r="W69" s="100"/>
    </row>
    <row r="70" spans="1:24" s="18" customFormat="1" hidden="1" x14ac:dyDescent="0.25">
      <c r="A70" s="128" t="s">
        <v>209</v>
      </c>
      <c r="B70" s="117" t="s">
        <v>651</v>
      </c>
      <c r="C70" s="574" t="s">
        <v>210</v>
      </c>
      <c r="D70" s="575"/>
      <c r="E70" s="575"/>
      <c r="F70" s="257">
        <f t="shared" si="41"/>
        <v>0</v>
      </c>
      <c r="G70" s="150"/>
      <c r="H70" s="168">
        <f t="shared" si="3"/>
        <v>0</v>
      </c>
      <c r="I70" s="95"/>
      <c r="J70" s="96"/>
      <c r="K70" s="96"/>
      <c r="L70" s="95"/>
      <c r="M70" s="96"/>
      <c r="N70" s="96"/>
      <c r="O70" s="96"/>
      <c r="P70" s="96"/>
      <c r="Q70" s="99"/>
      <c r="R70" s="96"/>
      <c r="S70" s="98"/>
      <c r="T70" s="99"/>
      <c r="U70" s="96"/>
      <c r="V70" s="98"/>
      <c r="W70" s="100"/>
    </row>
    <row r="71" spans="1:24" s="18" customFormat="1" hidden="1" x14ac:dyDescent="0.25">
      <c r="A71" s="128" t="s">
        <v>211</v>
      </c>
      <c r="B71" s="93" t="s">
        <v>652</v>
      </c>
      <c r="C71" s="556" t="s">
        <v>352</v>
      </c>
      <c r="D71" s="557"/>
      <c r="E71" s="557"/>
      <c r="F71" s="259">
        <f t="shared" si="41"/>
        <v>0</v>
      </c>
      <c r="G71" s="152"/>
      <c r="H71" s="168">
        <f t="shared" si="3"/>
        <v>0</v>
      </c>
      <c r="I71" s="95"/>
      <c r="J71" s="96"/>
      <c r="K71" s="96"/>
      <c r="L71" s="95"/>
      <c r="M71" s="96"/>
      <c r="N71" s="96"/>
      <c r="O71" s="96"/>
      <c r="P71" s="96"/>
      <c r="Q71" s="99"/>
      <c r="R71" s="96"/>
      <c r="S71" s="98"/>
      <c r="T71" s="99"/>
      <c r="U71" s="96"/>
      <c r="V71" s="98"/>
      <c r="W71" s="100"/>
    </row>
    <row r="72" spans="1:24" s="18" customFormat="1" hidden="1" x14ac:dyDescent="0.25">
      <c r="A72" s="128" t="s">
        <v>212</v>
      </c>
      <c r="B72" s="117" t="s">
        <v>653</v>
      </c>
      <c r="C72" s="556" t="s">
        <v>883</v>
      </c>
      <c r="D72" s="557"/>
      <c r="E72" s="557"/>
      <c r="F72" s="259">
        <f t="shared" si="41"/>
        <v>0</v>
      </c>
      <c r="G72" s="152"/>
      <c r="H72" s="168">
        <f t="shared" si="3"/>
        <v>0</v>
      </c>
      <c r="I72" s="95"/>
      <c r="J72" s="96"/>
      <c r="K72" s="96"/>
      <c r="L72" s="95"/>
      <c r="M72" s="96"/>
      <c r="N72" s="96"/>
      <c r="O72" s="96"/>
      <c r="P72" s="96"/>
      <c r="Q72" s="99"/>
      <c r="R72" s="96"/>
      <c r="S72" s="98"/>
      <c r="T72" s="99"/>
      <c r="U72" s="96"/>
      <c r="V72" s="98"/>
      <c r="W72" s="100"/>
    </row>
    <row r="73" spans="1:24" s="18" customFormat="1" hidden="1" x14ac:dyDescent="0.25">
      <c r="A73" s="128" t="s">
        <v>213</v>
      </c>
      <c r="B73" s="93" t="s">
        <v>654</v>
      </c>
      <c r="C73" s="556" t="s">
        <v>884</v>
      </c>
      <c r="D73" s="557"/>
      <c r="E73" s="557"/>
      <c r="F73" s="259">
        <f t="shared" si="41"/>
        <v>0</v>
      </c>
      <c r="G73" s="152"/>
      <c r="H73" s="168">
        <f t="shared" si="3"/>
        <v>0</v>
      </c>
      <c r="I73" s="95"/>
      <c r="J73" s="96"/>
      <c r="K73" s="96"/>
      <c r="L73" s="95"/>
      <c r="M73" s="96"/>
      <c r="N73" s="96"/>
      <c r="O73" s="96"/>
      <c r="P73" s="96"/>
      <c r="Q73" s="99"/>
      <c r="R73" s="96"/>
      <c r="S73" s="98"/>
      <c r="T73" s="99"/>
      <c r="U73" s="96"/>
      <c r="V73" s="98"/>
      <c r="W73" s="100"/>
    </row>
    <row r="74" spans="1:24" s="18" customFormat="1" hidden="1" x14ac:dyDescent="0.25">
      <c r="A74" s="128" t="s">
        <v>214</v>
      </c>
      <c r="B74" s="117" t="s">
        <v>655</v>
      </c>
      <c r="C74" s="556" t="s">
        <v>215</v>
      </c>
      <c r="D74" s="557"/>
      <c r="E74" s="557"/>
      <c r="F74" s="259">
        <f t="shared" si="41"/>
        <v>0</v>
      </c>
      <c r="G74" s="152"/>
      <c r="H74" s="168">
        <f t="shared" si="3"/>
        <v>0</v>
      </c>
      <c r="I74" s="95"/>
      <c r="J74" s="96"/>
      <c r="K74" s="96"/>
      <c r="L74" s="95"/>
      <c r="M74" s="96"/>
      <c r="N74" s="96"/>
      <c r="O74" s="96"/>
      <c r="P74" s="96"/>
      <c r="Q74" s="99"/>
      <c r="R74" s="96"/>
      <c r="S74" s="98"/>
      <c r="T74" s="99"/>
      <c r="U74" s="96"/>
      <c r="V74" s="98"/>
      <c r="W74" s="100"/>
    </row>
    <row r="75" spans="1:24" s="18" customFormat="1" hidden="1" x14ac:dyDescent="0.25">
      <c r="A75" s="128" t="s">
        <v>216</v>
      </c>
      <c r="B75" s="93" t="s">
        <v>656</v>
      </c>
      <c r="C75" s="556" t="s">
        <v>217</v>
      </c>
      <c r="D75" s="557"/>
      <c r="E75" s="557"/>
      <c r="F75" s="259">
        <f>F76+F77+F78</f>
        <v>0</v>
      </c>
      <c r="G75" s="152">
        <f t="shared" ref="G75:W75" si="42">G76+G77+G78</f>
        <v>0</v>
      </c>
      <c r="H75" s="168">
        <f t="shared" si="3"/>
        <v>0</v>
      </c>
      <c r="I75" s="95">
        <f t="shared" ref="I75:K75" si="43">I76+I77+I78</f>
        <v>0</v>
      </c>
      <c r="J75" s="96">
        <f t="shared" si="43"/>
        <v>0</v>
      </c>
      <c r="K75" s="96">
        <f t="shared" si="43"/>
        <v>0</v>
      </c>
      <c r="L75" s="95">
        <f t="shared" si="42"/>
        <v>0</v>
      </c>
      <c r="M75" s="96">
        <f t="shared" si="42"/>
        <v>0</v>
      </c>
      <c r="N75" s="96">
        <f t="shared" si="42"/>
        <v>0</v>
      </c>
      <c r="O75" s="96">
        <f t="shared" si="42"/>
        <v>0</v>
      </c>
      <c r="P75" s="96">
        <f t="shared" si="42"/>
        <v>0</v>
      </c>
      <c r="Q75" s="99">
        <f t="shared" si="42"/>
        <v>0</v>
      </c>
      <c r="R75" s="96">
        <f t="shared" si="42"/>
        <v>0</v>
      </c>
      <c r="S75" s="98">
        <f t="shared" si="42"/>
        <v>0</v>
      </c>
      <c r="T75" s="99">
        <f t="shared" si="42"/>
        <v>0</v>
      </c>
      <c r="U75" s="96">
        <f t="shared" si="42"/>
        <v>0</v>
      </c>
      <c r="V75" s="98">
        <f t="shared" si="42"/>
        <v>0</v>
      </c>
      <c r="W75" s="100">
        <f t="shared" si="42"/>
        <v>0</v>
      </c>
    </row>
    <row r="76" spans="1:24" hidden="1" x14ac:dyDescent="0.25">
      <c r="B76" s="55"/>
      <c r="C76" s="2"/>
      <c r="D76" s="524" t="s">
        <v>343</v>
      </c>
      <c r="E76" s="524"/>
      <c r="F76" s="258">
        <f t="shared" ref="F76:F78" si="44">SUM(L76:W76)</f>
        <v>0</v>
      </c>
      <c r="G76" s="151"/>
      <c r="H76" s="169">
        <f t="shared" si="3"/>
        <v>0</v>
      </c>
      <c r="I76" s="76"/>
      <c r="J76" s="1"/>
      <c r="K76" s="1"/>
      <c r="L76" s="76"/>
      <c r="M76" s="1"/>
      <c r="N76" s="1"/>
      <c r="O76" s="1"/>
      <c r="P76" s="1"/>
      <c r="Q76" s="82"/>
      <c r="R76" s="1"/>
      <c r="S76" s="42"/>
      <c r="T76" s="82"/>
      <c r="U76" s="1"/>
      <c r="V76" s="42"/>
      <c r="W76" s="44"/>
      <c r="X76" s="21"/>
    </row>
    <row r="77" spans="1:24" hidden="1" x14ac:dyDescent="0.25">
      <c r="B77" s="55"/>
      <c r="C77" s="2"/>
      <c r="D77" s="524" t="s">
        <v>344</v>
      </c>
      <c r="E77" s="524"/>
      <c r="F77" s="258">
        <f t="shared" si="44"/>
        <v>0</v>
      </c>
      <c r="G77" s="151"/>
      <c r="H77" s="169">
        <f t="shared" si="3"/>
        <v>0</v>
      </c>
      <c r="I77" s="76"/>
      <c r="J77" s="1"/>
      <c r="K77" s="1"/>
      <c r="L77" s="76"/>
      <c r="M77" s="1"/>
      <c r="N77" s="1"/>
      <c r="O77" s="1"/>
      <c r="P77" s="1"/>
      <c r="Q77" s="82"/>
      <c r="R77" s="1"/>
      <c r="S77" s="42"/>
      <c r="T77" s="82"/>
      <c r="U77" s="1"/>
      <c r="V77" s="42"/>
      <c r="W77" s="44"/>
    </row>
    <row r="78" spans="1:24" hidden="1" x14ac:dyDescent="0.25">
      <c r="B78" s="55"/>
      <c r="C78" s="2"/>
      <c r="D78" s="524" t="s">
        <v>345</v>
      </c>
      <c r="E78" s="524"/>
      <c r="F78" s="258">
        <f t="shared" si="44"/>
        <v>0</v>
      </c>
      <c r="G78" s="151"/>
      <c r="H78" s="169">
        <f t="shared" si="3"/>
        <v>0</v>
      </c>
      <c r="I78" s="76"/>
      <c r="J78" s="1"/>
      <c r="K78" s="1"/>
      <c r="L78" s="76"/>
      <c r="M78" s="1"/>
      <c r="N78" s="1"/>
      <c r="O78" s="1"/>
      <c r="P78" s="1"/>
      <c r="Q78" s="82"/>
      <c r="R78" s="1"/>
      <c r="S78" s="42"/>
      <c r="T78" s="82"/>
      <c r="U78" s="1"/>
      <c r="V78" s="42"/>
      <c r="W78" s="44"/>
    </row>
    <row r="79" spans="1:24" s="18" customFormat="1" hidden="1" x14ac:dyDescent="0.25">
      <c r="A79" s="128" t="s">
        <v>218</v>
      </c>
      <c r="B79" s="93" t="s">
        <v>657</v>
      </c>
      <c r="C79" s="556" t="s">
        <v>219</v>
      </c>
      <c r="D79" s="557"/>
      <c r="E79" s="557"/>
      <c r="F79" s="259">
        <f>F80+F81+F82+F83</f>
        <v>0</v>
      </c>
      <c r="G79" s="152">
        <f t="shared" ref="G79:W79" si="45">G80+G81+G82+G83</f>
        <v>0</v>
      </c>
      <c r="H79" s="168">
        <f t="shared" ref="H79:H142" si="46">SUM(F79:G79)</f>
        <v>0</v>
      </c>
      <c r="I79" s="95">
        <f t="shared" ref="I79:K79" si="47">I80+I81+I82+I83</f>
        <v>0</v>
      </c>
      <c r="J79" s="96">
        <f t="shared" si="47"/>
        <v>0</v>
      </c>
      <c r="K79" s="96">
        <f t="shared" si="47"/>
        <v>0</v>
      </c>
      <c r="L79" s="95">
        <f t="shared" si="45"/>
        <v>0</v>
      </c>
      <c r="M79" s="96">
        <f t="shared" si="45"/>
        <v>0</v>
      </c>
      <c r="N79" s="96">
        <f t="shared" si="45"/>
        <v>0</v>
      </c>
      <c r="O79" s="96">
        <f t="shared" si="45"/>
        <v>0</v>
      </c>
      <c r="P79" s="96">
        <f t="shared" si="45"/>
        <v>0</v>
      </c>
      <c r="Q79" s="99">
        <f t="shared" si="45"/>
        <v>0</v>
      </c>
      <c r="R79" s="96">
        <f t="shared" si="45"/>
        <v>0</v>
      </c>
      <c r="S79" s="98">
        <f t="shared" si="45"/>
        <v>0</v>
      </c>
      <c r="T79" s="99">
        <f t="shared" si="45"/>
        <v>0</v>
      </c>
      <c r="U79" s="96">
        <f t="shared" si="45"/>
        <v>0</v>
      </c>
      <c r="V79" s="98">
        <f t="shared" si="45"/>
        <v>0</v>
      </c>
      <c r="W79" s="100">
        <f t="shared" si="45"/>
        <v>0</v>
      </c>
    </row>
    <row r="80" spans="1:24" hidden="1" x14ac:dyDescent="0.25">
      <c r="B80" s="55"/>
      <c r="C80" s="2"/>
      <c r="D80" s="524" t="s">
        <v>836</v>
      </c>
      <c r="E80" s="524"/>
      <c r="F80" s="258">
        <f t="shared" ref="F80:F83" si="48">SUM(L80:W80)</f>
        <v>0</v>
      </c>
      <c r="G80" s="151"/>
      <c r="H80" s="169">
        <f t="shared" si="46"/>
        <v>0</v>
      </c>
      <c r="I80" s="76"/>
      <c r="J80" s="1"/>
      <c r="K80" s="1"/>
      <c r="L80" s="76"/>
      <c r="M80" s="1"/>
      <c r="N80" s="1"/>
      <c r="O80" s="1"/>
      <c r="P80" s="1"/>
      <c r="Q80" s="82"/>
      <c r="R80" s="1"/>
      <c r="S80" s="42"/>
      <c r="T80" s="82"/>
      <c r="U80" s="1"/>
      <c r="V80" s="42"/>
      <c r="W80" s="44"/>
    </row>
    <row r="81" spans="1:23" hidden="1" x14ac:dyDescent="0.25">
      <c r="B81" s="55"/>
      <c r="C81" s="2"/>
      <c r="D81" s="524" t="s">
        <v>346</v>
      </c>
      <c r="E81" s="524"/>
      <c r="F81" s="258">
        <f t="shared" si="48"/>
        <v>0</v>
      </c>
      <c r="G81" s="151"/>
      <c r="H81" s="169">
        <f t="shared" si="46"/>
        <v>0</v>
      </c>
      <c r="I81" s="76"/>
      <c r="J81" s="1"/>
      <c r="K81" s="1"/>
      <c r="L81" s="76"/>
      <c r="M81" s="1"/>
      <c r="N81" s="1"/>
      <c r="O81" s="1"/>
      <c r="P81" s="1"/>
      <c r="Q81" s="82"/>
      <c r="R81" s="1"/>
      <c r="S81" s="42"/>
      <c r="T81" s="82"/>
      <c r="U81" s="1"/>
      <c r="V81" s="42"/>
      <c r="W81" s="44"/>
    </row>
    <row r="82" spans="1:23" hidden="1" x14ac:dyDescent="0.25">
      <c r="B82" s="55"/>
      <c r="C82" s="2"/>
      <c r="D82" s="524" t="s">
        <v>837</v>
      </c>
      <c r="E82" s="524"/>
      <c r="F82" s="258">
        <f t="shared" si="48"/>
        <v>0</v>
      </c>
      <c r="G82" s="151"/>
      <c r="H82" s="169">
        <f t="shared" si="46"/>
        <v>0</v>
      </c>
      <c r="I82" s="76"/>
      <c r="J82" s="1"/>
      <c r="K82" s="1"/>
      <c r="L82" s="76"/>
      <c r="M82" s="1"/>
      <c r="N82" s="1"/>
      <c r="O82" s="1"/>
      <c r="P82" s="1"/>
      <c r="Q82" s="82"/>
      <c r="R82" s="1"/>
      <c r="S82" s="42"/>
      <c r="T82" s="82"/>
      <c r="U82" s="1"/>
      <c r="V82" s="42"/>
      <c r="W82" s="44"/>
    </row>
    <row r="83" spans="1:23" ht="15.75" hidden="1" thickBot="1" x14ac:dyDescent="0.3">
      <c r="B83" s="55"/>
      <c r="C83" s="2"/>
      <c r="D83" s="524" t="s">
        <v>835</v>
      </c>
      <c r="E83" s="524"/>
      <c r="F83" s="258">
        <f t="shared" si="48"/>
        <v>0</v>
      </c>
      <c r="G83" s="151"/>
      <c r="H83" s="169">
        <f t="shared" si="46"/>
        <v>0</v>
      </c>
      <c r="I83" s="76"/>
      <c r="J83" s="1"/>
      <c r="K83" s="1"/>
      <c r="L83" s="76"/>
      <c r="M83" s="1"/>
      <c r="N83" s="1"/>
      <c r="O83" s="1"/>
      <c r="P83" s="1"/>
      <c r="Q83" s="82"/>
      <c r="R83" s="1"/>
      <c r="S83" s="42"/>
      <c r="T83" s="82"/>
      <c r="U83" s="1"/>
      <c r="V83" s="42"/>
      <c r="W83" s="44"/>
    </row>
    <row r="84" spans="1:23" ht="15.75" thickBot="1" x14ac:dyDescent="0.3">
      <c r="B84" s="101" t="s">
        <v>220</v>
      </c>
      <c r="C84" s="560" t="s">
        <v>221</v>
      </c>
      <c r="D84" s="561"/>
      <c r="E84" s="561"/>
      <c r="F84" s="261">
        <f>F85+F88+F92+F93+F104+F115+F126+F129+F141+F142+F143+F144+F155</f>
        <v>3569984.14</v>
      </c>
      <c r="G84" s="154">
        <f t="shared" ref="G84:W84" si="49">G85+G88+G92+G93+G104+G115+G126+G129+G141+G142+G143+G144+G155</f>
        <v>0</v>
      </c>
      <c r="H84" s="166">
        <f t="shared" si="46"/>
        <v>3569984.14</v>
      </c>
      <c r="I84" s="87">
        <f t="shared" ref="I84:K84" si="50">I85+I88+I92+I93+I104+I115+I126+I129+I141+I142+I143+I144+I155</f>
        <v>832484.14</v>
      </c>
      <c r="J84" s="88">
        <f t="shared" si="50"/>
        <v>2737500</v>
      </c>
      <c r="K84" s="88">
        <f t="shared" si="50"/>
        <v>0</v>
      </c>
      <c r="L84" s="87">
        <f t="shared" si="49"/>
        <v>0</v>
      </c>
      <c r="M84" s="88">
        <f t="shared" si="49"/>
        <v>0</v>
      </c>
      <c r="N84" s="88">
        <f t="shared" si="49"/>
        <v>0</v>
      </c>
      <c r="O84" s="88">
        <f t="shared" si="49"/>
        <v>0</v>
      </c>
      <c r="P84" s="88">
        <f t="shared" si="49"/>
        <v>0</v>
      </c>
      <c r="Q84" s="91">
        <f t="shared" si="49"/>
        <v>0</v>
      </c>
      <c r="R84" s="88">
        <f t="shared" si="49"/>
        <v>0</v>
      </c>
      <c r="S84" s="90">
        <f t="shared" si="49"/>
        <v>0</v>
      </c>
      <c r="T84" s="91">
        <f t="shared" si="49"/>
        <v>0</v>
      </c>
      <c r="U84" s="88">
        <f t="shared" si="49"/>
        <v>0</v>
      </c>
      <c r="V84" s="90">
        <f t="shared" si="49"/>
        <v>832484.14</v>
      </c>
      <c r="W84" s="92">
        <f t="shared" si="49"/>
        <v>2737500</v>
      </c>
    </row>
    <row r="85" spans="1:23" s="41" customFormat="1" hidden="1" x14ac:dyDescent="0.25">
      <c r="A85" s="128" t="s">
        <v>222</v>
      </c>
      <c r="B85" s="126" t="s">
        <v>658</v>
      </c>
      <c r="C85" s="562" t="s">
        <v>223</v>
      </c>
      <c r="D85" s="563"/>
      <c r="E85" s="563"/>
      <c r="F85" s="266">
        <f>F86+F87</f>
        <v>0</v>
      </c>
      <c r="G85" s="159">
        <f t="shared" ref="G85:W85" si="51">G86+G87</f>
        <v>0</v>
      </c>
      <c r="H85" s="171">
        <f t="shared" si="46"/>
        <v>0</v>
      </c>
      <c r="I85" s="173">
        <f t="shared" ref="I85:K85" si="52">I86+I87</f>
        <v>0</v>
      </c>
      <c r="J85" s="134">
        <f t="shared" si="52"/>
        <v>0</v>
      </c>
      <c r="K85" s="134">
        <f t="shared" si="52"/>
        <v>0</v>
      </c>
      <c r="L85" s="173">
        <f t="shared" si="51"/>
        <v>0</v>
      </c>
      <c r="M85" s="134">
        <f t="shared" si="51"/>
        <v>0</v>
      </c>
      <c r="N85" s="134">
        <f t="shared" si="51"/>
        <v>0</v>
      </c>
      <c r="O85" s="134">
        <f t="shared" si="51"/>
        <v>0</v>
      </c>
      <c r="P85" s="134">
        <f t="shared" si="51"/>
        <v>0</v>
      </c>
      <c r="Q85" s="135">
        <f t="shared" si="51"/>
        <v>0</v>
      </c>
      <c r="R85" s="134">
        <f t="shared" si="51"/>
        <v>0</v>
      </c>
      <c r="S85" s="133">
        <f t="shared" si="51"/>
        <v>0</v>
      </c>
      <c r="T85" s="135">
        <f t="shared" si="51"/>
        <v>0</v>
      </c>
      <c r="U85" s="134">
        <f t="shared" si="51"/>
        <v>0</v>
      </c>
      <c r="V85" s="133">
        <f t="shared" si="51"/>
        <v>0</v>
      </c>
      <c r="W85" s="136">
        <f t="shared" si="51"/>
        <v>0</v>
      </c>
    </row>
    <row r="86" spans="1:23" hidden="1" x14ac:dyDescent="0.25">
      <c r="B86" s="55"/>
      <c r="C86" s="2"/>
      <c r="D86" s="524" t="s">
        <v>347</v>
      </c>
      <c r="E86" s="524"/>
      <c r="F86" s="258">
        <f t="shared" ref="F86:F87" si="53">SUM(L86:W86)</f>
        <v>0</v>
      </c>
      <c r="G86" s="151"/>
      <c r="H86" s="169">
        <f t="shared" si="46"/>
        <v>0</v>
      </c>
      <c r="I86" s="76"/>
      <c r="J86" s="1"/>
      <c r="K86" s="1"/>
      <c r="L86" s="76"/>
      <c r="M86" s="1"/>
      <c r="N86" s="1"/>
      <c r="O86" s="1"/>
      <c r="P86" s="1"/>
      <c r="Q86" s="82"/>
      <c r="R86" s="1"/>
      <c r="S86" s="42"/>
      <c r="T86" s="82"/>
      <c r="U86" s="1"/>
      <c r="V86" s="42"/>
      <c r="W86" s="44"/>
    </row>
    <row r="87" spans="1:23" hidden="1" x14ac:dyDescent="0.25">
      <c r="B87" s="55"/>
      <c r="C87" s="2"/>
      <c r="D87" s="524" t="s">
        <v>348</v>
      </c>
      <c r="E87" s="524"/>
      <c r="F87" s="258">
        <f t="shared" si="53"/>
        <v>0</v>
      </c>
      <c r="G87" s="151"/>
      <c r="H87" s="169">
        <f t="shared" si="46"/>
        <v>0</v>
      </c>
      <c r="I87" s="76"/>
      <c r="J87" s="1"/>
      <c r="K87" s="1"/>
      <c r="L87" s="76"/>
      <c r="M87" s="1"/>
      <c r="N87" s="1"/>
      <c r="O87" s="1"/>
      <c r="P87" s="1"/>
      <c r="Q87" s="82"/>
      <c r="R87" s="1"/>
      <c r="S87" s="42"/>
      <c r="T87" s="82"/>
      <c r="U87" s="1"/>
      <c r="V87" s="42"/>
      <c r="W87" s="44"/>
    </row>
    <row r="88" spans="1:23" hidden="1" x14ac:dyDescent="0.25">
      <c r="B88" s="126" t="s">
        <v>838</v>
      </c>
      <c r="C88" s="562" t="s">
        <v>839</v>
      </c>
      <c r="D88" s="563"/>
      <c r="E88" s="563"/>
      <c r="F88" s="266">
        <f>F89+F90+F91</f>
        <v>0</v>
      </c>
      <c r="G88" s="159">
        <f t="shared" ref="G88:W88" si="54">G89+G90+G91</f>
        <v>0</v>
      </c>
      <c r="H88" s="171">
        <f t="shared" si="46"/>
        <v>0</v>
      </c>
      <c r="I88" s="173">
        <f t="shared" ref="I88:K88" si="55">I89+I90+I91</f>
        <v>0</v>
      </c>
      <c r="J88" s="134">
        <f t="shared" si="55"/>
        <v>0</v>
      </c>
      <c r="K88" s="134">
        <f t="shared" si="55"/>
        <v>0</v>
      </c>
      <c r="L88" s="173">
        <f t="shared" si="54"/>
        <v>0</v>
      </c>
      <c r="M88" s="134">
        <f t="shared" si="54"/>
        <v>0</v>
      </c>
      <c r="N88" s="134">
        <f t="shared" si="54"/>
        <v>0</v>
      </c>
      <c r="O88" s="134">
        <f t="shared" si="54"/>
        <v>0</v>
      </c>
      <c r="P88" s="134">
        <f t="shared" si="54"/>
        <v>0</v>
      </c>
      <c r="Q88" s="135">
        <f t="shared" si="54"/>
        <v>0</v>
      </c>
      <c r="R88" s="134">
        <f t="shared" si="54"/>
        <v>0</v>
      </c>
      <c r="S88" s="133">
        <f t="shared" si="54"/>
        <v>0</v>
      </c>
      <c r="T88" s="135">
        <f t="shared" si="54"/>
        <v>0</v>
      </c>
      <c r="U88" s="134">
        <f t="shared" si="54"/>
        <v>0</v>
      </c>
      <c r="V88" s="133">
        <f t="shared" si="54"/>
        <v>0</v>
      </c>
      <c r="W88" s="136">
        <f t="shared" si="54"/>
        <v>0</v>
      </c>
    </row>
    <row r="89" spans="1:23" s="211" customFormat="1" hidden="1" x14ac:dyDescent="0.25">
      <c r="A89" s="128" t="s">
        <v>885</v>
      </c>
      <c r="B89" s="191" t="s">
        <v>886</v>
      </c>
      <c r="C89" s="204"/>
      <c r="D89" s="274" t="s">
        <v>976</v>
      </c>
      <c r="E89" s="300"/>
      <c r="F89" s="281">
        <f t="shared" ref="F89:F92" si="56">SUM(L89:W89)</f>
        <v>0</v>
      </c>
      <c r="G89" s="192"/>
      <c r="H89" s="193">
        <f t="shared" si="46"/>
        <v>0</v>
      </c>
      <c r="I89" s="201"/>
      <c r="J89" s="195"/>
      <c r="K89" s="195"/>
      <c r="L89" s="201"/>
      <c r="M89" s="195"/>
      <c r="N89" s="195"/>
      <c r="O89" s="195"/>
      <c r="P89" s="195"/>
      <c r="Q89" s="196"/>
      <c r="R89" s="195"/>
      <c r="S89" s="194"/>
      <c r="T89" s="196"/>
      <c r="U89" s="195"/>
      <c r="V89" s="194"/>
      <c r="W89" s="197"/>
    </row>
    <row r="90" spans="1:23" s="211" customFormat="1" hidden="1" x14ac:dyDescent="0.25">
      <c r="A90" s="128" t="s">
        <v>224</v>
      </c>
      <c r="B90" s="191" t="s">
        <v>659</v>
      </c>
      <c r="C90" s="204"/>
      <c r="D90" s="274" t="s">
        <v>225</v>
      </c>
      <c r="E90" s="300"/>
      <c r="F90" s="281">
        <f t="shared" si="56"/>
        <v>0</v>
      </c>
      <c r="G90" s="192"/>
      <c r="H90" s="193">
        <f t="shared" si="46"/>
        <v>0</v>
      </c>
      <c r="I90" s="201"/>
      <c r="J90" s="195"/>
      <c r="K90" s="195"/>
      <c r="L90" s="201"/>
      <c r="M90" s="195"/>
      <c r="N90" s="195"/>
      <c r="O90" s="195"/>
      <c r="P90" s="195"/>
      <c r="Q90" s="196"/>
      <c r="R90" s="195"/>
      <c r="S90" s="194"/>
      <c r="T90" s="196"/>
      <c r="U90" s="195"/>
      <c r="V90" s="194"/>
      <c r="W90" s="197"/>
    </row>
    <row r="91" spans="1:23" s="211" customFormat="1" hidden="1" x14ac:dyDescent="0.25">
      <c r="A91" s="128" t="s">
        <v>226</v>
      </c>
      <c r="B91" s="191" t="s">
        <v>660</v>
      </c>
      <c r="C91" s="204"/>
      <c r="D91" s="274" t="s">
        <v>227</v>
      </c>
      <c r="E91" s="300"/>
      <c r="F91" s="281">
        <f t="shared" si="56"/>
        <v>0</v>
      </c>
      <c r="G91" s="192"/>
      <c r="H91" s="193">
        <f t="shared" si="46"/>
        <v>0</v>
      </c>
      <c r="I91" s="201"/>
      <c r="J91" s="195"/>
      <c r="K91" s="195"/>
      <c r="L91" s="201"/>
      <c r="M91" s="195"/>
      <c r="N91" s="195"/>
      <c r="O91" s="195"/>
      <c r="P91" s="195"/>
      <c r="Q91" s="196"/>
      <c r="R91" s="195"/>
      <c r="S91" s="194"/>
      <c r="T91" s="196"/>
      <c r="U91" s="195"/>
      <c r="V91" s="194"/>
      <c r="W91" s="197"/>
    </row>
    <row r="92" spans="1:23" s="41" customFormat="1" ht="27.75" hidden="1" customHeight="1" x14ac:dyDescent="0.25">
      <c r="A92" s="128" t="s">
        <v>228</v>
      </c>
      <c r="B92" s="109" t="s">
        <v>661</v>
      </c>
      <c r="C92" s="602" t="s">
        <v>353</v>
      </c>
      <c r="D92" s="603"/>
      <c r="E92" s="603"/>
      <c r="F92" s="267">
        <f t="shared" si="56"/>
        <v>0</v>
      </c>
      <c r="G92" s="160"/>
      <c r="H92" s="172">
        <f t="shared" si="46"/>
        <v>0</v>
      </c>
      <c r="I92" s="111"/>
      <c r="J92" s="112"/>
      <c r="K92" s="112"/>
      <c r="L92" s="111"/>
      <c r="M92" s="112"/>
      <c r="N92" s="112"/>
      <c r="O92" s="112"/>
      <c r="P92" s="112"/>
      <c r="Q92" s="115"/>
      <c r="R92" s="112"/>
      <c r="S92" s="114"/>
      <c r="T92" s="115"/>
      <c r="U92" s="112"/>
      <c r="V92" s="114"/>
      <c r="W92" s="116"/>
    </row>
    <row r="93" spans="1:23" s="41" customFormat="1" hidden="1" x14ac:dyDescent="0.25">
      <c r="A93" s="128" t="s">
        <v>229</v>
      </c>
      <c r="B93" s="109" t="s">
        <v>662</v>
      </c>
      <c r="C93" s="602" t="s">
        <v>804</v>
      </c>
      <c r="D93" s="603"/>
      <c r="E93" s="603"/>
      <c r="F93" s="267">
        <f>F94+F95+F96+F97+F98+F99+F100+F101+F102+F103</f>
        <v>0</v>
      </c>
      <c r="G93" s="160">
        <f t="shared" ref="G93:W93" si="57">G94+G95+G96+G97+G98+G99+G100+G101+G102+G103</f>
        <v>0</v>
      </c>
      <c r="H93" s="172">
        <f t="shared" si="46"/>
        <v>0</v>
      </c>
      <c r="I93" s="111">
        <f t="shared" ref="I93:K93" si="58">I94+I95+I96+I97+I98+I99+I100+I101+I102+I103</f>
        <v>0</v>
      </c>
      <c r="J93" s="112">
        <f t="shared" si="58"/>
        <v>0</v>
      </c>
      <c r="K93" s="112">
        <f t="shared" si="58"/>
        <v>0</v>
      </c>
      <c r="L93" s="111">
        <f t="shared" si="57"/>
        <v>0</v>
      </c>
      <c r="M93" s="112">
        <f t="shared" si="57"/>
        <v>0</v>
      </c>
      <c r="N93" s="112">
        <f t="shared" si="57"/>
        <v>0</v>
      </c>
      <c r="O93" s="112">
        <f t="shared" si="57"/>
        <v>0</v>
      </c>
      <c r="P93" s="112">
        <f t="shared" si="57"/>
        <v>0</v>
      </c>
      <c r="Q93" s="115">
        <f t="shared" si="57"/>
        <v>0</v>
      </c>
      <c r="R93" s="112">
        <f t="shared" si="57"/>
        <v>0</v>
      </c>
      <c r="S93" s="114">
        <f t="shared" si="57"/>
        <v>0</v>
      </c>
      <c r="T93" s="115">
        <f t="shared" si="57"/>
        <v>0</v>
      </c>
      <c r="U93" s="112">
        <f t="shared" si="57"/>
        <v>0</v>
      </c>
      <c r="V93" s="114">
        <f t="shared" si="57"/>
        <v>0</v>
      </c>
      <c r="W93" s="116">
        <f t="shared" si="57"/>
        <v>0</v>
      </c>
    </row>
    <row r="94" spans="1:23" hidden="1" x14ac:dyDescent="0.25">
      <c r="B94" s="55"/>
      <c r="C94" s="2"/>
      <c r="D94" s="524" t="s">
        <v>370</v>
      </c>
      <c r="E94" s="524"/>
      <c r="F94" s="258">
        <f t="shared" ref="F94:F103" si="59">SUM(L94:W94)</f>
        <v>0</v>
      </c>
      <c r="G94" s="151"/>
      <c r="H94" s="169">
        <f t="shared" si="46"/>
        <v>0</v>
      </c>
      <c r="I94" s="76"/>
      <c r="J94" s="1"/>
      <c r="K94" s="1"/>
      <c r="L94" s="76"/>
      <c r="M94" s="1"/>
      <c r="N94" s="1"/>
      <c r="O94" s="1"/>
      <c r="P94" s="1"/>
      <c r="Q94" s="82"/>
      <c r="R94" s="1"/>
      <c r="S94" s="42"/>
      <c r="T94" s="82"/>
      <c r="U94" s="1"/>
      <c r="V94" s="42"/>
      <c r="W94" s="44"/>
    </row>
    <row r="95" spans="1:23" hidden="1" x14ac:dyDescent="0.25">
      <c r="B95" s="55"/>
      <c r="C95" s="2"/>
      <c r="D95" s="524" t="s">
        <v>506</v>
      </c>
      <c r="E95" s="524"/>
      <c r="F95" s="258">
        <f t="shared" si="59"/>
        <v>0</v>
      </c>
      <c r="G95" s="151"/>
      <c r="H95" s="169">
        <f t="shared" si="46"/>
        <v>0</v>
      </c>
      <c r="I95" s="76"/>
      <c r="J95" s="1"/>
      <c r="K95" s="1"/>
      <c r="L95" s="76"/>
      <c r="M95" s="1"/>
      <c r="N95" s="1"/>
      <c r="O95" s="1"/>
      <c r="P95" s="1"/>
      <c r="Q95" s="82"/>
      <c r="R95" s="1"/>
      <c r="S95" s="42"/>
      <c r="T95" s="82"/>
      <c r="U95" s="1"/>
      <c r="V95" s="42"/>
      <c r="W95" s="44"/>
    </row>
    <row r="96" spans="1:23" hidden="1" x14ac:dyDescent="0.25">
      <c r="B96" s="55"/>
      <c r="C96" s="2"/>
      <c r="D96" s="524" t="s">
        <v>507</v>
      </c>
      <c r="E96" s="524"/>
      <c r="F96" s="258">
        <f t="shared" si="59"/>
        <v>0</v>
      </c>
      <c r="G96" s="151"/>
      <c r="H96" s="169">
        <f t="shared" si="46"/>
        <v>0</v>
      </c>
      <c r="I96" s="76"/>
      <c r="J96" s="1"/>
      <c r="K96" s="1"/>
      <c r="L96" s="76"/>
      <c r="M96" s="1"/>
      <c r="N96" s="1"/>
      <c r="O96" s="1"/>
      <c r="P96" s="1"/>
      <c r="Q96" s="82"/>
      <c r="R96" s="1"/>
      <c r="S96" s="42"/>
      <c r="T96" s="82"/>
      <c r="U96" s="1"/>
      <c r="V96" s="42"/>
      <c r="W96" s="44"/>
    </row>
    <row r="97" spans="1:23" hidden="1" x14ac:dyDescent="0.25">
      <c r="B97" s="55"/>
      <c r="C97" s="2"/>
      <c r="D97" s="524" t="s">
        <v>508</v>
      </c>
      <c r="E97" s="524"/>
      <c r="F97" s="258">
        <f t="shared" si="59"/>
        <v>0</v>
      </c>
      <c r="G97" s="151"/>
      <c r="H97" s="169">
        <f t="shared" si="46"/>
        <v>0</v>
      </c>
      <c r="I97" s="76"/>
      <c r="J97" s="1"/>
      <c r="K97" s="1"/>
      <c r="L97" s="76"/>
      <c r="M97" s="1"/>
      <c r="N97" s="1"/>
      <c r="O97" s="1"/>
      <c r="P97" s="1"/>
      <c r="Q97" s="82"/>
      <c r="R97" s="1"/>
      <c r="S97" s="42"/>
      <c r="T97" s="82"/>
      <c r="U97" s="1"/>
      <c r="V97" s="42"/>
      <c r="W97" s="44"/>
    </row>
    <row r="98" spans="1:23" hidden="1" x14ac:dyDescent="0.25">
      <c r="B98" s="55"/>
      <c r="C98" s="2"/>
      <c r="D98" s="524" t="s">
        <v>509</v>
      </c>
      <c r="E98" s="524"/>
      <c r="F98" s="258">
        <f t="shared" si="59"/>
        <v>0</v>
      </c>
      <c r="G98" s="151"/>
      <c r="H98" s="169">
        <f t="shared" si="46"/>
        <v>0</v>
      </c>
      <c r="I98" s="76"/>
      <c r="J98" s="1"/>
      <c r="K98" s="1"/>
      <c r="L98" s="76"/>
      <c r="M98" s="1"/>
      <c r="N98" s="1"/>
      <c r="O98" s="1"/>
      <c r="P98" s="1"/>
      <c r="Q98" s="82"/>
      <c r="R98" s="1"/>
      <c r="S98" s="42"/>
      <c r="T98" s="82"/>
      <c r="U98" s="1"/>
      <c r="V98" s="42"/>
      <c r="W98" s="44"/>
    </row>
    <row r="99" spans="1:23" hidden="1" x14ac:dyDescent="0.25">
      <c r="B99" s="55"/>
      <c r="C99" s="2"/>
      <c r="D99" s="524" t="s">
        <v>510</v>
      </c>
      <c r="E99" s="524"/>
      <c r="F99" s="258">
        <f t="shared" si="59"/>
        <v>0</v>
      </c>
      <c r="G99" s="151"/>
      <c r="H99" s="169">
        <f t="shared" si="46"/>
        <v>0</v>
      </c>
      <c r="I99" s="76"/>
      <c r="J99" s="1"/>
      <c r="K99" s="1"/>
      <c r="L99" s="76"/>
      <c r="M99" s="1"/>
      <c r="N99" s="1"/>
      <c r="O99" s="1"/>
      <c r="P99" s="1"/>
      <c r="Q99" s="82"/>
      <c r="R99" s="1"/>
      <c r="S99" s="42"/>
      <c r="T99" s="82"/>
      <c r="U99" s="1"/>
      <c r="V99" s="42"/>
      <c r="W99" s="44"/>
    </row>
    <row r="100" spans="1:23" ht="25.5" hidden="1" customHeight="1" x14ac:dyDescent="0.25">
      <c r="B100" s="55"/>
      <c r="C100" s="2"/>
      <c r="D100" s="523" t="s">
        <v>511</v>
      </c>
      <c r="E100" s="523"/>
      <c r="F100" s="268">
        <f t="shared" si="59"/>
        <v>0</v>
      </c>
      <c r="G100" s="161"/>
      <c r="H100" s="169">
        <f t="shared" si="46"/>
        <v>0</v>
      </c>
      <c r="I100" s="76"/>
      <c r="J100" s="1"/>
      <c r="K100" s="1"/>
      <c r="L100" s="76"/>
      <c r="M100" s="1"/>
      <c r="N100" s="1"/>
      <c r="O100" s="1"/>
      <c r="P100" s="1"/>
      <c r="Q100" s="82"/>
      <c r="R100" s="1"/>
      <c r="S100" s="42"/>
      <c r="T100" s="82"/>
      <c r="U100" s="1"/>
      <c r="V100" s="42"/>
      <c r="W100" s="44"/>
    </row>
    <row r="101" spans="1:23" hidden="1" x14ac:dyDescent="0.25">
      <c r="B101" s="55"/>
      <c r="C101" s="2"/>
      <c r="D101" s="524" t="s">
        <v>805</v>
      </c>
      <c r="E101" s="524"/>
      <c r="F101" s="258">
        <f t="shared" si="59"/>
        <v>0</v>
      </c>
      <c r="G101" s="151"/>
      <c r="H101" s="169">
        <f t="shared" si="46"/>
        <v>0</v>
      </c>
      <c r="I101" s="76"/>
      <c r="J101" s="1"/>
      <c r="K101" s="1"/>
      <c r="L101" s="76"/>
      <c r="M101" s="1"/>
      <c r="N101" s="1"/>
      <c r="O101" s="1"/>
      <c r="P101" s="1"/>
      <c r="Q101" s="82"/>
      <c r="R101" s="1"/>
      <c r="S101" s="42"/>
      <c r="T101" s="82"/>
      <c r="U101" s="1"/>
      <c r="V101" s="42"/>
      <c r="W101" s="44"/>
    </row>
    <row r="102" spans="1:23" ht="25.5" hidden="1" customHeight="1" x14ac:dyDescent="0.25">
      <c r="B102" s="55"/>
      <c r="C102" s="2"/>
      <c r="D102" s="523" t="s">
        <v>512</v>
      </c>
      <c r="E102" s="523"/>
      <c r="F102" s="268">
        <f t="shared" si="59"/>
        <v>0</v>
      </c>
      <c r="G102" s="161"/>
      <c r="H102" s="169">
        <f t="shared" si="46"/>
        <v>0</v>
      </c>
      <c r="I102" s="76"/>
      <c r="J102" s="1"/>
      <c r="K102" s="1"/>
      <c r="L102" s="76"/>
      <c r="M102" s="1"/>
      <c r="N102" s="1"/>
      <c r="O102" s="1"/>
      <c r="P102" s="1"/>
      <c r="Q102" s="82"/>
      <c r="R102" s="1"/>
      <c r="S102" s="42"/>
      <c r="T102" s="82"/>
      <c r="U102" s="1"/>
      <c r="V102" s="42"/>
      <c r="W102" s="44"/>
    </row>
    <row r="103" spans="1:23" ht="25.5" hidden="1" customHeight="1" x14ac:dyDescent="0.25">
      <c r="B103" s="55"/>
      <c r="C103" s="2"/>
      <c r="D103" s="523" t="s">
        <v>513</v>
      </c>
      <c r="E103" s="523"/>
      <c r="F103" s="268">
        <f t="shared" si="59"/>
        <v>0</v>
      </c>
      <c r="G103" s="161"/>
      <c r="H103" s="169">
        <f t="shared" si="46"/>
        <v>0</v>
      </c>
      <c r="I103" s="76"/>
      <c r="J103" s="1"/>
      <c r="K103" s="1"/>
      <c r="L103" s="76"/>
      <c r="M103" s="1"/>
      <c r="N103" s="1"/>
      <c r="O103" s="1"/>
      <c r="P103" s="1"/>
      <c r="Q103" s="82"/>
      <c r="R103" s="1"/>
      <c r="S103" s="42"/>
      <c r="T103" s="82"/>
      <c r="U103" s="1"/>
      <c r="V103" s="42"/>
      <c r="W103" s="44"/>
    </row>
    <row r="104" spans="1:23" s="41" customFormat="1" ht="15" hidden="1" customHeight="1" x14ac:dyDescent="0.25">
      <c r="A104" s="128" t="s">
        <v>230</v>
      </c>
      <c r="B104" s="109" t="s">
        <v>663</v>
      </c>
      <c r="C104" s="602" t="s">
        <v>806</v>
      </c>
      <c r="D104" s="603"/>
      <c r="E104" s="603"/>
      <c r="F104" s="267">
        <f>F105+F106+F107+F108+F109+F110+F111+F112+F113+F114</f>
        <v>0</v>
      </c>
      <c r="G104" s="160">
        <f t="shared" ref="G104:W104" si="60">G105+G106+G107+G108+G109+G110+G111+G112+G113+G114</f>
        <v>0</v>
      </c>
      <c r="H104" s="172">
        <f t="shared" si="46"/>
        <v>0</v>
      </c>
      <c r="I104" s="111">
        <f t="shared" ref="I104:K104" si="61">I105+I106+I107+I108+I109+I110+I111+I112+I113+I114</f>
        <v>0</v>
      </c>
      <c r="J104" s="112">
        <f t="shared" si="61"/>
        <v>0</v>
      </c>
      <c r="K104" s="112">
        <f t="shared" si="61"/>
        <v>0</v>
      </c>
      <c r="L104" s="111">
        <f t="shared" si="60"/>
        <v>0</v>
      </c>
      <c r="M104" s="112">
        <f t="shared" si="60"/>
        <v>0</v>
      </c>
      <c r="N104" s="112">
        <f t="shared" si="60"/>
        <v>0</v>
      </c>
      <c r="O104" s="112">
        <f t="shared" si="60"/>
        <v>0</v>
      </c>
      <c r="P104" s="112">
        <f t="shared" si="60"/>
        <v>0</v>
      </c>
      <c r="Q104" s="115">
        <f t="shared" si="60"/>
        <v>0</v>
      </c>
      <c r="R104" s="112">
        <f t="shared" si="60"/>
        <v>0</v>
      </c>
      <c r="S104" s="114">
        <f t="shared" si="60"/>
        <v>0</v>
      </c>
      <c r="T104" s="115">
        <f t="shared" si="60"/>
        <v>0</v>
      </c>
      <c r="U104" s="112">
        <f t="shared" si="60"/>
        <v>0</v>
      </c>
      <c r="V104" s="114">
        <f t="shared" si="60"/>
        <v>0</v>
      </c>
      <c r="W104" s="116">
        <f t="shared" si="60"/>
        <v>0</v>
      </c>
    </row>
    <row r="105" spans="1:23" hidden="1" x14ac:dyDescent="0.25">
      <c r="B105" s="55"/>
      <c r="C105" s="2"/>
      <c r="D105" s="524" t="s">
        <v>369</v>
      </c>
      <c r="E105" s="524"/>
      <c r="F105" s="258">
        <f t="shared" ref="F105:F114" si="62">SUM(L105:W105)</f>
        <v>0</v>
      </c>
      <c r="G105" s="151"/>
      <c r="H105" s="169">
        <f t="shared" si="46"/>
        <v>0</v>
      </c>
      <c r="I105" s="76"/>
      <c r="J105" s="1"/>
      <c r="K105" s="1"/>
      <c r="L105" s="76"/>
      <c r="M105" s="1"/>
      <c r="N105" s="1"/>
      <c r="O105" s="1"/>
      <c r="P105" s="1"/>
      <c r="Q105" s="82"/>
      <c r="R105" s="1"/>
      <c r="S105" s="42"/>
      <c r="T105" s="82"/>
      <c r="U105" s="1"/>
      <c r="V105" s="42"/>
      <c r="W105" s="44"/>
    </row>
    <row r="106" spans="1:23" hidden="1" x14ac:dyDescent="0.25">
      <c r="B106" s="55"/>
      <c r="C106" s="2"/>
      <c r="D106" s="524" t="s">
        <v>514</v>
      </c>
      <c r="E106" s="524"/>
      <c r="F106" s="258">
        <f t="shared" si="62"/>
        <v>0</v>
      </c>
      <c r="G106" s="151"/>
      <c r="H106" s="169">
        <f t="shared" si="46"/>
        <v>0</v>
      </c>
      <c r="I106" s="76"/>
      <c r="J106" s="1"/>
      <c r="K106" s="1"/>
      <c r="L106" s="76"/>
      <c r="M106" s="1"/>
      <c r="N106" s="1"/>
      <c r="O106" s="1"/>
      <c r="P106" s="1"/>
      <c r="Q106" s="82"/>
      <c r="R106" s="1"/>
      <c r="S106" s="42"/>
      <c r="T106" s="82"/>
      <c r="U106" s="1"/>
      <c r="V106" s="42"/>
      <c r="W106" s="44"/>
    </row>
    <row r="107" spans="1:23" hidden="1" x14ac:dyDescent="0.25">
      <c r="B107" s="55"/>
      <c r="C107" s="2"/>
      <c r="D107" s="524" t="s">
        <v>516</v>
      </c>
      <c r="E107" s="524"/>
      <c r="F107" s="258">
        <f t="shared" si="62"/>
        <v>0</v>
      </c>
      <c r="G107" s="151"/>
      <c r="H107" s="169">
        <f t="shared" si="46"/>
        <v>0</v>
      </c>
      <c r="I107" s="76"/>
      <c r="J107" s="1"/>
      <c r="K107" s="1"/>
      <c r="L107" s="76"/>
      <c r="M107" s="1"/>
      <c r="N107" s="1"/>
      <c r="O107" s="1"/>
      <c r="P107" s="1"/>
      <c r="Q107" s="82"/>
      <c r="R107" s="1"/>
      <c r="S107" s="42"/>
      <c r="T107" s="82"/>
      <c r="U107" s="1"/>
      <c r="V107" s="42"/>
      <c r="W107" s="44"/>
    </row>
    <row r="108" spans="1:23" hidden="1" x14ac:dyDescent="0.25">
      <c r="B108" s="55"/>
      <c r="C108" s="2"/>
      <c r="D108" s="524" t="s">
        <v>808</v>
      </c>
      <c r="E108" s="524"/>
      <c r="F108" s="258">
        <f t="shared" si="62"/>
        <v>0</v>
      </c>
      <c r="G108" s="151"/>
      <c r="H108" s="169">
        <f t="shared" si="46"/>
        <v>0</v>
      </c>
      <c r="I108" s="76"/>
      <c r="J108" s="1"/>
      <c r="K108" s="1"/>
      <c r="L108" s="76"/>
      <c r="M108" s="1"/>
      <c r="N108" s="1"/>
      <c r="O108" s="1"/>
      <c r="P108" s="1"/>
      <c r="Q108" s="82"/>
      <c r="R108" s="1"/>
      <c r="S108" s="42"/>
      <c r="T108" s="82"/>
      <c r="U108" s="1"/>
      <c r="V108" s="42"/>
      <c r="W108" s="44"/>
    </row>
    <row r="109" spans="1:23" hidden="1" x14ac:dyDescent="0.25">
      <c r="B109" s="55"/>
      <c r="C109" s="2"/>
      <c r="D109" s="524" t="s">
        <v>521</v>
      </c>
      <c r="E109" s="524"/>
      <c r="F109" s="258">
        <f t="shared" si="62"/>
        <v>0</v>
      </c>
      <c r="G109" s="151"/>
      <c r="H109" s="169">
        <f t="shared" si="46"/>
        <v>0</v>
      </c>
      <c r="I109" s="76"/>
      <c r="J109" s="1"/>
      <c r="K109" s="1"/>
      <c r="L109" s="76"/>
      <c r="M109" s="1"/>
      <c r="N109" s="1"/>
      <c r="O109" s="1"/>
      <c r="P109" s="1"/>
      <c r="Q109" s="82"/>
      <c r="R109" s="1"/>
      <c r="S109" s="42"/>
      <c r="T109" s="82"/>
      <c r="U109" s="1"/>
      <c r="V109" s="42"/>
      <c r="W109" s="44"/>
    </row>
    <row r="110" spans="1:23" hidden="1" x14ac:dyDescent="0.25">
      <c r="B110" s="55"/>
      <c r="C110" s="2"/>
      <c r="D110" s="524" t="s">
        <v>519</v>
      </c>
      <c r="E110" s="524"/>
      <c r="F110" s="258">
        <f t="shared" si="62"/>
        <v>0</v>
      </c>
      <c r="G110" s="151"/>
      <c r="H110" s="169">
        <f t="shared" si="46"/>
        <v>0</v>
      </c>
      <c r="I110" s="76"/>
      <c r="J110" s="1"/>
      <c r="K110" s="1"/>
      <c r="L110" s="76"/>
      <c r="M110" s="1"/>
      <c r="N110" s="1"/>
      <c r="O110" s="1"/>
      <c r="P110" s="1"/>
      <c r="Q110" s="82"/>
      <c r="R110" s="1"/>
      <c r="S110" s="42"/>
      <c r="T110" s="82"/>
      <c r="U110" s="1"/>
      <c r="V110" s="42"/>
      <c r="W110" s="44"/>
    </row>
    <row r="111" spans="1:23" ht="25.5" hidden="1" customHeight="1" x14ac:dyDescent="0.25">
      <c r="B111" s="55"/>
      <c r="C111" s="2"/>
      <c r="D111" s="523" t="s">
        <v>523</v>
      </c>
      <c r="E111" s="523"/>
      <c r="F111" s="268">
        <f t="shared" si="62"/>
        <v>0</v>
      </c>
      <c r="G111" s="161"/>
      <c r="H111" s="169">
        <f t="shared" si="46"/>
        <v>0</v>
      </c>
      <c r="I111" s="76"/>
      <c r="J111" s="1"/>
      <c r="K111" s="1"/>
      <c r="L111" s="76"/>
      <c r="M111" s="1"/>
      <c r="N111" s="1"/>
      <c r="O111" s="1"/>
      <c r="P111" s="1"/>
      <c r="Q111" s="82"/>
      <c r="R111" s="1"/>
      <c r="S111" s="42"/>
      <c r="T111" s="82"/>
      <c r="U111" s="1"/>
      <c r="V111" s="42"/>
      <c r="W111" s="44"/>
    </row>
    <row r="112" spans="1:23" hidden="1" x14ac:dyDescent="0.25">
      <c r="B112" s="55"/>
      <c r="C112" s="2"/>
      <c r="D112" s="524" t="s">
        <v>807</v>
      </c>
      <c r="E112" s="524"/>
      <c r="F112" s="258">
        <f t="shared" si="62"/>
        <v>0</v>
      </c>
      <c r="G112" s="151"/>
      <c r="H112" s="169">
        <f t="shared" si="46"/>
        <v>0</v>
      </c>
      <c r="I112" s="76"/>
      <c r="J112" s="1"/>
      <c r="K112" s="1"/>
      <c r="L112" s="76"/>
      <c r="M112" s="1"/>
      <c r="N112" s="1"/>
      <c r="O112" s="1"/>
      <c r="P112" s="1"/>
      <c r="Q112" s="82"/>
      <c r="R112" s="1"/>
      <c r="S112" s="42"/>
      <c r="T112" s="82"/>
      <c r="U112" s="1"/>
      <c r="V112" s="42"/>
      <c r="W112" s="44"/>
    </row>
    <row r="113" spans="1:23" ht="25.5" hidden="1" customHeight="1" x14ac:dyDescent="0.25">
      <c r="B113" s="55"/>
      <c r="C113" s="2"/>
      <c r="D113" s="523" t="s">
        <v>526</v>
      </c>
      <c r="E113" s="523"/>
      <c r="F113" s="268">
        <f t="shared" si="62"/>
        <v>0</v>
      </c>
      <c r="G113" s="161"/>
      <c r="H113" s="169">
        <f t="shared" si="46"/>
        <v>0</v>
      </c>
      <c r="I113" s="76"/>
      <c r="J113" s="1"/>
      <c r="K113" s="1"/>
      <c r="L113" s="76"/>
      <c r="M113" s="1"/>
      <c r="N113" s="1"/>
      <c r="O113" s="1"/>
      <c r="P113" s="1"/>
      <c r="Q113" s="82"/>
      <c r="R113" s="1"/>
      <c r="S113" s="42"/>
      <c r="T113" s="82"/>
      <c r="U113" s="1"/>
      <c r="V113" s="42"/>
      <c r="W113" s="44"/>
    </row>
    <row r="114" spans="1:23" ht="25.5" hidden="1" customHeight="1" x14ac:dyDescent="0.25">
      <c r="B114" s="55"/>
      <c r="C114" s="2"/>
      <c r="D114" s="523" t="s">
        <v>528</v>
      </c>
      <c r="E114" s="523"/>
      <c r="F114" s="268">
        <f t="shared" si="62"/>
        <v>0</v>
      </c>
      <c r="G114" s="161"/>
      <c r="H114" s="169">
        <f t="shared" si="46"/>
        <v>0</v>
      </c>
      <c r="I114" s="76"/>
      <c r="J114" s="1"/>
      <c r="K114" s="1"/>
      <c r="L114" s="76"/>
      <c r="M114" s="1"/>
      <c r="N114" s="1"/>
      <c r="O114" s="1"/>
      <c r="P114" s="1"/>
      <c r="Q114" s="82"/>
      <c r="R114" s="1"/>
      <c r="S114" s="42"/>
      <c r="T114" s="82"/>
      <c r="U114" s="1"/>
      <c r="V114" s="42"/>
      <c r="W114" s="44"/>
    </row>
    <row r="115" spans="1:23" s="41" customFormat="1" hidden="1" x14ac:dyDescent="0.25">
      <c r="A115" s="128" t="s">
        <v>231</v>
      </c>
      <c r="B115" s="109" t="s">
        <v>664</v>
      </c>
      <c r="C115" s="564" t="s">
        <v>232</v>
      </c>
      <c r="D115" s="565"/>
      <c r="E115" s="565"/>
      <c r="F115" s="269">
        <f>F116+F117+F118+F119+F120+F121+F122+F123+F124+F125</f>
        <v>0</v>
      </c>
      <c r="G115" s="162">
        <f t="shared" ref="G115:W115" si="63">G116+G117+G118+G119+G120+G121+G122+G123+G124+G125</f>
        <v>0</v>
      </c>
      <c r="H115" s="172">
        <f t="shared" si="46"/>
        <v>0</v>
      </c>
      <c r="I115" s="111">
        <f t="shared" ref="I115:K115" si="64">I116+I117+I118+I119+I120+I121+I122+I123+I124+I125</f>
        <v>0</v>
      </c>
      <c r="J115" s="112">
        <f t="shared" si="64"/>
        <v>0</v>
      </c>
      <c r="K115" s="112">
        <f t="shared" si="64"/>
        <v>0</v>
      </c>
      <c r="L115" s="111">
        <f t="shared" si="63"/>
        <v>0</v>
      </c>
      <c r="M115" s="112">
        <f t="shared" si="63"/>
        <v>0</v>
      </c>
      <c r="N115" s="112">
        <f t="shared" si="63"/>
        <v>0</v>
      </c>
      <c r="O115" s="112">
        <f t="shared" si="63"/>
        <v>0</v>
      </c>
      <c r="P115" s="112">
        <f t="shared" si="63"/>
        <v>0</v>
      </c>
      <c r="Q115" s="115">
        <f t="shared" si="63"/>
        <v>0</v>
      </c>
      <c r="R115" s="112">
        <f t="shared" si="63"/>
        <v>0</v>
      </c>
      <c r="S115" s="114">
        <f t="shared" si="63"/>
        <v>0</v>
      </c>
      <c r="T115" s="115">
        <f t="shared" si="63"/>
        <v>0</v>
      </c>
      <c r="U115" s="112">
        <f t="shared" si="63"/>
        <v>0</v>
      </c>
      <c r="V115" s="114">
        <f t="shared" si="63"/>
        <v>0</v>
      </c>
      <c r="W115" s="116">
        <f t="shared" si="63"/>
        <v>0</v>
      </c>
    </row>
    <row r="116" spans="1:23" hidden="1" x14ac:dyDescent="0.25">
      <c r="B116" s="55"/>
      <c r="C116" s="2"/>
      <c r="D116" s="524" t="s">
        <v>368</v>
      </c>
      <c r="E116" s="524"/>
      <c r="F116" s="258">
        <f t="shared" ref="F116:F125" si="65">SUM(L116:W116)</f>
        <v>0</v>
      </c>
      <c r="G116" s="151"/>
      <c r="H116" s="169">
        <f t="shared" si="46"/>
        <v>0</v>
      </c>
      <c r="I116" s="76"/>
      <c r="J116" s="1"/>
      <c r="K116" s="1"/>
      <c r="L116" s="76"/>
      <c r="M116" s="1"/>
      <c r="N116" s="1"/>
      <c r="O116" s="1"/>
      <c r="P116" s="1"/>
      <c r="Q116" s="82"/>
      <c r="R116" s="1"/>
      <c r="S116" s="42"/>
      <c r="T116" s="82"/>
      <c r="U116" s="1"/>
      <c r="V116" s="42"/>
      <c r="W116" s="44"/>
    </row>
    <row r="117" spans="1:23" hidden="1" x14ac:dyDescent="0.25">
      <c r="B117" s="55"/>
      <c r="C117" s="2"/>
      <c r="D117" s="524" t="s">
        <v>515</v>
      </c>
      <c r="E117" s="524"/>
      <c r="F117" s="258">
        <f t="shared" si="65"/>
        <v>0</v>
      </c>
      <c r="G117" s="151"/>
      <c r="H117" s="169">
        <f t="shared" si="46"/>
        <v>0</v>
      </c>
      <c r="I117" s="76"/>
      <c r="J117" s="1"/>
      <c r="K117" s="1"/>
      <c r="L117" s="76"/>
      <c r="M117" s="1"/>
      <c r="N117" s="1"/>
      <c r="O117" s="1"/>
      <c r="P117" s="1"/>
      <c r="Q117" s="82"/>
      <c r="R117" s="1"/>
      <c r="S117" s="42"/>
      <c r="T117" s="82"/>
      <c r="U117" s="1"/>
      <c r="V117" s="42"/>
      <c r="W117" s="44"/>
    </row>
    <row r="118" spans="1:23" hidden="1" x14ac:dyDescent="0.25">
      <c r="B118" s="55"/>
      <c r="C118" s="2"/>
      <c r="D118" s="524" t="s">
        <v>517</v>
      </c>
      <c r="E118" s="524"/>
      <c r="F118" s="258">
        <f t="shared" si="65"/>
        <v>0</v>
      </c>
      <c r="G118" s="151"/>
      <c r="H118" s="169">
        <f t="shared" si="46"/>
        <v>0</v>
      </c>
      <c r="I118" s="76"/>
      <c r="J118" s="1"/>
      <c r="K118" s="1"/>
      <c r="L118" s="76"/>
      <c r="M118" s="1"/>
      <c r="N118" s="1"/>
      <c r="O118" s="1"/>
      <c r="P118" s="1"/>
      <c r="Q118" s="82"/>
      <c r="R118" s="1"/>
      <c r="S118" s="42"/>
      <c r="T118" s="82"/>
      <c r="U118" s="1"/>
      <c r="V118" s="42"/>
      <c r="W118" s="44"/>
    </row>
    <row r="119" spans="1:23" hidden="1" x14ac:dyDescent="0.25">
      <c r="B119" s="55"/>
      <c r="C119" s="2"/>
      <c r="D119" s="524" t="s">
        <v>518</v>
      </c>
      <c r="E119" s="524"/>
      <c r="F119" s="258">
        <f t="shared" si="65"/>
        <v>0</v>
      </c>
      <c r="G119" s="151"/>
      <c r="H119" s="169">
        <f t="shared" si="46"/>
        <v>0</v>
      </c>
      <c r="I119" s="76"/>
      <c r="J119" s="1"/>
      <c r="K119" s="1"/>
      <c r="L119" s="76"/>
      <c r="M119" s="1"/>
      <c r="N119" s="1"/>
      <c r="O119" s="1"/>
      <c r="P119" s="1"/>
      <c r="Q119" s="82"/>
      <c r="R119" s="1"/>
      <c r="S119" s="42"/>
      <c r="T119" s="82"/>
      <c r="U119" s="1"/>
      <c r="V119" s="42"/>
      <c r="W119" s="44"/>
    </row>
    <row r="120" spans="1:23" hidden="1" x14ac:dyDescent="0.25">
      <c r="B120" s="55"/>
      <c r="C120" s="2"/>
      <c r="D120" s="524" t="s">
        <v>522</v>
      </c>
      <c r="E120" s="524"/>
      <c r="F120" s="258">
        <f t="shared" si="65"/>
        <v>0</v>
      </c>
      <c r="G120" s="151"/>
      <c r="H120" s="169">
        <f t="shared" si="46"/>
        <v>0</v>
      </c>
      <c r="I120" s="76"/>
      <c r="J120" s="1"/>
      <c r="K120" s="1"/>
      <c r="L120" s="76"/>
      <c r="M120" s="1"/>
      <c r="N120" s="1"/>
      <c r="O120" s="1"/>
      <c r="P120" s="1"/>
      <c r="Q120" s="82"/>
      <c r="R120" s="1"/>
      <c r="S120" s="42"/>
      <c r="T120" s="82"/>
      <c r="U120" s="1"/>
      <c r="V120" s="42"/>
      <c r="W120" s="44"/>
    </row>
    <row r="121" spans="1:23" hidden="1" x14ac:dyDescent="0.25">
      <c r="B121" s="55"/>
      <c r="C121" s="2"/>
      <c r="D121" s="524" t="s">
        <v>520</v>
      </c>
      <c r="E121" s="524"/>
      <c r="F121" s="258">
        <f t="shared" si="65"/>
        <v>0</v>
      </c>
      <c r="G121" s="151"/>
      <c r="H121" s="169">
        <f t="shared" si="46"/>
        <v>0</v>
      </c>
      <c r="I121" s="76"/>
      <c r="J121" s="1"/>
      <c r="K121" s="1"/>
      <c r="L121" s="76"/>
      <c r="M121" s="1"/>
      <c r="N121" s="1"/>
      <c r="O121" s="1"/>
      <c r="P121" s="1"/>
      <c r="Q121" s="82"/>
      <c r="R121" s="1"/>
      <c r="S121" s="42"/>
      <c r="T121" s="82"/>
      <c r="U121" s="1"/>
      <c r="V121" s="42"/>
      <c r="W121" s="44"/>
    </row>
    <row r="122" spans="1:23" ht="25.5" hidden="1" customHeight="1" x14ac:dyDescent="0.25">
      <c r="B122" s="55"/>
      <c r="C122" s="2"/>
      <c r="D122" s="523" t="s">
        <v>524</v>
      </c>
      <c r="E122" s="523"/>
      <c r="F122" s="268">
        <f t="shared" si="65"/>
        <v>0</v>
      </c>
      <c r="G122" s="161"/>
      <c r="H122" s="169">
        <f t="shared" si="46"/>
        <v>0</v>
      </c>
      <c r="I122" s="76"/>
      <c r="J122" s="1"/>
      <c r="K122" s="1"/>
      <c r="L122" s="76"/>
      <c r="M122" s="1"/>
      <c r="N122" s="1"/>
      <c r="O122" s="1"/>
      <c r="P122" s="1"/>
      <c r="Q122" s="82"/>
      <c r="R122" s="1"/>
      <c r="S122" s="42"/>
      <c r="T122" s="82"/>
      <c r="U122" s="1"/>
      <c r="V122" s="42"/>
      <c r="W122" s="44"/>
    </row>
    <row r="123" spans="1:23" hidden="1" x14ac:dyDescent="0.25">
      <c r="B123" s="55"/>
      <c r="C123" s="2"/>
      <c r="D123" s="524" t="s">
        <v>525</v>
      </c>
      <c r="E123" s="524"/>
      <c r="F123" s="258">
        <f t="shared" si="65"/>
        <v>0</v>
      </c>
      <c r="G123" s="151"/>
      <c r="H123" s="169">
        <f t="shared" si="46"/>
        <v>0</v>
      </c>
      <c r="I123" s="76"/>
      <c r="J123" s="1"/>
      <c r="K123" s="1"/>
      <c r="L123" s="76"/>
      <c r="M123" s="1"/>
      <c r="N123" s="1"/>
      <c r="O123" s="1"/>
      <c r="P123" s="1"/>
      <c r="Q123" s="82"/>
      <c r="R123" s="1"/>
      <c r="S123" s="42"/>
      <c r="T123" s="82"/>
      <c r="U123" s="1"/>
      <c r="V123" s="42"/>
      <c r="W123" s="44"/>
    </row>
    <row r="124" spans="1:23" ht="25.5" hidden="1" customHeight="1" x14ac:dyDescent="0.25">
      <c r="B124" s="55"/>
      <c r="C124" s="2"/>
      <c r="D124" s="523" t="s">
        <v>527</v>
      </c>
      <c r="E124" s="523"/>
      <c r="F124" s="268">
        <f t="shared" si="65"/>
        <v>0</v>
      </c>
      <c r="G124" s="161"/>
      <c r="H124" s="169">
        <f t="shared" si="46"/>
        <v>0</v>
      </c>
      <c r="I124" s="76"/>
      <c r="J124" s="1"/>
      <c r="K124" s="1"/>
      <c r="L124" s="76"/>
      <c r="M124" s="1"/>
      <c r="N124" s="1"/>
      <c r="O124" s="1"/>
      <c r="P124" s="1"/>
      <c r="Q124" s="82"/>
      <c r="R124" s="1"/>
      <c r="S124" s="42"/>
      <c r="T124" s="82"/>
      <c r="U124" s="1"/>
      <c r="V124" s="42"/>
      <c r="W124" s="44"/>
    </row>
    <row r="125" spans="1:23" ht="25.5" hidden="1" customHeight="1" x14ac:dyDescent="0.25">
      <c r="B125" s="55"/>
      <c r="C125" s="2"/>
      <c r="D125" s="523" t="s">
        <v>529</v>
      </c>
      <c r="E125" s="523"/>
      <c r="F125" s="268">
        <f t="shared" si="65"/>
        <v>0</v>
      </c>
      <c r="G125" s="161"/>
      <c r="H125" s="169">
        <f t="shared" si="46"/>
        <v>0</v>
      </c>
      <c r="I125" s="76"/>
      <c r="J125" s="1"/>
      <c r="K125" s="1"/>
      <c r="L125" s="76"/>
      <c r="M125" s="1"/>
      <c r="N125" s="1"/>
      <c r="O125" s="1"/>
      <c r="P125" s="1"/>
      <c r="Q125" s="82"/>
      <c r="R125" s="1"/>
      <c r="S125" s="42"/>
      <c r="T125" s="82"/>
      <c r="U125" s="1"/>
      <c r="V125" s="42"/>
      <c r="W125" s="44"/>
    </row>
    <row r="126" spans="1:23" s="41" customFormat="1" ht="27.75" hidden="1" customHeight="1" x14ac:dyDescent="0.25">
      <c r="A126" s="128" t="s">
        <v>233</v>
      </c>
      <c r="B126" s="109" t="s">
        <v>665</v>
      </c>
      <c r="C126" s="602" t="s">
        <v>809</v>
      </c>
      <c r="D126" s="603"/>
      <c r="E126" s="603"/>
      <c r="F126" s="267">
        <f>F127+F128</f>
        <v>0</v>
      </c>
      <c r="G126" s="160">
        <f t="shared" ref="G126:W126" si="66">G127+G128</f>
        <v>0</v>
      </c>
      <c r="H126" s="172">
        <f t="shared" si="46"/>
        <v>0</v>
      </c>
      <c r="I126" s="111">
        <f t="shared" ref="I126:K126" si="67">I127+I128</f>
        <v>0</v>
      </c>
      <c r="J126" s="112">
        <f t="shared" si="67"/>
        <v>0</v>
      </c>
      <c r="K126" s="112">
        <f t="shared" si="67"/>
        <v>0</v>
      </c>
      <c r="L126" s="111">
        <f t="shared" si="66"/>
        <v>0</v>
      </c>
      <c r="M126" s="112">
        <f t="shared" si="66"/>
        <v>0</v>
      </c>
      <c r="N126" s="112">
        <f t="shared" si="66"/>
        <v>0</v>
      </c>
      <c r="O126" s="112">
        <f t="shared" si="66"/>
        <v>0</v>
      </c>
      <c r="P126" s="112">
        <f t="shared" si="66"/>
        <v>0</v>
      </c>
      <c r="Q126" s="115">
        <f t="shared" si="66"/>
        <v>0</v>
      </c>
      <c r="R126" s="112">
        <f t="shared" si="66"/>
        <v>0</v>
      </c>
      <c r="S126" s="114">
        <f t="shared" si="66"/>
        <v>0</v>
      </c>
      <c r="T126" s="115">
        <f t="shared" si="66"/>
        <v>0</v>
      </c>
      <c r="U126" s="112">
        <f t="shared" si="66"/>
        <v>0</v>
      </c>
      <c r="V126" s="114">
        <f t="shared" si="66"/>
        <v>0</v>
      </c>
      <c r="W126" s="116">
        <f t="shared" si="66"/>
        <v>0</v>
      </c>
    </row>
    <row r="127" spans="1:23" hidden="1" x14ac:dyDescent="0.25">
      <c r="B127" s="55"/>
      <c r="C127" s="2"/>
      <c r="D127" s="524" t="s">
        <v>531</v>
      </c>
      <c r="E127" s="524"/>
      <c r="F127" s="258">
        <f t="shared" ref="F127:F128" si="68">SUM(L127:W127)</f>
        <v>0</v>
      </c>
      <c r="G127" s="151"/>
      <c r="H127" s="169">
        <f t="shared" si="46"/>
        <v>0</v>
      </c>
      <c r="I127" s="76"/>
      <c r="J127" s="1"/>
      <c r="K127" s="1"/>
      <c r="L127" s="76"/>
      <c r="M127" s="1"/>
      <c r="N127" s="1"/>
      <c r="O127" s="1"/>
      <c r="P127" s="1"/>
      <c r="Q127" s="82"/>
      <c r="R127" s="1"/>
      <c r="S127" s="42"/>
      <c r="T127" s="82"/>
      <c r="U127" s="1"/>
      <c r="V127" s="42"/>
      <c r="W127" s="44"/>
    </row>
    <row r="128" spans="1:23" ht="25.5" hidden="1" customHeight="1" x14ac:dyDescent="0.25">
      <c r="B128" s="55"/>
      <c r="C128" s="2"/>
      <c r="D128" s="523" t="s">
        <v>530</v>
      </c>
      <c r="E128" s="523"/>
      <c r="F128" s="268">
        <f t="shared" si="68"/>
        <v>0</v>
      </c>
      <c r="G128" s="161"/>
      <c r="H128" s="169">
        <f t="shared" si="46"/>
        <v>0</v>
      </c>
      <c r="I128" s="76"/>
      <c r="J128" s="1"/>
      <c r="K128" s="1"/>
      <c r="L128" s="76"/>
      <c r="M128" s="1"/>
      <c r="N128" s="1"/>
      <c r="O128" s="1"/>
      <c r="P128" s="1"/>
      <c r="Q128" s="82"/>
      <c r="R128" s="1"/>
      <c r="S128" s="42"/>
      <c r="T128" s="82"/>
      <c r="U128" s="1"/>
      <c r="V128" s="42"/>
      <c r="W128" s="44"/>
    </row>
    <row r="129" spans="1:23" s="41" customFormat="1" hidden="1" x14ac:dyDescent="0.25">
      <c r="A129" s="128" t="s">
        <v>234</v>
      </c>
      <c r="B129" s="109" t="s">
        <v>667</v>
      </c>
      <c r="C129" s="602" t="s">
        <v>810</v>
      </c>
      <c r="D129" s="603"/>
      <c r="E129" s="603"/>
      <c r="F129" s="267">
        <f>F130+F131+F132+F133+F134+F135+F136+F137+F138+F139+F140</f>
        <v>0</v>
      </c>
      <c r="G129" s="160">
        <f t="shared" ref="G129:W129" si="69">G130+G131+G132+G133+G134+G135+G136+G137+G138+G139+G140</f>
        <v>0</v>
      </c>
      <c r="H129" s="172">
        <f t="shared" si="46"/>
        <v>0</v>
      </c>
      <c r="I129" s="111">
        <f t="shared" ref="I129:K129" si="70">I130+I131+I132+I133+I134+I135+I136+I137+I138+I139+I140</f>
        <v>0</v>
      </c>
      <c r="J129" s="112">
        <f t="shared" si="70"/>
        <v>0</v>
      </c>
      <c r="K129" s="112">
        <f t="shared" si="70"/>
        <v>0</v>
      </c>
      <c r="L129" s="111">
        <f t="shared" si="69"/>
        <v>0</v>
      </c>
      <c r="M129" s="112">
        <f t="shared" si="69"/>
        <v>0</v>
      </c>
      <c r="N129" s="112">
        <f t="shared" si="69"/>
        <v>0</v>
      </c>
      <c r="O129" s="112">
        <f t="shared" si="69"/>
        <v>0</v>
      </c>
      <c r="P129" s="112">
        <f t="shared" si="69"/>
        <v>0</v>
      </c>
      <c r="Q129" s="115">
        <f t="shared" si="69"/>
        <v>0</v>
      </c>
      <c r="R129" s="112">
        <f t="shared" si="69"/>
        <v>0</v>
      </c>
      <c r="S129" s="114">
        <f t="shared" si="69"/>
        <v>0</v>
      </c>
      <c r="T129" s="115">
        <f t="shared" si="69"/>
        <v>0</v>
      </c>
      <c r="U129" s="112">
        <f t="shared" si="69"/>
        <v>0</v>
      </c>
      <c r="V129" s="114">
        <f t="shared" si="69"/>
        <v>0</v>
      </c>
      <c r="W129" s="116">
        <f t="shared" si="69"/>
        <v>0</v>
      </c>
    </row>
    <row r="130" spans="1:23" hidden="1" x14ac:dyDescent="0.25">
      <c r="B130" s="55"/>
      <c r="C130" s="2"/>
      <c r="D130" s="524" t="s">
        <v>354</v>
      </c>
      <c r="E130" s="524"/>
      <c r="F130" s="258">
        <f t="shared" ref="F130:F143" si="71">SUM(L130:W130)</f>
        <v>0</v>
      </c>
      <c r="G130" s="151"/>
      <c r="H130" s="169">
        <f t="shared" si="46"/>
        <v>0</v>
      </c>
      <c r="I130" s="76"/>
      <c r="J130" s="1"/>
      <c r="K130" s="1"/>
      <c r="L130" s="76"/>
      <c r="M130" s="1"/>
      <c r="N130" s="1"/>
      <c r="O130" s="1"/>
      <c r="P130" s="1"/>
      <c r="Q130" s="82"/>
      <c r="R130" s="1"/>
      <c r="S130" s="42"/>
      <c r="T130" s="82"/>
      <c r="U130" s="1"/>
      <c r="V130" s="42"/>
      <c r="W130" s="44"/>
    </row>
    <row r="131" spans="1:23" hidden="1" x14ac:dyDescent="0.25">
      <c r="B131" s="55"/>
      <c r="C131" s="2"/>
      <c r="D131" s="524" t="s">
        <v>357</v>
      </c>
      <c r="E131" s="524"/>
      <c r="F131" s="258">
        <f t="shared" si="71"/>
        <v>0</v>
      </c>
      <c r="G131" s="151"/>
      <c r="H131" s="169">
        <f t="shared" si="46"/>
        <v>0</v>
      </c>
      <c r="I131" s="76"/>
      <c r="J131" s="1"/>
      <c r="K131" s="1"/>
      <c r="L131" s="76"/>
      <c r="M131" s="1"/>
      <c r="N131" s="1"/>
      <c r="O131" s="1"/>
      <c r="P131" s="1"/>
      <c r="Q131" s="82"/>
      <c r="R131" s="1"/>
      <c r="S131" s="42"/>
      <c r="T131" s="82"/>
      <c r="U131" s="1"/>
      <c r="V131" s="42"/>
      <c r="W131" s="44"/>
    </row>
    <row r="132" spans="1:23" hidden="1" x14ac:dyDescent="0.25">
      <c r="B132" s="55"/>
      <c r="C132" s="2"/>
      <c r="D132" s="524" t="s">
        <v>358</v>
      </c>
      <c r="E132" s="524"/>
      <c r="F132" s="258">
        <f t="shared" si="71"/>
        <v>0</v>
      </c>
      <c r="G132" s="151"/>
      <c r="H132" s="169">
        <f t="shared" si="46"/>
        <v>0</v>
      </c>
      <c r="I132" s="76"/>
      <c r="J132" s="1"/>
      <c r="K132" s="1"/>
      <c r="L132" s="76"/>
      <c r="M132" s="1"/>
      <c r="N132" s="1"/>
      <c r="O132" s="1"/>
      <c r="P132" s="1"/>
      <c r="Q132" s="82"/>
      <c r="R132" s="1"/>
      <c r="S132" s="42"/>
      <c r="T132" s="82"/>
      <c r="U132" s="1"/>
      <c r="V132" s="42"/>
      <c r="W132" s="44"/>
    </row>
    <row r="133" spans="1:23" hidden="1" x14ac:dyDescent="0.25">
      <c r="B133" s="55"/>
      <c r="C133" s="2"/>
      <c r="D133" s="524" t="s">
        <v>355</v>
      </c>
      <c r="E133" s="524"/>
      <c r="F133" s="258">
        <f t="shared" si="71"/>
        <v>0</v>
      </c>
      <c r="G133" s="151"/>
      <c r="H133" s="169">
        <f t="shared" si="46"/>
        <v>0</v>
      </c>
      <c r="I133" s="76"/>
      <c r="J133" s="1"/>
      <c r="K133" s="1"/>
      <c r="L133" s="76"/>
      <c r="M133" s="1"/>
      <c r="N133" s="1"/>
      <c r="O133" s="1"/>
      <c r="P133" s="1"/>
      <c r="Q133" s="82"/>
      <c r="R133" s="1"/>
      <c r="S133" s="42"/>
      <c r="T133" s="82"/>
      <c r="U133" s="1"/>
      <c r="V133" s="42"/>
      <c r="W133" s="44"/>
    </row>
    <row r="134" spans="1:23" hidden="1" x14ac:dyDescent="0.25">
      <c r="B134" s="55"/>
      <c r="C134" s="2"/>
      <c r="D134" s="524" t="s">
        <v>811</v>
      </c>
      <c r="E134" s="524"/>
      <c r="F134" s="258">
        <f t="shared" si="71"/>
        <v>0</v>
      </c>
      <c r="G134" s="151"/>
      <c r="H134" s="169">
        <f t="shared" si="46"/>
        <v>0</v>
      </c>
      <c r="I134" s="76"/>
      <c r="J134" s="1"/>
      <c r="K134" s="1"/>
      <c r="L134" s="76"/>
      <c r="M134" s="1"/>
      <c r="N134" s="1"/>
      <c r="O134" s="1"/>
      <c r="P134" s="1"/>
      <c r="Q134" s="82"/>
      <c r="R134" s="1"/>
      <c r="S134" s="42"/>
      <c r="T134" s="82"/>
      <c r="U134" s="1"/>
      <c r="V134" s="42"/>
      <c r="W134" s="44"/>
    </row>
    <row r="135" spans="1:23" ht="25.5" hidden="1" customHeight="1" x14ac:dyDescent="0.25">
      <c r="B135" s="55"/>
      <c r="C135" s="2"/>
      <c r="D135" s="523" t="s">
        <v>532</v>
      </c>
      <c r="E135" s="523"/>
      <c r="F135" s="268">
        <f t="shared" si="71"/>
        <v>0</v>
      </c>
      <c r="G135" s="161"/>
      <c r="H135" s="169">
        <f t="shared" si="46"/>
        <v>0</v>
      </c>
      <c r="I135" s="76"/>
      <c r="J135" s="1"/>
      <c r="K135" s="1"/>
      <c r="L135" s="76"/>
      <c r="M135" s="1"/>
      <c r="N135" s="1"/>
      <c r="O135" s="1"/>
      <c r="P135" s="1"/>
      <c r="Q135" s="82"/>
      <c r="R135" s="1"/>
      <c r="S135" s="42"/>
      <c r="T135" s="82"/>
      <c r="U135" s="1"/>
      <c r="V135" s="42"/>
      <c r="W135" s="44"/>
    </row>
    <row r="136" spans="1:23" ht="25.5" hidden="1" customHeight="1" x14ac:dyDescent="0.25">
      <c r="B136" s="55"/>
      <c r="C136" s="2"/>
      <c r="D136" s="523" t="s">
        <v>533</v>
      </c>
      <c r="E136" s="523"/>
      <c r="F136" s="268">
        <f t="shared" si="71"/>
        <v>0</v>
      </c>
      <c r="G136" s="161"/>
      <c r="H136" s="169">
        <f t="shared" si="46"/>
        <v>0</v>
      </c>
      <c r="I136" s="76"/>
      <c r="J136" s="1"/>
      <c r="K136" s="1"/>
      <c r="L136" s="76"/>
      <c r="M136" s="1"/>
      <c r="N136" s="1"/>
      <c r="O136" s="1"/>
      <c r="P136" s="1"/>
      <c r="Q136" s="82"/>
      <c r="R136" s="1"/>
      <c r="S136" s="42"/>
      <c r="T136" s="82"/>
      <c r="U136" s="1"/>
      <c r="V136" s="42"/>
      <c r="W136" s="44"/>
    </row>
    <row r="137" spans="1:23" hidden="1" x14ac:dyDescent="0.25">
      <c r="B137" s="55"/>
      <c r="C137" s="2"/>
      <c r="D137" s="524" t="s">
        <v>364</v>
      </c>
      <c r="E137" s="524"/>
      <c r="F137" s="258">
        <f t="shared" si="71"/>
        <v>0</v>
      </c>
      <c r="G137" s="151"/>
      <c r="H137" s="169">
        <f t="shared" si="46"/>
        <v>0</v>
      </c>
      <c r="I137" s="76"/>
      <c r="J137" s="1"/>
      <c r="K137" s="1"/>
      <c r="L137" s="76"/>
      <c r="M137" s="1"/>
      <c r="N137" s="1"/>
      <c r="O137" s="1"/>
      <c r="P137" s="1"/>
      <c r="Q137" s="82"/>
      <c r="R137" s="1"/>
      <c r="S137" s="42"/>
      <c r="T137" s="82"/>
      <c r="U137" s="1"/>
      <c r="V137" s="42"/>
      <c r="W137" s="44"/>
    </row>
    <row r="138" spans="1:23" hidden="1" x14ac:dyDescent="0.25">
      <c r="B138" s="55"/>
      <c r="C138" s="2"/>
      <c r="D138" s="524" t="s">
        <v>356</v>
      </c>
      <c r="E138" s="524"/>
      <c r="F138" s="258">
        <f t="shared" si="71"/>
        <v>0</v>
      </c>
      <c r="G138" s="151"/>
      <c r="H138" s="169">
        <f t="shared" si="46"/>
        <v>0</v>
      </c>
      <c r="I138" s="76"/>
      <c r="J138" s="1"/>
      <c r="K138" s="1"/>
      <c r="L138" s="76"/>
      <c r="M138" s="1"/>
      <c r="N138" s="1"/>
      <c r="O138" s="1"/>
      <c r="P138" s="1"/>
      <c r="Q138" s="82"/>
      <c r="R138" s="1"/>
      <c r="S138" s="42"/>
      <c r="T138" s="82"/>
      <c r="U138" s="1"/>
      <c r="V138" s="42"/>
      <c r="W138" s="44"/>
    </row>
    <row r="139" spans="1:23" ht="25.5" hidden="1" customHeight="1" x14ac:dyDescent="0.25">
      <c r="B139" s="55"/>
      <c r="C139" s="2"/>
      <c r="D139" s="523" t="s">
        <v>534</v>
      </c>
      <c r="E139" s="523"/>
      <c r="F139" s="268">
        <f t="shared" si="71"/>
        <v>0</v>
      </c>
      <c r="G139" s="161"/>
      <c r="H139" s="169">
        <f t="shared" si="46"/>
        <v>0</v>
      </c>
      <c r="I139" s="76"/>
      <c r="J139" s="1"/>
      <c r="K139" s="1"/>
      <c r="L139" s="76"/>
      <c r="M139" s="1"/>
      <c r="N139" s="1"/>
      <c r="O139" s="1"/>
      <c r="P139" s="1"/>
      <c r="Q139" s="82"/>
      <c r="R139" s="1"/>
      <c r="S139" s="42"/>
      <c r="T139" s="82"/>
      <c r="U139" s="1"/>
      <c r="V139" s="42"/>
      <c r="W139" s="44"/>
    </row>
    <row r="140" spans="1:23" hidden="1" x14ac:dyDescent="0.25">
      <c r="B140" s="55"/>
      <c r="C140" s="2"/>
      <c r="D140" s="524" t="s">
        <v>535</v>
      </c>
      <c r="E140" s="524"/>
      <c r="F140" s="258">
        <f t="shared" si="71"/>
        <v>0</v>
      </c>
      <c r="G140" s="151"/>
      <c r="H140" s="169">
        <f t="shared" si="46"/>
        <v>0</v>
      </c>
      <c r="I140" s="76"/>
      <c r="J140" s="1"/>
      <c r="K140" s="1"/>
      <c r="L140" s="76"/>
      <c r="M140" s="1"/>
      <c r="N140" s="1"/>
      <c r="O140" s="1"/>
      <c r="P140" s="1"/>
      <c r="Q140" s="82"/>
      <c r="R140" s="1"/>
      <c r="S140" s="42"/>
      <c r="T140" s="82"/>
      <c r="U140" s="1"/>
      <c r="V140" s="42"/>
      <c r="W140" s="44"/>
    </row>
    <row r="141" spans="1:23" s="41" customFormat="1" hidden="1" x14ac:dyDescent="0.25">
      <c r="A141" s="128" t="s">
        <v>235</v>
      </c>
      <c r="B141" s="109" t="s">
        <v>666</v>
      </c>
      <c r="C141" s="564" t="s">
        <v>236</v>
      </c>
      <c r="D141" s="565"/>
      <c r="E141" s="565"/>
      <c r="F141" s="269">
        <f t="shared" si="71"/>
        <v>0</v>
      </c>
      <c r="G141" s="162"/>
      <c r="H141" s="172">
        <f t="shared" si="46"/>
        <v>0</v>
      </c>
      <c r="I141" s="111"/>
      <c r="J141" s="112"/>
      <c r="K141" s="112"/>
      <c r="L141" s="111"/>
      <c r="M141" s="112"/>
      <c r="N141" s="112"/>
      <c r="O141" s="112"/>
      <c r="P141" s="112"/>
      <c r="Q141" s="115"/>
      <c r="R141" s="112"/>
      <c r="S141" s="114"/>
      <c r="T141" s="115"/>
      <c r="U141" s="112"/>
      <c r="V141" s="114"/>
      <c r="W141" s="116"/>
    </row>
    <row r="142" spans="1:23" s="41" customFormat="1" hidden="1" x14ac:dyDescent="0.25">
      <c r="A142" s="128" t="s">
        <v>237</v>
      </c>
      <c r="B142" s="109" t="s">
        <v>668</v>
      </c>
      <c r="C142" s="564" t="s">
        <v>238</v>
      </c>
      <c r="D142" s="565"/>
      <c r="E142" s="565"/>
      <c r="F142" s="269">
        <f t="shared" si="71"/>
        <v>0</v>
      </c>
      <c r="G142" s="162"/>
      <c r="H142" s="172">
        <f t="shared" si="46"/>
        <v>0</v>
      </c>
      <c r="I142" s="111"/>
      <c r="J142" s="112"/>
      <c r="K142" s="112"/>
      <c r="L142" s="111"/>
      <c r="M142" s="112"/>
      <c r="N142" s="112"/>
      <c r="O142" s="112"/>
      <c r="P142" s="112"/>
      <c r="Q142" s="115"/>
      <c r="R142" s="112"/>
      <c r="S142" s="114"/>
      <c r="T142" s="115"/>
      <c r="U142" s="112"/>
      <c r="V142" s="114"/>
      <c r="W142" s="116"/>
    </row>
    <row r="143" spans="1:23" s="41" customFormat="1" hidden="1" x14ac:dyDescent="0.25">
      <c r="A143" s="128" t="s">
        <v>239</v>
      </c>
      <c r="B143" s="109" t="s">
        <v>669</v>
      </c>
      <c r="C143" s="564" t="s">
        <v>240</v>
      </c>
      <c r="D143" s="565"/>
      <c r="E143" s="565"/>
      <c r="F143" s="269">
        <f t="shared" si="71"/>
        <v>0</v>
      </c>
      <c r="G143" s="162"/>
      <c r="H143" s="172">
        <f t="shared" ref="H143:H206" si="72">SUM(F143:G143)</f>
        <v>0</v>
      </c>
      <c r="I143" s="111"/>
      <c r="J143" s="112"/>
      <c r="K143" s="112"/>
      <c r="L143" s="111"/>
      <c r="M143" s="112"/>
      <c r="N143" s="112"/>
      <c r="O143" s="112"/>
      <c r="P143" s="112"/>
      <c r="Q143" s="115"/>
      <c r="R143" s="112"/>
      <c r="S143" s="114"/>
      <c r="T143" s="115"/>
      <c r="U143" s="112"/>
      <c r="V143" s="114"/>
      <c r="W143" s="116"/>
    </row>
    <row r="144" spans="1:23" s="41" customFormat="1" hidden="1" x14ac:dyDescent="0.25">
      <c r="A144" s="128" t="s">
        <v>241</v>
      </c>
      <c r="B144" s="109" t="s">
        <v>670</v>
      </c>
      <c r="C144" s="564" t="s">
        <v>242</v>
      </c>
      <c r="D144" s="565"/>
      <c r="E144" s="565"/>
      <c r="F144" s="269">
        <f>F145+F146+F147+F148+F149+F150+F151+F152+F153+F154</f>
        <v>0</v>
      </c>
      <c r="G144" s="162">
        <f t="shared" ref="G144:W144" si="73">G145+G146+G147+G148+G149+G150+G151+G152+G153+G154</f>
        <v>0</v>
      </c>
      <c r="H144" s="172">
        <f t="shared" si="72"/>
        <v>0</v>
      </c>
      <c r="I144" s="111">
        <f t="shared" ref="I144:K144" si="74">I145+I146+I147+I148+I149+I150+I151+I152+I153+I154</f>
        <v>0</v>
      </c>
      <c r="J144" s="112">
        <f t="shared" si="74"/>
        <v>0</v>
      </c>
      <c r="K144" s="112">
        <f t="shared" si="74"/>
        <v>0</v>
      </c>
      <c r="L144" s="111">
        <f t="shared" si="73"/>
        <v>0</v>
      </c>
      <c r="M144" s="112">
        <f t="shared" si="73"/>
        <v>0</v>
      </c>
      <c r="N144" s="112">
        <f t="shared" si="73"/>
        <v>0</v>
      </c>
      <c r="O144" s="112">
        <f t="shared" si="73"/>
        <v>0</v>
      </c>
      <c r="P144" s="112">
        <f t="shared" si="73"/>
        <v>0</v>
      </c>
      <c r="Q144" s="115">
        <f t="shared" si="73"/>
        <v>0</v>
      </c>
      <c r="R144" s="112">
        <f t="shared" si="73"/>
        <v>0</v>
      </c>
      <c r="S144" s="114">
        <f t="shared" si="73"/>
        <v>0</v>
      </c>
      <c r="T144" s="115">
        <f t="shared" si="73"/>
        <v>0</v>
      </c>
      <c r="U144" s="112">
        <f t="shared" si="73"/>
        <v>0</v>
      </c>
      <c r="V144" s="114">
        <f t="shared" si="73"/>
        <v>0</v>
      </c>
      <c r="W144" s="116">
        <f t="shared" si="73"/>
        <v>0</v>
      </c>
    </row>
    <row r="145" spans="1:23" hidden="1" x14ac:dyDescent="0.25">
      <c r="B145" s="55"/>
      <c r="C145" s="2"/>
      <c r="D145" s="524" t="s">
        <v>359</v>
      </c>
      <c r="E145" s="524"/>
      <c r="F145" s="258">
        <f t="shared" ref="F145:F155" si="75">SUM(L145:W145)</f>
        <v>0</v>
      </c>
      <c r="G145" s="151"/>
      <c r="H145" s="169">
        <f t="shared" si="72"/>
        <v>0</v>
      </c>
      <c r="I145" s="76"/>
      <c r="J145" s="1"/>
      <c r="K145" s="1"/>
      <c r="L145" s="76"/>
      <c r="M145" s="1"/>
      <c r="N145" s="1"/>
      <c r="O145" s="1"/>
      <c r="P145" s="1"/>
      <c r="Q145" s="82"/>
      <c r="R145" s="1"/>
      <c r="S145" s="42"/>
      <c r="T145" s="82"/>
      <c r="U145" s="1"/>
      <c r="V145" s="42"/>
      <c r="W145" s="44"/>
    </row>
    <row r="146" spans="1:23" hidden="1" x14ac:dyDescent="0.25">
      <c r="B146" s="55"/>
      <c r="C146" s="2"/>
      <c r="D146" s="524" t="s">
        <v>360</v>
      </c>
      <c r="E146" s="524"/>
      <c r="F146" s="258">
        <f t="shared" si="75"/>
        <v>0</v>
      </c>
      <c r="G146" s="151"/>
      <c r="H146" s="169">
        <f t="shared" si="72"/>
        <v>0</v>
      </c>
      <c r="I146" s="76"/>
      <c r="J146" s="1"/>
      <c r="K146" s="1"/>
      <c r="L146" s="76"/>
      <c r="M146" s="1"/>
      <c r="N146" s="1"/>
      <c r="O146" s="1"/>
      <c r="P146" s="1"/>
      <c r="Q146" s="82"/>
      <c r="R146" s="1"/>
      <c r="S146" s="42"/>
      <c r="T146" s="82"/>
      <c r="U146" s="1"/>
      <c r="V146" s="42"/>
      <c r="W146" s="44"/>
    </row>
    <row r="147" spans="1:23" hidden="1" x14ac:dyDescent="0.25">
      <c r="B147" s="55"/>
      <c r="C147" s="2"/>
      <c r="D147" s="524" t="s">
        <v>361</v>
      </c>
      <c r="E147" s="524"/>
      <c r="F147" s="258">
        <f t="shared" si="75"/>
        <v>0</v>
      </c>
      <c r="G147" s="151"/>
      <c r="H147" s="169">
        <f t="shared" si="72"/>
        <v>0</v>
      </c>
      <c r="I147" s="76"/>
      <c r="J147" s="1"/>
      <c r="K147" s="1"/>
      <c r="L147" s="76"/>
      <c r="M147" s="1"/>
      <c r="N147" s="1"/>
      <c r="O147" s="1"/>
      <c r="P147" s="1"/>
      <c r="Q147" s="82"/>
      <c r="R147" s="1"/>
      <c r="S147" s="42"/>
      <c r="T147" s="82"/>
      <c r="U147" s="1"/>
      <c r="V147" s="42"/>
      <c r="W147" s="44"/>
    </row>
    <row r="148" spans="1:23" hidden="1" x14ac:dyDescent="0.25">
      <c r="B148" s="55"/>
      <c r="C148" s="2"/>
      <c r="D148" s="524" t="s">
        <v>362</v>
      </c>
      <c r="E148" s="524"/>
      <c r="F148" s="258">
        <f t="shared" si="75"/>
        <v>0</v>
      </c>
      <c r="G148" s="151"/>
      <c r="H148" s="169">
        <f t="shared" si="72"/>
        <v>0</v>
      </c>
      <c r="I148" s="76"/>
      <c r="J148" s="1"/>
      <c r="K148" s="1"/>
      <c r="L148" s="76"/>
      <c r="M148" s="1"/>
      <c r="N148" s="1"/>
      <c r="O148" s="1"/>
      <c r="P148" s="1"/>
      <c r="Q148" s="82"/>
      <c r="R148" s="1"/>
      <c r="S148" s="42"/>
      <c r="T148" s="82"/>
      <c r="U148" s="1"/>
      <c r="V148" s="42"/>
      <c r="W148" s="44"/>
    </row>
    <row r="149" spans="1:23" hidden="1" x14ac:dyDescent="0.25">
      <c r="B149" s="55"/>
      <c r="C149" s="2"/>
      <c r="D149" s="524" t="s">
        <v>363</v>
      </c>
      <c r="E149" s="524"/>
      <c r="F149" s="258">
        <f t="shared" si="75"/>
        <v>0</v>
      </c>
      <c r="G149" s="151"/>
      <c r="H149" s="169">
        <f t="shared" si="72"/>
        <v>0</v>
      </c>
      <c r="I149" s="76"/>
      <c r="J149" s="1"/>
      <c r="K149" s="1"/>
      <c r="L149" s="76"/>
      <c r="M149" s="1"/>
      <c r="N149" s="1"/>
      <c r="O149" s="1"/>
      <c r="P149" s="1"/>
      <c r="Q149" s="82"/>
      <c r="R149" s="1"/>
      <c r="S149" s="42"/>
      <c r="T149" s="82"/>
      <c r="U149" s="1"/>
      <c r="V149" s="42"/>
      <c r="W149" s="44"/>
    </row>
    <row r="150" spans="1:23" ht="25.5" hidden="1" customHeight="1" x14ac:dyDescent="0.25">
      <c r="B150" s="55"/>
      <c r="C150" s="2"/>
      <c r="D150" s="523" t="s">
        <v>536</v>
      </c>
      <c r="E150" s="523"/>
      <c r="F150" s="268">
        <f t="shared" si="75"/>
        <v>0</v>
      </c>
      <c r="G150" s="161"/>
      <c r="H150" s="169">
        <f t="shared" si="72"/>
        <v>0</v>
      </c>
      <c r="I150" s="76"/>
      <c r="J150" s="1"/>
      <c r="K150" s="1"/>
      <c r="L150" s="76"/>
      <c r="M150" s="1"/>
      <c r="N150" s="1"/>
      <c r="O150" s="1"/>
      <c r="P150" s="1"/>
      <c r="Q150" s="82"/>
      <c r="R150" s="1"/>
      <c r="S150" s="42"/>
      <c r="T150" s="82"/>
      <c r="U150" s="1"/>
      <c r="V150" s="42"/>
      <c r="W150" s="44"/>
    </row>
    <row r="151" spans="1:23" ht="25.5" hidden="1" customHeight="1" x14ac:dyDescent="0.25">
      <c r="B151" s="55"/>
      <c r="C151" s="2"/>
      <c r="D151" s="523" t="s">
        <v>539</v>
      </c>
      <c r="E151" s="523"/>
      <c r="F151" s="268">
        <f t="shared" si="75"/>
        <v>0</v>
      </c>
      <c r="G151" s="161"/>
      <c r="H151" s="169">
        <f t="shared" si="72"/>
        <v>0</v>
      </c>
      <c r="I151" s="76"/>
      <c r="J151" s="1"/>
      <c r="K151" s="1"/>
      <c r="L151" s="76"/>
      <c r="M151" s="1"/>
      <c r="N151" s="1"/>
      <c r="O151" s="1"/>
      <c r="P151" s="1"/>
      <c r="Q151" s="82"/>
      <c r="R151" s="1"/>
      <c r="S151" s="42"/>
      <c r="T151" s="82"/>
      <c r="U151" s="1"/>
      <c r="V151" s="42"/>
      <c r="W151" s="44"/>
    </row>
    <row r="152" spans="1:23" hidden="1" x14ac:dyDescent="0.25">
      <c r="B152" s="55"/>
      <c r="C152" s="2"/>
      <c r="D152" s="524" t="s">
        <v>365</v>
      </c>
      <c r="E152" s="524"/>
      <c r="F152" s="258">
        <f t="shared" si="75"/>
        <v>0</v>
      </c>
      <c r="G152" s="151"/>
      <c r="H152" s="169">
        <f t="shared" si="72"/>
        <v>0</v>
      </c>
      <c r="I152" s="76"/>
      <c r="J152" s="1"/>
      <c r="K152" s="1"/>
      <c r="L152" s="76"/>
      <c r="M152" s="1"/>
      <c r="N152" s="1"/>
      <c r="O152" s="1"/>
      <c r="P152" s="1"/>
      <c r="Q152" s="82"/>
      <c r="R152" s="1"/>
      <c r="S152" s="42"/>
      <c r="T152" s="82"/>
      <c r="U152" s="1"/>
      <c r="V152" s="42"/>
      <c r="W152" s="44"/>
    </row>
    <row r="153" spans="1:23" ht="25.5" hidden="1" customHeight="1" x14ac:dyDescent="0.25">
      <c r="B153" s="55"/>
      <c r="C153" s="2"/>
      <c r="D153" s="523" t="s">
        <v>542</v>
      </c>
      <c r="E153" s="523"/>
      <c r="F153" s="268">
        <f t="shared" si="75"/>
        <v>0</v>
      </c>
      <c r="G153" s="161"/>
      <c r="H153" s="169">
        <f t="shared" si="72"/>
        <v>0</v>
      </c>
      <c r="I153" s="76"/>
      <c r="J153" s="1"/>
      <c r="K153" s="1"/>
      <c r="L153" s="76"/>
      <c r="M153" s="1"/>
      <c r="N153" s="1"/>
      <c r="O153" s="1"/>
      <c r="P153" s="1"/>
      <c r="Q153" s="82"/>
      <c r="R153" s="1"/>
      <c r="S153" s="42"/>
      <c r="T153" s="82"/>
      <c r="U153" s="1"/>
      <c r="V153" s="42"/>
      <c r="W153" s="44"/>
    </row>
    <row r="154" spans="1:23" hidden="1" x14ac:dyDescent="0.25">
      <c r="B154" s="55"/>
      <c r="C154" s="2"/>
      <c r="D154" s="524" t="s">
        <v>543</v>
      </c>
      <c r="E154" s="524"/>
      <c r="F154" s="258">
        <f t="shared" si="75"/>
        <v>0</v>
      </c>
      <c r="G154" s="151"/>
      <c r="H154" s="169">
        <f t="shared" si="72"/>
        <v>0</v>
      </c>
      <c r="I154" s="76"/>
      <c r="J154" s="1"/>
      <c r="K154" s="1"/>
      <c r="L154" s="76"/>
      <c r="M154" s="1"/>
      <c r="N154" s="1"/>
      <c r="O154" s="1"/>
      <c r="P154" s="1"/>
      <c r="Q154" s="82"/>
      <c r="R154" s="1"/>
      <c r="S154" s="42"/>
      <c r="T154" s="82"/>
      <c r="U154" s="1"/>
      <c r="V154" s="42"/>
      <c r="W154" s="44"/>
    </row>
    <row r="155" spans="1:23" s="41" customFormat="1" ht="15.75" thickBot="1" x14ac:dyDescent="0.3">
      <c r="A155" s="128" t="s">
        <v>243</v>
      </c>
      <c r="B155" s="137" t="s">
        <v>671</v>
      </c>
      <c r="C155" s="600" t="s">
        <v>244</v>
      </c>
      <c r="D155" s="601"/>
      <c r="E155" s="601"/>
      <c r="F155" s="270">
        <f t="shared" si="75"/>
        <v>3569984.14</v>
      </c>
      <c r="G155" s="163"/>
      <c r="H155" s="172">
        <f t="shared" si="72"/>
        <v>3569984.14</v>
      </c>
      <c r="I155" s="111">
        <f>V155</f>
        <v>832484.14</v>
      </c>
      <c r="J155" s="112">
        <f>W155</f>
        <v>2737500</v>
      </c>
      <c r="K155" s="112"/>
      <c r="L155" s="111"/>
      <c r="M155" s="112"/>
      <c r="N155" s="112"/>
      <c r="O155" s="112"/>
      <c r="P155" s="112"/>
      <c r="Q155" s="115"/>
      <c r="R155" s="112"/>
      <c r="S155" s="114"/>
      <c r="T155" s="115"/>
      <c r="U155" s="112"/>
      <c r="V155" s="114">
        <v>832484.14</v>
      </c>
      <c r="W155" s="116">
        <v>2737500</v>
      </c>
    </row>
    <row r="156" spans="1:23" ht="15.75" thickBot="1" x14ac:dyDescent="0.3">
      <c r="B156" s="101" t="s">
        <v>245</v>
      </c>
      <c r="C156" s="560" t="s">
        <v>246</v>
      </c>
      <c r="D156" s="561"/>
      <c r="E156" s="561"/>
      <c r="F156" s="261">
        <f>F157+F158+F161+F162+F163+F164+F165</f>
        <v>3250000</v>
      </c>
      <c r="G156" s="154">
        <f t="shared" ref="G156:W156" si="76">G157+G158+G161+G162+G163+G164+G165</f>
        <v>0</v>
      </c>
      <c r="H156" s="166">
        <f t="shared" si="72"/>
        <v>3250000</v>
      </c>
      <c r="I156" s="87">
        <f t="shared" ref="I156:K156" si="77">I157+I158+I161+I162+I163+I164+I165</f>
        <v>0</v>
      </c>
      <c r="J156" s="88">
        <f t="shared" si="77"/>
        <v>0</v>
      </c>
      <c r="K156" s="88">
        <f t="shared" si="77"/>
        <v>3250000</v>
      </c>
      <c r="L156" s="87">
        <f t="shared" si="76"/>
        <v>0</v>
      </c>
      <c r="M156" s="88">
        <f t="shared" si="76"/>
        <v>0</v>
      </c>
      <c r="N156" s="88">
        <f t="shared" si="76"/>
        <v>0</v>
      </c>
      <c r="O156" s="88">
        <f t="shared" si="76"/>
        <v>0</v>
      </c>
      <c r="P156" s="88">
        <f t="shared" si="76"/>
        <v>3250000</v>
      </c>
      <c r="Q156" s="91">
        <f t="shared" si="76"/>
        <v>0</v>
      </c>
      <c r="R156" s="88">
        <f t="shared" si="76"/>
        <v>0</v>
      </c>
      <c r="S156" s="90">
        <f t="shared" si="76"/>
        <v>0</v>
      </c>
      <c r="T156" s="91">
        <f t="shared" si="76"/>
        <v>0</v>
      </c>
      <c r="U156" s="88">
        <f t="shared" si="76"/>
        <v>0</v>
      </c>
      <c r="V156" s="90">
        <f t="shared" si="76"/>
        <v>0</v>
      </c>
      <c r="W156" s="92">
        <f t="shared" si="76"/>
        <v>0</v>
      </c>
    </row>
    <row r="157" spans="1:23" s="18" customFormat="1" hidden="1" x14ac:dyDescent="0.25">
      <c r="A157" s="128" t="s">
        <v>247</v>
      </c>
      <c r="B157" s="117" t="s">
        <v>672</v>
      </c>
      <c r="C157" s="574" t="s">
        <v>248</v>
      </c>
      <c r="D157" s="575"/>
      <c r="E157" s="575"/>
      <c r="F157" s="257">
        <f t="shared" ref="F157" si="78">SUM(L157:W157)</f>
        <v>0</v>
      </c>
      <c r="G157" s="150"/>
      <c r="H157" s="168">
        <f t="shared" si="72"/>
        <v>0</v>
      </c>
      <c r="I157" s="95"/>
      <c r="J157" s="96"/>
      <c r="K157" s="96"/>
      <c r="L157" s="95"/>
      <c r="M157" s="96"/>
      <c r="N157" s="96"/>
      <c r="O157" s="96"/>
      <c r="P157" s="96"/>
      <c r="Q157" s="99"/>
      <c r="R157" s="96"/>
      <c r="S157" s="98"/>
      <c r="T157" s="99"/>
      <c r="U157" s="96"/>
      <c r="V157" s="98"/>
      <c r="W157" s="100"/>
    </row>
    <row r="158" spans="1:23" s="18" customFormat="1" hidden="1" x14ac:dyDescent="0.25">
      <c r="A158" s="128" t="s">
        <v>249</v>
      </c>
      <c r="B158" s="93" t="s">
        <v>673</v>
      </c>
      <c r="C158" s="556" t="s">
        <v>250</v>
      </c>
      <c r="D158" s="557"/>
      <c r="E158" s="557"/>
      <c r="F158" s="259">
        <f>F159+F160</f>
        <v>0</v>
      </c>
      <c r="G158" s="152">
        <f t="shared" ref="G158:W158" si="79">G159+G160</f>
        <v>0</v>
      </c>
      <c r="H158" s="168">
        <f t="shared" si="72"/>
        <v>0</v>
      </c>
      <c r="I158" s="95">
        <f t="shared" ref="I158:K158" si="80">I159+I160</f>
        <v>0</v>
      </c>
      <c r="J158" s="96">
        <f t="shared" si="80"/>
        <v>0</v>
      </c>
      <c r="K158" s="96">
        <f t="shared" si="80"/>
        <v>0</v>
      </c>
      <c r="L158" s="95">
        <f t="shared" si="79"/>
        <v>0</v>
      </c>
      <c r="M158" s="96">
        <f t="shared" si="79"/>
        <v>0</v>
      </c>
      <c r="N158" s="96">
        <f t="shared" si="79"/>
        <v>0</v>
      </c>
      <c r="O158" s="96">
        <f t="shared" si="79"/>
        <v>0</v>
      </c>
      <c r="P158" s="96">
        <f t="shared" si="79"/>
        <v>0</v>
      </c>
      <c r="Q158" s="99">
        <f t="shared" si="79"/>
        <v>0</v>
      </c>
      <c r="R158" s="96">
        <f t="shared" si="79"/>
        <v>0</v>
      </c>
      <c r="S158" s="98">
        <f t="shared" si="79"/>
        <v>0</v>
      </c>
      <c r="T158" s="99">
        <f t="shared" si="79"/>
        <v>0</v>
      </c>
      <c r="U158" s="96">
        <f t="shared" si="79"/>
        <v>0</v>
      </c>
      <c r="V158" s="98">
        <f t="shared" si="79"/>
        <v>0</v>
      </c>
      <c r="W158" s="100">
        <f t="shared" si="79"/>
        <v>0</v>
      </c>
    </row>
    <row r="159" spans="1:23" hidden="1" x14ac:dyDescent="0.25">
      <c r="B159" s="55"/>
      <c r="C159" s="2"/>
      <c r="D159" s="524" t="s">
        <v>250</v>
      </c>
      <c r="E159" s="524"/>
      <c r="F159" s="258">
        <f t="shared" ref="F159:F165" si="81">SUM(L159:W159)</f>
        <v>0</v>
      </c>
      <c r="G159" s="151"/>
      <c r="H159" s="169">
        <f t="shared" si="72"/>
        <v>0</v>
      </c>
      <c r="I159" s="76"/>
      <c r="J159" s="1"/>
      <c r="K159" s="1"/>
      <c r="L159" s="76"/>
      <c r="M159" s="1"/>
      <c r="N159" s="1"/>
      <c r="O159" s="1"/>
      <c r="P159" s="1"/>
      <c r="Q159" s="82"/>
      <c r="R159" s="1"/>
      <c r="S159" s="42"/>
      <c r="T159" s="82"/>
      <c r="U159" s="1"/>
      <c r="V159" s="42"/>
      <c r="W159" s="44"/>
    </row>
    <row r="160" spans="1:23" hidden="1" x14ac:dyDescent="0.25">
      <c r="B160" s="55"/>
      <c r="C160" s="2"/>
      <c r="D160" s="524" t="s">
        <v>349</v>
      </c>
      <c r="E160" s="524"/>
      <c r="F160" s="258">
        <f t="shared" si="81"/>
        <v>0</v>
      </c>
      <c r="G160" s="151"/>
      <c r="H160" s="169">
        <f t="shared" si="72"/>
        <v>0</v>
      </c>
      <c r="I160" s="76"/>
      <c r="J160" s="1"/>
      <c r="K160" s="1"/>
      <c r="L160" s="76"/>
      <c r="M160" s="1"/>
      <c r="N160" s="1"/>
      <c r="O160" s="1"/>
      <c r="P160" s="1"/>
      <c r="Q160" s="82"/>
      <c r="R160" s="1"/>
      <c r="S160" s="42"/>
      <c r="T160" s="82"/>
      <c r="U160" s="1"/>
      <c r="V160" s="42"/>
      <c r="W160" s="44"/>
    </row>
    <row r="161" spans="1:23" s="18" customFormat="1" hidden="1" x14ac:dyDescent="0.25">
      <c r="A161" s="128" t="s">
        <v>251</v>
      </c>
      <c r="B161" s="93" t="s">
        <v>674</v>
      </c>
      <c r="C161" s="556" t="s">
        <v>252</v>
      </c>
      <c r="D161" s="557"/>
      <c r="E161" s="557"/>
      <c r="F161" s="259">
        <f t="shared" si="81"/>
        <v>0</v>
      </c>
      <c r="G161" s="152"/>
      <c r="H161" s="168">
        <f t="shared" si="72"/>
        <v>0</v>
      </c>
      <c r="I161" s="95"/>
      <c r="J161" s="96"/>
      <c r="K161" s="96"/>
      <c r="L161" s="95"/>
      <c r="M161" s="96"/>
      <c r="N161" s="96"/>
      <c r="O161" s="96"/>
      <c r="P161" s="96"/>
      <c r="Q161" s="99"/>
      <c r="R161" s="96"/>
      <c r="S161" s="98"/>
      <c r="T161" s="99"/>
      <c r="U161" s="96"/>
      <c r="V161" s="98"/>
      <c r="W161" s="100"/>
    </row>
    <row r="162" spans="1:23" s="18" customFormat="1" x14ac:dyDescent="0.25">
      <c r="A162" s="128" t="s">
        <v>253</v>
      </c>
      <c r="B162" s="93" t="s">
        <v>675</v>
      </c>
      <c r="C162" s="556" t="s">
        <v>254</v>
      </c>
      <c r="D162" s="557"/>
      <c r="E162" s="557"/>
      <c r="F162" s="259">
        <f t="shared" si="81"/>
        <v>2559055.1181102362</v>
      </c>
      <c r="G162" s="152"/>
      <c r="H162" s="168">
        <f t="shared" si="72"/>
        <v>2559055.1181102362</v>
      </c>
      <c r="I162" s="95"/>
      <c r="J162" s="96"/>
      <c r="K162" s="96">
        <f>H162</f>
        <v>2559055.1181102362</v>
      </c>
      <c r="L162" s="95"/>
      <c r="M162" s="96"/>
      <c r="N162" s="96"/>
      <c r="O162" s="96"/>
      <c r="P162" s="96">
        <v>2559055.1181102362</v>
      </c>
      <c r="Q162" s="99"/>
      <c r="R162" s="96"/>
      <c r="S162" s="98"/>
      <c r="T162" s="99"/>
      <c r="U162" s="96"/>
      <c r="V162" s="98"/>
      <c r="W162" s="100"/>
    </row>
    <row r="163" spans="1:23" s="18" customFormat="1" hidden="1" x14ac:dyDescent="0.25">
      <c r="A163" s="128" t="s">
        <v>255</v>
      </c>
      <c r="B163" s="93" t="s">
        <v>676</v>
      </c>
      <c r="C163" s="556" t="s">
        <v>256</v>
      </c>
      <c r="D163" s="557"/>
      <c r="E163" s="557"/>
      <c r="F163" s="259">
        <f t="shared" si="81"/>
        <v>0</v>
      </c>
      <c r="G163" s="152"/>
      <c r="H163" s="168">
        <f t="shared" si="72"/>
        <v>0</v>
      </c>
      <c r="I163" s="95"/>
      <c r="J163" s="96"/>
      <c r="K163" s="96"/>
      <c r="L163" s="95"/>
      <c r="M163" s="96"/>
      <c r="N163" s="96"/>
      <c r="O163" s="96"/>
      <c r="P163" s="96"/>
      <c r="Q163" s="99"/>
      <c r="R163" s="96"/>
      <c r="S163" s="98"/>
      <c r="T163" s="99"/>
      <c r="U163" s="96"/>
      <c r="V163" s="98"/>
      <c r="W163" s="100"/>
    </row>
    <row r="164" spans="1:23" s="18" customFormat="1" hidden="1" x14ac:dyDescent="0.25">
      <c r="A164" s="128" t="s">
        <v>257</v>
      </c>
      <c r="B164" s="93" t="s">
        <v>677</v>
      </c>
      <c r="C164" s="556" t="s">
        <v>258</v>
      </c>
      <c r="D164" s="557"/>
      <c r="E164" s="557"/>
      <c r="F164" s="259">
        <f t="shared" si="81"/>
        <v>0</v>
      </c>
      <c r="G164" s="152"/>
      <c r="H164" s="168">
        <f t="shared" si="72"/>
        <v>0</v>
      </c>
      <c r="I164" s="95"/>
      <c r="J164" s="96"/>
      <c r="K164" s="96"/>
      <c r="L164" s="95"/>
      <c r="M164" s="96"/>
      <c r="N164" s="96"/>
      <c r="O164" s="96"/>
      <c r="P164" s="96"/>
      <c r="Q164" s="99"/>
      <c r="R164" s="96"/>
      <c r="S164" s="98"/>
      <c r="T164" s="99"/>
      <c r="U164" s="96"/>
      <c r="V164" s="98"/>
      <c r="W164" s="100"/>
    </row>
    <row r="165" spans="1:23" s="18" customFormat="1" ht="15.75" thickBot="1" x14ac:dyDescent="0.3">
      <c r="A165" s="128" t="s">
        <v>259</v>
      </c>
      <c r="B165" s="127" t="s">
        <v>678</v>
      </c>
      <c r="C165" s="596" t="s">
        <v>260</v>
      </c>
      <c r="D165" s="597"/>
      <c r="E165" s="597"/>
      <c r="F165" s="271">
        <f t="shared" si="81"/>
        <v>690944.88188976387</v>
      </c>
      <c r="G165" s="164"/>
      <c r="H165" s="168">
        <f t="shared" si="72"/>
        <v>690944.88188976387</v>
      </c>
      <c r="I165" s="95"/>
      <c r="J165" s="96"/>
      <c r="K165" s="96">
        <f>H165</f>
        <v>690944.88188976387</v>
      </c>
      <c r="L165" s="95"/>
      <c r="M165" s="96"/>
      <c r="N165" s="96"/>
      <c r="O165" s="96"/>
      <c r="P165" s="96">
        <v>690944.88188976387</v>
      </c>
      <c r="Q165" s="99"/>
      <c r="R165" s="96"/>
      <c r="S165" s="98"/>
      <c r="T165" s="99"/>
      <c r="U165" s="96"/>
      <c r="V165" s="98"/>
      <c r="W165" s="100"/>
    </row>
    <row r="166" spans="1:23" ht="15.75" thickBot="1" x14ac:dyDescent="0.3">
      <c r="B166" s="101" t="s">
        <v>261</v>
      </c>
      <c r="C166" s="560" t="s">
        <v>262</v>
      </c>
      <c r="D166" s="561"/>
      <c r="E166" s="561"/>
      <c r="F166" s="261">
        <f>F167+F168+F169+F170</f>
        <v>0</v>
      </c>
      <c r="G166" s="154">
        <f t="shared" ref="G166:W166" si="82">G167+G168+G169+G170</f>
        <v>0</v>
      </c>
      <c r="H166" s="166">
        <f t="shared" si="72"/>
        <v>0</v>
      </c>
      <c r="I166" s="87">
        <f t="shared" ref="I166:K166" si="83">I167+I168+I169+I170</f>
        <v>0</v>
      </c>
      <c r="J166" s="88">
        <f t="shared" si="83"/>
        <v>0</v>
      </c>
      <c r="K166" s="88">
        <f t="shared" si="83"/>
        <v>0</v>
      </c>
      <c r="L166" s="87">
        <f t="shared" si="82"/>
        <v>0</v>
      </c>
      <c r="M166" s="88">
        <f t="shared" si="82"/>
        <v>0</v>
      </c>
      <c r="N166" s="88">
        <f t="shared" si="82"/>
        <v>0</v>
      </c>
      <c r="O166" s="88">
        <f t="shared" si="82"/>
        <v>0</v>
      </c>
      <c r="P166" s="88">
        <f t="shared" si="82"/>
        <v>0</v>
      </c>
      <c r="Q166" s="91">
        <f t="shared" si="82"/>
        <v>0</v>
      </c>
      <c r="R166" s="88">
        <f t="shared" si="82"/>
        <v>0</v>
      </c>
      <c r="S166" s="90">
        <f t="shared" si="82"/>
        <v>0</v>
      </c>
      <c r="T166" s="91">
        <f t="shared" si="82"/>
        <v>0</v>
      </c>
      <c r="U166" s="88">
        <f t="shared" si="82"/>
        <v>0</v>
      </c>
      <c r="V166" s="90">
        <f t="shared" si="82"/>
        <v>0</v>
      </c>
      <c r="W166" s="92">
        <f t="shared" si="82"/>
        <v>0</v>
      </c>
    </row>
    <row r="167" spans="1:23" s="18" customFormat="1" hidden="1" x14ac:dyDescent="0.25">
      <c r="A167" s="128" t="s">
        <v>263</v>
      </c>
      <c r="B167" s="283" t="s">
        <v>679</v>
      </c>
      <c r="C167" s="598" t="s">
        <v>264</v>
      </c>
      <c r="D167" s="599"/>
      <c r="E167" s="599"/>
      <c r="F167" s="284">
        <f t="shared" ref="F167:F170" si="84">SUM(L167:W167)</f>
        <v>0</v>
      </c>
      <c r="G167" s="285"/>
      <c r="H167" s="286">
        <f t="shared" si="72"/>
        <v>0</v>
      </c>
      <c r="I167" s="287"/>
      <c r="J167" s="288"/>
      <c r="K167" s="288"/>
      <c r="L167" s="287"/>
      <c r="M167" s="288"/>
      <c r="N167" s="288"/>
      <c r="O167" s="288"/>
      <c r="P167" s="288"/>
      <c r="Q167" s="289"/>
      <c r="R167" s="288"/>
      <c r="S167" s="290"/>
      <c r="T167" s="289"/>
      <c r="U167" s="288"/>
      <c r="V167" s="290"/>
      <c r="W167" s="291"/>
    </row>
    <row r="168" spans="1:23" s="18" customFormat="1" hidden="1" x14ac:dyDescent="0.25">
      <c r="A168" s="128" t="s">
        <v>265</v>
      </c>
      <c r="B168" s="292" t="s">
        <v>680</v>
      </c>
      <c r="C168" s="592" t="s">
        <v>887</v>
      </c>
      <c r="D168" s="593"/>
      <c r="E168" s="593"/>
      <c r="F168" s="293">
        <f t="shared" si="84"/>
        <v>0</v>
      </c>
      <c r="G168" s="294"/>
      <c r="H168" s="286">
        <f t="shared" si="72"/>
        <v>0</v>
      </c>
      <c r="I168" s="287"/>
      <c r="J168" s="288"/>
      <c r="K168" s="288"/>
      <c r="L168" s="287"/>
      <c r="M168" s="288"/>
      <c r="N168" s="288"/>
      <c r="O168" s="288"/>
      <c r="P168" s="288"/>
      <c r="Q168" s="289"/>
      <c r="R168" s="288"/>
      <c r="S168" s="290"/>
      <c r="T168" s="289"/>
      <c r="U168" s="288"/>
      <c r="V168" s="290"/>
      <c r="W168" s="291"/>
    </row>
    <row r="169" spans="1:23" s="18" customFormat="1" hidden="1" x14ac:dyDescent="0.25">
      <c r="A169" s="128" t="s">
        <v>266</v>
      </c>
      <c r="B169" s="292" t="s">
        <v>681</v>
      </c>
      <c r="C169" s="592" t="s">
        <v>267</v>
      </c>
      <c r="D169" s="593"/>
      <c r="E169" s="593"/>
      <c r="F169" s="293">
        <f t="shared" si="84"/>
        <v>0</v>
      </c>
      <c r="G169" s="294"/>
      <c r="H169" s="286">
        <f t="shared" si="72"/>
        <v>0</v>
      </c>
      <c r="I169" s="287"/>
      <c r="J169" s="288"/>
      <c r="K169" s="288"/>
      <c r="L169" s="287"/>
      <c r="M169" s="288"/>
      <c r="N169" s="288"/>
      <c r="O169" s="288"/>
      <c r="P169" s="288"/>
      <c r="Q169" s="289"/>
      <c r="R169" s="288"/>
      <c r="S169" s="290"/>
      <c r="T169" s="289"/>
      <c r="U169" s="288"/>
      <c r="V169" s="290"/>
      <c r="W169" s="291"/>
    </row>
    <row r="170" spans="1:23" s="18" customFormat="1" ht="15.75" hidden="1" thickBot="1" x14ac:dyDescent="0.3">
      <c r="A170" s="128" t="s">
        <v>268</v>
      </c>
      <c r="B170" s="295" t="s">
        <v>682</v>
      </c>
      <c r="C170" s="594" t="s">
        <v>366</v>
      </c>
      <c r="D170" s="595"/>
      <c r="E170" s="595"/>
      <c r="F170" s="296">
        <f t="shared" si="84"/>
        <v>0</v>
      </c>
      <c r="G170" s="297"/>
      <c r="H170" s="286">
        <f t="shared" si="72"/>
        <v>0</v>
      </c>
      <c r="I170" s="287"/>
      <c r="J170" s="288"/>
      <c r="K170" s="288"/>
      <c r="L170" s="287"/>
      <c r="M170" s="288"/>
      <c r="N170" s="288"/>
      <c r="O170" s="288"/>
      <c r="P170" s="288"/>
      <c r="Q170" s="289"/>
      <c r="R170" s="288"/>
      <c r="S170" s="290"/>
      <c r="T170" s="289"/>
      <c r="U170" s="288"/>
      <c r="V170" s="290"/>
      <c r="W170" s="291"/>
    </row>
    <row r="171" spans="1:23" ht="15.75" thickBot="1" x14ac:dyDescent="0.3">
      <c r="B171" s="101" t="s">
        <v>269</v>
      </c>
      <c r="C171" s="560" t="s">
        <v>270</v>
      </c>
      <c r="D171" s="561"/>
      <c r="E171" s="561"/>
      <c r="F171" s="261">
        <f>F172+F173+F184+F195+F206+F209+F221+F222+F223</f>
        <v>0</v>
      </c>
      <c r="G171" s="154">
        <f t="shared" ref="G171:W171" si="85">G172+G173+G184+G195+G206+G209+G221+G222+G223</f>
        <v>0</v>
      </c>
      <c r="H171" s="166">
        <f t="shared" si="72"/>
        <v>0</v>
      </c>
      <c r="I171" s="87">
        <f t="shared" ref="I171:K171" si="86">I172+I173+I184+I195+I206+I209+I221+I222+I223</f>
        <v>0</v>
      </c>
      <c r="J171" s="88">
        <f t="shared" si="86"/>
        <v>0</v>
      </c>
      <c r="K171" s="88">
        <f t="shared" si="86"/>
        <v>0</v>
      </c>
      <c r="L171" s="87">
        <f t="shared" si="85"/>
        <v>0</v>
      </c>
      <c r="M171" s="88">
        <f t="shared" si="85"/>
        <v>0</v>
      </c>
      <c r="N171" s="88">
        <f t="shared" si="85"/>
        <v>0</v>
      </c>
      <c r="O171" s="88">
        <f t="shared" si="85"/>
        <v>0</v>
      </c>
      <c r="P171" s="88">
        <f t="shared" si="85"/>
        <v>0</v>
      </c>
      <c r="Q171" s="91">
        <f t="shared" si="85"/>
        <v>0</v>
      </c>
      <c r="R171" s="88">
        <f t="shared" si="85"/>
        <v>0</v>
      </c>
      <c r="S171" s="90">
        <f t="shared" si="85"/>
        <v>0</v>
      </c>
      <c r="T171" s="91">
        <f t="shared" si="85"/>
        <v>0</v>
      </c>
      <c r="U171" s="88">
        <f t="shared" si="85"/>
        <v>0</v>
      </c>
      <c r="V171" s="90">
        <f t="shared" si="85"/>
        <v>0</v>
      </c>
      <c r="W171" s="92">
        <f t="shared" si="85"/>
        <v>0</v>
      </c>
    </row>
    <row r="172" spans="1:23" s="18" customFormat="1" ht="25.5" hidden="1" customHeight="1" x14ac:dyDescent="0.25">
      <c r="A172" s="128" t="s">
        <v>271</v>
      </c>
      <c r="B172" s="93" t="s">
        <v>683</v>
      </c>
      <c r="C172" s="532" t="s">
        <v>367</v>
      </c>
      <c r="D172" s="533"/>
      <c r="E172" s="533"/>
      <c r="F172" s="272">
        <f t="shared" ref="F172" si="87">SUM(L172:W172)</f>
        <v>0</v>
      </c>
      <c r="G172" s="165"/>
      <c r="H172" s="168">
        <f t="shared" si="72"/>
        <v>0</v>
      </c>
      <c r="I172" s="95"/>
      <c r="J172" s="96"/>
      <c r="K172" s="96"/>
      <c r="L172" s="95"/>
      <c r="M172" s="96"/>
      <c r="N172" s="96"/>
      <c r="O172" s="96"/>
      <c r="P172" s="96"/>
      <c r="Q172" s="99"/>
      <c r="R172" s="96"/>
      <c r="S172" s="98"/>
      <c r="T172" s="99"/>
      <c r="U172" s="96"/>
      <c r="V172" s="98"/>
      <c r="W172" s="100"/>
    </row>
    <row r="173" spans="1:23" s="18" customFormat="1" ht="16.350000000000001" hidden="1" customHeight="1" x14ac:dyDescent="0.25">
      <c r="A173" s="128" t="s">
        <v>272</v>
      </c>
      <c r="B173" s="93" t="s">
        <v>684</v>
      </c>
      <c r="C173" s="590" t="s">
        <v>812</v>
      </c>
      <c r="D173" s="591"/>
      <c r="E173" s="591"/>
      <c r="F173" s="272">
        <f>F174+F175+F176+F177+F178+F179+F180+F181+F182+F183</f>
        <v>0</v>
      </c>
      <c r="G173" s="165">
        <f t="shared" ref="G173:W173" si="88">G174+G175+G176+G177+G178+G179+G180+G181+G182+G183</f>
        <v>0</v>
      </c>
      <c r="H173" s="168">
        <f t="shared" si="72"/>
        <v>0</v>
      </c>
      <c r="I173" s="95">
        <f t="shared" ref="I173:K173" si="89">I174+I175+I176+I177+I178+I179+I180+I181+I182+I183</f>
        <v>0</v>
      </c>
      <c r="J173" s="96">
        <f t="shared" si="89"/>
        <v>0</v>
      </c>
      <c r="K173" s="96">
        <f t="shared" si="89"/>
        <v>0</v>
      </c>
      <c r="L173" s="95">
        <f t="shared" si="88"/>
        <v>0</v>
      </c>
      <c r="M173" s="96">
        <f t="shared" si="88"/>
        <v>0</v>
      </c>
      <c r="N173" s="96">
        <f t="shared" si="88"/>
        <v>0</v>
      </c>
      <c r="O173" s="96">
        <f t="shared" si="88"/>
        <v>0</v>
      </c>
      <c r="P173" s="96">
        <f t="shared" si="88"/>
        <v>0</v>
      </c>
      <c r="Q173" s="99">
        <f t="shared" si="88"/>
        <v>0</v>
      </c>
      <c r="R173" s="96">
        <f t="shared" si="88"/>
        <v>0</v>
      </c>
      <c r="S173" s="98">
        <f t="shared" si="88"/>
        <v>0</v>
      </c>
      <c r="T173" s="99">
        <f t="shared" si="88"/>
        <v>0</v>
      </c>
      <c r="U173" s="96">
        <f t="shared" si="88"/>
        <v>0</v>
      </c>
      <c r="V173" s="98">
        <f t="shared" si="88"/>
        <v>0</v>
      </c>
      <c r="W173" s="100">
        <f t="shared" si="88"/>
        <v>0</v>
      </c>
    </row>
    <row r="174" spans="1:23" hidden="1" x14ac:dyDescent="0.25">
      <c r="B174" s="55"/>
      <c r="C174" s="2"/>
      <c r="D174" s="524" t="s">
        <v>813</v>
      </c>
      <c r="E174" s="524"/>
      <c r="F174" s="258">
        <f t="shared" ref="F174:F183" si="90">SUM(L174:W174)</f>
        <v>0</v>
      </c>
      <c r="G174" s="151"/>
      <c r="H174" s="169">
        <f t="shared" si="72"/>
        <v>0</v>
      </c>
      <c r="I174" s="76"/>
      <c r="J174" s="1"/>
      <c r="K174" s="1"/>
      <c r="L174" s="76"/>
      <c r="M174" s="1"/>
      <c r="N174" s="1"/>
      <c r="O174" s="1"/>
      <c r="P174" s="1"/>
      <c r="Q174" s="82"/>
      <c r="R174" s="1"/>
      <c r="S174" s="42"/>
      <c r="T174" s="82"/>
      <c r="U174" s="1"/>
      <c r="V174" s="42"/>
      <c r="W174" s="44"/>
    </row>
    <row r="175" spans="1:23" hidden="1" x14ac:dyDescent="0.25">
      <c r="B175" s="55"/>
      <c r="C175" s="2"/>
      <c r="D175" s="524" t="s">
        <v>814</v>
      </c>
      <c r="E175" s="524"/>
      <c r="F175" s="258">
        <f t="shared" si="90"/>
        <v>0</v>
      </c>
      <c r="G175" s="151"/>
      <c r="H175" s="169">
        <f t="shared" si="72"/>
        <v>0</v>
      </c>
      <c r="I175" s="76"/>
      <c r="J175" s="1"/>
      <c r="K175" s="1"/>
      <c r="L175" s="76"/>
      <c r="M175" s="1"/>
      <c r="N175" s="1"/>
      <c r="O175" s="1"/>
      <c r="P175" s="1"/>
      <c r="Q175" s="82"/>
      <c r="R175" s="1"/>
      <c r="S175" s="42"/>
      <c r="T175" s="82"/>
      <c r="U175" s="1"/>
      <c r="V175" s="42"/>
      <c r="W175" s="44"/>
    </row>
    <row r="176" spans="1:23" hidden="1" x14ac:dyDescent="0.25">
      <c r="B176" s="55"/>
      <c r="C176" s="2"/>
      <c r="D176" s="524" t="s">
        <v>545</v>
      </c>
      <c r="E176" s="524"/>
      <c r="F176" s="258">
        <f t="shared" si="90"/>
        <v>0</v>
      </c>
      <c r="G176" s="151"/>
      <c r="H176" s="169">
        <f t="shared" si="72"/>
        <v>0</v>
      </c>
      <c r="I176" s="76"/>
      <c r="J176" s="1"/>
      <c r="K176" s="1"/>
      <c r="L176" s="76"/>
      <c r="M176" s="1"/>
      <c r="N176" s="1"/>
      <c r="O176" s="1"/>
      <c r="P176" s="1"/>
      <c r="Q176" s="82"/>
      <c r="R176" s="1"/>
      <c r="S176" s="42"/>
      <c r="T176" s="82"/>
      <c r="U176" s="1"/>
      <c r="V176" s="42"/>
      <c r="W176" s="44"/>
    </row>
    <row r="177" spans="1:23" ht="25.5" hidden="1" customHeight="1" x14ac:dyDescent="0.25">
      <c r="B177" s="55"/>
      <c r="C177" s="2"/>
      <c r="D177" s="523" t="s">
        <v>548</v>
      </c>
      <c r="E177" s="523"/>
      <c r="F177" s="268">
        <f t="shared" si="90"/>
        <v>0</v>
      </c>
      <c r="G177" s="161"/>
      <c r="H177" s="169">
        <f t="shared" si="72"/>
        <v>0</v>
      </c>
      <c r="I177" s="76"/>
      <c r="J177" s="1"/>
      <c r="K177" s="1"/>
      <c r="L177" s="76"/>
      <c r="M177" s="1"/>
      <c r="N177" s="1"/>
      <c r="O177" s="1"/>
      <c r="P177" s="1"/>
      <c r="Q177" s="82"/>
      <c r="R177" s="1"/>
      <c r="S177" s="42"/>
      <c r="T177" s="82"/>
      <c r="U177" s="1"/>
      <c r="V177" s="42"/>
      <c r="W177" s="44"/>
    </row>
    <row r="178" spans="1:23" hidden="1" x14ac:dyDescent="0.25">
      <c r="B178" s="55"/>
      <c r="C178" s="2"/>
      <c r="D178" s="524" t="s">
        <v>550</v>
      </c>
      <c r="E178" s="524"/>
      <c r="F178" s="258">
        <f t="shared" si="90"/>
        <v>0</v>
      </c>
      <c r="G178" s="151"/>
      <c r="H178" s="169">
        <f t="shared" si="72"/>
        <v>0</v>
      </c>
      <c r="I178" s="76"/>
      <c r="J178" s="1"/>
      <c r="K178" s="1"/>
      <c r="L178" s="76"/>
      <c r="M178" s="1"/>
      <c r="N178" s="1"/>
      <c r="O178" s="1"/>
      <c r="P178" s="1"/>
      <c r="Q178" s="82"/>
      <c r="R178" s="1"/>
      <c r="S178" s="42"/>
      <c r="T178" s="82"/>
      <c r="U178" s="1"/>
      <c r="V178" s="42"/>
      <c r="W178" s="44"/>
    </row>
    <row r="179" spans="1:23" hidden="1" x14ac:dyDescent="0.25">
      <c r="B179" s="55"/>
      <c r="C179" s="2"/>
      <c r="D179" s="524" t="s">
        <v>551</v>
      </c>
      <c r="E179" s="524"/>
      <c r="F179" s="258">
        <f t="shared" si="90"/>
        <v>0</v>
      </c>
      <c r="G179" s="151"/>
      <c r="H179" s="169">
        <f t="shared" si="72"/>
        <v>0</v>
      </c>
      <c r="I179" s="76"/>
      <c r="J179" s="1"/>
      <c r="K179" s="1"/>
      <c r="L179" s="76"/>
      <c r="M179" s="1"/>
      <c r="N179" s="1"/>
      <c r="O179" s="1"/>
      <c r="P179" s="1"/>
      <c r="Q179" s="82"/>
      <c r="R179" s="1"/>
      <c r="S179" s="42"/>
      <c r="T179" s="82"/>
      <c r="U179" s="1"/>
      <c r="V179" s="42"/>
      <c r="W179" s="44"/>
    </row>
    <row r="180" spans="1:23" ht="25.5" hidden="1" customHeight="1" x14ac:dyDescent="0.25">
      <c r="B180" s="55"/>
      <c r="C180" s="2"/>
      <c r="D180" s="523" t="s">
        <v>555</v>
      </c>
      <c r="E180" s="523"/>
      <c r="F180" s="268">
        <f t="shared" si="90"/>
        <v>0</v>
      </c>
      <c r="G180" s="161"/>
      <c r="H180" s="169">
        <f t="shared" si="72"/>
        <v>0</v>
      </c>
      <c r="I180" s="76"/>
      <c r="J180" s="1"/>
      <c r="K180" s="1"/>
      <c r="L180" s="76"/>
      <c r="M180" s="1"/>
      <c r="N180" s="1"/>
      <c r="O180" s="1"/>
      <c r="P180" s="1"/>
      <c r="Q180" s="82"/>
      <c r="R180" s="1"/>
      <c r="S180" s="42"/>
      <c r="T180" s="82"/>
      <c r="U180" s="1"/>
      <c r="V180" s="42"/>
      <c r="W180" s="44"/>
    </row>
    <row r="181" spans="1:23" ht="25.5" hidden="1" customHeight="1" x14ac:dyDescent="0.25">
      <c r="B181" s="55"/>
      <c r="C181" s="2"/>
      <c r="D181" s="523" t="s">
        <v>558</v>
      </c>
      <c r="E181" s="523"/>
      <c r="F181" s="268">
        <f t="shared" si="90"/>
        <v>0</v>
      </c>
      <c r="G181" s="161"/>
      <c r="H181" s="169">
        <f t="shared" si="72"/>
        <v>0</v>
      </c>
      <c r="I181" s="76"/>
      <c r="J181" s="1"/>
      <c r="K181" s="1"/>
      <c r="L181" s="76"/>
      <c r="M181" s="1"/>
      <c r="N181" s="1"/>
      <c r="O181" s="1"/>
      <c r="P181" s="1"/>
      <c r="Q181" s="82"/>
      <c r="R181" s="1"/>
      <c r="S181" s="42"/>
      <c r="T181" s="82"/>
      <c r="U181" s="1"/>
      <c r="V181" s="42"/>
      <c r="W181" s="44"/>
    </row>
    <row r="182" spans="1:23" ht="25.5" hidden="1" customHeight="1" x14ac:dyDescent="0.25">
      <c r="B182" s="55"/>
      <c r="C182" s="2"/>
      <c r="D182" s="523" t="s">
        <v>560</v>
      </c>
      <c r="E182" s="523"/>
      <c r="F182" s="268">
        <f t="shared" si="90"/>
        <v>0</v>
      </c>
      <c r="G182" s="161"/>
      <c r="H182" s="169">
        <f t="shared" si="72"/>
        <v>0</v>
      </c>
      <c r="I182" s="76"/>
      <c r="J182" s="1"/>
      <c r="K182" s="1"/>
      <c r="L182" s="76"/>
      <c r="M182" s="1"/>
      <c r="N182" s="1"/>
      <c r="O182" s="1"/>
      <c r="P182" s="1"/>
      <c r="Q182" s="82"/>
      <c r="R182" s="1"/>
      <c r="S182" s="42"/>
      <c r="T182" s="82"/>
      <c r="U182" s="1"/>
      <c r="V182" s="42"/>
      <c r="W182" s="44"/>
    </row>
    <row r="183" spans="1:23" ht="25.5" hidden="1" customHeight="1" x14ac:dyDescent="0.25">
      <c r="B183" s="55"/>
      <c r="C183" s="2"/>
      <c r="D183" s="523" t="s">
        <v>563</v>
      </c>
      <c r="E183" s="523"/>
      <c r="F183" s="268">
        <f t="shared" si="90"/>
        <v>0</v>
      </c>
      <c r="G183" s="161"/>
      <c r="H183" s="169">
        <f t="shared" si="72"/>
        <v>0</v>
      </c>
      <c r="I183" s="76"/>
      <c r="J183" s="1"/>
      <c r="K183" s="1"/>
      <c r="L183" s="76"/>
      <c r="M183" s="1"/>
      <c r="N183" s="1"/>
      <c r="O183" s="1"/>
      <c r="P183" s="1"/>
      <c r="Q183" s="82"/>
      <c r="R183" s="1"/>
      <c r="S183" s="42"/>
      <c r="T183" s="82"/>
      <c r="U183" s="1"/>
      <c r="V183" s="42"/>
      <c r="W183" s="44"/>
    </row>
    <row r="184" spans="1:23" s="18" customFormat="1" ht="25.5" hidden="1" customHeight="1" x14ac:dyDescent="0.25">
      <c r="A184" s="131" t="s">
        <v>273</v>
      </c>
      <c r="B184" s="93" t="s">
        <v>685</v>
      </c>
      <c r="C184" s="590" t="s">
        <v>606</v>
      </c>
      <c r="D184" s="591"/>
      <c r="E184" s="591"/>
      <c r="F184" s="272">
        <f>F185+F186+F187+F188+F189+F190+F191+F192+F193+F194</f>
        <v>0</v>
      </c>
      <c r="G184" s="165">
        <f t="shared" ref="G184:W184" si="91">G185+G186+G187+G188+G189+G190+G191+G192+G193+G194</f>
        <v>0</v>
      </c>
      <c r="H184" s="168">
        <f t="shared" si="72"/>
        <v>0</v>
      </c>
      <c r="I184" s="95">
        <f t="shared" ref="I184:K184" si="92">I185+I186+I187+I188+I189+I190+I191+I192+I193+I194</f>
        <v>0</v>
      </c>
      <c r="J184" s="96">
        <f t="shared" si="92"/>
        <v>0</v>
      </c>
      <c r="K184" s="96">
        <f t="shared" si="92"/>
        <v>0</v>
      </c>
      <c r="L184" s="95">
        <f t="shared" si="91"/>
        <v>0</v>
      </c>
      <c r="M184" s="96">
        <f t="shared" si="91"/>
        <v>0</v>
      </c>
      <c r="N184" s="96">
        <f t="shared" si="91"/>
        <v>0</v>
      </c>
      <c r="O184" s="96">
        <f t="shared" si="91"/>
        <v>0</v>
      </c>
      <c r="P184" s="96">
        <f t="shared" si="91"/>
        <v>0</v>
      </c>
      <c r="Q184" s="99">
        <f t="shared" si="91"/>
        <v>0</v>
      </c>
      <c r="R184" s="96">
        <f t="shared" si="91"/>
        <v>0</v>
      </c>
      <c r="S184" s="98">
        <f t="shared" si="91"/>
        <v>0</v>
      </c>
      <c r="T184" s="99">
        <f t="shared" si="91"/>
        <v>0</v>
      </c>
      <c r="U184" s="96">
        <f t="shared" si="91"/>
        <v>0</v>
      </c>
      <c r="V184" s="98">
        <f t="shared" si="91"/>
        <v>0</v>
      </c>
      <c r="W184" s="100">
        <f t="shared" si="91"/>
        <v>0</v>
      </c>
    </row>
    <row r="185" spans="1:23" hidden="1" x14ac:dyDescent="0.25">
      <c r="B185" s="55"/>
      <c r="C185" s="2"/>
      <c r="D185" s="524" t="s">
        <v>815</v>
      </c>
      <c r="E185" s="524"/>
      <c r="F185" s="258">
        <f t="shared" ref="F185:F194" si="93">SUM(L185:W185)</f>
        <v>0</v>
      </c>
      <c r="G185" s="151"/>
      <c r="H185" s="169">
        <f t="shared" si="72"/>
        <v>0</v>
      </c>
      <c r="I185" s="76"/>
      <c r="J185" s="1"/>
      <c r="K185" s="1"/>
      <c r="L185" s="76"/>
      <c r="M185" s="1"/>
      <c r="N185" s="1"/>
      <c r="O185" s="1"/>
      <c r="P185" s="1"/>
      <c r="Q185" s="82"/>
      <c r="R185" s="1"/>
      <c r="S185" s="42"/>
      <c r="T185" s="82"/>
      <c r="U185" s="1"/>
      <c r="V185" s="42"/>
      <c r="W185" s="44"/>
    </row>
    <row r="186" spans="1:23" hidden="1" x14ac:dyDescent="0.25">
      <c r="B186" s="55"/>
      <c r="C186" s="2"/>
      <c r="D186" s="524" t="s">
        <v>816</v>
      </c>
      <c r="E186" s="524"/>
      <c r="F186" s="258">
        <f t="shared" si="93"/>
        <v>0</v>
      </c>
      <c r="G186" s="151"/>
      <c r="H186" s="169">
        <f t="shared" si="72"/>
        <v>0</v>
      </c>
      <c r="I186" s="76"/>
      <c r="J186" s="1"/>
      <c r="K186" s="1"/>
      <c r="L186" s="76"/>
      <c r="M186" s="1"/>
      <c r="N186" s="1"/>
      <c r="O186" s="1"/>
      <c r="P186" s="1"/>
      <c r="Q186" s="82"/>
      <c r="R186" s="1"/>
      <c r="S186" s="42"/>
      <c r="T186" s="82"/>
      <c r="U186" s="1"/>
      <c r="V186" s="42"/>
      <c r="W186" s="44"/>
    </row>
    <row r="187" spans="1:23" hidden="1" x14ac:dyDescent="0.25">
      <c r="B187" s="55"/>
      <c r="C187" s="2"/>
      <c r="D187" s="524" t="s">
        <v>546</v>
      </c>
      <c r="E187" s="524"/>
      <c r="F187" s="258">
        <f t="shared" si="93"/>
        <v>0</v>
      </c>
      <c r="G187" s="151"/>
      <c r="H187" s="169">
        <f t="shared" si="72"/>
        <v>0</v>
      </c>
      <c r="I187" s="76"/>
      <c r="J187" s="1"/>
      <c r="K187" s="1"/>
      <c r="L187" s="76"/>
      <c r="M187" s="1"/>
      <c r="N187" s="1"/>
      <c r="O187" s="1"/>
      <c r="P187" s="1"/>
      <c r="Q187" s="82"/>
      <c r="R187" s="1"/>
      <c r="S187" s="42"/>
      <c r="T187" s="82"/>
      <c r="U187" s="1"/>
      <c r="V187" s="42"/>
      <c r="W187" s="44"/>
    </row>
    <row r="188" spans="1:23" ht="25.5" hidden="1" customHeight="1" x14ac:dyDescent="0.25">
      <c r="B188" s="55"/>
      <c r="C188" s="2"/>
      <c r="D188" s="523" t="s">
        <v>549</v>
      </c>
      <c r="E188" s="523"/>
      <c r="F188" s="268">
        <f t="shared" si="93"/>
        <v>0</v>
      </c>
      <c r="G188" s="161"/>
      <c r="H188" s="169">
        <f t="shared" si="72"/>
        <v>0</v>
      </c>
      <c r="I188" s="76"/>
      <c r="J188" s="1"/>
      <c r="K188" s="1"/>
      <c r="L188" s="76"/>
      <c r="M188" s="1"/>
      <c r="N188" s="1"/>
      <c r="O188" s="1"/>
      <c r="P188" s="1"/>
      <c r="Q188" s="82"/>
      <c r="R188" s="1"/>
      <c r="S188" s="42"/>
      <c r="T188" s="82"/>
      <c r="U188" s="1"/>
      <c r="V188" s="42"/>
      <c r="W188" s="44"/>
    </row>
    <row r="189" spans="1:23" hidden="1" x14ac:dyDescent="0.25">
      <c r="B189" s="55"/>
      <c r="C189" s="2"/>
      <c r="D189" s="524" t="s">
        <v>552</v>
      </c>
      <c r="E189" s="524"/>
      <c r="F189" s="258">
        <f t="shared" si="93"/>
        <v>0</v>
      </c>
      <c r="G189" s="151"/>
      <c r="H189" s="169">
        <f t="shared" si="72"/>
        <v>0</v>
      </c>
      <c r="I189" s="76"/>
      <c r="J189" s="1"/>
      <c r="K189" s="1"/>
      <c r="L189" s="76"/>
      <c r="M189" s="1"/>
      <c r="N189" s="1"/>
      <c r="O189" s="1"/>
      <c r="P189" s="1"/>
      <c r="Q189" s="82"/>
      <c r="R189" s="1"/>
      <c r="S189" s="42"/>
      <c r="T189" s="82"/>
      <c r="U189" s="1"/>
      <c r="V189" s="42"/>
      <c r="W189" s="44"/>
    </row>
    <row r="190" spans="1:23" hidden="1" x14ac:dyDescent="0.25">
      <c r="B190" s="55"/>
      <c r="C190" s="2"/>
      <c r="D190" s="524" t="s">
        <v>817</v>
      </c>
      <c r="E190" s="524"/>
      <c r="F190" s="258">
        <f t="shared" si="93"/>
        <v>0</v>
      </c>
      <c r="G190" s="151"/>
      <c r="H190" s="169">
        <f t="shared" si="72"/>
        <v>0</v>
      </c>
      <c r="I190" s="76"/>
      <c r="J190" s="1"/>
      <c r="K190" s="1"/>
      <c r="L190" s="76"/>
      <c r="M190" s="1"/>
      <c r="N190" s="1"/>
      <c r="O190" s="1"/>
      <c r="P190" s="1"/>
      <c r="Q190" s="82"/>
      <c r="R190" s="1"/>
      <c r="S190" s="42"/>
      <c r="T190" s="82"/>
      <c r="U190" s="1"/>
      <c r="V190" s="42"/>
      <c r="W190" s="44"/>
    </row>
    <row r="191" spans="1:23" ht="25.5" hidden="1" customHeight="1" x14ac:dyDescent="0.25">
      <c r="B191" s="55"/>
      <c r="C191" s="2"/>
      <c r="D191" s="523" t="s">
        <v>556</v>
      </c>
      <c r="E191" s="523"/>
      <c r="F191" s="268">
        <f t="shared" si="93"/>
        <v>0</v>
      </c>
      <c r="G191" s="161"/>
      <c r="H191" s="169">
        <f t="shared" si="72"/>
        <v>0</v>
      </c>
      <c r="I191" s="76"/>
      <c r="J191" s="1"/>
      <c r="K191" s="1"/>
      <c r="L191" s="76"/>
      <c r="M191" s="1"/>
      <c r="N191" s="1"/>
      <c r="O191" s="1"/>
      <c r="P191" s="1"/>
      <c r="Q191" s="82"/>
      <c r="R191" s="1"/>
      <c r="S191" s="42"/>
      <c r="T191" s="82"/>
      <c r="U191" s="1"/>
      <c r="V191" s="42"/>
      <c r="W191" s="44"/>
    </row>
    <row r="192" spans="1:23" ht="25.5" hidden="1" customHeight="1" x14ac:dyDescent="0.25">
      <c r="B192" s="55"/>
      <c r="C192" s="2"/>
      <c r="D192" s="523" t="s">
        <v>559</v>
      </c>
      <c r="E192" s="523"/>
      <c r="F192" s="268">
        <f t="shared" si="93"/>
        <v>0</v>
      </c>
      <c r="G192" s="161"/>
      <c r="H192" s="169">
        <f t="shared" si="72"/>
        <v>0</v>
      </c>
      <c r="I192" s="76"/>
      <c r="J192" s="1"/>
      <c r="K192" s="1"/>
      <c r="L192" s="76"/>
      <c r="M192" s="1"/>
      <c r="N192" s="1"/>
      <c r="O192" s="1"/>
      <c r="P192" s="1"/>
      <c r="Q192" s="82"/>
      <c r="R192" s="1"/>
      <c r="S192" s="42"/>
      <c r="T192" s="82"/>
      <c r="U192" s="1"/>
      <c r="V192" s="42"/>
      <c r="W192" s="44"/>
    </row>
    <row r="193" spans="1:23" ht="25.5" hidden="1" customHeight="1" x14ac:dyDescent="0.25">
      <c r="B193" s="55"/>
      <c r="C193" s="2"/>
      <c r="D193" s="523" t="s">
        <v>561</v>
      </c>
      <c r="E193" s="523"/>
      <c r="F193" s="268">
        <f t="shared" si="93"/>
        <v>0</v>
      </c>
      <c r="G193" s="161"/>
      <c r="H193" s="169">
        <f t="shared" si="72"/>
        <v>0</v>
      </c>
      <c r="I193" s="76"/>
      <c r="J193" s="1"/>
      <c r="K193" s="1"/>
      <c r="L193" s="76"/>
      <c r="M193" s="1"/>
      <c r="N193" s="1"/>
      <c r="O193" s="1"/>
      <c r="P193" s="1"/>
      <c r="Q193" s="82"/>
      <c r="R193" s="1"/>
      <c r="S193" s="42"/>
      <c r="T193" s="82"/>
      <c r="U193" s="1"/>
      <c r="V193" s="42"/>
      <c r="W193" s="44"/>
    </row>
    <row r="194" spans="1:23" ht="25.5" hidden="1" customHeight="1" x14ac:dyDescent="0.25">
      <c r="B194" s="55"/>
      <c r="C194" s="2"/>
      <c r="D194" s="523" t="s">
        <v>564</v>
      </c>
      <c r="E194" s="523"/>
      <c r="F194" s="268">
        <f t="shared" si="93"/>
        <v>0</v>
      </c>
      <c r="G194" s="161"/>
      <c r="H194" s="169">
        <f t="shared" si="72"/>
        <v>0</v>
      </c>
      <c r="I194" s="76"/>
      <c r="J194" s="1"/>
      <c r="K194" s="1"/>
      <c r="L194" s="76"/>
      <c r="M194" s="1"/>
      <c r="N194" s="1"/>
      <c r="O194" s="1"/>
      <c r="P194" s="1"/>
      <c r="Q194" s="82"/>
      <c r="R194" s="1"/>
      <c r="S194" s="42"/>
      <c r="T194" s="82"/>
      <c r="U194" s="1"/>
      <c r="V194" s="42"/>
      <c r="W194" s="44"/>
    </row>
    <row r="195" spans="1:23" s="18" customFormat="1" hidden="1" x14ac:dyDescent="0.25">
      <c r="A195" s="128" t="s">
        <v>274</v>
      </c>
      <c r="B195" s="93" t="s">
        <v>686</v>
      </c>
      <c r="C195" s="556" t="s">
        <v>275</v>
      </c>
      <c r="D195" s="557"/>
      <c r="E195" s="557"/>
      <c r="F195" s="259">
        <f>F196+F197+F198+F199+F200+F201+F202+F203+F204+F205</f>
        <v>0</v>
      </c>
      <c r="G195" s="152">
        <f t="shared" ref="G195:W195" si="94">G196+G197+G198+G199+G200+G201+G202+G203+G204+G205</f>
        <v>0</v>
      </c>
      <c r="H195" s="168">
        <f t="shared" si="72"/>
        <v>0</v>
      </c>
      <c r="I195" s="95">
        <f t="shared" ref="I195:K195" si="95">I196+I197+I198+I199+I200+I201+I202+I203+I204+I205</f>
        <v>0</v>
      </c>
      <c r="J195" s="96">
        <f t="shared" si="95"/>
        <v>0</v>
      </c>
      <c r="K195" s="96">
        <f t="shared" si="95"/>
        <v>0</v>
      </c>
      <c r="L195" s="95">
        <f t="shared" si="94"/>
        <v>0</v>
      </c>
      <c r="M195" s="96">
        <f t="shared" si="94"/>
        <v>0</v>
      </c>
      <c r="N195" s="96">
        <f t="shared" si="94"/>
        <v>0</v>
      </c>
      <c r="O195" s="96">
        <f t="shared" si="94"/>
        <v>0</v>
      </c>
      <c r="P195" s="96">
        <f t="shared" si="94"/>
        <v>0</v>
      </c>
      <c r="Q195" s="99">
        <f t="shared" si="94"/>
        <v>0</v>
      </c>
      <c r="R195" s="96">
        <f t="shared" si="94"/>
        <v>0</v>
      </c>
      <c r="S195" s="98">
        <f t="shared" si="94"/>
        <v>0</v>
      </c>
      <c r="T195" s="99">
        <f t="shared" si="94"/>
        <v>0</v>
      </c>
      <c r="U195" s="96">
        <f t="shared" si="94"/>
        <v>0</v>
      </c>
      <c r="V195" s="98">
        <f t="shared" si="94"/>
        <v>0</v>
      </c>
      <c r="W195" s="100">
        <f t="shared" si="94"/>
        <v>0</v>
      </c>
    </row>
    <row r="196" spans="1:23" hidden="1" x14ac:dyDescent="0.25">
      <c r="B196" s="55"/>
      <c r="C196" s="2"/>
      <c r="D196" s="524" t="s">
        <v>371</v>
      </c>
      <c r="E196" s="524"/>
      <c r="F196" s="258">
        <f t="shared" ref="F196:F205" si="96">SUM(L196:W196)</f>
        <v>0</v>
      </c>
      <c r="G196" s="151"/>
      <c r="H196" s="169">
        <f t="shared" si="72"/>
        <v>0</v>
      </c>
      <c r="I196" s="76"/>
      <c r="J196" s="1"/>
      <c r="K196" s="1"/>
      <c r="L196" s="76"/>
      <c r="M196" s="1"/>
      <c r="N196" s="1"/>
      <c r="O196" s="1"/>
      <c r="P196" s="1"/>
      <c r="Q196" s="82"/>
      <c r="R196" s="1"/>
      <c r="S196" s="42"/>
      <c r="T196" s="82"/>
      <c r="U196" s="1"/>
      <c r="V196" s="42"/>
      <c r="W196" s="44"/>
    </row>
    <row r="197" spans="1:23" hidden="1" x14ac:dyDescent="0.25">
      <c r="B197" s="55"/>
      <c r="C197" s="2"/>
      <c r="D197" s="524" t="s">
        <v>544</v>
      </c>
      <c r="E197" s="524"/>
      <c r="F197" s="258">
        <f t="shared" si="96"/>
        <v>0</v>
      </c>
      <c r="G197" s="151"/>
      <c r="H197" s="169">
        <f t="shared" si="72"/>
        <v>0</v>
      </c>
      <c r="I197" s="76"/>
      <c r="J197" s="1"/>
      <c r="K197" s="1"/>
      <c r="L197" s="76"/>
      <c r="M197" s="1"/>
      <c r="N197" s="1"/>
      <c r="O197" s="1"/>
      <c r="P197" s="1"/>
      <c r="Q197" s="82"/>
      <c r="R197" s="1"/>
      <c r="S197" s="42"/>
      <c r="T197" s="82"/>
      <c r="U197" s="1"/>
      <c r="V197" s="42"/>
      <c r="W197" s="44"/>
    </row>
    <row r="198" spans="1:23" hidden="1" x14ac:dyDescent="0.25">
      <c r="B198" s="55"/>
      <c r="C198" s="2"/>
      <c r="D198" s="524" t="s">
        <v>547</v>
      </c>
      <c r="E198" s="524"/>
      <c r="F198" s="258">
        <f t="shared" si="96"/>
        <v>0</v>
      </c>
      <c r="G198" s="151"/>
      <c r="H198" s="169">
        <f t="shared" si="72"/>
        <v>0</v>
      </c>
      <c r="I198" s="76"/>
      <c r="J198" s="1"/>
      <c r="K198" s="1"/>
      <c r="L198" s="76"/>
      <c r="M198" s="1"/>
      <c r="N198" s="1"/>
      <c r="O198" s="1"/>
      <c r="P198" s="1"/>
      <c r="Q198" s="82"/>
      <c r="R198" s="1"/>
      <c r="S198" s="42"/>
      <c r="T198" s="82"/>
      <c r="U198" s="1"/>
      <c r="V198" s="42"/>
      <c r="W198" s="44"/>
    </row>
    <row r="199" spans="1:23" hidden="1" x14ac:dyDescent="0.25">
      <c r="B199" s="55"/>
      <c r="C199" s="2"/>
      <c r="D199" s="523" t="s">
        <v>818</v>
      </c>
      <c r="E199" s="523"/>
      <c r="F199" s="268">
        <f t="shared" si="96"/>
        <v>0</v>
      </c>
      <c r="G199" s="161"/>
      <c r="H199" s="169">
        <f t="shared" si="72"/>
        <v>0</v>
      </c>
      <c r="I199" s="76"/>
      <c r="J199" s="1"/>
      <c r="K199" s="1"/>
      <c r="L199" s="76"/>
      <c r="M199" s="1"/>
      <c r="N199" s="1"/>
      <c r="O199" s="1"/>
      <c r="P199" s="1"/>
      <c r="Q199" s="82"/>
      <c r="R199" s="1"/>
      <c r="S199" s="42"/>
      <c r="T199" s="82"/>
      <c r="U199" s="1"/>
      <c r="V199" s="42"/>
      <c r="W199" s="44"/>
    </row>
    <row r="200" spans="1:23" hidden="1" x14ac:dyDescent="0.25">
      <c r="B200" s="55"/>
      <c r="C200" s="2"/>
      <c r="D200" s="524" t="s">
        <v>554</v>
      </c>
      <c r="E200" s="524"/>
      <c r="F200" s="258">
        <f t="shared" si="96"/>
        <v>0</v>
      </c>
      <c r="G200" s="151"/>
      <c r="H200" s="169">
        <f t="shared" si="72"/>
        <v>0</v>
      </c>
      <c r="I200" s="76"/>
      <c r="J200" s="1"/>
      <c r="K200" s="1"/>
      <c r="L200" s="76"/>
      <c r="M200" s="1"/>
      <c r="N200" s="1"/>
      <c r="O200" s="1"/>
      <c r="P200" s="1"/>
      <c r="Q200" s="82"/>
      <c r="R200" s="1"/>
      <c r="S200" s="42"/>
      <c r="T200" s="82"/>
      <c r="U200" s="1"/>
      <c r="V200" s="42"/>
      <c r="W200" s="44"/>
    </row>
    <row r="201" spans="1:23" hidden="1" x14ac:dyDescent="0.25">
      <c r="B201" s="55"/>
      <c r="C201" s="2"/>
      <c r="D201" s="524" t="s">
        <v>553</v>
      </c>
      <c r="E201" s="524"/>
      <c r="F201" s="258">
        <f t="shared" si="96"/>
        <v>0</v>
      </c>
      <c r="G201" s="151"/>
      <c r="H201" s="169">
        <f t="shared" si="72"/>
        <v>0</v>
      </c>
      <c r="I201" s="76"/>
      <c r="J201" s="1"/>
      <c r="K201" s="1"/>
      <c r="L201" s="76"/>
      <c r="M201" s="1"/>
      <c r="N201" s="1"/>
      <c r="O201" s="1"/>
      <c r="P201" s="1"/>
      <c r="Q201" s="82"/>
      <c r="R201" s="1"/>
      <c r="S201" s="42"/>
      <c r="T201" s="82"/>
      <c r="U201" s="1"/>
      <c r="V201" s="42"/>
      <c r="W201" s="44"/>
    </row>
    <row r="202" spans="1:23" ht="25.5" hidden="1" customHeight="1" x14ac:dyDescent="0.25">
      <c r="B202" s="55"/>
      <c r="C202" s="2"/>
      <c r="D202" s="523" t="s">
        <v>557</v>
      </c>
      <c r="E202" s="523"/>
      <c r="F202" s="268">
        <f t="shared" si="96"/>
        <v>0</v>
      </c>
      <c r="G202" s="161"/>
      <c r="H202" s="169">
        <f t="shared" si="72"/>
        <v>0</v>
      </c>
      <c r="I202" s="76"/>
      <c r="J202" s="1"/>
      <c r="K202" s="1"/>
      <c r="L202" s="76"/>
      <c r="M202" s="1"/>
      <c r="N202" s="1"/>
      <c r="O202" s="1"/>
      <c r="P202" s="1"/>
      <c r="Q202" s="82"/>
      <c r="R202" s="1"/>
      <c r="S202" s="42"/>
      <c r="T202" s="82"/>
      <c r="U202" s="1"/>
      <c r="V202" s="42"/>
      <c r="W202" s="44"/>
    </row>
    <row r="203" spans="1:23" hidden="1" x14ac:dyDescent="0.25">
      <c r="B203" s="55"/>
      <c r="C203" s="2"/>
      <c r="D203" s="524" t="s">
        <v>819</v>
      </c>
      <c r="E203" s="524"/>
      <c r="F203" s="258">
        <f t="shared" si="96"/>
        <v>0</v>
      </c>
      <c r="G203" s="151"/>
      <c r="H203" s="169">
        <f t="shared" si="72"/>
        <v>0</v>
      </c>
      <c r="I203" s="76"/>
      <c r="J203" s="1"/>
      <c r="K203" s="1"/>
      <c r="L203" s="76"/>
      <c r="M203" s="1"/>
      <c r="N203" s="1"/>
      <c r="O203" s="1"/>
      <c r="P203" s="1"/>
      <c r="Q203" s="82"/>
      <c r="R203" s="1"/>
      <c r="S203" s="42"/>
      <c r="T203" s="82"/>
      <c r="U203" s="1"/>
      <c r="V203" s="42"/>
      <c r="W203" s="44"/>
    </row>
    <row r="204" spans="1:23" ht="25.5" hidden="1" customHeight="1" x14ac:dyDescent="0.25">
      <c r="B204" s="55"/>
      <c r="C204" s="2"/>
      <c r="D204" s="523" t="s">
        <v>562</v>
      </c>
      <c r="E204" s="523"/>
      <c r="F204" s="268">
        <f t="shared" si="96"/>
        <v>0</v>
      </c>
      <c r="G204" s="161"/>
      <c r="H204" s="169">
        <f t="shared" si="72"/>
        <v>0</v>
      </c>
      <c r="I204" s="76"/>
      <c r="J204" s="1"/>
      <c r="K204" s="1"/>
      <c r="L204" s="76"/>
      <c r="M204" s="1"/>
      <c r="N204" s="1"/>
      <c r="O204" s="1"/>
      <c r="P204" s="1"/>
      <c r="Q204" s="82"/>
      <c r="R204" s="1"/>
      <c r="S204" s="42"/>
      <c r="T204" s="82"/>
      <c r="U204" s="1"/>
      <c r="V204" s="42"/>
      <c r="W204" s="44"/>
    </row>
    <row r="205" spans="1:23" ht="25.5" hidden="1" customHeight="1" x14ac:dyDescent="0.25">
      <c r="B205" s="55"/>
      <c r="C205" s="2"/>
      <c r="D205" s="523" t="s">
        <v>565</v>
      </c>
      <c r="E205" s="523"/>
      <c r="F205" s="268">
        <f t="shared" si="96"/>
        <v>0</v>
      </c>
      <c r="G205" s="161"/>
      <c r="H205" s="169">
        <f t="shared" si="72"/>
        <v>0</v>
      </c>
      <c r="I205" s="76"/>
      <c r="J205" s="1"/>
      <c r="K205" s="1"/>
      <c r="L205" s="76"/>
      <c r="M205" s="1"/>
      <c r="N205" s="1"/>
      <c r="O205" s="1"/>
      <c r="P205" s="1"/>
      <c r="Q205" s="82"/>
      <c r="R205" s="1"/>
      <c r="S205" s="42"/>
      <c r="T205" s="82"/>
      <c r="U205" s="1"/>
      <c r="V205" s="42"/>
      <c r="W205" s="44"/>
    </row>
    <row r="206" spans="1:23" s="18" customFormat="1" ht="25.5" hidden="1" customHeight="1" x14ac:dyDescent="0.25">
      <c r="A206" s="128" t="s">
        <v>276</v>
      </c>
      <c r="B206" s="93" t="s">
        <v>687</v>
      </c>
      <c r="C206" s="590" t="s">
        <v>607</v>
      </c>
      <c r="D206" s="591"/>
      <c r="E206" s="591"/>
      <c r="F206" s="272">
        <f>F207+F208</f>
        <v>0</v>
      </c>
      <c r="G206" s="165">
        <f t="shared" ref="G206:W206" si="97">G207+G208</f>
        <v>0</v>
      </c>
      <c r="H206" s="168">
        <f t="shared" si="72"/>
        <v>0</v>
      </c>
      <c r="I206" s="95">
        <f t="shared" ref="I206:K206" si="98">I207+I208</f>
        <v>0</v>
      </c>
      <c r="J206" s="96">
        <f t="shared" si="98"/>
        <v>0</v>
      </c>
      <c r="K206" s="96">
        <f t="shared" si="98"/>
        <v>0</v>
      </c>
      <c r="L206" s="95">
        <f t="shared" si="97"/>
        <v>0</v>
      </c>
      <c r="M206" s="96">
        <f t="shared" si="97"/>
        <v>0</v>
      </c>
      <c r="N206" s="96">
        <f t="shared" si="97"/>
        <v>0</v>
      </c>
      <c r="O206" s="96">
        <f t="shared" si="97"/>
        <v>0</v>
      </c>
      <c r="P206" s="96">
        <f t="shared" si="97"/>
        <v>0</v>
      </c>
      <c r="Q206" s="99">
        <f t="shared" si="97"/>
        <v>0</v>
      </c>
      <c r="R206" s="96">
        <f t="shared" si="97"/>
        <v>0</v>
      </c>
      <c r="S206" s="98">
        <f t="shared" si="97"/>
        <v>0</v>
      </c>
      <c r="T206" s="99">
        <f t="shared" si="97"/>
        <v>0</v>
      </c>
      <c r="U206" s="96">
        <f t="shared" si="97"/>
        <v>0</v>
      </c>
      <c r="V206" s="98">
        <f t="shared" si="97"/>
        <v>0</v>
      </c>
      <c r="W206" s="100">
        <f t="shared" si="97"/>
        <v>0</v>
      </c>
    </row>
    <row r="207" spans="1:23" ht="25.5" hidden="1" customHeight="1" x14ac:dyDescent="0.25">
      <c r="B207" s="55"/>
      <c r="C207" s="2"/>
      <c r="D207" s="523" t="s">
        <v>568</v>
      </c>
      <c r="E207" s="523"/>
      <c r="F207" s="268">
        <f t="shared" ref="F207:F208" si="99">SUM(L207:W207)</f>
        <v>0</v>
      </c>
      <c r="G207" s="161"/>
      <c r="H207" s="169">
        <f t="shared" ref="H207:H264" si="100">SUM(F207:G207)</f>
        <v>0</v>
      </c>
      <c r="I207" s="76"/>
      <c r="J207" s="1"/>
      <c r="K207" s="1"/>
      <c r="L207" s="76"/>
      <c r="M207" s="1"/>
      <c r="N207" s="1"/>
      <c r="O207" s="1"/>
      <c r="P207" s="1"/>
      <c r="Q207" s="82"/>
      <c r="R207" s="1"/>
      <c r="S207" s="42"/>
      <c r="T207" s="82"/>
      <c r="U207" s="1"/>
      <c r="V207" s="42"/>
      <c r="W207" s="44"/>
    </row>
    <row r="208" spans="1:23" ht="25.5" hidden="1" customHeight="1" x14ac:dyDescent="0.25">
      <c r="B208" s="55"/>
      <c r="C208" s="2"/>
      <c r="D208" s="523" t="s">
        <v>569</v>
      </c>
      <c r="E208" s="523"/>
      <c r="F208" s="268">
        <f t="shared" si="99"/>
        <v>0</v>
      </c>
      <c r="G208" s="161"/>
      <c r="H208" s="169">
        <f t="shared" si="100"/>
        <v>0</v>
      </c>
      <c r="I208" s="76"/>
      <c r="J208" s="1"/>
      <c r="K208" s="1"/>
      <c r="L208" s="76"/>
      <c r="M208" s="1"/>
      <c r="N208" s="1"/>
      <c r="O208" s="1"/>
      <c r="P208" s="1"/>
      <c r="Q208" s="82"/>
      <c r="R208" s="1"/>
      <c r="S208" s="42"/>
      <c r="T208" s="82"/>
      <c r="U208" s="1"/>
      <c r="V208" s="42"/>
      <c r="W208" s="44"/>
    </row>
    <row r="209" spans="1:23" s="18" customFormat="1" ht="15" hidden="1" customHeight="1" x14ac:dyDescent="0.25">
      <c r="A209" s="128" t="s">
        <v>277</v>
      </c>
      <c r="B209" s="93" t="s">
        <v>688</v>
      </c>
      <c r="C209" s="590" t="s">
        <v>820</v>
      </c>
      <c r="D209" s="591"/>
      <c r="E209" s="591"/>
      <c r="F209" s="272">
        <f>F210+F211+F212+F213+F214+F215+F216+F217+F218+F219+F220</f>
        <v>0</v>
      </c>
      <c r="G209" s="165">
        <f t="shared" ref="G209:W209" si="101">G210+G211+G212+G213+G214+G215+G216+G217+G218+G219+G220</f>
        <v>0</v>
      </c>
      <c r="H209" s="168">
        <f t="shared" si="100"/>
        <v>0</v>
      </c>
      <c r="I209" s="95">
        <f t="shared" ref="I209:K209" si="102">I210+I211+I212+I213+I214+I215+I216+I217+I218+I219+I220</f>
        <v>0</v>
      </c>
      <c r="J209" s="96">
        <f t="shared" si="102"/>
        <v>0</v>
      </c>
      <c r="K209" s="96">
        <f t="shared" si="102"/>
        <v>0</v>
      </c>
      <c r="L209" s="95">
        <f t="shared" si="101"/>
        <v>0</v>
      </c>
      <c r="M209" s="96">
        <f t="shared" si="101"/>
        <v>0</v>
      </c>
      <c r="N209" s="96">
        <f t="shared" si="101"/>
        <v>0</v>
      </c>
      <c r="O209" s="96">
        <f t="shared" si="101"/>
        <v>0</v>
      </c>
      <c r="P209" s="96">
        <f t="shared" si="101"/>
        <v>0</v>
      </c>
      <c r="Q209" s="99">
        <f t="shared" si="101"/>
        <v>0</v>
      </c>
      <c r="R209" s="96">
        <f t="shared" si="101"/>
        <v>0</v>
      </c>
      <c r="S209" s="98">
        <f t="shared" si="101"/>
        <v>0</v>
      </c>
      <c r="T209" s="99">
        <f t="shared" si="101"/>
        <v>0</v>
      </c>
      <c r="U209" s="96">
        <f t="shared" si="101"/>
        <v>0</v>
      </c>
      <c r="V209" s="98">
        <f t="shared" si="101"/>
        <v>0</v>
      </c>
      <c r="W209" s="100">
        <f t="shared" si="101"/>
        <v>0</v>
      </c>
    </row>
    <row r="210" spans="1:23" hidden="1" x14ac:dyDescent="0.25">
      <c r="B210" s="55"/>
      <c r="C210" s="2"/>
      <c r="D210" s="524" t="s">
        <v>372</v>
      </c>
      <c r="E210" s="524"/>
      <c r="F210" s="258">
        <f t="shared" ref="F210:F222" si="103">SUM(L210:W210)</f>
        <v>0</v>
      </c>
      <c r="G210" s="151"/>
      <c r="H210" s="169">
        <f t="shared" si="100"/>
        <v>0</v>
      </c>
      <c r="I210" s="76"/>
      <c r="J210" s="1"/>
      <c r="K210" s="1"/>
      <c r="L210" s="76"/>
      <c r="M210" s="1"/>
      <c r="N210" s="1"/>
      <c r="O210" s="1"/>
      <c r="P210" s="1"/>
      <c r="Q210" s="82"/>
      <c r="R210" s="1"/>
      <c r="S210" s="42"/>
      <c r="T210" s="82"/>
      <c r="U210" s="1"/>
      <c r="V210" s="42"/>
      <c r="W210" s="44"/>
    </row>
    <row r="211" spans="1:23" hidden="1" x14ac:dyDescent="0.25">
      <c r="B211" s="55"/>
      <c r="C211" s="2"/>
      <c r="D211" s="524" t="s">
        <v>821</v>
      </c>
      <c r="E211" s="524"/>
      <c r="F211" s="258">
        <f t="shared" si="103"/>
        <v>0</v>
      </c>
      <c r="G211" s="151"/>
      <c r="H211" s="169">
        <f t="shared" si="100"/>
        <v>0</v>
      </c>
      <c r="I211" s="76"/>
      <c r="J211" s="1"/>
      <c r="K211" s="1"/>
      <c r="L211" s="76"/>
      <c r="M211" s="1"/>
      <c r="N211" s="1"/>
      <c r="O211" s="1"/>
      <c r="P211" s="1"/>
      <c r="Q211" s="82"/>
      <c r="R211" s="1"/>
      <c r="S211" s="42"/>
      <c r="T211" s="82"/>
      <c r="U211" s="1"/>
      <c r="V211" s="42"/>
      <c r="W211" s="44"/>
    </row>
    <row r="212" spans="1:23" hidden="1" x14ac:dyDescent="0.25">
      <c r="B212" s="55"/>
      <c r="C212" s="2"/>
      <c r="D212" s="524" t="s">
        <v>375</v>
      </c>
      <c r="E212" s="524"/>
      <c r="F212" s="258">
        <f t="shared" si="103"/>
        <v>0</v>
      </c>
      <c r="G212" s="151"/>
      <c r="H212" s="169">
        <f t="shared" si="100"/>
        <v>0</v>
      </c>
      <c r="I212" s="76"/>
      <c r="J212" s="1"/>
      <c r="K212" s="1"/>
      <c r="L212" s="76"/>
      <c r="M212" s="1"/>
      <c r="N212" s="1"/>
      <c r="O212" s="1"/>
      <c r="P212" s="1"/>
      <c r="Q212" s="82"/>
      <c r="R212" s="1"/>
      <c r="S212" s="42"/>
      <c r="T212" s="82"/>
      <c r="U212" s="1"/>
      <c r="V212" s="42"/>
      <c r="W212" s="44"/>
    </row>
    <row r="213" spans="1:23" hidden="1" x14ac:dyDescent="0.25">
      <c r="B213" s="55"/>
      <c r="C213" s="2"/>
      <c r="D213" s="524" t="s">
        <v>373</v>
      </c>
      <c r="E213" s="524"/>
      <c r="F213" s="258">
        <f t="shared" si="103"/>
        <v>0</v>
      </c>
      <c r="G213" s="151"/>
      <c r="H213" s="169">
        <f t="shared" si="100"/>
        <v>0</v>
      </c>
      <c r="I213" s="76"/>
      <c r="J213" s="1"/>
      <c r="K213" s="1"/>
      <c r="L213" s="76"/>
      <c r="M213" s="1"/>
      <c r="N213" s="1"/>
      <c r="O213" s="1"/>
      <c r="P213" s="1"/>
      <c r="Q213" s="82"/>
      <c r="R213" s="1"/>
      <c r="S213" s="42"/>
      <c r="T213" s="82"/>
      <c r="U213" s="1"/>
      <c r="V213" s="42"/>
      <c r="W213" s="44"/>
    </row>
    <row r="214" spans="1:23" hidden="1" x14ac:dyDescent="0.25">
      <c r="B214" s="55"/>
      <c r="C214" s="2"/>
      <c r="D214" s="524" t="s">
        <v>822</v>
      </c>
      <c r="E214" s="524"/>
      <c r="F214" s="258">
        <f t="shared" si="103"/>
        <v>0</v>
      </c>
      <c r="G214" s="151"/>
      <c r="H214" s="169">
        <f t="shared" si="100"/>
        <v>0</v>
      </c>
      <c r="I214" s="76"/>
      <c r="J214" s="1"/>
      <c r="K214" s="1"/>
      <c r="L214" s="76"/>
      <c r="M214" s="1"/>
      <c r="N214" s="1"/>
      <c r="O214" s="1"/>
      <c r="P214" s="1"/>
      <c r="Q214" s="82"/>
      <c r="R214" s="1"/>
      <c r="S214" s="42"/>
      <c r="T214" s="82"/>
      <c r="U214" s="1"/>
      <c r="V214" s="42"/>
      <c r="W214" s="44"/>
    </row>
    <row r="215" spans="1:23" ht="25.5" hidden="1" customHeight="1" x14ac:dyDescent="0.25">
      <c r="B215" s="55"/>
      <c r="C215" s="2"/>
      <c r="D215" s="523" t="s">
        <v>537</v>
      </c>
      <c r="E215" s="523"/>
      <c r="F215" s="268">
        <f t="shared" si="103"/>
        <v>0</v>
      </c>
      <c r="G215" s="161"/>
      <c r="H215" s="169">
        <f t="shared" si="100"/>
        <v>0</v>
      </c>
      <c r="I215" s="76"/>
      <c r="J215" s="1"/>
      <c r="K215" s="1"/>
      <c r="L215" s="76"/>
      <c r="M215" s="1"/>
      <c r="N215" s="1"/>
      <c r="O215" s="1"/>
      <c r="P215" s="1"/>
      <c r="Q215" s="82"/>
      <c r="R215" s="1"/>
      <c r="S215" s="42"/>
      <c r="T215" s="82"/>
      <c r="U215" s="1"/>
      <c r="V215" s="42"/>
      <c r="W215" s="44"/>
    </row>
    <row r="216" spans="1:23" ht="25.5" hidden="1" customHeight="1" x14ac:dyDescent="0.25">
      <c r="B216" s="55"/>
      <c r="C216" s="2"/>
      <c r="D216" s="523" t="s">
        <v>540</v>
      </c>
      <c r="E216" s="523"/>
      <c r="F216" s="268">
        <f t="shared" si="103"/>
        <v>0</v>
      </c>
      <c r="G216" s="161"/>
      <c r="H216" s="169">
        <f t="shared" si="100"/>
        <v>0</v>
      </c>
      <c r="I216" s="76"/>
      <c r="J216" s="1"/>
      <c r="K216" s="1"/>
      <c r="L216" s="76"/>
      <c r="M216" s="1"/>
      <c r="N216" s="1"/>
      <c r="O216" s="1"/>
      <c r="P216" s="1"/>
      <c r="Q216" s="82"/>
      <c r="R216" s="1"/>
      <c r="S216" s="42"/>
      <c r="T216" s="82"/>
      <c r="U216" s="1"/>
      <c r="V216" s="42"/>
      <c r="W216" s="44"/>
    </row>
    <row r="217" spans="1:23" hidden="1" x14ac:dyDescent="0.25">
      <c r="B217" s="55"/>
      <c r="C217" s="2"/>
      <c r="D217" s="524" t="s">
        <v>823</v>
      </c>
      <c r="E217" s="524"/>
      <c r="F217" s="258">
        <f t="shared" si="103"/>
        <v>0</v>
      </c>
      <c r="G217" s="151"/>
      <c r="H217" s="169">
        <f t="shared" si="100"/>
        <v>0</v>
      </c>
      <c r="I217" s="76"/>
      <c r="J217" s="1"/>
      <c r="K217" s="1"/>
      <c r="L217" s="76"/>
      <c r="M217" s="1"/>
      <c r="N217" s="1"/>
      <c r="O217" s="1"/>
      <c r="P217" s="1"/>
      <c r="Q217" s="82"/>
      <c r="R217" s="1"/>
      <c r="S217" s="42"/>
      <c r="T217" s="82"/>
      <c r="U217" s="1"/>
      <c r="V217" s="42"/>
      <c r="W217" s="44"/>
    </row>
    <row r="218" spans="1:23" hidden="1" x14ac:dyDescent="0.25">
      <c r="B218" s="55"/>
      <c r="C218" s="2"/>
      <c r="D218" s="524" t="s">
        <v>374</v>
      </c>
      <c r="E218" s="524"/>
      <c r="F218" s="258">
        <f t="shared" si="103"/>
        <v>0</v>
      </c>
      <c r="G218" s="151"/>
      <c r="H218" s="169">
        <f t="shared" si="100"/>
        <v>0</v>
      </c>
      <c r="I218" s="76"/>
      <c r="J218" s="1"/>
      <c r="K218" s="1"/>
      <c r="L218" s="76"/>
      <c r="M218" s="1"/>
      <c r="N218" s="1"/>
      <c r="O218" s="1"/>
      <c r="P218" s="1"/>
      <c r="Q218" s="82"/>
      <c r="R218" s="1"/>
      <c r="S218" s="42"/>
      <c r="T218" s="82"/>
      <c r="U218" s="1"/>
      <c r="V218" s="42"/>
      <c r="W218" s="44"/>
    </row>
    <row r="219" spans="1:23" hidden="1" x14ac:dyDescent="0.25">
      <c r="B219" s="55"/>
      <c r="C219" s="2"/>
      <c r="D219" s="524" t="s">
        <v>824</v>
      </c>
      <c r="E219" s="524"/>
      <c r="F219" s="258">
        <f t="shared" si="103"/>
        <v>0</v>
      </c>
      <c r="G219" s="151"/>
      <c r="H219" s="169">
        <f t="shared" si="100"/>
        <v>0</v>
      </c>
      <c r="I219" s="76"/>
      <c r="J219" s="1"/>
      <c r="K219" s="1"/>
      <c r="L219" s="76"/>
      <c r="M219" s="1"/>
      <c r="N219" s="1"/>
      <c r="O219" s="1"/>
      <c r="P219" s="1"/>
      <c r="Q219" s="82"/>
      <c r="R219" s="1"/>
      <c r="S219" s="42"/>
      <c r="T219" s="82"/>
      <c r="U219" s="1"/>
      <c r="V219" s="42"/>
      <c r="W219" s="44"/>
    </row>
    <row r="220" spans="1:23" hidden="1" x14ac:dyDescent="0.25">
      <c r="B220" s="55"/>
      <c r="C220" s="2"/>
      <c r="D220" s="524" t="s">
        <v>566</v>
      </c>
      <c r="E220" s="524"/>
      <c r="F220" s="258">
        <f t="shared" si="103"/>
        <v>0</v>
      </c>
      <c r="G220" s="151"/>
      <c r="H220" s="169">
        <f t="shared" si="100"/>
        <v>0</v>
      </c>
      <c r="I220" s="76"/>
      <c r="J220" s="1"/>
      <c r="K220" s="1"/>
      <c r="L220" s="76"/>
      <c r="M220" s="1"/>
      <c r="N220" s="1"/>
      <c r="O220" s="1"/>
      <c r="P220" s="1"/>
      <c r="Q220" s="82"/>
      <c r="R220" s="1"/>
      <c r="S220" s="42"/>
      <c r="T220" s="82"/>
      <c r="U220" s="1"/>
      <c r="V220" s="42"/>
      <c r="W220" s="44"/>
    </row>
    <row r="221" spans="1:23" s="18" customFormat="1" hidden="1" x14ac:dyDescent="0.25">
      <c r="A221" s="128" t="s">
        <v>278</v>
      </c>
      <c r="B221" s="93" t="s">
        <v>689</v>
      </c>
      <c r="C221" s="556" t="s">
        <v>279</v>
      </c>
      <c r="D221" s="557"/>
      <c r="E221" s="557"/>
      <c r="F221" s="259">
        <f t="shared" si="103"/>
        <v>0</v>
      </c>
      <c r="G221" s="152"/>
      <c r="H221" s="168">
        <f t="shared" si="100"/>
        <v>0</v>
      </c>
      <c r="I221" s="95"/>
      <c r="J221" s="96"/>
      <c r="K221" s="96"/>
      <c r="L221" s="95"/>
      <c r="M221" s="96"/>
      <c r="N221" s="96"/>
      <c r="O221" s="96"/>
      <c r="P221" s="96"/>
      <c r="Q221" s="99"/>
      <c r="R221" s="96"/>
      <c r="S221" s="98"/>
      <c r="T221" s="99"/>
      <c r="U221" s="96"/>
      <c r="V221" s="98"/>
      <c r="W221" s="100"/>
    </row>
    <row r="222" spans="1:23" s="18" customFormat="1" hidden="1" x14ac:dyDescent="0.25">
      <c r="A222" s="128" t="s">
        <v>280</v>
      </c>
      <c r="B222" s="93" t="s">
        <v>690</v>
      </c>
      <c r="C222" s="556" t="s">
        <v>281</v>
      </c>
      <c r="D222" s="557"/>
      <c r="E222" s="557"/>
      <c r="F222" s="259">
        <f t="shared" si="103"/>
        <v>0</v>
      </c>
      <c r="G222" s="152"/>
      <c r="H222" s="168">
        <f t="shared" si="100"/>
        <v>0</v>
      </c>
      <c r="I222" s="95"/>
      <c r="J222" s="96"/>
      <c r="K222" s="96"/>
      <c r="L222" s="95"/>
      <c r="M222" s="96"/>
      <c r="N222" s="96"/>
      <c r="O222" s="96"/>
      <c r="P222" s="96"/>
      <c r="Q222" s="99"/>
      <c r="R222" s="96"/>
      <c r="S222" s="98"/>
      <c r="T222" s="99"/>
      <c r="U222" s="96"/>
      <c r="V222" s="98"/>
      <c r="W222" s="100"/>
    </row>
    <row r="223" spans="1:23" s="18" customFormat="1" hidden="1" x14ac:dyDescent="0.25">
      <c r="A223" s="128" t="s">
        <v>282</v>
      </c>
      <c r="B223" s="93" t="s">
        <v>691</v>
      </c>
      <c r="C223" s="556" t="s">
        <v>283</v>
      </c>
      <c r="D223" s="557"/>
      <c r="E223" s="557"/>
      <c r="F223" s="259">
        <f>F224+F225+F226+F227+F228+F229+F230+F231+F232+F233</f>
        <v>0</v>
      </c>
      <c r="G223" s="152">
        <f t="shared" ref="G223:W223" si="104">G224+G225+G226+G227+G228+G229+G230+G231+G232+G233</f>
        <v>0</v>
      </c>
      <c r="H223" s="168">
        <f t="shared" si="100"/>
        <v>0</v>
      </c>
      <c r="I223" s="95">
        <f t="shared" ref="I223:K223" si="105">I224+I225+I226+I227+I228+I229+I230+I231+I232+I233</f>
        <v>0</v>
      </c>
      <c r="J223" s="96">
        <f t="shared" si="105"/>
        <v>0</v>
      </c>
      <c r="K223" s="96">
        <f t="shared" si="105"/>
        <v>0</v>
      </c>
      <c r="L223" s="95">
        <f t="shared" si="104"/>
        <v>0</v>
      </c>
      <c r="M223" s="96">
        <f t="shared" si="104"/>
        <v>0</v>
      </c>
      <c r="N223" s="96">
        <f t="shared" si="104"/>
        <v>0</v>
      </c>
      <c r="O223" s="96">
        <f t="shared" si="104"/>
        <v>0</v>
      </c>
      <c r="P223" s="96">
        <f t="shared" si="104"/>
        <v>0</v>
      </c>
      <c r="Q223" s="99">
        <f t="shared" si="104"/>
        <v>0</v>
      </c>
      <c r="R223" s="96">
        <f t="shared" si="104"/>
        <v>0</v>
      </c>
      <c r="S223" s="98">
        <f t="shared" si="104"/>
        <v>0</v>
      </c>
      <c r="T223" s="99">
        <f t="shared" si="104"/>
        <v>0</v>
      </c>
      <c r="U223" s="96">
        <f t="shared" si="104"/>
        <v>0</v>
      </c>
      <c r="V223" s="98">
        <f t="shared" si="104"/>
        <v>0</v>
      </c>
      <c r="W223" s="100">
        <f t="shared" si="104"/>
        <v>0</v>
      </c>
    </row>
    <row r="224" spans="1:23" hidden="1" x14ac:dyDescent="0.25">
      <c r="B224" s="55"/>
      <c r="C224" s="2"/>
      <c r="D224" s="524" t="s">
        <v>376</v>
      </c>
      <c r="E224" s="524"/>
      <c r="F224" s="258">
        <f t="shared" ref="F224:F233" si="106">SUM(L224:W224)</f>
        <v>0</v>
      </c>
      <c r="G224" s="151"/>
      <c r="H224" s="169">
        <f t="shared" si="100"/>
        <v>0</v>
      </c>
      <c r="I224" s="76"/>
      <c r="J224" s="1"/>
      <c r="K224" s="1"/>
      <c r="L224" s="76"/>
      <c r="M224" s="1"/>
      <c r="N224" s="1"/>
      <c r="O224" s="1"/>
      <c r="P224" s="1"/>
      <c r="Q224" s="82"/>
      <c r="R224" s="1"/>
      <c r="S224" s="42"/>
      <c r="T224" s="82"/>
      <c r="U224" s="1"/>
      <c r="V224" s="42"/>
      <c r="W224" s="44"/>
    </row>
    <row r="225" spans="1:23" hidden="1" x14ac:dyDescent="0.25">
      <c r="B225" s="55"/>
      <c r="C225" s="2"/>
      <c r="D225" s="524" t="s">
        <v>377</v>
      </c>
      <c r="E225" s="524"/>
      <c r="F225" s="258">
        <f t="shared" si="106"/>
        <v>0</v>
      </c>
      <c r="G225" s="151"/>
      <c r="H225" s="169">
        <f t="shared" si="100"/>
        <v>0</v>
      </c>
      <c r="I225" s="76"/>
      <c r="J225" s="1"/>
      <c r="K225" s="1"/>
      <c r="L225" s="76"/>
      <c r="M225" s="1"/>
      <c r="N225" s="1"/>
      <c r="O225" s="1"/>
      <c r="P225" s="1"/>
      <c r="Q225" s="82"/>
      <c r="R225" s="1"/>
      <c r="S225" s="42"/>
      <c r="T225" s="82"/>
      <c r="U225" s="1"/>
      <c r="V225" s="42"/>
      <c r="W225" s="44"/>
    </row>
    <row r="226" spans="1:23" hidden="1" x14ac:dyDescent="0.25">
      <c r="B226" s="55"/>
      <c r="C226" s="2"/>
      <c r="D226" s="524" t="s">
        <v>378</v>
      </c>
      <c r="E226" s="524"/>
      <c r="F226" s="258">
        <f t="shared" si="106"/>
        <v>0</v>
      </c>
      <c r="G226" s="151"/>
      <c r="H226" s="169">
        <f t="shared" si="100"/>
        <v>0</v>
      </c>
      <c r="I226" s="76"/>
      <c r="J226" s="1"/>
      <c r="K226" s="1"/>
      <c r="L226" s="76"/>
      <c r="M226" s="1"/>
      <c r="N226" s="1"/>
      <c r="O226" s="1"/>
      <c r="P226" s="1"/>
      <c r="Q226" s="82"/>
      <c r="R226" s="1"/>
      <c r="S226" s="42"/>
      <c r="T226" s="82"/>
      <c r="U226" s="1"/>
      <c r="V226" s="42"/>
      <c r="W226" s="44"/>
    </row>
    <row r="227" spans="1:23" hidden="1" x14ac:dyDescent="0.25">
      <c r="B227" s="55"/>
      <c r="C227" s="2"/>
      <c r="D227" s="524" t="s">
        <v>379</v>
      </c>
      <c r="E227" s="524"/>
      <c r="F227" s="258">
        <f t="shared" si="106"/>
        <v>0</v>
      </c>
      <c r="G227" s="151"/>
      <c r="H227" s="169">
        <f t="shared" si="100"/>
        <v>0</v>
      </c>
      <c r="I227" s="76"/>
      <c r="J227" s="1"/>
      <c r="K227" s="1"/>
      <c r="L227" s="76"/>
      <c r="M227" s="1"/>
      <c r="N227" s="1"/>
      <c r="O227" s="1"/>
      <c r="P227" s="1"/>
      <c r="Q227" s="82"/>
      <c r="R227" s="1"/>
      <c r="S227" s="42"/>
      <c r="T227" s="82"/>
      <c r="U227" s="1"/>
      <c r="V227" s="42"/>
      <c r="W227" s="44"/>
    </row>
    <row r="228" spans="1:23" hidden="1" x14ac:dyDescent="0.25">
      <c r="B228" s="55"/>
      <c r="C228" s="2"/>
      <c r="D228" s="524" t="s">
        <v>380</v>
      </c>
      <c r="E228" s="524"/>
      <c r="F228" s="258">
        <f t="shared" si="106"/>
        <v>0</v>
      </c>
      <c r="G228" s="151"/>
      <c r="H228" s="169">
        <f t="shared" si="100"/>
        <v>0</v>
      </c>
      <c r="I228" s="76"/>
      <c r="J228" s="1"/>
      <c r="K228" s="1"/>
      <c r="L228" s="76"/>
      <c r="M228" s="1"/>
      <c r="N228" s="1"/>
      <c r="O228" s="1"/>
      <c r="P228" s="1"/>
      <c r="Q228" s="82"/>
      <c r="R228" s="1"/>
      <c r="S228" s="42"/>
      <c r="T228" s="82"/>
      <c r="U228" s="1"/>
      <c r="V228" s="42"/>
      <c r="W228" s="44"/>
    </row>
    <row r="229" spans="1:23" ht="25.5" hidden="1" customHeight="1" x14ac:dyDescent="0.25">
      <c r="B229" s="55"/>
      <c r="C229" s="2"/>
      <c r="D229" s="523" t="s">
        <v>538</v>
      </c>
      <c r="E229" s="523"/>
      <c r="F229" s="268">
        <f t="shared" si="106"/>
        <v>0</v>
      </c>
      <c r="G229" s="161"/>
      <c r="H229" s="169">
        <f t="shared" si="100"/>
        <v>0</v>
      </c>
      <c r="I229" s="76"/>
      <c r="J229" s="1"/>
      <c r="K229" s="1"/>
      <c r="L229" s="76"/>
      <c r="M229" s="1"/>
      <c r="N229" s="1"/>
      <c r="O229" s="1"/>
      <c r="P229" s="1"/>
      <c r="Q229" s="82"/>
      <c r="R229" s="1"/>
      <c r="S229" s="42"/>
      <c r="T229" s="82"/>
      <c r="U229" s="1"/>
      <c r="V229" s="42"/>
      <c r="W229" s="44"/>
    </row>
    <row r="230" spans="1:23" ht="25.5" hidden="1" customHeight="1" x14ac:dyDescent="0.25">
      <c r="B230" s="55"/>
      <c r="C230" s="2"/>
      <c r="D230" s="523" t="s">
        <v>541</v>
      </c>
      <c r="E230" s="523"/>
      <c r="F230" s="268">
        <f t="shared" si="106"/>
        <v>0</v>
      </c>
      <c r="G230" s="161"/>
      <c r="H230" s="169">
        <f t="shared" si="100"/>
        <v>0</v>
      </c>
      <c r="I230" s="76"/>
      <c r="J230" s="1"/>
      <c r="K230" s="1"/>
      <c r="L230" s="76"/>
      <c r="M230" s="1"/>
      <c r="N230" s="1"/>
      <c r="O230" s="1"/>
      <c r="P230" s="1"/>
      <c r="Q230" s="82"/>
      <c r="R230" s="1"/>
      <c r="S230" s="42"/>
      <c r="T230" s="82"/>
      <c r="U230" s="1"/>
      <c r="V230" s="42"/>
      <c r="W230" s="44"/>
    </row>
    <row r="231" spans="1:23" hidden="1" x14ac:dyDescent="0.25">
      <c r="B231" s="55"/>
      <c r="C231" s="2"/>
      <c r="D231" s="524" t="s">
        <v>381</v>
      </c>
      <c r="E231" s="524"/>
      <c r="F231" s="258">
        <f t="shared" si="106"/>
        <v>0</v>
      </c>
      <c r="G231" s="151"/>
      <c r="H231" s="169">
        <f t="shared" si="100"/>
        <v>0</v>
      </c>
      <c r="I231" s="76"/>
      <c r="J231" s="1"/>
      <c r="K231" s="1"/>
      <c r="L231" s="76"/>
      <c r="M231" s="1"/>
      <c r="N231" s="1"/>
      <c r="O231" s="1"/>
      <c r="P231" s="1"/>
      <c r="Q231" s="82"/>
      <c r="R231" s="1"/>
      <c r="S231" s="42"/>
      <c r="T231" s="82"/>
      <c r="U231" s="1"/>
      <c r="V231" s="42"/>
      <c r="W231" s="44"/>
    </row>
    <row r="232" spans="1:23" hidden="1" x14ac:dyDescent="0.25">
      <c r="B232" s="55"/>
      <c r="C232" s="2"/>
      <c r="D232" s="524" t="s">
        <v>382</v>
      </c>
      <c r="E232" s="524"/>
      <c r="F232" s="258">
        <f t="shared" si="106"/>
        <v>0</v>
      </c>
      <c r="G232" s="151"/>
      <c r="H232" s="169">
        <f t="shared" si="100"/>
        <v>0</v>
      </c>
      <c r="I232" s="76"/>
      <c r="J232" s="1"/>
      <c r="K232" s="1"/>
      <c r="L232" s="76"/>
      <c r="M232" s="1"/>
      <c r="N232" s="1"/>
      <c r="O232" s="1"/>
      <c r="P232" s="1"/>
      <c r="Q232" s="82"/>
      <c r="R232" s="1"/>
      <c r="S232" s="42"/>
      <c r="T232" s="82"/>
      <c r="U232" s="1"/>
      <c r="V232" s="42"/>
      <c r="W232" s="44"/>
    </row>
    <row r="233" spans="1:23" ht="15.75" hidden="1" thickBot="1" x14ac:dyDescent="0.3">
      <c r="B233" s="57"/>
      <c r="C233" s="20"/>
      <c r="D233" s="559" t="s">
        <v>567</v>
      </c>
      <c r="E233" s="559"/>
      <c r="F233" s="260">
        <f t="shared" si="106"/>
        <v>0</v>
      </c>
      <c r="G233" s="153"/>
      <c r="H233" s="169">
        <f t="shared" si="100"/>
        <v>0</v>
      </c>
      <c r="I233" s="76"/>
      <c r="J233" s="1"/>
      <c r="K233" s="1"/>
      <c r="L233" s="76"/>
      <c r="M233" s="1"/>
      <c r="N233" s="1"/>
      <c r="O233" s="1"/>
      <c r="P233" s="1"/>
      <c r="Q233" s="82"/>
      <c r="R233" s="1"/>
      <c r="S233" s="42"/>
      <c r="T233" s="82"/>
      <c r="U233" s="1"/>
      <c r="V233" s="42"/>
      <c r="W233" s="44"/>
    </row>
    <row r="234" spans="1:23" ht="15.75" thickBot="1" x14ac:dyDescent="0.3">
      <c r="B234" s="101" t="s">
        <v>284</v>
      </c>
      <c r="C234" s="560" t="s">
        <v>285</v>
      </c>
      <c r="D234" s="561"/>
      <c r="E234" s="561"/>
      <c r="F234" s="261">
        <f>F235+F256+F262+F263</f>
        <v>0</v>
      </c>
      <c r="G234" s="154">
        <f t="shared" ref="G234:W234" si="107">G235+G256+G262+G263</f>
        <v>0</v>
      </c>
      <c r="H234" s="166">
        <f t="shared" si="100"/>
        <v>0</v>
      </c>
      <c r="I234" s="87">
        <f t="shared" ref="I234:K234" si="108">I235+I256+I262+I263</f>
        <v>0</v>
      </c>
      <c r="J234" s="88">
        <f t="shared" si="108"/>
        <v>0</v>
      </c>
      <c r="K234" s="88">
        <f t="shared" si="108"/>
        <v>0</v>
      </c>
      <c r="L234" s="87">
        <f t="shared" si="107"/>
        <v>0</v>
      </c>
      <c r="M234" s="88">
        <f t="shared" si="107"/>
        <v>0</v>
      </c>
      <c r="N234" s="88">
        <f t="shared" si="107"/>
        <v>0</v>
      </c>
      <c r="O234" s="88">
        <f t="shared" si="107"/>
        <v>0</v>
      </c>
      <c r="P234" s="88">
        <f t="shared" si="107"/>
        <v>0</v>
      </c>
      <c r="Q234" s="91">
        <f t="shared" si="107"/>
        <v>0</v>
      </c>
      <c r="R234" s="88">
        <f t="shared" si="107"/>
        <v>0</v>
      </c>
      <c r="S234" s="90">
        <f t="shared" si="107"/>
        <v>0</v>
      </c>
      <c r="T234" s="91">
        <f t="shared" si="107"/>
        <v>0</v>
      </c>
      <c r="U234" s="88">
        <f t="shared" si="107"/>
        <v>0</v>
      </c>
      <c r="V234" s="90">
        <f t="shared" si="107"/>
        <v>0</v>
      </c>
      <c r="W234" s="92">
        <f t="shared" si="107"/>
        <v>0</v>
      </c>
    </row>
    <row r="235" spans="1:23" hidden="1" x14ac:dyDescent="0.25">
      <c r="B235" s="117" t="s">
        <v>692</v>
      </c>
      <c r="C235" s="574" t="s">
        <v>286</v>
      </c>
      <c r="D235" s="575"/>
      <c r="E235" s="575"/>
      <c r="F235" s="257">
        <f>F236+F240+F247+F248+F249+F250+F251+F252+F253</f>
        <v>0</v>
      </c>
      <c r="G235" s="150">
        <f t="shared" ref="G235:W235" si="109">G236+G240+G247+G248+G249+G250+G251+G252+G253</f>
        <v>0</v>
      </c>
      <c r="H235" s="167">
        <f t="shared" si="100"/>
        <v>0</v>
      </c>
      <c r="I235" s="119">
        <f t="shared" ref="I235:K235" si="110">I236+I240+I247+I248+I249+I250+I251+I252+I253</f>
        <v>0</v>
      </c>
      <c r="J235" s="120">
        <f t="shared" si="110"/>
        <v>0</v>
      </c>
      <c r="K235" s="120">
        <f t="shared" si="110"/>
        <v>0</v>
      </c>
      <c r="L235" s="119">
        <f t="shared" si="109"/>
        <v>0</v>
      </c>
      <c r="M235" s="120">
        <f t="shared" si="109"/>
        <v>0</v>
      </c>
      <c r="N235" s="120">
        <f t="shared" si="109"/>
        <v>0</v>
      </c>
      <c r="O235" s="120">
        <f t="shared" si="109"/>
        <v>0</v>
      </c>
      <c r="P235" s="120">
        <f t="shared" si="109"/>
        <v>0</v>
      </c>
      <c r="Q235" s="123">
        <f t="shared" si="109"/>
        <v>0</v>
      </c>
      <c r="R235" s="120">
        <f t="shared" si="109"/>
        <v>0</v>
      </c>
      <c r="S235" s="122">
        <f t="shared" si="109"/>
        <v>0</v>
      </c>
      <c r="T235" s="123">
        <f t="shared" si="109"/>
        <v>0</v>
      </c>
      <c r="U235" s="120">
        <f t="shared" si="109"/>
        <v>0</v>
      </c>
      <c r="V235" s="122">
        <f t="shared" si="109"/>
        <v>0</v>
      </c>
      <c r="W235" s="124">
        <f t="shared" si="109"/>
        <v>0</v>
      </c>
    </row>
    <row r="236" spans="1:23" s="18" customFormat="1" hidden="1" x14ac:dyDescent="0.25">
      <c r="A236" s="128"/>
      <c r="B236" s="53" t="s">
        <v>693</v>
      </c>
      <c r="C236" s="576" t="s">
        <v>287</v>
      </c>
      <c r="D236" s="577"/>
      <c r="E236" s="577"/>
      <c r="F236" s="265">
        <f>F237+F238+F239</f>
        <v>0</v>
      </c>
      <c r="G236" s="158">
        <f t="shared" ref="G236:W236" si="111">G237+G238+G239</f>
        <v>0</v>
      </c>
      <c r="H236" s="170">
        <f t="shared" si="100"/>
        <v>0</v>
      </c>
      <c r="I236" s="78">
        <f t="shared" ref="I236:K236" si="112">I237+I238+I239</f>
        <v>0</v>
      </c>
      <c r="J236" s="13">
        <f t="shared" si="112"/>
        <v>0</v>
      </c>
      <c r="K236" s="13">
        <f t="shared" si="112"/>
        <v>0</v>
      </c>
      <c r="L236" s="78">
        <f t="shared" si="111"/>
        <v>0</v>
      </c>
      <c r="M236" s="13">
        <f t="shared" si="111"/>
        <v>0</v>
      </c>
      <c r="N236" s="13">
        <f t="shared" si="111"/>
        <v>0</v>
      </c>
      <c r="O236" s="13">
        <f t="shared" si="111"/>
        <v>0</v>
      </c>
      <c r="P236" s="13">
        <f t="shared" si="111"/>
        <v>0</v>
      </c>
      <c r="Q236" s="83">
        <f t="shared" si="111"/>
        <v>0</v>
      </c>
      <c r="R236" s="13">
        <f t="shared" si="111"/>
        <v>0</v>
      </c>
      <c r="S236" s="43">
        <f t="shared" si="111"/>
        <v>0</v>
      </c>
      <c r="T236" s="83">
        <f t="shared" si="111"/>
        <v>0</v>
      </c>
      <c r="U236" s="13">
        <f t="shared" si="111"/>
        <v>0</v>
      </c>
      <c r="V236" s="43">
        <f t="shared" si="111"/>
        <v>0</v>
      </c>
      <c r="W236" s="45">
        <f t="shared" si="111"/>
        <v>0</v>
      </c>
    </row>
    <row r="237" spans="1:23" s="211" customFormat="1" hidden="1" x14ac:dyDescent="0.25">
      <c r="A237" s="128" t="s">
        <v>288</v>
      </c>
      <c r="B237" s="191" t="s">
        <v>694</v>
      </c>
      <c r="C237" s="252"/>
      <c r="D237" s="585" t="s">
        <v>706</v>
      </c>
      <c r="E237" s="585"/>
      <c r="F237" s="298">
        <f t="shared" ref="F237:F239" si="113">SUM(L237:W237)</f>
        <v>0</v>
      </c>
      <c r="G237" s="299"/>
      <c r="H237" s="193">
        <f t="shared" si="100"/>
        <v>0</v>
      </c>
      <c r="I237" s="201"/>
      <c r="J237" s="195"/>
      <c r="K237" s="195"/>
      <c r="L237" s="201"/>
      <c r="M237" s="195"/>
      <c r="N237" s="195"/>
      <c r="O237" s="195"/>
      <c r="P237" s="195"/>
      <c r="Q237" s="196"/>
      <c r="R237" s="195"/>
      <c r="S237" s="194"/>
      <c r="T237" s="196"/>
      <c r="U237" s="195"/>
      <c r="V237" s="194"/>
      <c r="W237" s="197"/>
    </row>
    <row r="238" spans="1:23" s="211" customFormat="1" hidden="1" x14ac:dyDescent="0.25">
      <c r="A238" s="128" t="s">
        <v>289</v>
      </c>
      <c r="B238" s="191" t="s">
        <v>695</v>
      </c>
      <c r="C238" s="200"/>
      <c r="D238" s="567" t="s">
        <v>707</v>
      </c>
      <c r="E238" s="567"/>
      <c r="F238" s="281">
        <f t="shared" si="113"/>
        <v>0</v>
      </c>
      <c r="G238" s="192"/>
      <c r="H238" s="193">
        <f t="shared" si="100"/>
        <v>0</v>
      </c>
      <c r="I238" s="201"/>
      <c r="J238" s="195"/>
      <c r="K238" s="195"/>
      <c r="L238" s="201"/>
      <c r="M238" s="195"/>
      <c r="N238" s="195"/>
      <c r="O238" s="195"/>
      <c r="P238" s="195"/>
      <c r="Q238" s="196"/>
      <c r="R238" s="195"/>
      <c r="S238" s="194"/>
      <c r="T238" s="196"/>
      <c r="U238" s="195"/>
      <c r="V238" s="194"/>
      <c r="W238" s="197"/>
    </row>
    <row r="239" spans="1:23" s="211" customFormat="1" hidden="1" x14ac:dyDescent="0.25">
      <c r="A239" s="128" t="s">
        <v>290</v>
      </c>
      <c r="B239" s="191" t="s">
        <v>696</v>
      </c>
      <c r="C239" s="200"/>
      <c r="D239" s="567" t="s">
        <v>708</v>
      </c>
      <c r="E239" s="567"/>
      <c r="F239" s="281">
        <f t="shared" si="113"/>
        <v>0</v>
      </c>
      <c r="G239" s="192"/>
      <c r="H239" s="193">
        <f t="shared" si="100"/>
        <v>0</v>
      </c>
      <c r="I239" s="201"/>
      <c r="J239" s="195"/>
      <c r="K239" s="195"/>
      <c r="L239" s="201"/>
      <c r="M239" s="195"/>
      <c r="N239" s="195"/>
      <c r="O239" s="195"/>
      <c r="P239" s="195"/>
      <c r="Q239" s="196"/>
      <c r="R239" s="195"/>
      <c r="S239" s="194"/>
      <c r="T239" s="196"/>
      <c r="U239" s="195"/>
      <c r="V239" s="194"/>
      <c r="W239" s="197"/>
    </row>
    <row r="240" spans="1:23" s="18" customFormat="1" hidden="1" x14ac:dyDescent="0.25">
      <c r="A240" s="128"/>
      <c r="B240" s="53" t="s">
        <v>697</v>
      </c>
      <c r="C240" s="576" t="s">
        <v>291</v>
      </c>
      <c r="D240" s="577"/>
      <c r="E240" s="577"/>
      <c r="F240" s="265">
        <f>F241+F242+F243+F244+F245+F246</f>
        <v>0</v>
      </c>
      <c r="G240" s="158">
        <f t="shared" ref="G240:W240" si="114">G241+G242+G243+G244+G245+G246</f>
        <v>0</v>
      </c>
      <c r="H240" s="170">
        <f t="shared" si="100"/>
        <v>0</v>
      </c>
      <c r="I240" s="78">
        <f t="shared" ref="I240:K240" si="115">I241+I242+I243+I244+I245+I246</f>
        <v>0</v>
      </c>
      <c r="J240" s="13">
        <f t="shared" si="115"/>
        <v>0</v>
      </c>
      <c r="K240" s="13">
        <f t="shared" si="115"/>
        <v>0</v>
      </c>
      <c r="L240" s="78">
        <f t="shared" si="114"/>
        <v>0</v>
      </c>
      <c r="M240" s="13">
        <f t="shared" si="114"/>
        <v>0</v>
      </c>
      <c r="N240" s="13">
        <f t="shared" si="114"/>
        <v>0</v>
      </c>
      <c r="O240" s="13">
        <f t="shared" si="114"/>
        <v>0</v>
      </c>
      <c r="P240" s="13">
        <f t="shared" si="114"/>
        <v>0</v>
      </c>
      <c r="Q240" s="83">
        <f t="shared" si="114"/>
        <v>0</v>
      </c>
      <c r="R240" s="13">
        <f t="shared" si="114"/>
        <v>0</v>
      </c>
      <c r="S240" s="43">
        <f t="shared" si="114"/>
        <v>0</v>
      </c>
      <c r="T240" s="83">
        <f t="shared" si="114"/>
        <v>0</v>
      </c>
      <c r="U240" s="13">
        <f t="shared" si="114"/>
        <v>0</v>
      </c>
      <c r="V240" s="43">
        <f t="shared" si="114"/>
        <v>0</v>
      </c>
      <c r="W240" s="45">
        <f t="shared" si="114"/>
        <v>0</v>
      </c>
    </row>
    <row r="241" spans="1:23" s="211" customFormat="1" hidden="1" x14ac:dyDescent="0.25">
      <c r="A241" s="128" t="s">
        <v>292</v>
      </c>
      <c r="B241" s="191" t="s">
        <v>698</v>
      </c>
      <c r="C241" s="200"/>
      <c r="D241" s="567" t="s">
        <v>383</v>
      </c>
      <c r="E241" s="567"/>
      <c r="F241" s="281">
        <f t="shared" ref="F241:F252" si="116">SUM(L241:W241)</f>
        <v>0</v>
      </c>
      <c r="G241" s="192"/>
      <c r="H241" s="193">
        <f t="shared" si="100"/>
        <v>0</v>
      </c>
      <c r="I241" s="201"/>
      <c r="J241" s="195"/>
      <c r="K241" s="195"/>
      <c r="L241" s="201"/>
      <c r="M241" s="195"/>
      <c r="N241" s="195"/>
      <c r="O241" s="195"/>
      <c r="P241" s="195"/>
      <c r="Q241" s="196"/>
      <c r="R241" s="195"/>
      <c r="S241" s="194"/>
      <c r="T241" s="196"/>
      <c r="U241" s="195"/>
      <c r="V241" s="194"/>
      <c r="W241" s="197"/>
    </row>
    <row r="242" spans="1:23" s="211" customFormat="1" hidden="1" x14ac:dyDescent="0.25">
      <c r="A242" s="128" t="s">
        <v>293</v>
      </c>
      <c r="B242" s="191" t="s">
        <v>699</v>
      </c>
      <c r="C242" s="200"/>
      <c r="D242" s="567" t="s">
        <v>384</v>
      </c>
      <c r="E242" s="567"/>
      <c r="F242" s="281">
        <f t="shared" si="116"/>
        <v>0</v>
      </c>
      <c r="G242" s="192"/>
      <c r="H242" s="193">
        <f t="shared" si="100"/>
        <v>0</v>
      </c>
      <c r="I242" s="201"/>
      <c r="J242" s="195"/>
      <c r="K242" s="195"/>
      <c r="L242" s="201"/>
      <c r="M242" s="195"/>
      <c r="N242" s="195"/>
      <c r="O242" s="195"/>
      <c r="P242" s="195"/>
      <c r="Q242" s="196"/>
      <c r="R242" s="195"/>
      <c r="S242" s="194"/>
      <c r="T242" s="196"/>
      <c r="U242" s="195"/>
      <c r="V242" s="194"/>
      <c r="W242" s="197"/>
    </row>
    <row r="243" spans="1:23" s="211" customFormat="1" hidden="1" x14ac:dyDescent="0.25">
      <c r="A243" s="128" t="s">
        <v>888</v>
      </c>
      <c r="B243" s="191" t="s">
        <v>889</v>
      </c>
      <c r="C243" s="200"/>
      <c r="D243" s="567" t="s">
        <v>890</v>
      </c>
      <c r="E243" s="567"/>
      <c r="F243" s="281">
        <f t="shared" si="116"/>
        <v>0</v>
      </c>
      <c r="G243" s="192"/>
      <c r="H243" s="193">
        <f t="shared" si="100"/>
        <v>0</v>
      </c>
      <c r="I243" s="201"/>
      <c r="J243" s="195"/>
      <c r="K243" s="195"/>
      <c r="L243" s="201"/>
      <c r="M243" s="195"/>
      <c r="N243" s="195"/>
      <c r="O243" s="195"/>
      <c r="P243" s="195"/>
      <c r="Q243" s="196"/>
      <c r="R243" s="195"/>
      <c r="S243" s="194"/>
      <c r="T243" s="196"/>
      <c r="U243" s="195"/>
      <c r="V243" s="194"/>
      <c r="W243" s="197"/>
    </row>
    <row r="244" spans="1:23" s="211" customFormat="1" hidden="1" x14ac:dyDescent="0.25">
      <c r="A244" s="128" t="s">
        <v>294</v>
      </c>
      <c r="B244" s="191" t="s">
        <v>700</v>
      </c>
      <c r="C244" s="200"/>
      <c r="D244" s="567" t="s">
        <v>295</v>
      </c>
      <c r="E244" s="567"/>
      <c r="F244" s="281">
        <f t="shared" si="116"/>
        <v>0</v>
      </c>
      <c r="G244" s="192"/>
      <c r="H244" s="193">
        <f t="shared" si="100"/>
        <v>0</v>
      </c>
      <c r="I244" s="201"/>
      <c r="J244" s="195"/>
      <c r="K244" s="195"/>
      <c r="L244" s="201"/>
      <c r="M244" s="195"/>
      <c r="N244" s="195"/>
      <c r="O244" s="195"/>
      <c r="P244" s="195"/>
      <c r="Q244" s="196"/>
      <c r="R244" s="195"/>
      <c r="S244" s="194"/>
      <c r="T244" s="196"/>
      <c r="U244" s="195"/>
      <c r="V244" s="194"/>
      <c r="W244" s="197"/>
    </row>
    <row r="245" spans="1:23" s="211" customFormat="1" hidden="1" x14ac:dyDescent="0.25">
      <c r="A245" s="128" t="s">
        <v>296</v>
      </c>
      <c r="B245" s="191" t="s">
        <v>701</v>
      </c>
      <c r="C245" s="200"/>
      <c r="D245" s="567" t="s">
        <v>297</v>
      </c>
      <c r="E245" s="567"/>
      <c r="F245" s="281">
        <f t="shared" si="116"/>
        <v>0</v>
      </c>
      <c r="G245" s="192"/>
      <c r="H245" s="193">
        <f t="shared" si="100"/>
        <v>0</v>
      </c>
      <c r="I245" s="201"/>
      <c r="J245" s="195"/>
      <c r="K245" s="195"/>
      <c r="L245" s="201"/>
      <c r="M245" s="195"/>
      <c r="N245" s="195"/>
      <c r="O245" s="195"/>
      <c r="P245" s="195"/>
      <c r="Q245" s="196"/>
      <c r="R245" s="195"/>
      <c r="S245" s="194"/>
      <c r="T245" s="196"/>
      <c r="U245" s="195"/>
      <c r="V245" s="194"/>
      <c r="W245" s="197"/>
    </row>
    <row r="246" spans="1:23" s="211" customFormat="1" hidden="1" x14ac:dyDescent="0.25">
      <c r="A246" s="128" t="s">
        <v>891</v>
      </c>
      <c r="B246" s="191" t="s">
        <v>892</v>
      </c>
      <c r="C246" s="200"/>
      <c r="D246" s="567" t="s">
        <v>893</v>
      </c>
      <c r="E246" s="567"/>
      <c r="F246" s="281">
        <f t="shared" si="116"/>
        <v>0</v>
      </c>
      <c r="G246" s="192"/>
      <c r="H246" s="193">
        <f t="shared" si="100"/>
        <v>0</v>
      </c>
      <c r="I246" s="201"/>
      <c r="J246" s="195"/>
      <c r="K246" s="195"/>
      <c r="L246" s="201"/>
      <c r="M246" s="195"/>
      <c r="N246" s="195"/>
      <c r="O246" s="195"/>
      <c r="P246" s="195"/>
      <c r="Q246" s="196"/>
      <c r="R246" s="195"/>
      <c r="S246" s="194"/>
      <c r="T246" s="196"/>
      <c r="U246" s="195"/>
      <c r="V246" s="194"/>
      <c r="W246" s="197"/>
    </row>
    <row r="247" spans="1:23" s="41" customFormat="1" hidden="1" x14ac:dyDescent="0.25">
      <c r="A247" s="128" t="s">
        <v>894</v>
      </c>
      <c r="B247" s="53" t="s">
        <v>895</v>
      </c>
      <c r="C247" s="576" t="s">
        <v>896</v>
      </c>
      <c r="D247" s="577"/>
      <c r="E247" s="577"/>
      <c r="F247" s="265">
        <f t="shared" si="116"/>
        <v>0</v>
      </c>
      <c r="G247" s="158"/>
      <c r="H247" s="170">
        <f t="shared" si="100"/>
        <v>0</v>
      </c>
      <c r="I247" s="78"/>
      <c r="J247" s="13"/>
      <c r="K247" s="13"/>
      <c r="L247" s="78"/>
      <c r="M247" s="13"/>
      <c r="N247" s="13"/>
      <c r="O247" s="13"/>
      <c r="P247" s="13"/>
      <c r="Q247" s="83"/>
      <c r="R247" s="13"/>
      <c r="S247" s="43"/>
      <c r="T247" s="83"/>
      <c r="U247" s="13"/>
      <c r="V247" s="43"/>
      <c r="W247" s="45"/>
    </row>
    <row r="248" spans="1:23" s="41" customFormat="1" hidden="1" x14ac:dyDescent="0.25">
      <c r="A248" s="128" t="s">
        <v>298</v>
      </c>
      <c r="B248" s="53" t="s">
        <v>702</v>
      </c>
      <c r="C248" s="576" t="s">
        <v>299</v>
      </c>
      <c r="D248" s="577"/>
      <c r="E248" s="577"/>
      <c r="F248" s="265">
        <f t="shared" si="116"/>
        <v>0</v>
      </c>
      <c r="G248" s="158"/>
      <c r="H248" s="170">
        <f t="shared" si="100"/>
        <v>0</v>
      </c>
      <c r="I248" s="78"/>
      <c r="J248" s="13"/>
      <c r="K248" s="13"/>
      <c r="L248" s="78"/>
      <c r="M248" s="13"/>
      <c r="N248" s="13"/>
      <c r="O248" s="13"/>
      <c r="P248" s="13"/>
      <c r="Q248" s="83"/>
      <c r="R248" s="13"/>
      <c r="S248" s="43"/>
      <c r="T248" s="83"/>
      <c r="U248" s="13"/>
      <c r="V248" s="43"/>
      <c r="W248" s="45"/>
    </row>
    <row r="249" spans="1:23" s="41" customFormat="1" hidden="1" x14ac:dyDescent="0.25">
      <c r="A249" s="128" t="s">
        <v>300</v>
      </c>
      <c r="B249" s="53" t="s">
        <v>703</v>
      </c>
      <c r="C249" s="576" t="s">
        <v>897</v>
      </c>
      <c r="D249" s="577"/>
      <c r="E249" s="577"/>
      <c r="F249" s="265">
        <f t="shared" si="116"/>
        <v>0</v>
      </c>
      <c r="G249" s="158"/>
      <c r="H249" s="170">
        <f t="shared" si="100"/>
        <v>0</v>
      </c>
      <c r="I249" s="78"/>
      <c r="J249" s="13"/>
      <c r="K249" s="13"/>
      <c r="L249" s="78"/>
      <c r="M249" s="13"/>
      <c r="N249" s="13"/>
      <c r="O249" s="13"/>
      <c r="P249" s="13"/>
      <c r="Q249" s="83"/>
      <c r="R249" s="13"/>
      <c r="S249" s="43"/>
      <c r="T249" s="83"/>
      <c r="U249" s="13"/>
      <c r="V249" s="43"/>
      <c r="W249" s="45"/>
    </row>
    <row r="250" spans="1:23" s="41" customFormat="1" hidden="1" x14ac:dyDescent="0.25">
      <c r="A250" s="128" t="s">
        <v>301</v>
      </c>
      <c r="B250" s="53" t="s">
        <v>704</v>
      </c>
      <c r="C250" s="576" t="s">
        <v>898</v>
      </c>
      <c r="D250" s="577"/>
      <c r="E250" s="577"/>
      <c r="F250" s="265">
        <f t="shared" si="116"/>
        <v>0</v>
      </c>
      <c r="G250" s="158"/>
      <c r="H250" s="170">
        <f t="shared" si="100"/>
        <v>0</v>
      </c>
      <c r="I250" s="78"/>
      <c r="J250" s="13"/>
      <c r="K250" s="13"/>
      <c r="L250" s="78"/>
      <c r="M250" s="13"/>
      <c r="N250" s="13"/>
      <c r="O250" s="13"/>
      <c r="P250" s="13"/>
      <c r="Q250" s="83"/>
      <c r="R250" s="13"/>
      <c r="S250" s="43"/>
      <c r="T250" s="83"/>
      <c r="U250" s="13"/>
      <c r="V250" s="43"/>
      <c r="W250" s="45"/>
    </row>
    <row r="251" spans="1:23" s="41" customFormat="1" hidden="1" x14ac:dyDescent="0.25">
      <c r="A251" s="128" t="s">
        <v>302</v>
      </c>
      <c r="B251" s="53" t="s">
        <v>705</v>
      </c>
      <c r="C251" s="576" t="s">
        <v>303</v>
      </c>
      <c r="D251" s="577"/>
      <c r="E251" s="577"/>
      <c r="F251" s="265">
        <f t="shared" si="116"/>
        <v>0</v>
      </c>
      <c r="G251" s="158"/>
      <c r="H251" s="170">
        <f t="shared" si="100"/>
        <v>0</v>
      </c>
      <c r="I251" s="78"/>
      <c r="J251" s="13"/>
      <c r="K251" s="13"/>
      <c r="L251" s="78"/>
      <c r="M251" s="13"/>
      <c r="N251" s="13"/>
      <c r="O251" s="13"/>
      <c r="P251" s="13"/>
      <c r="Q251" s="83"/>
      <c r="R251" s="13"/>
      <c r="S251" s="43"/>
      <c r="T251" s="83"/>
      <c r="U251" s="13"/>
      <c r="V251" s="43"/>
      <c r="W251" s="45"/>
    </row>
    <row r="252" spans="1:23" s="41" customFormat="1" hidden="1" x14ac:dyDescent="0.25">
      <c r="A252" s="128" t="s">
        <v>899</v>
      </c>
      <c r="B252" s="53" t="s">
        <v>900</v>
      </c>
      <c r="C252" s="576" t="s">
        <v>902</v>
      </c>
      <c r="D252" s="577"/>
      <c r="E252" s="577"/>
      <c r="F252" s="265">
        <f t="shared" si="116"/>
        <v>0</v>
      </c>
      <c r="G252" s="158"/>
      <c r="H252" s="170">
        <f t="shared" si="100"/>
        <v>0</v>
      </c>
      <c r="I252" s="78"/>
      <c r="J252" s="13"/>
      <c r="K252" s="13"/>
      <c r="L252" s="78"/>
      <c r="M252" s="13"/>
      <c r="N252" s="13"/>
      <c r="O252" s="13"/>
      <c r="P252" s="13"/>
      <c r="Q252" s="83"/>
      <c r="R252" s="13"/>
      <c r="S252" s="43"/>
      <c r="T252" s="83"/>
      <c r="U252" s="13"/>
      <c r="V252" s="43"/>
      <c r="W252" s="45"/>
    </row>
    <row r="253" spans="1:23" s="41" customFormat="1" hidden="1" x14ac:dyDescent="0.25">
      <c r="A253" s="128"/>
      <c r="B253" s="53" t="s">
        <v>901</v>
      </c>
      <c r="C253" s="576" t="s">
        <v>903</v>
      </c>
      <c r="D253" s="577"/>
      <c r="E253" s="577"/>
      <c r="F253" s="265">
        <f>F254+F255</f>
        <v>0</v>
      </c>
      <c r="G253" s="158">
        <f t="shared" ref="G253:W253" si="117">G254+G255</f>
        <v>0</v>
      </c>
      <c r="H253" s="170">
        <f t="shared" si="100"/>
        <v>0</v>
      </c>
      <c r="I253" s="78">
        <f t="shared" ref="I253:K253" si="118">I254+I255</f>
        <v>0</v>
      </c>
      <c r="J253" s="13">
        <f t="shared" si="118"/>
        <v>0</v>
      </c>
      <c r="K253" s="13">
        <f t="shared" si="118"/>
        <v>0</v>
      </c>
      <c r="L253" s="78">
        <f t="shared" si="117"/>
        <v>0</v>
      </c>
      <c r="M253" s="13">
        <f t="shared" si="117"/>
        <v>0</v>
      </c>
      <c r="N253" s="13">
        <f t="shared" si="117"/>
        <v>0</v>
      </c>
      <c r="O253" s="13">
        <f t="shared" si="117"/>
        <v>0</v>
      </c>
      <c r="P253" s="13">
        <f t="shared" si="117"/>
        <v>0</v>
      </c>
      <c r="Q253" s="83">
        <f t="shared" si="117"/>
        <v>0</v>
      </c>
      <c r="R253" s="13">
        <f t="shared" si="117"/>
        <v>0</v>
      </c>
      <c r="S253" s="43">
        <f t="shared" si="117"/>
        <v>0</v>
      </c>
      <c r="T253" s="83">
        <f t="shared" si="117"/>
        <v>0</v>
      </c>
      <c r="U253" s="13">
        <f t="shared" si="117"/>
        <v>0</v>
      </c>
      <c r="V253" s="43">
        <f t="shared" si="117"/>
        <v>0</v>
      </c>
      <c r="W253" s="45">
        <f t="shared" si="117"/>
        <v>0</v>
      </c>
    </row>
    <row r="254" spans="1:23" s="211" customFormat="1" hidden="1" x14ac:dyDescent="0.25">
      <c r="A254" s="128" t="s">
        <v>905</v>
      </c>
      <c r="B254" s="191" t="s">
        <v>904</v>
      </c>
      <c r="C254" s="200"/>
      <c r="D254" s="567" t="s">
        <v>908</v>
      </c>
      <c r="E254" s="567"/>
      <c r="F254" s="281">
        <f t="shared" ref="F254:F255" si="119">SUM(L254:W254)</f>
        <v>0</v>
      </c>
      <c r="G254" s="192"/>
      <c r="H254" s="193">
        <f t="shared" si="100"/>
        <v>0</v>
      </c>
      <c r="I254" s="201"/>
      <c r="J254" s="195"/>
      <c r="K254" s="195"/>
      <c r="L254" s="201"/>
      <c r="M254" s="195"/>
      <c r="N254" s="195"/>
      <c r="O254" s="195"/>
      <c r="P254" s="195"/>
      <c r="Q254" s="196"/>
      <c r="R254" s="195"/>
      <c r="S254" s="194"/>
      <c r="T254" s="196"/>
      <c r="U254" s="195"/>
      <c r="V254" s="194"/>
      <c r="W254" s="197"/>
    </row>
    <row r="255" spans="1:23" s="211" customFormat="1" hidden="1" x14ac:dyDescent="0.25">
      <c r="A255" s="128" t="s">
        <v>906</v>
      </c>
      <c r="B255" s="191" t="s">
        <v>907</v>
      </c>
      <c r="C255" s="200"/>
      <c r="D255" s="567" t="s">
        <v>909</v>
      </c>
      <c r="E255" s="567"/>
      <c r="F255" s="281">
        <f t="shared" si="119"/>
        <v>0</v>
      </c>
      <c r="G255" s="192"/>
      <c r="H255" s="193">
        <f t="shared" si="100"/>
        <v>0</v>
      </c>
      <c r="I255" s="201"/>
      <c r="J255" s="195"/>
      <c r="K255" s="195"/>
      <c r="L255" s="201"/>
      <c r="M255" s="195"/>
      <c r="N255" s="195"/>
      <c r="O255" s="195"/>
      <c r="P255" s="195"/>
      <c r="Q255" s="196"/>
      <c r="R255" s="195"/>
      <c r="S255" s="194"/>
      <c r="T255" s="196"/>
      <c r="U255" s="195"/>
      <c r="V255" s="194"/>
      <c r="W255" s="197"/>
    </row>
    <row r="256" spans="1:23" hidden="1" x14ac:dyDescent="0.25">
      <c r="B256" s="93" t="s">
        <v>709</v>
      </c>
      <c r="C256" s="556" t="s">
        <v>304</v>
      </c>
      <c r="D256" s="557"/>
      <c r="E256" s="557"/>
      <c r="F256" s="259">
        <f>F257+F258+F259+F260+F261</f>
        <v>0</v>
      </c>
      <c r="G256" s="152">
        <f t="shared" ref="G256:W256" si="120">G257+G258+G259+G260+G261</f>
        <v>0</v>
      </c>
      <c r="H256" s="168">
        <f t="shared" si="100"/>
        <v>0</v>
      </c>
      <c r="I256" s="95">
        <f t="shared" ref="I256:K256" si="121">I257+I258+I259+I260+I261</f>
        <v>0</v>
      </c>
      <c r="J256" s="96">
        <f t="shared" si="121"/>
        <v>0</v>
      </c>
      <c r="K256" s="96">
        <f t="shared" si="121"/>
        <v>0</v>
      </c>
      <c r="L256" s="95">
        <f t="shared" si="120"/>
        <v>0</v>
      </c>
      <c r="M256" s="96">
        <f t="shared" si="120"/>
        <v>0</v>
      </c>
      <c r="N256" s="96">
        <f t="shared" si="120"/>
        <v>0</v>
      </c>
      <c r="O256" s="96">
        <f t="shared" si="120"/>
        <v>0</v>
      </c>
      <c r="P256" s="96">
        <f t="shared" si="120"/>
        <v>0</v>
      </c>
      <c r="Q256" s="99">
        <f t="shared" si="120"/>
        <v>0</v>
      </c>
      <c r="R256" s="96">
        <f t="shared" si="120"/>
        <v>0</v>
      </c>
      <c r="S256" s="98">
        <f t="shared" si="120"/>
        <v>0</v>
      </c>
      <c r="T256" s="99">
        <f t="shared" si="120"/>
        <v>0</v>
      </c>
      <c r="U256" s="96">
        <f t="shared" si="120"/>
        <v>0</v>
      </c>
      <c r="V256" s="98">
        <f t="shared" si="120"/>
        <v>0</v>
      </c>
      <c r="W256" s="100">
        <f t="shared" si="120"/>
        <v>0</v>
      </c>
    </row>
    <row r="257" spans="1:23" s="41" customFormat="1" hidden="1" x14ac:dyDescent="0.25">
      <c r="A257" s="128" t="s">
        <v>305</v>
      </c>
      <c r="B257" s="198" t="s">
        <v>710</v>
      </c>
      <c r="C257" s="586" t="s">
        <v>385</v>
      </c>
      <c r="D257" s="587"/>
      <c r="E257" s="587"/>
      <c r="F257" s="282">
        <f t="shared" ref="F257:F263" si="122">SUM(L257:W257)</f>
        <v>0</v>
      </c>
      <c r="G257" s="199"/>
      <c r="H257" s="213">
        <f t="shared" si="100"/>
        <v>0</v>
      </c>
      <c r="I257" s="214"/>
      <c r="J257" s="215"/>
      <c r="K257" s="215"/>
      <c r="L257" s="214"/>
      <c r="M257" s="215"/>
      <c r="N257" s="215"/>
      <c r="O257" s="215"/>
      <c r="P257" s="215"/>
      <c r="Q257" s="219"/>
      <c r="R257" s="215"/>
      <c r="S257" s="217"/>
      <c r="T257" s="219"/>
      <c r="U257" s="215"/>
      <c r="V257" s="217"/>
      <c r="W257" s="216"/>
    </row>
    <row r="258" spans="1:23" s="41" customFormat="1" hidden="1" x14ac:dyDescent="0.25">
      <c r="A258" s="128" t="s">
        <v>306</v>
      </c>
      <c r="B258" s="198" t="s">
        <v>711</v>
      </c>
      <c r="C258" s="586" t="s">
        <v>386</v>
      </c>
      <c r="D258" s="587"/>
      <c r="E258" s="587"/>
      <c r="F258" s="282">
        <f t="shared" si="122"/>
        <v>0</v>
      </c>
      <c r="G258" s="199"/>
      <c r="H258" s="213">
        <f t="shared" si="100"/>
        <v>0</v>
      </c>
      <c r="I258" s="214"/>
      <c r="J258" s="215"/>
      <c r="K258" s="215"/>
      <c r="L258" s="214"/>
      <c r="M258" s="215"/>
      <c r="N258" s="215"/>
      <c r="O258" s="215"/>
      <c r="P258" s="215"/>
      <c r="Q258" s="219"/>
      <c r="R258" s="215"/>
      <c r="S258" s="217"/>
      <c r="T258" s="219"/>
      <c r="U258" s="215"/>
      <c r="V258" s="217"/>
      <c r="W258" s="216"/>
    </row>
    <row r="259" spans="1:23" s="41" customFormat="1" hidden="1" x14ac:dyDescent="0.25">
      <c r="A259" s="128" t="s">
        <v>307</v>
      </c>
      <c r="B259" s="198" t="s">
        <v>712</v>
      </c>
      <c r="C259" s="586" t="s">
        <v>308</v>
      </c>
      <c r="D259" s="587"/>
      <c r="E259" s="587"/>
      <c r="F259" s="282">
        <f t="shared" si="122"/>
        <v>0</v>
      </c>
      <c r="G259" s="199"/>
      <c r="H259" s="213">
        <f t="shared" si="100"/>
        <v>0</v>
      </c>
      <c r="I259" s="214"/>
      <c r="J259" s="215"/>
      <c r="K259" s="215"/>
      <c r="L259" s="214"/>
      <c r="M259" s="215"/>
      <c r="N259" s="215"/>
      <c r="O259" s="215"/>
      <c r="P259" s="215"/>
      <c r="Q259" s="219"/>
      <c r="R259" s="215"/>
      <c r="S259" s="217"/>
      <c r="T259" s="219"/>
      <c r="U259" s="215"/>
      <c r="V259" s="217"/>
      <c r="W259" s="216"/>
    </row>
    <row r="260" spans="1:23" s="41" customFormat="1" hidden="1" x14ac:dyDescent="0.25">
      <c r="A260" s="128" t="s">
        <v>309</v>
      </c>
      <c r="B260" s="198" t="s">
        <v>713</v>
      </c>
      <c r="C260" s="586" t="s">
        <v>310</v>
      </c>
      <c r="D260" s="587"/>
      <c r="E260" s="587"/>
      <c r="F260" s="282">
        <f t="shared" si="122"/>
        <v>0</v>
      </c>
      <c r="G260" s="199"/>
      <c r="H260" s="213">
        <f t="shared" si="100"/>
        <v>0</v>
      </c>
      <c r="I260" s="214"/>
      <c r="J260" s="215"/>
      <c r="K260" s="215"/>
      <c r="L260" s="214"/>
      <c r="M260" s="215"/>
      <c r="N260" s="215"/>
      <c r="O260" s="215"/>
      <c r="P260" s="215"/>
      <c r="Q260" s="219"/>
      <c r="R260" s="215"/>
      <c r="S260" s="217"/>
      <c r="T260" s="219"/>
      <c r="U260" s="215"/>
      <c r="V260" s="217"/>
      <c r="W260" s="216"/>
    </row>
    <row r="261" spans="1:23" s="41" customFormat="1" hidden="1" x14ac:dyDescent="0.25">
      <c r="A261" s="128" t="s">
        <v>311</v>
      </c>
      <c r="B261" s="198" t="s">
        <v>714</v>
      </c>
      <c r="C261" s="586" t="s">
        <v>387</v>
      </c>
      <c r="D261" s="587"/>
      <c r="E261" s="587"/>
      <c r="F261" s="282">
        <f t="shared" si="122"/>
        <v>0</v>
      </c>
      <c r="G261" s="199"/>
      <c r="H261" s="213">
        <f t="shared" si="100"/>
        <v>0</v>
      </c>
      <c r="I261" s="214"/>
      <c r="J261" s="215"/>
      <c r="K261" s="215"/>
      <c r="L261" s="214"/>
      <c r="M261" s="215"/>
      <c r="N261" s="215"/>
      <c r="O261" s="215"/>
      <c r="P261" s="215"/>
      <c r="Q261" s="219"/>
      <c r="R261" s="215"/>
      <c r="S261" s="217"/>
      <c r="T261" s="219"/>
      <c r="U261" s="215"/>
      <c r="V261" s="217"/>
      <c r="W261" s="216"/>
    </row>
    <row r="262" spans="1:23" hidden="1" x14ac:dyDescent="0.25">
      <c r="A262" s="128" t="s">
        <v>313</v>
      </c>
      <c r="B262" s="93" t="s">
        <v>715</v>
      </c>
      <c r="C262" s="556" t="s">
        <v>312</v>
      </c>
      <c r="D262" s="557"/>
      <c r="E262" s="557"/>
      <c r="F262" s="259">
        <f t="shared" si="122"/>
        <v>0</v>
      </c>
      <c r="G262" s="152"/>
      <c r="H262" s="168">
        <f t="shared" si="100"/>
        <v>0</v>
      </c>
      <c r="I262" s="95"/>
      <c r="J262" s="96"/>
      <c r="K262" s="96"/>
      <c r="L262" s="95"/>
      <c r="M262" s="96"/>
      <c r="N262" s="96"/>
      <c r="O262" s="96"/>
      <c r="P262" s="96"/>
      <c r="Q262" s="99"/>
      <c r="R262" s="96"/>
      <c r="S262" s="98"/>
      <c r="T262" s="99"/>
      <c r="U262" s="96"/>
      <c r="V262" s="98"/>
      <c r="W262" s="100"/>
    </row>
    <row r="263" spans="1:23" ht="15.75" hidden="1" thickBot="1" x14ac:dyDescent="0.3">
      <c r="A263" s="128" t="s">
        <v>910</v>
      </c>
      <c r="B263" s="93" t="s">
        <v>911</v>
      </c>
      <c r="C263" s="556" t="s">
        <v>912</v>
      </c>
      <c r="D263" s="557"/>
      <c r="E263" s="557"/>
      <c r="F263" s="259">
        <f t="shared" si="122"/>
        <v>0</v>
      </c>
      <c r="G263" s="152"/>
      <c r="H263" s="168">
        <f t="shared" si="100"/>
        <v>0</v>
      </c>
      <c r="I263" s="95"/>
      <c r="J263" s="96"/>
      <c r="K263" s="96"/>
      <c r="L263" s="95"/>
      <c r="M263" s="96"/>
      <c r="N263" s="96"/>
      <c r="O263" s="96"/>
      <c r="P263" s="96"/>
      <c r="Q263" s="99"/>
      <c r="R263" s="96"/>
      <c r="S263" s="98"/>
      <c r="T263" s="99"/>
      <c r="U263" s="96"/>
      <c r="V263" s="98"/>
      <c r="W263" s="100"/>
    </row>
    <row r="264" spans="1:23" ht="15.75" thickBot="1" x14ac:dyDescent="0.3">
      <c r="B264" s="588" t="s">
        <v>314</v>
      </c>
      <c r="C264" s="589"/>
      <c r="D264" s="589"/>
      <c r="E264" s="589"/>
      <c r="F264" s="256">
        <f>F5+F24+F32+F68+F84+F156+F166+F171+F234</f>
        <v>14994622</v>
      </c>
      <c r="G264" s="149">
        <f>G5+G24+G32+G68+G84+G156+G166+G171+G234</f>
        <v>60148</v>
      </c>
      <c r="H264" s="166">
        <f t="shared" si="100"/>
        <v>15054770</v>
      </c>
      <c r="I264" s="87">
        <f t="shared" ref="I264:W264" si="123">I5+I24+I32+I68+I84+I156+I166+I171+I234</f>
        <v>1179486</v>
      </c>
      <c r="J264" s="88">
        <f t="shared" si="123"/>
        <v>4544000</v>
      </c>
      <c r="K264" s="88">
        <f t="shared" si="123"/>
        <v>9331284</v>
      </c>
      <c r="L264" s="87">
        <f t="shared" si="123"/>
        <v>825596</v>
      </c>
      <c r="M264" s="88">
        <f t="shared" si="123"/>
        <v>643489.99</v>
      </c>
      <c r="N264" s="88">
        <f t="shared" si="123"/>
        <v>950347.12</v>
      </c>
      <c r="O264" s="88">
        <f t="shared" si="123"/>
        <v>651489.99</v>
      </c>
      <c r="P264" s="88">
        <f t="shared" si="123"/>
        <v>3892975.7</v>
      </c>
      <c r="Q264" s="91">
        <f t="shared" si="123"/>
        <v>651489.99</v>
      </c>
      <c r="R264" s="88">
        <f t="shared" si="123"/>
        <v>639175.69999999995</v>
      </c>
      <c r="S264" s="90">
        <f t="shared" si="123"/>
        <v>643489.99</v>
      </c>
      <c r="T264" s="91">
        <f t="shared" si="123"/>
        <v>643489.99</v>
      </c>
      <c r="U264" s="88">
        <f t="shared" si="123"/>
        <v>656775.69999999995</v>
      </c>
      <c r="V264" s="90">
        <f t="shared" si="123"/>
        <v>1475974.13</v>
      </c>
      <c r="W264" s="92">
        <f t="shared" si="123"/>
        <v>3380475.7</v>
      </c>
    </row>
    <row r="265" spans="1:23" x14ac:dyDescent="0.25">
      <c r="B265" s="22"/>
      <c r="C265" s="23"/>
      <c r="D265" s="23"/>
      <c r="E265" s="24"/>
      <c r="F265" s="24"/>
      <c r="G265" s="24"/>
      <c r="H265" s="60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</row>
    <row r="266" spans="1:23" x14ac:dyDescent="0.25">
      <c r="B266" s="25"/>
      <c r="C266" s="26"/>
      <c r="D266" s="26"/>
      <c r="E266" s="24"/>
      <c r="F266" s="24"/>
      <c r="G266" s="24"/>
      <c r="H266" s="60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</row>
    <row r="267" spans="1:23" x14ac:dyDescent="0.25">
      <c r="B267" s="27"/>
      <c r="C267" s="24"/>
      <c r="D267" s="24"/>
      <c r="E267" s="28"/>
      <c r="F267" s="28"/>
      <c r="G267" s="28"/>
      <c r="H267" s="60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</row>
    <row r="268" spans="1:23" x14ac:dyDescent="0.25">
      <c r="B268" s="27"/>
      <c r="C268" s="24"/>
      <c r="D268" s="24"/>
      <c r="E268" s="28"/>
      <c r="F268" s="28"/>
      <c r="G268" s="28"/>
      <c r="H268" s="60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</row>
    <row r="269" spans="1:23" x14ac:dyDescent="0.25">
      <c r="B269" s="27"/>
      <c r="C269" s="24"/>
      <c r="D269" s="24"/>
      <c r="E269" s="28"/>
      <c r="F269" s="28"/>
      <c r="G269" s="28"/>
      <c r="H269" s="60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</row>
    <row r="270" spans="1:23" x14ac:dyDescent="0.25">
      <c r="B270" s="27"/>
      <c r="C270" s="24"/>
      <c r="D270" s="24"/>
      <c r="E270" s="28"/>
      <c r="F270" s="28"/>
      <c r="G270" s="28"/>
      <c r="H270" s="60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</row>
    <row r="271" spans="1:23" x14ac:dyDescent="0.25">
      <c r="B271" s="27"/>
      <c r="C271" s="24"/>
      <c r="D271" s="24"/>
      <c r="E271" s="28"/>
      <c r="F271" s="28"/>
      <c r="G271" s="28"/>
      <c r="H271" s="60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</row>
    <row r="272" spans="1:23" x14ac:dyDescent="0.25">
      <c r="B272" s="27"/>
      <c r="C272" s="24"/>
      <c r="D272" s="24"/>
      <c r="E272" s="28"/>
      <c r="F272" s="28"/>
      <c r="G272" s="28"/>
      <c r="H272" s="60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</row>
    <row r="273" spans="1:23" x14ac:dyDescent="0.25">
      <c r="B273" s="27"/>
      <c r="C273" s="28"/>
      <c r="D273" s="28"/>
      <c r="E273" s="24"/>
      <c r="F273" s="24"/>
      <c r="G273" s="24"/>
      <c r="H273" s="60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</row>
    <row r="274" spans="1:23" x14ac:dyDescent="0.25">
      <c r="B274" s="27"/>
      <c r="C274" s="28"/>
      <c r="D274" s="28"/>
      <c r="E274" s="24"/>
      <c r="F274" s="24"/>
      <c r="G274" s="24"/>
      <c r="H274" s="60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</row>
    <row r="275" spans="1:23" x14ac:dyDescent="0.25">
      <c r="B275" s="27"/>
      <c r="C275" s="28"/>
      <c r="D275" s="28"/>
      <c r="E275" s="24"/>
      <c r="F275" s="24"/>
      <c r="G275" s="24"/>
      <c r="H275" s="60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</row>
    <row r="276" spans="1:23" x14ac:dyDescent="0.25">
      <c r="B276" s="27"/>
      <c r="C276" s="24"/>
      <c r="D276" s="24"/>
      <c r="E276" s="28"/>
      <c r="F276" s="28"/>
      <c r="G276" s="28"/>
      <c r="H276" s="60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</row>
    <row r="277" spans="1:23" x14ac:dyDescent="0.25">
      <c r="B277" s="27"/>
      <c r="C277" s="24"/>
      <c r="D277" s="24"/>
      <c r="E277" s="28"/>
      <c r="F277" s="28"/>
      <c r="G277" s="28"/>
      <c r="H277" s="60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</row>
    <row r="278" spans="1:23" x14ac:dyDescent="0.25">
      <c r="B278" s="27"/>
      <c r="C278" s="24"/>
      <c r="D278" s="24"/>
      <c r="E278" s="28"/>
      <c r="F278" s="28"/>
      <c r="G278" s="28"/>
      <c r="H278" s="60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</row>
    <row r="279" spans="1:23" x14ac:dyDescent="0.25">
      <c r="A279" s="130"/>
      <c r="B279" s="27"/>
      <c r="C279" s="24"/>
      <c r="D279" s="24"/>
      <c r="E279" s="28"/>
      <c r="F279" s="28"/>
      <c r="G279" s="28"/>
      <c r="H279" s="60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</row>
    <row r="280" spans="1:23" x14ac:dyDescent="0.25">
      <c r="A280" s="130"/>
      <c r="B280" s="27"/>
      <c r="C280" s="24"/>
      <c r="D280" s="24"/>
      <c r="E280" s="28"/>
      <c r="F280" s="28"/>
      <c r="G280" s="28"/>
      <c r="H280" s="60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</row>
    <row r="281" spans="1:23" x14ac:dyDescent="0.25">
      <c r="A281" s="130"/>
      <c r="B281" s="27"/>
      <c r="C281" s="24"/>
      <c r="D281" s="24"/>
      <c r="E281" s="28"/>
      <c r="F281" s="28"/>
      <c r="G281" s="28"/>
      <c r="H281" s="60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</row>
    <row r="282" spans="1:23" x14ac:dyDescent="0.25">
      <c r="A282" s="130"/>
      <c r="B282" s="27"/>
      <c r="C282" s="24"/>
      <c r="D282" s="24"/>
      <c r="E282" s="28"/>
      <c r="F282" s="28"/>
      <c r="G282" s="28"/>
      <c r="H282" s="60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</row>
    <row r="283" spans="1:23" x14ac:dyDescent="0.25">
      <c r="A283" s="130"/>
      <c r="B283" s="27"/>
      <c r="C283" s="24"/>
      <c r="D283" s="24"/>
      <c r="E283" s="28"/>
      <c r="F283" s="28"/>
      <c r="G283" s="28"/>
      <c r="H283" s="60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</row>
    <row r="284" spans="1:23" x14ac:dyDescent="0.25">
      <c r="A284" s="130"/>
      <c r="B284" s="27"/>
      <c r="C284" s="24"/>
      <c r="D284" s="24"/>
      <c r="E284" s="28"/>
      <c r="F284" s="28"/>
      <c r="G284" s="28"/>
      <c r="H284" s="60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</row>
    <row r="285" spans="1:23" x14ac:dyDescent="0.25">
      <c r="A285" s="130"/>
      <c r="B285" s="27"/>
      <c r="C285" s="24"/>
      <c r="D285" s="24"/>
      <c r="E285" s="28"/>
      <c r="F285" s="28"/>
      <c r="G285" s="28"/>
      <c r="H285" s="60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</row>
    <row r="286" spans="1:23" x14ac:dyDescent="0.25">
      <c r="A286" s="130"/>
      <c r="B286" s="27"/>
      <c r="C286" s="28"/>
      <c r="D286" s="28"/>
      <c r="E286" s="24"/>
      <c r="F286" s="24"/>
      <c r="G286" s="24"/>
      <c r="H286" s="60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</row>
    <row r="287" spans="1:23" x14ac:dyDescent="0.25">
      <c r="A287" s="130"/>
      <c r="B287" s="27"/>
      <c r="C287" s="24"/>
      <c r="D287" s="24"/>
      <c r="E287" s="28"/>
      <c r="F287" s="28"/>
      <c r="G287" s="28"/>
      <c r="H287" s="60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</row>
    <row r="288" spans="1:23" x14ac:dyDescent="0.25">
      <c r="A288" s="130"/>
      <c r="B288" s="27"/>
      <c r="C288" s="24"/>
      <c r="D288" s="24"/>
      <c r="E288" s="28"/>
      <c r="F288" s="28"/>
      <c r="G288" s="28"/>
      <c r="H288" s="60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</row>
    <row r="289" spans="1:23" x14ac:dyDescent="0.25">
      <c r="A289" s="130"/>
      <c r="B289" s="27"/>
      <c r="C289" s="24"/>
      <c r="D289" s="24"/>
      <c r="E289" s="28"/>
      <c r="F289" s="28"/>
      <c r="G289" s="28"/>
      <c r="H289" s="60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</row>
    <row r="290" spans="1:23" x14ac:dyDescent="0.25">
      <c r="A290" s="130"/>
      <c r="B290" s="27"/>
      <c r="C290" s="24"/>
      <c r="D290" s="24"/>
      <c r="E290" s="28"/>
      <c r="F290" s="28"/>
      <c r="G290" s="28"/>
      <c r="H290" s="60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</row>
    <row r="291" spans="1:23" x14ac:dyDescent="0.25">
      <c r="A291" s="130"/>
      <c r="B291" s="27"/>
      <c r="C291" s="24"/>
      <c r="D291" s="24"/>
      <c r="E291" s="28"/>
      <c r="F291" s="28"/>
      <c r="G291" s="28"/>
      <c r="H291" s="60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</row>
    <row r="292" spans="1:23" x14ac:dyDescent="0.25">
      <c r="A292" s="130"/>
      <c r="B292" s="27"/>
      <c r="C292" s="24"/>
      <c r="D292" s="24"/>
      <c r="E292" s="28"/>
      <c r="F292" s="28"/>
      <c r="G292" s="28"/>
      <c r="H292" s="60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</row>
    <row r="293" spans="1:23" x14ac:dyDescent="0.25">
      <c r="A293" s="130"/>
      <c r="B293" s="27"/>
      <c r="C293" s="24"/>
      <c r="D293" s="24"/>
      <c r="E293" s="28"/>
      <c r="F293" s="28"/>
      <c r="G293" s="28"/>
      <c r="H293" s="60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</row>
    <row r="294" spans="1:23" x14ac:dyDescent="0.25">
      <c r="A294" s="130"/>
      <c r="B294" s="27"/>
      <c r="C294" s="24"/>
      <c r="D294" s="24"/>
      <c r="E294" s="28"/>
      <c r="F294" s="28"/>
      <c r="G294" s="28"/>
      <c r="H294" s="60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</row>
    <row r="295" spans="1:23" x14ac:dyDescent="0.25">
      <c r="A295" s="130"/>
      <c r="B295" s="27"/>
      <c r="C295" s="24"/>
      <c r="D295" s="24"/>
      <c r="E295" s="28"/>
      <c r="F295" s="28"/>
      <c r="G295" s="28"/>
      <c r="H295" s="60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</row>
    <row r="296" spans="1:23" x14ac:dyDescent="0.25">
      <c r="A296" s="130"/>
      <c r="B296" s="27"/>
      <c r="C296" s="24"/>
      <c r="D296" s="24"/>
      <c r="E296" s="28"/>
      <c r="F296" s="28"/>
      <c r="G296" s="28"/>
      <c r="H296" s="60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</row>
    <row r="297" spans="1:23" x14ac:dyDescent="0.25">
      <c r="A297" s="130"/>
      <c r="B297" s="27"/>
      <c r="C297" s="28"/>
      <c r="D297" s="28"/>
      <c r="E297" s="24"/>
      <c r="F297" s="24"/>
      <c r="G297" s="24"/>
      <c r="H297" s="60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</row>
    <row r="298" spans="1:23" x14ac:dyDescent="0.25">
      <c r="A298" s="130"/>
      <c r="B298" s="27"/>
      <c r="C298" s="24"/>
      <c r="D298" s="24"/>
      <c r="E298" s="28"/>
      <c r="F298" s="28"/>
      <c r="G298" s="28"/>
      <c r="H298" s="60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</row>
    <row r="299" spans="1:23" x14ac:dyDescent="0.25">
      <c r="A299" s="130"/>
      <c r="B299" s="27"/>
      <c r="C299" s="24"/>
      <c r="D299" s="24"/>
      <c r="E299" s="28"/>
      <c r="F299" s="28"/>
      <c r="G299" s="28"/>
      <c r="H299" s="60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</row>
    <row r="300" spans="1:23" x14ac:dyDescent="0.25">
      <c r="A300" s="130"/>
      <c r="B300" s="27"/>
      <c r="C300" s="24"/>
      <c r="D300" s="24"/>
      <c r="E300" s="28"/>
      <c r="F300" s="28"/>
      <c r="G300" s="28"/>
      <c r="H300" s="60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</row>
    <row r="301" spans="1:23" x14ac:dyDescent="0.25">
      <c r="A301" s="130"/>
      <c r="B301" s="27"/>
      <c r="C301" s="24"/>
      <c r="D301" s="24"/>
      <c r="E301" s="28"/>
      <c r="F301" s="28"/>
      <c r="G301" s="28"/>
      <c r="H301" s="60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</row>
    <row r="302" spans="1:23" x14ac:dyDescent="0.25">
      <c r="A302" s="130"/>
      <c r="B302" s="27"/>
      <c r="C302" s="24"/>
      <c r="D302" s="24"/>
      <c r="E302" s="28"/>
      <c r="F302" s="28"/>
      <c r="G302" s="28"/>
      <c r="H302" s="60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</row>
    <row r="303" spans="1:23" x14ac:dyDescent="0.25">
      <c r="A303" s="130"/>
      <c r="B303" s="27"/>
      <c r="C303" s="24"/>
      <c r="D303" s="24"/>
      <c r="E303" s="28"/>
      <c r="F303" s="28"/>
      <c r="G303" s="28"/>
      <c r="H303" s="60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</row>
    <row r="304" spans="1:23" x14ac:dyDescent="0.25">
      <c r="A304" s="130"/>
      <c r="B304" s="27"/>
      <c r="C304" s="24"/>
      <c r="D304" s="24"/>
      <c r="E304" s="28"/>
      <c r="F304" s="28"/>
      <c r="G304" s="28"/>
      <c r="H304" s="60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</row>
    <row r="305" spans="1:23" x14ac:dyDescent="0.25">
      <c r="A305" s="130"/>
      <c r="B305" s="27"/>
      <c r="C305" s="24"/>
      <c r="D305" s="24"/>
      <c r="E305" s="28"/>
      <c r="F305" s="28"/>
      <c r="G305" s="28"/>
      <c r="H305" s="60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</row>
    <row r="306" spans="1:23" x14ac:dyDescent="0.25">
      <c r="A306" s="130"/>
      <c r="B306" s="27"/>
      <c r="C306" s="24"/>
      <c r="D306" s="24"/>
      <c r="E306" s="28"/>
      <c r="F306" s="28"/>
      <c r="G306" s="28"/>
      <c r="H306" s="60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</row>
    <row r="307" spans="1:23" x14ac:dyDescent="0.25">
      <c r="A307" s="130"/>
      <c r="B307" s="27"/>
      <c r="C307" s="24"/>
      <c r="D307" s="24"/>
      <c r="E307" s="28"/>
      <c r="F307" s="28"/>
      <c r="G307" s="28"/>
      <c r="H307" s="60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</row>
    <row r="308" spans="1:23" x14ac:dyDescent="0.25">
      <c r="A308" s="130"/>
      <c r="B308" s="29"/>
      <c r="C308" s="23"/>
      <c r="D308" s="23"/>
      <c r="E308" s="24"/>
      <c r="F308" s="24"/>
      <c r="G308" s="24"/>
      <c r="H308" s="60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</row>
    <row r="309" spans="1:23" x14ac:dyDescent="0.25">
      <c r="A309" s="130"/>
      <c r="B309" s="27"/>
      <c r="C309" s="28"/>
      <c r="D309" s="28"/>
      <c r="E309" s="24"/>
      <c r="F309" s="24"/>
      <c r="G309" s="24"/>
      <c r="H309" s="60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</row>
    <row r="310" spans="1:23" x14ac:dyDescent="0.25">
      <c r="A310" s="130"/>
      <c r="B310" s="27"/>
      <c r="C310" s="28"/>
      <c r="D310" s="28"/>
      <c r="E310" s="24"/>
      <c r="F310" s="24"/>
      <c r="G310" s="24"/>
      <c r="H310" s="60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</row>
    <row r="311" spans="1:23" x14ac:dyDescent="0.25">
      <c r="A311" s="130"/>
      <c r="B311" s="27"/>
      <c r="C311" s="28"/>
      <c r="D311" s="28"/>
      <c r="E311" s="24"/>
      <c r="F311" s="24"/>
      <c r="G311" s="24"/>
      <c r="H311" s="60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</row>
    <row r="312" spans="1:23" x14ac:dyDescent="0.25">
      <c r="A312" s="130"/>
      <c r="B312" s="27"/>
      <c r="C312" s="24"/>
      <c r="D312" s="24"/>
      <c r="E312" s="28"/>
      <c r="F312" s="28"/>
      <c r="G312" s="28"/>
      <c r="H312" s="60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</row>
    <row r="313" spans="1:23" x14ac:dyDescent="0.25">
      <c r="A313" s="130"/>
      <c r="B313" s="27"/>
      <c r="C313" s="24"/>
      <c r="D313" s="24"/>
      <c r="E313" s="28"/>
      <c r="F313" s="28"/>
      <c r="G313" s="28"/>
      <c r="H313" s="60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</row>
    <row r="314" spans="1:23" x14ac:dyDescent="0.25">
      <c r="A314" s="130"/>
      <c r="B314" s="27"/>
      <c r="C314" s="24"/>
      <c r="D314" s="24"/>
      <c r="E314" s="28"/>
      <c r="F314" s="28"/>
      <c r="G314" s="28"/>
      <c r="H314" s="60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</row>
    <row r="315" spans="1:23" x14ac:dyDescent="0.25">
      <c r="A315" s="130"/>
      <c r="B315" s="27"/>
      <c r="C315" s="24"/>
      <c r="D315" s="24"/>
      <c r="E315" s="28"/>
      <c r="F315" s="28"/>
      <c r="G315" s="28"/>
      <c r="H315" s="60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</row>
    <row r="316" spans="1:23" x14ac:dyDescent="0.25">
      <c r="A316" s="130"/>
      <c r="B316" s="27"/>
      <c r="C316" s="24"/>
      <c r="D316" s="24"/>
      <c r="E316" s="28"/>
      <c r="F316" s="28"/>
      <c r="G316" s="28"/>
      <c r="H316" s="60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</row>
    <row r="317" spans="1:23" x14ac:dyDescent="0.25">
      <c r="A317" s="130"/>
      <c r="B317" s="27"/>
      <c r="C317" s="24"/>
      <c r="D317" s="24"/>
      <c r="E317" s="28"/>
      <c r="F317" s="28"/>
      <c r="G317" s="28"/>
      <c r="H317" s="60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</row>
    <row r="318" spans="1:23" x14ac:dyDescent="0.25">
      <c r="A318" s="130"/>
      <c r="B318" s="27"/>
      <c r="C318" s="24"/>
      <c r="D318" s="24"/>
      <c r="E318" s="28"/>
      <c r="F318" s="28"/>
      <c r="G318" s="28"/>
      <c r="H318" s="60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</row>
    <row r="319" spans="1:23" x14ac:dyDescent="0.25">
      <c r="A319" s="130"/>
      <c r="B319" s="27"/>
      <c r="C319" s="24"/>
      <c r="D319" s="24"/>
      <c r="E319" s="28"/>
      <c r="F319" s="28"/>
      <c r="G319" s="28"/>
      <c r="H319" s="60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</row>
    <row r="320" spans="1:23" x14ac:dyDescent="0.25">
      <c r="A320" s="130"/>
      <c r="B320" s="27"/>
      <c r="C320" s="24"/>
      <c r="D320" s="24"/>
      <c r="E320" s="28"/>
      <c r="F320" s="28"/>
      <c r="G320" s="28"/>
      <c r="H320" s="60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</row>
    <row r="321" spans="1:23" x14ac:dyDescent="0.25">
      <c r="A321" s="130"/>
      <c r="B321" s="27"/>
      <c r="C321" s="24"/>
      <c r="D321" s="24"/>
      <c r="E321" s="28"/>
      <c r="F321" s="28"/>
      <c r="G321" s="28"/>
      <c r="H321" s="60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</row>
    <row r="322" spans="1:23" x14ac:dyDescent="0.25">
      <c r="A322" s="130"/>
      <c r="B322" s="27"/>
      <c r="C322" s="28"/>
      <c r="D322" s="28"/>
      <c r="E322" s="24"/>
      <c r="F322" s="24"/>
      <c r="G322" s="24"/>
      <c r="H322" s="60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</row>
    <row r="323" spans="1:23" x14ac:dyDescent="0.25">
      <c r="A323" s="130"/>
      <c r="B323" s="27"/>
      <c r="C323" s="24"/>
      <c r="D323" s="24"/>
      <c r="E323" s="28"/>
      <c r="F323" s="28"/>
      <c r="G323" s="28"/>
      <c r="H323" s="60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</row>
    <row r="324" spans="1:23" x14ac:dyDescent="0.25">
      <c r="A324" s="130"/>
      <c r="B324" s="27"/>
      <c r="C324" s="24"/>
      <c r="D324" s="24"/>
      <c r="E324" s="28"/>
      <c r="F324" s="28"/>
      <c r="G324" s="28"/>
      <c r="H324" s="60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</row>
    <row r="325" spans="1:23" x14ac:dyDescent="0.25">
      <c r="A325" s="130"/>
      <c r="B325" s="27"/>
      <c r="C325" s="24"/>
      <c r="D325" s="24"/>
      <c r="E325" s="28"/>
      <c r="F325" s="28"/>
      <c r="G325" s="28"/>
      <c r="H325" s="60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</row>
    <row r="326" spans="1:23" x14ac:dyDescent="0.25">
      <c r="A326" s="130"/>
      <c r="B326" s="27"/>
      <c r="C326" s="24"/>
      <c r="D326" s="24"/>
      <c r="E326" s="28"/>
      <c r="F326" s="28"/>
      <c r="G326" s="28"/>
    </row>
    <row r="327" spans="1:23" x14ac:dyDescent="0.25">
      <c r="B327" s="27"/>
      <c r="C327" s="24"/>
      <c r="D327" s="24"/>
      <c r="E327" s="28"/>
      <c r="F327" s="28"/>
      <c r="G327" s="28"/>
      <c r="H327" s="18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</row>
    <row r="328" spans="1:23" s="12" customFormat="1" x14ac:dyDescent="0.25">
      <c r="A328" s="131"/>
      <c r="B328" s="27"/>
      <c r="C328" s="24"/>
      <c r="D328" s="24"/>
      <c r="E328" s="28"/>
      <c r="F328" s="28"/>
      <c r="G328" s="28"/>
      <c r="H328" s="49"/>
    </row>
    <row r="329" spans="1:23" s="12" customFormat="1" x14ac:dyDescent="0.25">
      <c r="A329" s="131"/>
      <c r="B329" s="27"/>
      <c r="C329" s="24"/>
      <c r="D329" s="24"/>
      <c r="E329" s="28"/>
      <c r="F329" s="28"/>
      <c r="G329" s="28"/>
      <c r="H329" s="49"/>
    </row>
    <row r="330" spans="1:23" s="12" customFormat="1" x14ac:dyDescent="0.25">
      <c r="A330" s="131"/>
      <c r="B330" s="27"/>
      <c r="C330" s="24"/>
      <c r="D330" s="24"/>
      <c r="E330" s="28"/>
      <c r="F330" s="28"/>
      <c r="G330" s="28"/>
      <c r="H330" s="49"/>
    </row>
    <row r="331" spans="1:23" s="12" customFormat="1" x14ac:dyDescent="0.25">
      <c r="A331" s="131"/>
      <c r="B331" s="27"/>
      <c r="C331" s="24"/>
      <c r="D331" s="24"/>
      <c r="E331" s="28"/>
      <c r="F331" s="28"/>
      <c r="G331" s="28"/>
      <c r="H331" s="49"/>
    </row>
    <row r="332" spans="1:23" s="12" customFormat="1" x14ac:dyDescent="0.25">
      <c r="A332" s="131"/>
      <c r="B332" s="27"/>
      <c r="C332" s="24"/>
      <c r="D332" s="24"/>
      <c r="E332" s="28"/>
      <c r="F332" s="28"/>
      <c r="G332" s="28"/>
      <c r="H332" s="49"/>
    </row>
    <row r="333" spans="1:23" s="12" customFormat="1" x14ac:dyDescent="0.25">
      <c r="A333" s="131"/>
      <c r="B333" s="27"/>
      <c r="C333" s="28"/>
      <c r="D333" s="28"/>
      <c r="E333" s="24"/>
      <c r="F333" s="24"/>
      <c r="G333" s="24"/>
      <c r="H333" s="49"/>
    </row>
    <row r="334" spans="1:23" s="12" customFormat="1" x14ac:dyDescent="0.25">
      <c r="A334" s="131"/>
      <c r="B334" s="27"/>
      <c r="C334" s="24"/>
      <c r="D334" s="24"/>
      <c r="E334" s="28"/>
      <c r="F334" s="28"/>
      <c r="G334" s="28"/>
      <c r="H334" s="49"/>
    </row>
    <row r="335" spans="1:23" s="12" customFormat="1" x14ac:dyDescent="0.25">
      <c r="A335" s="131"/>
      <c r="B335" s="27"/>
      <c r="C335" s="24"/>
      <c r="D335" s="24"/>
      <c r="E335" s="28"/>
      <c r="F335" s="28"/>
      <c r="G335" s="28"/>
      <c r="H335" s="49"/>
    </row>
    <row r="336" spans="1:23" s="12" customFormat="1" x14ac:dyDescent="0.25">
      <c r="A336" s="131"/>
      <c r="B336" s="27"/>
      <c r="C336" s="24"/>
      <c r="D336" s="24"/>
      <c r="E336" s="28"/>
      <c r="F336" s="28"/>
      <c r="G336" s="28"/>
      <c r="H336" s="49"/>
    </row>
    <row r="337" spans="1:23" s="12" customFormat="1" x14ac:dyDescent="0.25">
      <c r="A337" s="131"/>
      <c r="B337" s="27"/>
      <c r="C337" s="24"/>
      <c r="D337" s="24"/>
      <c r="E337" s="28"/>
      <c r="F337" s="28"/>
      <c r="G337" s="28"/>
      <c r="H337" s="49"/>
    </row>
    <row r="338" spans="1:23" s="12" customFormat="1" x14ac:dyDescent="0.25">
      <c r="A338" s="131"/>
      <c r="B338" s="27"/>
      <c r="C338" s="24"/>
      <c r="D338" s="24"/>
      <c r="E338" s="28"/>
      <c r="F338" s="28"/>
      <c r="G338" s="28"/>
      <c r="H338" s="49"/>
    </row>
    <row r="339" spans="1:23" s="12" customFormat="1" x14ac:dyDescent="0.25">
      <c r="A339" s="131"/>
      <c r="B339" s="27"/>
      <c r="C339" s="24"/>
      <c r="D339" s="24"/>
      <c r="E339" s="28"/>
      <c r="F339" s="28"/>
      <c r="G339" s="28"/>
      <c r="H339" s="49"/>
    </row>
    <row r="340" spans="1:23" s="12" customFormat="1" x14ac:dyDescent="0.25">
      <c r="A340" s="131"/>
      <c r="B340" s="27"/>
      <c r="C340" s="24"/>
      <c r="D340" s="24"/>
      <c r="E340" s="28"/>
      <c r="F340" s="28"/>
      <c r="G340" s="28"/>
      <c r="H340" s="49"/>
    </row>
    <row r="341" spans="1:23" s="12" customFormat="1" x14ac:dyDescent="0.25">
      <c r="A341" s="131"/>
      <c r="B341" s="27"/>
      <c r="C341" s="24"/>
      <c r="D341" s="24"/>
      <c r="E341" s="28"/>
      <c r="F341" s="28"/>
      <c r="G341" s="28"/>
      <c r="H341" s="49"/>
    </row>
    <row r="342" spans="1:23" s="12" customFormat="1" x14ac:dyDescent="0.25">
      <c r="A342" s="131"/>
      <c r="B342" s="27"/>
      <c r="C342" s="24"/>
      <c r="D342" s="24"/>
      <c r="E342" s="28"/>
      <c r="F342" s="28"/>
      <c r="G342" s="28"/>
      <c r="H342" s="49"/>
    </row>
    <row r="343" spans="1:23" s="12" customFormat="1" x14ac:dyDescent="0.25">
      <c r="A343" s="131"/>
      <c r="B343" s="27"/>
      <c r="C343" s="24"/>
      <c r="D343" s="24"/>
      <c r="E343" s="28"/>
      <c r="F343" s="28"/>
      <c r="G343" s="28"/>
      <c r="H343" s="49"/>
    </row>
    <row r="344" spans="1:23" x14ac:dyDescent="0.25">
      <c r="B344" s="29"/>
      <c r="C344" s="23"/>
      <c r="D344" s="23"/>
      <c r="E344" s="28"/>
      <c r="F344" s="28"/>
      <c r="G344" s="28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</row>
    <row r="345" spans="1:23" x14ac:dyDescent="0.25">
      <c r="B345" s="30"/>
      <c r="C345" s="26"/>
      <c r="D345" s="26"/>
      <c r="E345" s="24"/>
      <c r="F345" s="24"/>
      <c r="G345" s="24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</row>
    <row r="346" spans="1:23" x14ac:dyDescent="0.25">
      <c r="B346" s="27"/>
      <c r="C346" s="24"/>
      <c r="D346" s="24"/>
      <c r="E346" s="28"/>
      <c r="F346" s="28"/>
      <c r="G346" s="28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</row>
    <row r="347" spans="1:23" x14ac:dyDescent="0.25">
      <c r="B347" s="27"/>
      <c r="C347" s="28"/>
      <c r="D347" s="28"/>
      <c r="E347" s="24"/>
      <c r="F347" s="24"/>
      <c r="G347" s="24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</row>
    <row r="348" spans="1:23" x14ac:dyDescent="0.25">
      <c r="B348" s="27"/>
      <c r="C348" s="24"/>
      <c r="D348" s="24"/>
      <c r="E348" s="28"/>
      <c r="F348" s="28"/>
      <c r="G348" s="28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</row>
    <row r="349" spans="1:23" x14ac:dyDescent="0.25">
      <c r="B349" s="27"/>
      <c r="C349" s="24"/>
      <c r="D349" s="24"/>
      <c r="E349" s="28"/>
      <c r="F349" s="28"/>
      <c r="G349" s="28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</row>
    <row r="350" spans="1:23" x14ac:dyDescent="0.25">
      <c r="B350" s="27"/>
      <c r="C350" s="24"/>
      <c r="D350" s="24"/>
      <c r="E350" s="28"/>
      <c r="F350" s="28"/>
      <c r="G350" s="28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</row>
    <row r="351" spans="1:23" x14ac:dyDescent="0.25">
      <c r="B351" s="27"/>
      <c r="C351" s="24"/>
      <c r="D351" s="24"/>
      <c r="E351" s="28"/>
      <c r="F351" s="28"/>
      <c r="G351" s="28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</row>
    <row r="352" spans="1:23" x14ac:dyDescent="0.25">
      <c r="B352" s="27"/>
      <c r="C352" s="28"/>
      <c r="D352" s="28"/>
      <c r="E352" s="24"/>
      <c r="F352" s="24"/>
      <c r="G352" s="24"/>
      <c r="H352" s="60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</row>
    <row r="353" spans="1:23" x14ac:dyDescent="0.25">
      <c r="B353" s="27"/>
      <c r="C353" s="24"/>
      <c r="D353" s="24"/>
      <c r="E353" s="28"/>
      <c r="F353" s="28"/>
      <c r="G353" s="28"/>
      <c r="H353" s="60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</row>
    <row r="354" spans="1:23" x14ac:dyDescent="0.25">
      <c r="B354" s="27"/>
      <c r="C354" s="24"/>
      <c r="D354" s="24"/>
      <c r="E354" s="28"/>
      <c r="F354" s="28"/>
      <c r="G354" s="28"/>
      <c r="H354" s="60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</row>
    <row r="355" spans="1:23" x14ac:dyDescent="0.25">
      <c r="B355" s="27"/>
      <c r="C355" s="28"/>
      <c r="D355" s="28"/>
      <c r="E355" s="24"/>
      <c r="F355" s="24"/>
      <c r="G355" s="24"/>
      <c r="H355" s="60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</row>
    <row r="356" spans="1:23" x14ac:dyDescent="0.25">
      <c r="B356" s="27"/>
      <c r="C356" s="28"/>
      <c r="D356" s="28"/>
      <c r="E356" s="24"/>
      <c r="F356" s="24"/>
      <c r="G356" s="24"/>
      <c r="H356" s="60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</row>
    <row r="357" spans="1:23" x14ac:dyDescent="0.25">
      <c r="B357" s="27"/>
      <c r="C357" s="24"/>
      <c r="D357" s="24"/>
      <c r="E357" s="28"/>
      <c r="F357" s="28"/>
      <c r="G357" s="28"/>
      <c r="H357" s="60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</row>
    <row r="358" spans="1:23" x14ac:dyDescent="0.25">
      <c r="B358" s="27"/>
      <c r="C358" s="24"/>
      <c r="D358" s="24"/>
      <c r="E358" s="28"/>
      <c r="F358" s="28"/>
      <c r="G358" s="28"/>
      <c r="H358" s="60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</row>
    <row r="359" spans="1:23" x14ac:dyDescent="0.25">
      <c r="A359" s="130"/>
      <c r="B359" s="27"/>
      <c r="C359" s="24"/>
      <c r="D359" s="24"/>
      <c r="E359" s="28"/>
      <c r="F359" s="28"/>
      <c r="G359" s="28"/>
      <c r="H359" s="60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</row>
    <row r="360" spans="1:23" x14ac:dyDescent="0.25">
      <c r="A360" s="130"/>
      <c r="B360" s="27"/>
      <c r="C360" s="28"/>
      <c r="D360" s="28"/>
      <c r="E360" s="24"/>
      <c r="F360" s="24"/>
      <c r="G360" s="24"/>
      <c r="H360" s="60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</row>
    <row r="361" spans="1:23" x14ac:dyDescent="0.25">
      <c r="A361" s="130"/>
      <c r="B361" s="27"/>
      <c r="C361" s="24"/>
      <c r="D361" s="24"/>
      <c r="E361" s="28"/>
      <c r="F361" s="28"/>
      <c r="G361" s="28"/>
      <c r="H361" s="60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</row>
    <row r="362" spans="1:23" x14ac:dyDescent="0.25">
      <c r="A362" s="130"/>
      <c r="B362" s="27"/>
      <c r="C362" s="24"/>
      <c r="D362" s="24"/>
      <c r="E362" s="28"/>
      <c r="F362" s="28"/>
      <c r="G362" s="28"/>
      <c r="H362" s="60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</row>
    <row r="363" spans="1:23" x14ac:dyDescent="0.25">
      <c r="A363" s="130"/>
      <c r="B363" s="27"/>
      <c r="C363" s="24"/>
      <c r="D363" s="24"/>
      <c r="E363" s="28"/>
      <c r="F363" s="28"/>
      <c r="G363" s="28"/>
      <c r="H363" s="60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</row>
    <row r="364" spans="1:23" x14ac:dyDescent="0.25">
      <c r="A364" s="130"/>
      <c r="B364" s="27"/>
      <c r="C364" s="24"/>
      <c r="D364" s="24"/>
      <c r="E364" s="28"/>
      <c r="F364" s="28"/>
      <c r="G364" s="28"/>
      <c r="H364" s="60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</row>
    <row r="365" spans="1:23" x14ac:dyDescent="0.25">
      <c r="A365" s="130"/>
      <c r="B365" s="27"/>
      <c r="C365" s="24"/>
      <c r="D365" s="24"/>
      <c r="E365" s="28"/>
      <c r="F365" s="28"/>
      <c r="G365" s="28"/>
      <c r="H365" s="60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</row>
    <row r="366" spans="1:23" x14ac:dyDescent="0.25">
      <c r="A366" s="130"/>
      <c r="B366" s="27"/>
      <c r="C366" s="24"/>
      <c r="D366" s="24"/>
      <c r="E366" s="28"/>
      <c r="F366" s="28"/>
      <c r="G366" s="28"/>
      <c r="H366" s="60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</row>
    <row r="367" spans="1:23" x14ac:dyDescent="0.25">
      <c r="A367" s="130"/>
      <c r="B367" s="27"/>
      <c r="C367" s="24"/>
      <c r="D367" s="24"/>
      <c r="E367" s="28"/>
      <c r="F367" s="28"/>
      <c r="G367" s="28"/>
      <c r="H367" s="60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</row>
    <row r="368" spans="1:23" x14ac:dyDescent="0.25">
      <c r="A368" s="130"/>
      <c r="B368" s="27"/>
      <c r="C368" s="24"/>
      <c r="D368" s="24"/>
      <c r="E368" s="28"/>
      <c r="F368" s="28"/>
      <c r="G368" s="28"/>
      <c r="H368" s="60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</row>
    <row r="369" spans="1:23" x14ac:dyDescent="0.25">
      <c r="A369" s="130"/>
      <c r="B369" s="27"/>
      <c r="C369" s="24"/>
      <c r="D369" s="24"/>
      <c r="E369" s="28"/>
      <c r="F369" s="28"/>
      <c r="G369" s="28"/>
      <c r="H369" s="60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</row>
    <row r="370" spans="1:23" x14ac:dyDescent="0.25">
      <c r="A370" s="130"/>
      <c r="B370" s="27"/>
      <c r="C370" s="24"/>
      <c r="D370" s="24"/>
      <c r="E370" s="28"/>
      <c r="F370" s="28"/>
      <c r="G370" s="28"/>
      <c r="H370" s="60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</row>
    <row r="371" spans="1:23" x14ac:dyDescent="0.25">
      <c r="A371" s="130"/>
      <c r="B371" s="29"/>
      <c r="C371" s="23"/>
      <c r="D371" s="23"/>
      <c r="E371" s="24"/>
      <c r="F371" s="24"/>
      <c r="G371" s="24"/>
      <c r="H371" s="60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</row>
    <row r="372" spans="1:23" x14ac:dyDescent="0.25">
      <c r="A372" s="130"/>
      <c r="B372" s="27"/>
      <c r="C372" s="28"/>
      <c r="D372" s="28"/>
      <c r="E372" s="24"/>
      <c r="F372" s="24"/>
      <c r="G372" s="24"/>
      <c r="H372" s="60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</row>
    <row r="373" spans="1:23" x14ac:dyDescent="0.25">
      <c r="A373" s="130"/>
      <c r="B373" s="27"/>
      <c r="C373" s="28"/>
      <c r="D373" s="28"/>
      <c r="E373" s="24"/>
      <c r="F373" s="24"/>
      <c r="G373" s="24"/>
      <c r="H373" s="60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</row>
    <row r="374" spans="1:23" x14ac:dyDescent="0.25">
      <c r="A374" s="130"/>
      <c r="B374" s="27"/>
      <c r="C374" s="24"/>
      <c r="D374" s="24"/>
      <c r="E374" s="28"/>
      <c r="F374" s="28"/>
      <c r="G374" s="28"/>
      <c r="H374" s="60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</row>
    <row r="375" spans="1:23" x14ac:dyDescent="0.25">
      <c r="A375" s="130"/>
      <c r="B375" s="27"/>
      <c r="C375" s="24"/>
      <c r="D375" s="24"/>
      <c r="E375" s="28"/>
      <c r="F375" s="28"/>
      <c r="G375" s="28"/>
      <c r="H375" s="60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</row>
    <row r="376" spans="1:23" x14ac:dyDescent="0.25">
      <c r="A376" s="130"/>
      <c r="B376" s="27"/>
      <c r="C376" s="24"/>
      <c r="D376" s="24"/>
      <c r="E376" s="28"/>
      <c r="F376" s="28"/>
      <c r="G376" s="28"/>
      <c r="H376" s="60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</row>
    <row r="377" spans="1:23" x14ac:dyDescent="0.25">
      <c r="A377" s="130"/>
      <c r="B377" s="27"/>
      <c r="C377" s="28"/>
      <c r="D377" s="28"/>
      <c r="E377" s="24"/>
      <c r="F377" s="24"/>
      <c r="G377" s="24"/>
      <c r="H377" s="60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</row>
    <row r="378" spans="1:23" x14ac:dyDescent="0.25">
      <c r="A378" s="130"/>
      <c r="B378" s="27"/>
      <c r="C378" s="24"/>
      <c r="D378" s="24"/>
      <c r="E378" s="28"/>
      <c r="F378" s="28"/>
      <c r="G378" s="28"/>
      <c r="H378" s="60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</row>
    <row r="379" spans="1:23" x14ac:dyDescent="0.25">
      <c r="A379" s="130"/>
      <c r="B379" s="27"/>
      <c r="C379" s="24"/>
      <c r="D379" s="24"/>
      <c r="E379" s="28"/>
      <c r="F379" s="28"/>
      <c r="G379" s="28"/>
      <c r="H379" s="60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</row>
    <row r="380" spans="1:23" x14ac:dyDescent="0.25">
      <c r="A380" s="130"/>
      <c r="B380" s="27"/>
      <c r="C380" s="28"/>
      <c r="D380" s="28"/>
      <c r="E380" s="24"/>
      <c r="F380" s="24"/>
      <c r="G380" s="24"/>
      <c r="H380" s="60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</row>
    <row r="381" spans="1:23" x14ac:dyDescent="0.25">
      <c r="A381" s="130"/>
      <c r="B381" s="27"/>
      <c r="C381" s="24"/>
      <c r="D381" s="24"/>
      <c r="E381" s="28"/>
      <c r="F381" s="28"/>
      <c r="G381" s="28"/>
      <c r="H381" s="60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</row>
    <row r="382" spans="1:23" x14ac:dyDescent="0.25">
      <c r="A382" s="130"/>
      <c r="B382" s="27"/>
      <c r="C382" s="24"/>
      <c r="D382" s="24"/>
      <c r="E382" s="28"/>
      <c r="F382" s="28"/>
      <c r="G382" s="28"/>
      <c r="H382" s="60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</row>
    <row r="383" spans="1:23" x14ac:dyDescent="0.25">
      <c r="A383" s="130"/>
      <c r="B383" s="27"/>
      <c r="C383" s="24"/>
      <c r="D383" s="24"/>
      <c r="E383" s="28"/>
      <c r="F383" s="28"/>
      <c r="G383" s="28"/>
      <c r="H383" s="60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</row>
    <row r="384" spans="1:23" x14ac:dyDescent="0.25">
      <c r="A384" s="130"/>
      <c r="B384" s="27"/>
      <c r="C384" s="24"/>
      <c r="D384" s="24"/>
      <c r="E384" s="28"/>
      <c r="F384" s="28"/>
      <c r="G384" s="28"/>
      <c r="H384" s="60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</row>
    <row r="385" spans="1:23" x14ac:dyDescent="0.25">
      <c r="A385" s="130"/>
      <c r="B385" s="27"/>
      <c r="C385" s="24"/>
      <c r="D385" s="24"/>
      <c r="E385" s="28"/>
      <c r="F385" s="28"/>
      <c r="G385" s="28"/>
      <c r="H385" s="60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 x14ac:dyDescent="0.25">
      <c r="A386" s="130"/>
      <c r="B386" s="27"/>
      <c r="C386" s="24"/>
      <c r="D386" s="24"/>
      <c r="E386" s="28"/>
      <c r="F386" s="28"/>
      <c r="G386" s="28"/>
      <c r="H386" s="60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 x14ac:dyDescent="0.25">
      <c r="A387" s="130"/>
      <c r="B387" s="27"/>
      <c r="C387" s="24"/>
      <c r="D387" s="24"/>
      <c r="E387" s="28"/>
      <c r="F387" s="28"/>
      <c r="G387" s="28"/>
      <c r="H387" s="60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 x14ac:dyDescent="0.25">
      <c r="A388" s="130"/>
      <c r="B388" s="27"/>
      <c r="C388" s="28"/>
      <c r="D388" s="28"/>
      <c r="E388" s="24"/>
      <c r="F388" s="24"/>
      <c r="G388" s="24"/>
      <c r="H388" s="60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 x14ac:dyDescent="0.25">
      <c r="A389" s="130"/>
      <c r="B389" s="27"/>
      <c r="C389" s="28"/>
      <c r="D389" s="28"/>
      <c r="E389" s="24"/>
      <c r="F389" s="24"/>
      <c r="G389" s="24"/>
      <c r="H389" s="60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 x14ac:dyDescent="0.25">
      <c r="A390" s="130"/>
      <c r="B390" s="27"/>
      <c r="C390" s="28"/>
      <c r="D390" s="28"/>
      <c r="E390" s="24"/>
      <c r="F390" s="24"/>
      <c r="G390" s="24"/>
      <c r="H390" s="60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 x14ac:dyDescent="0.25">
      <c r="A391" s="130"/>
      <c r="B391" s="27"/>
      <c r="C391" s="28"/>
      <c r="D391" s="28"/>
      <c r="E391" s="24"/>
      <c r="F391" s="24"/>
      <c r="G391" s="24"/>
      <c r="H391" s="60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 x14ac:dyDescent="0.25">
      <c r="A392" s="130"/>
      <c r="B392" s="27"/>
      <c r="C392" s="24"/>
      <c r="D392" s="24"/>
      <c r="E392" s="28"/>
      <c r="F392" s="28"/>
      <c r="G392" s="28"/>
      <c r="H392" s="60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 x14ac:dyDescent="0.25">
      <c r="A393" s="130"/>
      <c r="B393" s="27"/>
      <c r="C393" s="24"/>
      <c r="D393" s="24"/>
      <c r="E393" s="28"/>
      <c r="F393" s="28"/>
      <c r="G393" s="28"/>
      <c r="H393" s="60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 x14ac:dyDescent="0.25">
      <c r="A394" s="130"/>
      <c r="B394" s="27"/>
      <c r="C394" s="24"/>
      <c r="D394" s="24"/>
      <c r="E394" s="28"/>
      <c r="F394" s="28"/>
      <c r="G394" s="28"/>
      <c r="H394" s="60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 x14ac:dyDescent="0.25">
      <c r="A395" s="130"/>
      <c r="B395" s="27"/>
      <c r="C395" s="24"/>
      <c r="D395" s="24"/>
      <c r="E395" s="28"/>
      <c r="F395" s="28"/>
      <c r="G395" s="28"/>
      <c r="H395" s="60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 x14ac:dyDescent="0.25">
      <c r="A396" s="130"/>
      <c r="B396" s="27"/>
      <c r="C396" s="28"/>
      <c r="D396" s="28"/>
      <c r="E396" s="24"/>
      <c r="F396" s="24"/>
      <c r="G396" s="24"/>
      <c r="H396" s="60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 x14ac:dyDescent="0.25">
      <c r="A397" s="130"/>
      <c r="B397" s="27"/>
      <c r="C397" s="24"/>
      <c r="D397" s="24"/>
      <c r="E397" s="28"/>
      <c r="F397" s="28"/>
      <c r="G397" s="28"/>
      <c r="H397" s="60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 x14ac:dyDescent="0.25">
      <c r="A398" s="130"/>
      <c r="B398" s="27"/>
      <c r="C398" s="24"/>
      <c r="D398" s="24"/>
      <c r="E398" s="28"/>
      <c r="F398" s="28"/>
      <c r="G398" s="28"/>
      <c r="H398" s="60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 x14ac:dyDescent="0.25">
      <c r="A399" s="130"/>
      <c r="B399" s="27"/>
      <c r="C399" s="24"/>
      <c r="D399" s="24"/>
      <c r="E399" s="28"/>
      <c r="F399" s="28"/>
      <c r="G399" s="28"/>
      <c r="H399" s="60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 x14ac:dyDescent="0.25">
      <c r="A400" s="130"/>
      <c r="B400" s="27"/>
      <c r="C400" s="24"/>
      <c r="D400" s="24"/>
      <c r="E400" s="28"/>
      <c r="F400" s="28"/>
      <c r="G400" s="28"/>
      <c r="H400" s="60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 x14ac:dyDescent="0.25">
      <c r="A401" s="130"/>
      <c r="B401" s="27"/>
      <c r="C401" s="24"/>
      <c r="D401" s="24"/>
      <c r="E401" s="28"/>
      <c r="F401" s="28"/>
      <c r="G401" s="28"/>
      <c r="H401" s="60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 x14ac:dyDescent="0.25">
      <c r="A402" s="130"/>
      <c r="B402" s="27"/>
      <c r="C402" s="28"/>
      <c r="D402" s="28"/>
      <c r="E402" s="24"/>
      <c r="F402" s="24"/>
      <c r="G402" s="24"/>
      <c r="H402" s="60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 x14ac:dyDescent="0.25">
      <c r="A403" s="130"/>
      <c r="B403" s="27"/>
      <c r="C403" s="28"/>
      <c r="D403" s="28"/>
      <c r="E403" s="24"/>
      <c r="F403" s="24"/>
      <c r="G403" s="24"/>
      <c r="H403" s="60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 x14ac:dyDescent="0.25">
      <c r="A404" s="130"/>
      <c r="B404" s="27"/>
      <c r="C404" s="24"/>
      <c r="D404" s="24"/>
      <c r="E404" s="28"/>
      <c r="F404" s="28"/>
      <c r="G404" s="28"/>
      <c r="H404" s="60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 x14ac:dyDescent="0.25">
      <c r="A405" s="130"/>
      <c r="B405" s="27"/>
      <c r="C405" s="24"/>
      <c r="D405" s="24"/>
      <c r="E405" s="28"/>
      <c r="F405" s="28"/>
      <c r="G405" s="28"/>
      <c r="H405" s="60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 x14ac:dyDescent="0.25">
      <c r="A406" s="130"/>
      <c r="B406" s="27"/>
      <c r="C406" s="24"/>
      <c r="D406" s="24"/>
      <c r="E406" s="28"/>
      <c r="F406" s="28"/>
      <c r="G406" s="28"/>
      <c r="H406" s="60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 x14ac:dyDescent="0.25">
      <c r="A407" s="130"/>
      <c r="B407" s="29"/>
      <c r="C407" s="23"/>
      <c r="D407" s="23"/>
      <c r="E407" s="24"/>
      <c r="F407" s="24"/>
      <c r="G407" s="24"/>
      <c r="H407" s="60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 x14ac:dyDescent="0.25">
      <c r="A408" s="130"/>
      <c r="B408" s="27"/>
      <c r="C408" s="28"/>
      <c r="D408" s="28"/>
      <c r="E408" s="24"/>
      <c r="F408" s="24"/>
      <c r="G408" s="24"/>
      <c r="H408" s="60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 x14ac:dyDescent="0.25">
      <c r="A409" s="130"/>
      <c r="B409" s="27"/>
      <c r="C409" s="28"/>
      <c r="D409" s="28"/>
      <c r="E409" s="24"/>
      <c r="F409" s="24"/>
      <c r="G409" s="24"/>
      <c r="H409" s="60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 x14ac:dyDescent="0.25">
      <c r="A410" s="130"/>
      <c r="B410" s="27"/>
      <c r="C410" s="24"/>
      <c r="D410" s="24"/>
      <c r="E410" s="28"/>
      <c r="F410" s="28"/>
      <c r="G410" s="28"/>
      <c r="H410" s="60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 x14ac:dyDescent="0.25">
      <c r="A411" s="130"/>
      <c r="B411" s="27"/>
      <c r="C411" s="24"/>
      <c r="D411" s="24"/>
      <c r="E411" s="28"/>
      <c r="F411" s="28"/>
      <c r="G411" s="28"/>
      <c r="H411" s="60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 x14ac:dyDescent="0.25">
      <c r="A412" s="130"/>
      <c r="B412" s="27"/>
      <c r="C412" s="28"/>
      <c r="D412" s="28"/>
      <c r="E412" s="24"/>
      <c r="F412" s="24"/>
      <c r="G412" s="24"/>
      <c r="H412" s="60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 x14ac:dyDescent="0.25">
      <c r="A413" s="130"/>
      <c r="B413" s="27"/>
      <c r="C413" s="28"/>
      <c r="D413" s="28"/>
      <c r="E413" s="24"/>
      <c r="F413" s="24"/>
      <c r="G413" s="24"/>
      <c r="H413" s="60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 x14ac:dyDescent="0.25">
      <c r="A414" s="130"/>
      <c r="B414" s="27"/>
      <c r="C414" s="24"/>
      <c r="D414" s="24"/>
      <c r="E414" s="28"/>
      <c r="F414" s="28"/>
      <c r="G414" s="28"/>
      <c r="H414" s="60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 x14ac:dyDescent="0.25">
      <c r="A415" s="130"/>
      <c r="B415" s="27"/>
      <c r="C415" s="24"/>
      <c r="D415" s="24"/>
      <c r="E415" s="28"/>
      <c r="F415" s="28"/>
      <c r="G415" s="28"/>
      <c r="H415" s="60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 x14ac:dyDescent="0.25">
      <c r="A416" s="130"/>
      <c r="B416" s="27"/>
      <c r="C416" s="28"/>
      <c r="D416" s="28"/>
      <c r="E416" s="24"/>
      <c r="F416" s="24"/>
      <c r="G416" s="24"/>
      <c r="H416" s="60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 x14ac:dyDescent="0.25">
      <c r="A417" s="130"/>
      <c r="B417" s="29"/>
      <c r="C417" s="23"/>
      <c r="D417" s="23"/>
      <c r="E417" s="24"/>
      <c r="F417" s="24"/>
      <c r="G417" s="24"/>
      <c r="H417" s="60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 x14ac:dyDescent="0.25">
      <c r="A418" s="130"/>
      <c r="B418" s="27"/>
      <c r="C418" s="28"/>
      <c r="D418" s="28"/>
      <c r="E418" s="24"/>
      <c r="F418" s="24"/>
      <c r="G418" s="24"/>
      <c r="H418" s="60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 x14ac:dyDescent="0.25">
      <c r="A419" s="130"/>
      <c r="B419" s="27"/>
      <c r="C419" s="28"/>
      <c r="D419" s="28"/>
      <c r="E419" s="24"/>
      <c r="F419" s="24"/>
      <c r="G419" s="24"/>
      <c r="H419" s="60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 x14ac:dyDescent="0.25">
      <c r="A420" s="130"/>
      <c r="B420" s="27"/>
      <c r="C420" s="28"/>
      <c r="D420" s="28"/>
      <c r="E420" s="24"/>
      <c r="F420" s="24"/>
      <c r="G420" s="24"/>
      <c r="H420" s="60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 x14ac:dyDescent="0.25">
      <c r="A421" s="130"/>
      <c r="B421" s="27"/>
      <c r="C421" s="28"/>
      <c r="D421" s="28"/>
      <c r="E421" s="24"/>
      <c r="F421" s="24"/>
      <c r="G421" s="24"/>
      <c r="H421" s="60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 x14ac:dyDescent="0.25">
      <c r="A422" s="130"/>
      <c r="B422" s="27"/>
      <c r="C422" s="24"/>
      <c r="D422" s="24"/>
      <c r="E422" s="28"/>
      <c r="F422" s="28"/>
      <c r="G422" s="28"/>
      <c r="H422" s="60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 x14ac:dyDescent="0.25">
      <c r="A423" s="130"/>
      <c r="B423" s="27"/>
      <c r="C423" s="24"/>
      <c r="D423" s="24"/>
      <c r="E423" s="28"/>
      <c r="F423" s="28"/>
      <c r="G423" s="28"/>
      <c r="H423" s="60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 x14ac:dyDescent="0.25">
      <c r="A424" s="130"/>
      <c r="B424" s="27"/>
      <c r="C424" s="24"/>
      <c r="D424" s="24"/>
      <c r="E424" s="28"/>
      <c r="F424" s="28"/>
      <c r="G424" s="28"/>
      <c r="H424" s="60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 x14ac:dyDescent="0.25">
      <c r="A425" s="130"/>
      <c r="B425" s="27"/>
      <c r="C425" s="24"/>
      <c r="D425" s="24"/>
      <c r="E425" s="28"/>
      <c r="F425" s="28"/>
      <c r="G425" s="28"/>
      <c r="H425" s="60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 x14ac:dyDescent="0.25">
      <c r="A426" s="130"/>
      <c r="B426" s="27"/>
      <c r="C426" s="24"/>
      <c r="D426" s="24"/>
      <c r="E426" s="28"/>
      <c r="F426" s="28"/>
      <c r="G426" s="28"/>
      <c r="H426" s="60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 x14ac:dyDescent="0.25">
      <c r="A427" s="130"/>
      <c r="B427" s="27"/>
      <c r="C427" s="24"/>
      <c r="D427" s="24"/>
      <c r="E427" s="28"/>
      <c r="F427" s="28"/>
      <c r="G427" s="28"/>
      <c r="H427" s="60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 x14ac:dyDescent="0.25">
      <c r="A428" s="130"/>
      <c r="B428" s="27"/>
      <c r="C428" s="24"/>
      <c r="D428" s="24"/>
      <c r="E428" s="28"/>
      <c r="F428" s="28"/>
      <c r="G428" s="28"/>
      <c r="H428" s="60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 x14ac:dyDescent="0.25">
      <c r="A429" s="130"/>
      <c r="B429" s="27"/>
      <c r="C429" s="24"/>
      <c r="D429" s="24"/>
      <c r="E429" s="28"/>
      <c r="F429" s="28"/>
      <c r="G429" s="28"/>
      <c r="H429" s="60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 x14ac:dyDescent="0.25">
      <c r="A430" s="130"/>
      <c r="B430" s="27"/>
      <c r="C430" s="24"/>
      <c r="D430" s="24"/>
      <c r="E430" s="28"/>
      <c r="F430" s="28"/>
      <c r="G430" s="28"/>
      <c r="H430" s="60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 x14ac:dyDescent="0.25">
      <c r="A431" s="130"/>
      <c r="B431" s="27"/>
      <c r="C431" s="28"/>
      <c r="D431" s="28"/>
      <c r="E431" s="24"/>
      <c r="F431" s="24"/>
      <c r="G431" s="24"/>
      <c r="H431" s="60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 x14ac:dyDescent="0.25">
      <c r="A432" s="130"/>
      <c r="B432" s="27"/>
      <c r="C432" s="24"/>
      <c r="D432" s="24"/>
      <c r="E432" s="28"/>
      <c r="F432" s="28"/>
      <c r="G432" s="28"/>
      <c r="H432" s="60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 x14ac:dyDescent="0.25">
      <c r="A433" s="130"/>
      <c r="B433" s="27"/>
      <c r="C433" s="24"/>
      <c r="D433" s="24"/>
      <c r="E433" s="28"/>
      <c r="F433" s="28"/>
      <c r="G433" s="28"/>
      <c r="H433" s="60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 x14ac:dyDescent="0.25">
      <c r="A434" s="130"/>
      <c r="B434" s="27"/>
      <c r="C434" s="24"/>
      <c r="D434" s="24"/>
      <c r="E434" s="28"/>
      <c r="F434" s="28"/>
      <c r="G434" s="28"/>
      <c r="H434" s="60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 x14ac:dyDescent="0.25">
      <c r="A435" s="130"/>
      <c r="B435" s="27"/>
      <c r="C435" s="24"/>
      <c r="D435" s="24"/>
      <c r="E435" s="28"/>
      <c r="F435" s="28"/>
      <c r="G435" s="28"/>
      <c r="H435" s="60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 x14ac:dyDescent="0.25">
      <c r="A436" s="130"/>
      <c r="B436" s="27"/>
      <c r="C436" s="24"/>
      <c r="D436" s="24"/>
      <c r="E436" s="28"/>
      <c r="F436" s="28"/>
      <c r="G436" s="28"/>
      <c r="H436" s="60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 x14ac:dyDescent="0.25">
      <c r="A437" s="130"/>
      <c r="B437" s="27"/>
      <c r="C437" s="24"/>
      <c r="D437" s="24"/>
      <c r="E437" s="28"/>
      <c r="F437" s="28"/>
      <c r="G437" s="28"/>
      <c r="H437" s="60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 x14ac:dyDescent="0.25">
      <c r="A438" s="130"/>
      <c r="B438" s="27"/>
      <c r="C438" s="24"/>
      <c r="D438" s="24"/>
      <c r="E438" s="28"/>
      <c r="F438" s="28"/>
      <c r="G438" s="28"/>
      <c r="H438" s="60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 x14ac:dyDescent="0.25">
      <c r="A439" s="130"/>
      <c r="B439" s="27"/>
      <c r="C439" s="24"/>
      <c r="D439" s="24"/>
      <c r="E439" s="28"/>
      <c r="F439" s="28"/>
      <c r="G439" s="28"/>
      <c r="H439" s="60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 x14ac:dyDescent="0.25">
      <c r="A440" s="130"/>
      <c r="B440" s="27"/>
      <c r="C440" s="24"/>
      <c r="D440" s="24"/>
      <c r="E440" s="28"/>
      <c r="F440" s="28"/>
      <c r="G440" s="28"/>
      <c r="H440" s="60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 x14ac:dyDescent="0.25">
      <c r="A441" s="130"/>
      <c r="B441" s="27"/>
      <c r="C441" s="24"/>
      <c r="D441" s="24"/>
      <c r="E441" s="28"/>
      <c r="F441" s="28"/>
      <c r="G441" s="28"/>
      <c r="H441" s="60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 x14ac:dyDescent="0.25">
      <c r="A442" s="130"/>
      <c r="B442" s="27"/>
      <c r="C442" s="24"/>
      <c r="D442" s="24"/>
      <c r="E442" s="28"/>
      <c r="F442" s="28"/>
      <c r="G442" s="28"/>
      <c r="H442" s="60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 x14ac:dyDescent="0.25">
      <c r="A443" s="130"/>
      <c r="B443" s="29"/>
      <c r="C443" s="23"/>
      <c r="D443" s="23"/>
      <c r="E443" s="24"/>
      <c r="F443" s="24"/>
      <c r="G443" s="24"/>
      <c r="H443" s="60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 x14ac:dyDescent="0.25">
      <c r="A444" s="130"/>
      <c r="B444" s="27"/>
      <c r="C444" s="28"/>
      <c r="D444" s="28"/>
      <c r="E444" s="24"/>
      <c r="F444" s="24"/>
      <c r="G444" s="24"/>
      <c r="H444" s="60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 x14ac:dyDescent="0.25">
      <c r="A445" s="130"/>
      <c r="B445" s="27"/>
      <c r="C445" s="28"/>
      <c r="D445" s="28"/>
      <c r="E445" s="24"/>
      <c r="F445" s="24"/>
      <c r="G445" s="24"/>
      <c r="H445" s="60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 x14ac:dyDescent="0.25">
      <c r="A446" s="130"/>
      <c r="B446" s="27"/>
      <c r="C446" s="28"/>
      <c r="D446" s="28"/>
      <c r="E446" s="24"/>
      <c r="F446" s="24"/>
      <c r="G446" s="24"/>
      <c r="H446" s="60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 x14ac:dyDescent="0.25">
      <c r="A447" s="130"/>
      <c r="B447" s="27"/>
      <c r="C447" s="28"/>
      <c r="D447" s="28"/>
      <c r="E447" s="24"/>
      <c r="F447" s="24"/>
      <c r="G447" s="24"/>
      <c r="H447" s="60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 x14ac:dyDescent="0.25">
      <c r="A448" s="130"/>
      <c r="B448" s="27"/>
      <c r="C448" s="24"/>
      <c r="D448" s="24"/>
      <c r="E448" s="28"/>
      <c r="F448" s="28"/>
      <c r="G448" s="28"/>
      <c r="H448" s="60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 x14ac:dyDescent="0.25">
      <c r="A449" s="130"/>
      <c r="B449" s="27"/>
      <c r="C449" s="24"/>
      <c r="D449" s="24"/>
      <c r="E449" s="28"/>
      <c r="F449" s="28"/>
      <c r="G449" s="28"/>
      <c r="H449" s="60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 x14ac:dyDescent="0.25">
      <c r="A450" s="130"/>
      <c r="B450" s="27"/>
      <c r="C450" s="24"/>
      <c r="D450" s="24"/>
      <c r="E450" s="28"/>
      <c r="F450" s="28"/>
      <c r="G450" s="28"/>
      <c r="H450" s="60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 x14ac:dyDescent="0.25">
      <c r="A451" s="130"/>
      <c r="B451" s="27"/>
      <c r="C451" s="24"/>
      <c r="D451" s="24"/>
      <c r="E451" s="28"/>
      <c r="F451" s="28"/>
      <c r="G451" s="28"/>
      <c r="H451" s="60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 x14ac:dyDescent="0.25">
      <c r="A452" s="130"/>
      <c r="B452" s="27"/>
      <c r="C452" s="24"/>
      <c r="D452" s="24"/>
      <c r="E452" s="28"/>
      <c r="F452" s="28"/>
      <c r="G452" s="28"/>
      <c r="H452" s="60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 x14ac:dyDescent="0.25">
      <c r="A453" s="130"/>
      <c r="B453" s="27"/>
      <c r="C453" s="24"/>
      <c r="D453" s="24"/>
      <c r="E453" s="28"/>
      <c r="F453" s="28"/>
      <c r="G453" s="28"/>
      <c r="H453" s="60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 x14ac:dyDescent="0.25">
      <c r="A454" s="130"/>
      <c r="B454" s="27"/>
      <c r="C454" s="24"/>
      <c r="D454" s="24"/>
      <c r="E454" s="28"/>
      <c r="F454" s="28"/>
      <c r="G454" s="28"/>
      <c r="H454" s="60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 x14ac:dyDescent="0.25">
      <c r="A455" s="130"/>
      <c r="B455" s="27"/>
      <c r="C455" s="24"/>
      <c r="D455" s="24"/>
      <c r="E455" s="28"/>
      <c r="F455" s="28"/>
      <c r="G455" s="28"/>
      <c r="H455" s="60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 x14ac:dyDescent="0.25">
      <c r="A456" s="130"/>
      <c r="B456" s="27"/>
      <c r="C456" s="24"/>
      <c r="D456" s="24"/>
      <c r="E456" s="28"/>
      <c r="F456" s="28"/>
      <c r="G456" s="28"/>
      <c r="H456" s="60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 x14ac:dyDescent="0.25">
      <c r="A457" s="130"/>
      <c r="B457" s="27"/>
      <c r="C457" s="28"/>
      <c r="D457" s="28"/>
      <c r="E457" s="24"/>
      <c r="F457" s="24"/>
      <c r="G457" s="24"/>
      <c r="H457" s="60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 x14ac:dyDescent="0.25">
      <c r="A458" s="130"/>
      <c r="B458" s="27"/>
      <c r="C458" s="24"/>
      <c r="D458" s="24"/>
      <c r="E458" s="28"/>
      <c r="F458" s="28"/>
      <c r="G458" s="28"/>
      <c r="H458" s="60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 x14ac:dyDescent="0.25">
      <c r="A459" s="130"/>
      <c r="B459" s="27"/>
      <c r="C459" s="24"/>
      <c r="D459" s="24"/>
      <c r="E459" s="28"/>
      <c r="F459" s="28"/>
      <c r="G459" s="28"/>
      <c r="H459" s="60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</row>
    <row r="460" spans="1:23" x14ac:dyDescent="0.25">
      <c r="A460" s="130"/>
      <c r="B460" s="27"/>
      <c r="C460" s="24"/>
      <c r="D460" s="24"/>
      <c r="E460" s="28"/>
      <c r="F460" s="28"/>
      <c r="G460" s="28"/>
      <c r="H460" s="60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</row>
    <row r="461" spans="1:23" x14ac:dyDescent="0.25">
      <c r="A461" s="130"/>
      <c r="B461" s="27"/>
      <c r="C461" s="24"/>
      <c r="D461" s="24"/>
      <c r="E461" s="28"/>
      <c r="F461" s="28"/>
      <c r="G461" s="28"/>
      <c r="H461" s="60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</row>
    <row r="462" spans="1:23" x14ac:dyDescent="0.25">
      <c r="A462" s="130"/>
      <c r="B462" s="27"/>
      <c r="C462" s="24"/>
      <c r="D462" s="24"/>
      <c r="E462" s="28"/>
      <c r="F462" s="28"/>
      <c r="G462" s="28"/>
      <c r="H462" s="60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</row>
    <row r="463" spans="1:23" x14ac:dyDescent="0.25">
      <c r="A463" s="130"/>
      <c r="B463" s="27"/>
      <c r="C463" s="24"/>
      <c r="D463" s="24"/>
      <c r="E463" s="28"/>
      <c r="F463" s="28"/>
      <c r="G463" s="28"/>
      <c r="H463" s="60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</row>
    <row r="464" spans="1:23" x14ac:dyDescent="0.25">
      <c r="A464" s="130"/>
      <c r="B464" s="27"/>
      <c r="C464" s="24"/>
      <c r="D464" s="24"/>
      <c r="E464" s="28"/>
      <c r="F464" s="28"/>
      <c r="G464" s="28"/>
      <c r="H464" s="60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</row>
    <row r="465" spans="1:23" x14ac:dyDescent="0.25">
      <c r="A465" s="130"/>
      <c r="B465" s="27"/>
      <c r="C465" s="24"/>
      <c r="D465" s="24"/>
      <c r="E465" s="28"/>
      <c r="F465" s="28"/>
      <c r="G465" s="28"/>
      <c r="H465" s="60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</row>
    <row r="466" spans="1:23" x14ac:dyDescent="0.25">
      <c r="A466" s="130"/>
      <c r="B466" s="27"/>
      <c r="C466" s="24"/>
      <c r="D466" s="24"/>
      <c r="E466" s="28"/>
      <c r="F466" s="28"/>
      <c r="G466" s="28"/>
      <c r="H466" s="60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</row>
    <row r="467" spans="1:23" x14ac:dyDescent="0.25">
      <c r="A467" s="130"/>
      <c r="B467" s="27"/>
      <c r="C467" s="24"/>
      <c r="D467" s="24"/>
      <c r="E467" s="28"/>
      <c r="F467" s="28"/>
      <c r="G467" s="28"/>
      <c r="H467" s="60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</row>
    <row r="468" spans="1:23" x14ac:dyDescent="0.25">
      <c r="A468" s="130"/>
      <c r="B468" s="27"/>
      <c r="C468" s="24"/>
      <c r="D468" s="24"/>
      <c r="E468" s="28"/>
      <c r="F468" s="28"/>
      <c r="G468" s="28"/>
      <c r="H468" s="60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</row>
    <row r="469" spans="1:23" x14ac:dyDescent="0.25">
      <c r="A469" s="130"/>
      <c r="B469" s="29"/>
      <c r="C469" s="23"/>
      <c r="D469" s="23"/>
      <c r="E469" s="24"/>
      <c r="F469" s="24"/>
      <c r="G469" s="24"/>
      <c r="H469" s="60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</row>
    <row r="470" spans="1:23" x14ac:dyDescent="0.25">
      <c r="A470" s="130"/>
      <c r="B470" s="32"/>
      <c r="C470" s="33"/>
      <c r="D470" s="33"/>
      <c r="E470" s="24"/>
      <c r="F470" s="24"/>
      <c r="G470" s="24"/>
      <c r="H470" s="60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</row>
    <row r="471" spans="1:23" x14ac:dyDescent="0.25">
      <c r="A471" s="130"/>
      <c r="B471" s="34"/>
      <c r="C471" s="35"/>
      <c r="D471" s="35"/>
      <c r="E471" s="36"/>
      <c r="F471" s="36"/>
      <c r="G471" s="36"/>
      <c r="H471" s="60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</row>
    <row r="472" spans="1:23" x14ac:dyDescent="0.25">
      <c r="A472" s="130"/>
      <c r="B472" s="19"/>
      <c r="C472" s="37"/>
      <c r="D472" s="37"/>
      <c r="E472" s="24"/>
      <c r="F472" s="24"/>
      <c r="G472" s="24"/>
      <c r="H472" s="60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</row>
    <row r="473" spans="1:23" x14ac:dyDescent="0.25">
      <c r="A473" s="130"/>
      <c r="B473" s="19"/>
      <c r="C473" s="37"/>
      <c r="D473" s="37"/>
      <c r="E473" s="24"/>
      <c r="F473" s="24"/>
      <c r="G473" s="24"/>
      <c r="H473" s="60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</row>
    <row r="474" spans="1:23" x14ac:dyDescent="0.25">
      <c r="A474" s="130"/>
      <c r="B474" s="19"/>
      <c r="C474" s="37"/>
      <c r="D474" s="37"/>
      <c r="E474" s="24"/>
      <c r="F474" s="24"/>
      <c r="G474" s="24"/>
      <c r="H474" s="60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</row>
    <row r="475" spans="1:23" x14ac:dyDescent="0.25">
      <c r="A475" s="130"/>
      <c r="B475" s="34"/>
      <c r="C475" s="35"/>
      <c r="D475" s="35"/>
      <c r="E475" s="36"/>
      <c r="F475" s="36"/>
      <c r="G475" s="36"/>
      <c r="H475" s="60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</row>
    <row r="476" spans="1:23" x14ac:dyDescent="0.25">
      <c r="A476" s="130"/>
      <c r="B476" s="19"/>
      <c r="C476" s="37"/>
      <c r="D476" s="37"/>
      <c r="E476" s="24"/>
      <c r="F476" s="24"/>
      <c r="G476" s="24"/>
      <c r="H476" s="60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</row>
    <row r="477" spans="1:23" x14ac:dyDescent="0.25">
      <c r="A477" s="130"/>
      <c r="B477" s="19"/>
      <c r="C477" s="24"/>
      <c r="D477" s="24"/>
      <c r="E477" s="37"/>
      <c r="F477" s="37"/>
      <c r="G477" s="37"/>
    </row>
    <row r="478" spans="1:23" x14ac:dyDescent="0.25">
      <c r="A478" s="130"/>
      <c r="B478" s="19"/>
      <c r="C478" s="24"/>
      <c r="D478" s="24"/>
      <c r="E478" s="37"/>
      <c r="F478" s="37"/>
      <c r="G478" s="37"/>
    </row>
    <row r="479" spans="1:23" x14ac:dyDescent="0.25">
      <c r="A479" s="130"/>
      <c r="B479" s="19"/>
      <c r="C479" s="24"/>
      <c r="D479" s="24"/>
      <c r="E479" s="37"/>
      <c r="F479" s="37"/>
      <c r="G479" s="37"/>
    </row>
    <row r="480" spans="1:23" x14ac:dyDescent="0.25">
      <c r="A480" s="130"/>
      <c r="B480" s="19"/>
      <c r="C480" s="24"/>
      <c r="D480" s="24"/>
      <c r="E480" s="37"/>
      <c r="F480" s="37"/>
      <c r="G480" s="37"/>
    </row>
    <row r="481" spans="1:23" x14ac:dyDescent="0.25">
      <c r="A481" s="130"/>
      <c r="B481" s="19"/>
      <c r="C481" s="24"/>
      <c r="D481" s="24"/>
      <c r="E481" s="37"/>
      <c r="F481" s="37"/>
      <c r="G481" s="37"/>
    </row>
    <row r="482" spans="1:23" x14ac:dyDescent="0.25">
      <c r="A482" s="130"/>
      <c r="B482" s="19"/>
      <c r="C482" s="24"/>
      <c r="D482" s="24"/>
      <c r="E482" s="37"/>
      <c r="F482" s="37"/>
      <c r="G482" s="37"/>
    </row>
    <row r="483" spans="1:23" x14ac:dyDescent="0.25">
      <c r="A483" s="130"/>
      <c r="B483" s="34"/>
      <c r="C483" s="35"/>
      <c r="D483" s="35"/>
      <c r="E483" s="36"/>
      <c r="F483" s="36"/>
      <c r="G483" s="36"/>
    </row>
    <row r="484" spans="1:23" x14ac:dyDescent="0.25">
      <c r="A484" s="130"/>
      <c r="B484" s="19"/>
      <c r="C484" s="37"/>
      <c r="D484" s="37"/>
      <c r="E484" s="24"/>
      <c r="F484" s="24"/>
      <c r="G484" s="24"/>
    </row>
    <row r="485" spans="1:23" x14ac:dyDescent="0.25">
      <c r="A485" s="130"/>
      <c r="B485" s="19"/>
      <c r="C485" s="37"/>
      <c r="D485" s="37"/>
      <c r="E485" s="24"/>
      <c r="F485" s="24"/>
      <c r="G485" s="24"/>
    </row>
    <row r="486" spans="1:23" x14ac:dyDescent="0.25">
      <c r="A486" s="130"/>
      <c r="B486" s="19"/>
      <c r="C486" s="37"/>
      <c r="D486" s="37"/>
      <c r="E486" s="24"/>
      <c r="F486" s="24"/>
      <c r="G486" s="24"/>
    </row>
    <row r="487" spans="1:23" x14ac:dyDescent="0.25">
      <c r="B487" s="19"/>
      <c r="C487" s="37"/>
      <c r="D487" s="37"/>
      <c r="E487" s="24"/>
      <c r="F487" s="24"/>
      <c r="G487" s="24"/>
      <c r="H487" s="18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</row>
    <row r="488" spans="1:23" s="12" customFormat="1" x14ac:dyDescent="0.25">
      <c r="A488" s="131"/>
      <c r="B488" s="19"/>
      <c r="C488" s="37"/>
      <c r="D488" s="37"/>
      <c r="E488" s="24"/>
      <c r="F488" s="24"/>
      <c r="G488" s="24"/>
      <c r="H488" s="49"/>
    </row>
    <row r="489" spans="1:23" s="12" customFormat="1" x14ac:dyDescent="0.25">
      <c r="A489" s="131"/>
      <c r="B489" s="32"/>
      <c r="C489" s="33"/>
      <c r="D489" s="33"/>
      <c r="E489" s="24"/>
      <c r="F489" s="24"/>
      <c r="G489" s="24"/>
      <c r="H489" s="49"/>
    </row>
    <row r="490" spans="1:23" s="12" customFormat="1" x14ac:dyDescent="0.25">
      <c r="A490" s="131"/>
      <c r="B490" s="19"/>
      <c r="C490" s="37"/>
      <c r="D490" s="37"/>
      <c r="E490" s="24"/>
      <c r="F490" s="24"/>
      <c r="G490" s="24"/>
      <c r="H490" s="49"/>
    </row>
    <row r="491" spans="1:23" s="12" customFormat="1" x14ac:dyDescent="0.25">
      <c r="A491" s="131"/>
      <c r="B491" s="19"/>
      <c r="C491" s="37"/>
      <c r="D491" s="37"/>
      <c r="E491" s="24"/>
      <c r="F491" s="24"/>
      <c r="G491" s="24"/>
      <c r="H491" s="49"/>
    </row>
    <row r="492" spans="1:23" s="12" customFormat="1" x14ac:dyDescent="0.25">
      <c r="A492" s="131"/>
      <c r="B492" s="19"/>
      <c r="C492" s="37"/>
      <c r="D492" s="37"/>
      <c r="E492" s="24"/>
      <c r="F492" s="24"/>
      <c r="G492" s="24"/>
      <c r="H492" s="49"/>
    </row>
    <row r="493" spans="1:23" s="12" customFormat="1" x14ac:dyDescent="0.25">
      <c r="A493" s="131"/>
      <c r="B493" s="19"/>
      <c r="C493" s="37"/>
      <c r="D493" s="37"/>
      <c r="E493" s="24"/>
      <c r="F493" s="24"/>
      <c r="G493" s="24"/>
      <c r="H493" s="49"/>
    </row>
    <row r="494" spans="1:23" s="12" customFormat="1" x14ac:dyDescent="0.25">
      <c r="A494" s="131"/>
      <c r="B494" s="19"/>
      <c r="C494" s="37"/>
      <c r="D494" s="37"/>
      <c r="E494" s="24"/>
      <c r="F494" s="24"/>
      <c r="G494" s="24"/>
      <c r="H494" s="49"/>
    </row>
    <row r="495" spans="1:23" s="12" customFormat="1" x14ac:dyDescent="0.25">
      <c r="A495" s="131"/>
      <c r="B495" s="19"/>
      <c r="C495" s="37"/>
      <c r="D495" s="37"/>
      <c r="E495" s="24"/>
      <c r="F495" s="24"/>
      <c r="G495" s="24"/>
      <c r="H495" s="49"/>
    </row>
    <row r="496" spans="1:23" x14ac:dyDescent="0.25">
      <c r="A496" s="130"/>
      <c r="B496" s="17"/>
      <c r="C496" s="17"/>
      <c r="D496" s="17"/>
      <c r="E496" s="17"/>
      <c r="F496" s="17"/>
      <c r="G496" s="17"/>
      <c r="H496" s="18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</row>
    <row r="497" spans="1:23" x14ac:dyDescent="0.25">
      <c r="A497" s="130"/>
      <c r="B497" s="17"/>
      <c r="C497" s="17"/>
      <c r="D497" s="17"/>
      <c r="E497" s="17"/>
      <c r="F497" s="17"/>
      <c r="G497" s="17"/>
      <c r="H497" s="18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</row>
    <row r="498" spans="1:23" x14ac:dyDescent="0.25">
      <c r="A498" s="130"/>
      <c r="B498" s="17"/>
      <c r="C498" s="17"/>
      <c r="D498" s="17"/>
      <c r="E498" s="17"/>
      <c r="F498" s="17"/>
      <c r="G498" s="17"/>
      <c r="H498" s="18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</row>
    <row r="499" spans="1:23" x14ac:dyDescent="0.25">
      <c r="A499" s="130"/>
      <c r="B499" s="17"/>
      <c r="C499" s="17"/>
      <c r="D499" s="17"/>
      <c r="E499" s="17"/>
      <c r="F499" s="17"/>
      <c r="G499" s="17"/>
      <c r="H499" s="18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</row>
    <row r="500" spans="1:23" x14ac:dyDescent="0.25">
      <c r="A500" s="130"/>
      <c r="B500" s="17"/>
      <c r="C500" s="17"/>
      <c r="D500" s="17"/>
      <c r="E500" s="17"/>
      <c r="F500" s="17"/>
      <c r="G500" s="17"/>
      <c r="H500" s="18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</row>
    <row r="501" spans="1:23" x14ac:dyDescent="0.25">
      <c r="A501" s="130"/>
      <c r="B501" s="17"/>
      <c r="C501" s="17"/>
      <c r="D501" s="17"/>
      <c r="E501" s="17"/>
      <c r="F501" s="17"/>
      <c r="G501" s="17"/>
      <c r="H501" s="18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</row>
    <row r="502" spans="1:23" x14ac:dyDescent="0.25">
      <c r="A502" s="130"/>
      <c r="B502" s="17"/>
      <c r="C502" s="17"/>
      <c r="D502" s="17"/>
      <c r="E502" s="17"/>
      <c r="F502" s="17"/>
      <c r="G502" s="17"/>
      <c r="H502" s="18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</row>
    <row r="503" spans="1:23" x14ac:dyDescent="0.25">
      <c r="A503" s="130"/>
      <c r="B503" s="17"/>
      <c r="C503" s="17"/>
      <c r="D503" s="17"/>
      <c r="E503" s="17"/>
      <c r="F503" s="17"/>
      <c r="G503" s="17"/>
      <c r="H503" s="18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</row>
    <row r="504" spans="1:23" x14ac:dyDescent="0.25">
      <c r="A504" s="130"/>
      <c r="B504" s="17"/>
      <c r="C504" s="17"/>
      <c r="D504" s="17"/>
      <c r="E504" s="17"/>
      <c r="F504" s="17"/>
      <c r="G504" s="17"/>
      <c r="H504" s="18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</row>
    <row r="505" spans="1:23" x14ac:dyDescent="0.25">
      <c r="A505" s="130"/>
      <c r="B505" s="17"/>
      <c r="C505" s="17"/>
      <c r="D505" s="17"/>
      <c r="E505" s="17"/>
      <c r="F505" s="17"/>
      <c r="G505" s="17"/>
      <c r="H505" s="18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</row>
    <row r="506" spans="1:23" x14ac:dyDescent="0.25">
      <c r="A506" s="130"/>
      <c r="B506" s="17"/>
      <c r="C506" s="17"/>
      <c r="D506" s="17"/>
      <c r="E506" s="17"/>
      <c r="F506" s="17"/>
      <c r="G506" s="17"/>
      <c r="H506" s="18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</row>
    <row r="507" spans="1:23" x14ac:dyDescent="0.25">
      <c r="A507" s="130"/>
      <c r="B507" s="17"/>
      <c r="C507" s="17"/>
      <c r="D507" s="17"/>
      <c r="E507" s="17"/>
      <c r="F507" s="17"/>
      <c r="G507" s="17"/>
      <c r="H507" s="18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</row>
    <row r="508" spans="1:23" x14ac:dyDescent="0.25">
      <c r="A508" s="130"/>
      <c r="B508" s="17"/>
      <c r="C508" s="17"/>
      <c r="D508" s="17"/>
      <c r="E508" s="17"/>
      <c r="F508" s="17"/>
      <c r="G508" s="17"/>
      <c r="H508" s="18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</row>
    <row r="509" spans="1:23" x14ac:dyDescent="0.25">
      <c r="A509" s="130"/>
      <c r="B509" s="17"/>
      <c r="C509" s="17"/>
      <c r="D509" s="17"/>
      <c r="E509" s="17"/>
      <c r="F509" s="17"/>
      <c r="G509" s="17"/>
      <c r="H509" s="18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</row>
    <row r="510" spans="1:23" x14ac:dyDescent="0.25">
      <c r="A510" s="130"/>
      <c r="B510" s="17"/>
      <c r="C510" s="17"/>
      <c r="D510" s="17"/>
      <c r="E510" s="17"/>
      <c r="F510" s="17"/>
      <c r="G510" s="17"/>
      <c r="H510" s="18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</row>
    <row r="511" spans="1:23" x14ac:dyDescent="0.25">
      <c r="A511" s="130"/>
      <c r="B511" s="17"/>
      <c r="C511" s="17"/>
      <c r="D511" s="17"/>
      <c r="E511" s="17"/>
      <c r="F511" s="17"/>
      <c r="G511" s="17"/>
      <c r="H511" s="18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</row>
    <row r="512" spans="1:23" x14ac:dyDescent="0.25">
      <c r="A512" s="130"/>
      <c r="B512" s="17"/>
      <c r="C512" s="17"/>
      <c r="D512" s="17"/>
      <c r="E512" s="17"/>
      <c r="F512" s="17"/>
      <c r="G512" s="17"/>
      <c r="H512" s="18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</row>
    <row r="513" spans="1:23" x14ac:dyDescent="0.25">
      <c r="A513" s="130"/>
      <c r="B513" s="17"/>
      <c r="C513" s="17"/>
      <c r="D513" s="17"/>
      <c r="E513" s="17"/>
      <c r="F513" s="17"/>
      <c r="G513" s="17"/>
      <c r="H513" s="18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</row>
    <row r="514" spans="1:23" x14ac:dyDescent="0.25">
      <c r="A514" s="130"/>
      <c r="B514" s="17"/>
      <c r="C514" s="17"/>
      <c r="D514" s="17"/>
      <c r="E514" s="17"/>
      <c r="F514" s="17"/>
      <c r="G514" s="17"/>
      <c r="H514" s="18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</row>
    <row r="515" spans="1:23" x14ac:dyDescent="0.25">
      <c r="A515" s="130"/>
      <c r="B515" s="17"/>
      <c r="C515" s="17"/>
      <c r="D515" s="17"/>
      <c r="E515" s="17"/>
      <c r="F515" s="17"/>
      <c r="G515" s="17"/>
      <c r="H515" s="18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</row>
    <row r="516" spans="1:23" x14ac:dyDescent="0.25">
      <c r="A516" s="130"/>
      <c r="B516" s="17"/>
      <c r="C516" s="17"/>
      <c r="D516" s="17"/>
      <c r="E516" s="17"/>
      <c r="F516" s="17"/>
      <c r="G516" s="17"/>
      <c r="H516" s="18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</row>
    <row r="517" spans="1:23" x14ac:dyDescent="0.25">
      <c r="A517" s="130"/>
      <c r="B517" s="17"/>
      <c r="C517" s="17"/>
      <c r="D517" s="17"/>
      <c r="E517" s="17"/>
      <c r="F517" s="17"/>
      <c r="G517" s="17"/>
      <c r="H517" s="18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</row>
    <row r="518" spans="1:23" x14ac:dyDescent="0.25">
      <c r="A518" s="130"/>
      <c r="B518" s="17"/>
      <c r="C518" s="17"/>
      <c r="D518" s="17"/>
      <c r="E518" s="17"/>
      <c r="F518" s="17"/>
      <c r="G518" s="17"/>
      <c r="H518" s="18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</row>
    <row r="519" spans="1:23" x14ac:dyDescent="0.25">
      <c r="A519" s="130"/>
      <c r="B519" s="17"/>
      <c r="C519" s="17"/>
      <c r="D519" s="17"/>
      <c r="E519" s="17"/>
      <c r="F519" s="17"/>
      <c r="G519" s="17"/>
      <c r="H519" s="18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</row>
    <row r="520" spans="1:23" x14ac:dyDescent="0.25">
      <c r="A520" s="130"/>
      <c r="B520" s="17"/>
      <c r="C520" s="17"/>
      <c r="D520" s="17"/>
      <c r="E520" s="17"/>
      <c r="F520" s="17"/>
      <c r="G520" s="17"/>
      <c r="H520" s="18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</row>
    <row r="521" spans="1:23" x14ac:dyDescent="0.25">
      <c r="A521" s="130"/>
      <c r="B521" s="17"/>
      <c r="C521" s="17"/>
      <c r="D521" s="17"/>
      <c r="E521" s="17"/>
      <c r="F521" s="17"/>
      <c r="G521" s="17"/>
      <c r="H521" s="18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</row>
    <row r="522" spans="1:23" x14ac:dyDescent="0.25">
      <c r="A522" s="130"/>
      <c r="B522" s="17"/>
      <c r="C522" s="17"/>
      <c r="D522" s="17"/>
      <c r="E522" s="17"/>
      <c r="F522" s="17"/>
      <c r="G522" s="17"/>
      <c r="H522" s="18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</row>
    <row r="523" spans="1:23" x14ac:dyDescent="0.25">
      <c r="A523" s="130"/>
      <c r="B523" s="17"/>
      <c r="C523" s="17"/>
      <c r="D523" s="17"/>
      <c r="E523" s="17"/>
      <c r="F523" s="17"/>
      <c r="G523" s="17"/>
      <c r="H523" s="18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</row>
    <row r="524" spans="1:23" x14ac:dyDescent="0.25">
      <c r="A524" s="130"/>
      <c r="B524" s="17"/>
      <c r="C524" s="17"/>
      <c r="D524" s="17"/>
      <c r="E524" s="17"/>
      <c r="F524" s="17"/>
      <c r="G524" s="17"/>
      <c r="H524" s="18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</row>
    <row r="525" spans="1:23" x14ac:dyDescent="0.25">
      <c r="A525" s="130"/>
      <c r="B525" s="17"/>
      <c r="C525" s="17"/>
      <c r="D525" s="17"/>
      <c r="E525" s="17"/>
      <c r="F525" s="17"/>
      <c r="G525" s="17"/>
      <c r="H525" s="18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</row>
    <row r="526" spans="1:23" x14ac:dyDescent="0.25">
      <c r="A526" s="130"/>
      <c r="B526" s="17"/>
      <c r="C526" s="17"/>
      <c r="D526" s="17"/>
      <c r="E526" s="17"/>
      <c r="F526" s="17"/>
      <c r="G526" s="17"/>
      <c r="H526" s="18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</row>
    <row r="527" spans="1:23" x14ac:dyDescent="0.25">
      <c r="A527" s="130"/>
      <c r="B527" s="17"/>
      <c r="C527" s="17"/>
      <c r="D527" s="17"/>
      <c r="E527" s="17"/>
      <c r="F527" s="17"/>
      <c r="G527" s="17"/>
      <c r="H527" s="18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</row>
    <row r="528" spans="1:23" x14ac:dyDescent="0.25">
      <c r="A528" s="130"/>
      <c r="B528" s="17"/>
      <c r="C528" s="17"/>
      <c r="D528" s="17"/>
      <c r="E528" s="17"/>
      <c r="F528" s="17"/>
      <c r="G528" s="17"/>
      <c r="H528" s="18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</row>
    <row r="529" spans="1:23" x14ac:dyDescent="0.25">
      <c r="A529" s="130"/>
      <c r="B529" s="17"/>
      <c r="C529" s="17"/>
      <c r="D529" s="17"/>
      <c r="E529" s="17"/>
      <c r="F529" s="17"/>
      <c r="G529" s="17"/>
      <c r="H529" s="18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</row>
    <row r="530" spans="1:23" x14ac:dyDescent="0.25">
      <c r="A530" s="130"/>
      <c r="B530" s="17"/>
      <c r="C530" s="17"/>
      <c r="D530" s="17"/>
      <c r="E530" s="17"/>
      <c r="F530" s="17"/>
      <c r="G530" s="17"/>
      <c r="H530" s="18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</row>
    <row r="531" spans="1:23" x14ac:dyDescent="0.25">
      <c r="A531" s="130"/>
      <c r="B531" s="17"/>
      <c r="C531" s="17"/>
      <c r="D531" s="17"/>
      <c r="E531" s="17"/>
      <c r="F531" s="17"/>
      <c r="G531" s="17"/>
      <c r="H531" s="18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</row>
    <row r="532" spans="1:23" x14ac:dyDescent="0.25">
      <c r="A532" s="130"/>
      <c r="B532" s="17"/>
      <c r="C532" s="17"/>
      <c r="D532" s="17"/>
      <c r="E532" s="17"/>
      <c r="F532" s="17"/>
      <c r="G532" s="17"/>
      <c r="H532" s="18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</row>
    <row r="533" spans="1:23" x14ac:dyDescent="0.25">
      <c r="A533" s="130"/>
      <c r="B533" s="17"/>
      <c r="C533" s="17"/>
      <c r="D533" s="17"/>
      <c r="E533" s="17"/>
      <c r="F533" s="17"/>
      <c r="G533" s="17"/>
      <c r="H533" s="18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</row>
    <row r="534" spans="1:23" x14ac:dyDescent="0.25">
      <c r="A534" s="130"/>
      <c r="B534" s="17"/>
      <c r="C534" s="17"/>
      <c r="D534" s="17"/>
      <c r="E534" s="17"/>
      <c r="F534" s="17"/>
      <c r="G534" s="17"/>
      <c r="H534" s="18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</row>
    <row r="535" spans="1:23" x14ac:dyDescent="0.25">
      <c r="A535" s="130"/>
      <c r="B535" s="17"/>
      <c r="C535" s="17"/>
      <c r="D535" s="17"/>
      <c r="E535" s="17"/>
      <c r="F535" s="17"/>
      <c r="G535" s="17"/>
      <c r="H535" s="18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</row>
    <row r="536" spans="1:23" x14ac:dyDescent="0.25">
      <c r="A536" s="130"/>
      <c r="B536" s="17"/>
      <c r="C536" s="17"/>
      <c r="D536" s="17"/>
      <c r="E536" s="17"/>
      <c r="F536" s="17"/>
      <c r="G536" s="17"/>
      <c r="H536" s="18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</row>
    <row r="537" spans="1:23" x14ac:dyDescent="0.25">
      <c r="A537" s="130"/>
      <c r="B537" s="17"/>
      <c r="C537" s="17"/>
      <c r="D537" s="17"/>
      <c r="E537" s="17"/>
      <c r="F537" s="17"/>
      <c r="G537" s="17"/>
      <c r="H537" s="18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</row>
    <row r="538" spans="1:23" x14ac:dyDescent="0.25">
      <c r="A538" s="130"/>
      <c r="B538" s="17"/>
      <c r="C538" s="17"/>
      <c r="D538" s="17"/>
      <c r="E538" s="17"/>
      <c r="F538" s="17"/>
      <c r="G538" s="17"/>
      <c r="H538" s="18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</row>
    <row r="539" spans="1:23" x14ac:dyDescent="0.25">
      <c r="A539" s="130"/>
      <c r="B539" s="17"/>
      <c r="C539" s="17"/>
      <c r="D539" s="17"/>
      <c r="E539" s="17"/>
      <c r="F539" s="17"/>
      <c r="G539" s="17"/>
      <c r="H539" s="18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</row>
    <row r="540" spans="1:23" x14ac:dyDescent="0.25">
      <c r="A540" s="130"/>
      <c r="B540" s="17"/>
      <c r="C540" s="17"/>
      <c r="D540" s="17"/>
      <c r="E540" s="17"/>
      <c r="F540" s="17"/>
      <c r="G540" s="17"/>
      <c r="H540" s="18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</row>
    <row r="541" spans="1:23" x14ac:dyDescent="0.25">
      <c r="A541" s="130"/>
      <c r="B541" s="17"/>
      <c r="C541" s="17"/>
      <c r="D541" s="17"/>
      <c r="E541" s="17"/>
      <c r="F541" s="17"/>
      <c r="G541" s="17"/>
      <c r="H541" s="18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</row>
    <row r="542" spans="1:23" x14ac:dyDescent="0.25">
      <c r="A542" s="130"/>
      <c r="B542" s="17"/>
      <c r="C542" s="17"/>
      <c r="D542" s="17"/>
      <c r="E542" s="17"/>
      <c r="F542" s="17"/>
      <c r="G542" s="17"/>
      <c r="H542" s="18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</row>
    <row r="543" spans="1:23" x14ac:dyDescent="0.25">
      <c r="A543" s="130"/>
      <c r="B543" s="17"/>
      <c r="C543" s="17"/>
      <c r="D543" s="17"/>
      <c r="E543" s="17"/>
      <c r="F543" s="17"/>
      <c r="G543" s="17"/>
      <c r="H543" s="18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</row>
    <row r="544" spans="1:23" x14ac:dyDescent="0.25">
      <c r="A544" s="130"/>
      <c r="B544" s="17"/>
      <c r="C544" s="17"/>
      <c r="D544" s="17"/>
      <c r="E544" s="17"/>
      <c r="F544" s="17"/>
      <c r="G544" s="17"/>
      <c r="H544" s="18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</row>
    <row r="545" spans="1:23" x14ac:dyDescent="0.25">
      <c r="A545" s="130"/>
      <c r="B545" s="17"/>
      <c r="C545" s="17"/>
      <c r="D545" s="17"/>
      <c r="E545" s="17"/>
      <c r="F545" s="17"/>
      <c r="G545" s="17"/>
      <c r="H545" s="18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</row>
    <row r="546" spans="1:23" x14ac:dyDescent="0.25">
      <c r="A546" s="130"/>
      <c r="B546" s="17"/>
      <c r="C546" s="17"/>
      <c r="D546" s="17"/>
      <c r="E546" s="17"/>
      <c r="F546" s="17"/>
      <c r="G546" s="17"/>
      <c r="H546" s="18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</row>
    <row r="547" spans="1:23" x14ac:dyDescent="0.25">
      <c r="A547" s="130"/>
      <c r="B547" s="17"/>
      <c r="C547" s="17"/>
      <c r="D547" s="17"/>
      <c r="E547" s="17"/>
      <c r="F547" s="17"/>
      <c r="G547" s="17"/>
      <c r="H547" s="18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</row>
    <row r="548" spans="1:23" x14ac:dyDescent="0.25">
      <c r="A548" s="130"/>
      <c r="B548" s="17"/>
      <c r="C548" s="17"/>
      <c r="D548" s="17"/>
      <c r="E548" s="17"/>
      <c r="F548" s="17"/>
      <c r="G548" s="17"/>
      <c r="H548" s="18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</row>
    <row r="549" spans="1:23" x14ac:dyDescent="0.25">
      <c r="A549" s="130"/>
      <c r="B549" s="17"/>
      <c r="C549" s="17"/>
      <c r="D549" s="17"/>
      <c r="E549" s="17"/>
      <c r="F549" s="17"/>
      <c r="G549" s="17"/>
      <c r="H549" s="18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</row>
    <row r="550" spans="1:23" x14ac:dyDescent="0.25">
      <c r="A550" s="130"/>
      <c r="B550" s="17"/>
      <c r="C550" s="17"/>
      <c r="D550" s="17"/>
      <c r="E550" s="17"/>
      <c r="F550" s="17"/>
      <c r="G550" s="17"/>
      <c r="H550" s="18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</row>
    <row r="551" spans="1:23" x14ac:dyDescent="0.25">
      <c r="A551" s="130"/>
      <c r="B551" s="17"/>
      <c r="C551" s="17"/>
      <c r="D551" s="17"/>
      <c r="E551" s="17"/>
      <c r="F551" s="17"/>
      <c r="G551" s="17"/>
      <c r="H551" s="18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</row>
    <row r="552" spans="1:23" x14ac:dyDescent="0.25">
      <c r="A552" s="130"/>
      <c r="B552" s="17"/>
      <c r="C552" s="17"/>
      <c r="D552" s="17"/>
      <c r="E552" s="17"/>
      <c r="F552" s="17"/>
      <c r="G552" s="17"/>
      <c r="H552" s="18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</row>
    <row r="553" spans="1:23" x14ac:dyDescent="0.25">
      <c r="A553" s="130"/>
      <c r="B553" s="17"/>
      <c r="C553" s="17"/>
      <c r="D553" s="17"/>
      <c r="E553" s="17"/>
      <c r="F553" s="17"/>
      <c r="G553" s="17"/>
      <c r="H553" s="18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</row>
    <row r="554" spans="1:23" x14ac:dyDescent="0.25">
      <c r="A554" s="130"/>
      <c r="B554" s="17"/>
      <c r="C554" s="17"/>
      <c r="D554" s="17"/>
      <c r="E554" s="17"/>
      <c r="F554" s="17"/>
      <c r="G554" s="17"/>
      <c r="H554" s="18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</row>
    <row r="555" spans="1:23" x14ac:dyDescent="0.25">
      <c r="A555" s="130"/>
      <c r="B555" s="17"/>
      <c r="C555" s="17"/>
      <c r="D555" s="17"/>
      <c r="E555" s="17"/>
      <c r="F555" s="17"/>
      <c r="G555" s="17"/>
      <c r="H555" s="18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</row>
    <row r="556" spans="1:23" x14ac:dyDescent="0.25">
      <c r="A556" s="130"/>
      <c r="B556" s="17"/>
      <c r="C556" s="17"/>
      <c r="D556" s="17"/>
      <c r="E556" s="17"/>
      <c r="F556" s="17"/>
      <c r="G556" s="17"/>
      <c r="H556" s="18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</row>
    <row r="557" spans="1:23" x14ac:dyDescent="0.25">
      <c r="A557" s="130"/>
      <c r="B557" s="17"/>
      <c r="C557" s="17"/>
      <c r="D557" s="17"/>
      <c r="E557" s="17"/>
      <c r="F557" s="17"/>
      <c r="G557" s="17"/>
      <c r="H557" s="18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</row>
    <row r="558" spans="1:23" x14ac:dyDescent="0.25">
      <c r="A558" s="130"/>
      <c r="B558" s="17"/>
      <c r="C558" s="17"/>
      <c r="D558" s="17"/>
      <c r="E558" s="17"/>
      <c r="F558" s="17"/>
      <c r="G558" s="17"/>
      <c r="H558" s="18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</row>
    <row r="559" spans="1:23" x14ac:dyDescent="0.25">
      <c r="A559" s="130"/>
      <c r="B559" s="17"/>
      <c r="C559" s="17"/>
      <c r="D559" s="17"/>
      <c r="E559" s="17"/>
      <c r="F559" s="17"/>
      <c r="G559" s="17"/>
      <c r="H559" s="18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</row>
    <row r="560" spans="1:23" x14ac:dyDescent="0.25">
      <c r="A560" s="130"/>
      <c r="B560" s="17"/>
      <c r="C560" s="17"/>
      <c r="D560" s="17"/>
      <c r="E560" s="17"/>
      <c r="F560" s="17"/>
      <c r="G560" s="17"/>
      <c r="H560" s="18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</row>
    <row r="561" spans="1:23" x14ac:dyDescent="0.25">
      <c r="A561" s="130"/>
      <c r="B561" s="17"/>
      <c r="C561" s="17"/>
      <c r="D561" s="17"/>
      <c r="E561" s="17"/>
      <c r="F561" s="17"/>
      <c r="G561" s="17"/>
      <c r="H561" s="18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</row>
    <row r="562" spans="1:23" x14ac:dyDescent="0.25">
      <c r="A562" s="130"/>
      <c r="B562" s="17"/>
      <c r="C562" s="17"/>
      <c r="D562" s="17"/>
      <c r="E562" s="17"/>
      <c r="F562" s="17"/>
      <c r="G562" s="17"/>
      <c r="H562" s="18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</row>
    <row r="563" spans="1:23" x14ac:dyDescent="0.25">
      <c r="A563" s="130"/>
      <c r="B563" s="17"/>
      <c r="C563" s="17"/>
      <c r="D563" s="17"/>
      <c r="E563" s="17"/>
      <c r="F563" s="17"/>
      <c r="G563" s="17"/>
      <c r="H563" s="18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</row>
    <row r="564" spans="1:23" x14ac:dyDescent="0.25">
      <c r="A564" s="130"/>
      <c r="B564" s="17"/>
      <c r="C564" s="17"/>
      <c r="D564" s="17"/>
      <c r="E564" s="17"/>
      <c r="F564" s="17"/>
      <c r="G564" s="17"/>
      <c r="H564" s="18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</row>
    <row r="565" spans="1:23" x14ac:dyDescent="0.25">
      <c r="A565" s="130"/>
      <c r="B565" s="17"/>
      <c r="C565" s="17"/>
      <c r="D565" s="17"/>
      <c r="E565" s="17"/>
      <c r="F565" s="17"/>
      <c r="G565" s="17"/>
      <c r="H565" s="18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</row>
    <row r="566" spans="1:23" x14ac:dyDescent="0.25">
      <c r="A566" s="130"/>
      <c r="B566" s="17"/>
      <c r="C566" s="17"/>
      <c r="D566" s="17"/>
      <c r="E566" s="17"/>
      <c r="F566" s="17"/>
      <c r="G566" s="17"/>
      <c r="H566" s="18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</row>
    <row r="567" spans="1:23" x14ac:dyDescent="0.25">
      <c r="A567" s="130"/>
      <c r="B567" s="17"/>
      <c r="C567" s="17"/>
      <c r="D567" s="17"/>
      <c r="E567" s="17"/>
      <c r="F567" s="17"/>
      <c r="G567" s="17"/>
      <c r="H567" s="18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</row>
    <row r="568" spans="1:23" x14ac:dyDescent="0.25">
      <c r="A568" s="130"/>
      <c r="B568" s="17"/>
      <c r="C568" s="17"/>
      <c r="D568" s="17"/>
      <c r="E568" s="17"/>
      <c r="F568" s="17"/>
      <c r="G568" s="17"/>
      <c r="H568" s="18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</row>
    <row r="569" spans="1:23" x14ac:dyDescent="0.25">
      <c r="A569" s="130"/>
      <c r="B569" s="17"/>
      <c r="C569" s="17"/>
      <c r="D569" s="17"/>
      <c r="E569" s="17"/>
      <c r="F569" s="17"/>
      <c r="G569" s="17"/>
      <c r="H569" s="18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</row>
    <row r="570" spans="1:23" x14ac:dyDescent="0.25">
      <c r="A570" s="130"/>
      <c r="B570" s="17"/>
      <c r="C570" s="17"/>
      <c r="D570" s="17"/>
      <c r="E570" s="17"/>
      <c r="F570" s="17"/>
      <c r="G570" s="17"/>
      <c r="H570" s="18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</row>
    <row r="571" spans="1:23" x14ac:dyDescent="0.25">
      <c r="A571" s="130"/>
      <c r="B571" s="17"/>
      <c r="C571" s="17"/>
      <c r="D571" s="17"/>
      <c r="E571" s="17"/>
      <c r="F571" s="17"/>
      <c r="G571" s="17"/>
      <c r="H571" s="18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</row>
    <row r="572" spans="1:23" x14ac:dyDescent="0.25">
      <c r="A572" s="130"/>
      <c r="B572" s="17"/>
      <c r="C572" s="17"/>
      <c r="D572" s="17"/>
      <c r="E572" s="17"/>
      <c r="F572" s="17"/>
      <c r="G572" s="17"/>
      <c r="H572" s="18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</row>
    <row r="573" spans="1:23" x14ac:dyDescent="0.25">
      <c r="A573" s="130"/>
      <c r="B573" s="17"/>
      <c r="C573" s="17"/>
      <c r="D573" s="17"/>
      <c r="E573" s="17"/>
      <c r="F573" s="17"/>
      <c r="G573" s="17"/>
      <c r="H573" s="18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</row>
    <row r="574" spans="1:23" x14ac:dyDescent="0.25">
      <c r="A574" s="130"/>
      <c r="B574" s="17"/>
      <c r="C574" s="17"/>
      <c r="D574" s="17"/>
      <c r="E574" s="17"/>
      <c r="F574" s="17"/>
      <c r="G574" s="17"/>
      <c r="H574" s="18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</row>
    <row r="575" spans="1:23" x14ac:dyDescent="0.25">
      <c r="A575" s="130"/>
      <c r="B575" s="17"/>
      <c r="C575" s="17"/>
      <c r="D575" s="17"/>
      <c r="E575" s="17"/>
      <c r="F575" s="17"/>
      <c r="G575" s="17"/>
      <c r="H575" s="18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</row>
    <row r="576" spans="1:23" x14ac:dyDescent="0.25">
      <c r="A576" s="130"/>
      <c r="B576" s="17"/>
      <c r="C576" s="17"/>
      <c r="D576" s="17"/>
      <c r="E576" s="17"/>
      <c r="F576" s="17"/>
      <c r="G576" s="17"/>
      <c r="H576" s="18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</row>
    <row r="577" spans="1:23" x14ac:dyDescent="0.25">
      <c r="A577" s="130"/>
      <c r="B577" s="17"/>
      <c r="C577" s="17"/>
      <c r="D577" s="17"/>
      <c r="E577" s="17"/>
      <c r="F577" s="17"/>
      <c r="G577" s="17"/>
      <c r="H577" s="18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</row>
    <row r="578" spans="1:23" x14ac:dyDescent="0.25">
      <c r="A578" s="130"/>
      <c r="B578" s="17"/>
      <c r="C578" s="17"/>
      <c r="D578" s="17"/>
      <c r="E578" s="17"/>
      <c r="F578" s="17"/>
      <c r="G578" s="17"/>
      <c r="H578" s="18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</row>
    <row r="579" spans="1:23" x14ac:dyDescent="0.25">
      <c r="A579" s="130"/>
      <c r="B579" s="17"/>
      <c r="C579" s="17"/>
      <c r="D579" s="17"/>
      <c r="E579" s="17"/>
      <c r="F579" s="17"/>
      <c r="G579" s="17"/>
      <c r="H579" s="18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</row>
    <row r="580" spans="1:23" x14ac:dyDescent="0.25">
      <c r="A580" s="130"/>
      <c r="B580" s="17"/>
      <c r="C580" s="17"/>
      <c r="D580" s="17"/>
      <c r="E580" s="17"/>
      <c r="F580" s="17"/>
      <c r="G580" s="17"/>
      <c r="H580" s="18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</row>
    <row r="581" spans="1:23" x14ac:dyDescent="0.25">
      <c r="A581" s="130"/>
      <c r="B581" s="17"/>
      <c r="C581" s="17"/>
      <c r="D581" s="17"/>
      <c r="E581" s="17"/>
      <c r="F581" s="17"/>
      <c r="G581" s="17"/>
      <c r="H581" s="18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</row>
    <row r="582" spans="1:23" x14ac:dyDescent="0.25">
      <c r="A582" s="130"/>
      <c r="B582" s="17"/>
      <c r="C582" s="17"/>
      <c r="D582" s="17"/>
      <c r="E582" s="17"/>
      <c r="F582" s="17"/>
      <c r="G582" s="17"/>
      <c r="H582" s="18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</row>
    <row r="583" spans="1:23" x14ac:dyDescent="0.25">
      <c r="A583" s="130"/>
      <c r="B583" s="17"/>
      <c r="C583" s="17"/>
      <c r="D583" s="17"/>
      <c r="E583" s="17"/>
      <c r="F583" s="17"/>
      <c r="G583" s="17"/>
      <c r="H583" s="18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</row>
    <row r="584" spans="1:23" x14ac:dyDescent="0.25">
      <c r="A584" s="130"/>
      <c r="B584" s="17"/>
      <c r="C584" s="17"/>
      <c r="D584" s="17"/>
      <c r="E584" s="17"/>
      <c r="F584" s="17"/>
      <c r="G584" s="17"/>
      <c r="H584" s="18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</row>
    <row r="585" spans="1:23" x14ac:dyDescent="0.25">
      <c r="A585" s="130"/>
      <c r="B585" s="17"/>
      <c r="C585" s="17"/>
      <c r="D585" s="17"/>
      <c r="E585" s="17"/>
      <c r="F585" s="17"/>
      <c r="G585" s="17"/>
      <c r="H585" s="18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</row>
    <row r="586" spans="1:23" x14ac:dyDescent="0.25">
      <c r="A586" s="130"/>
      <c r="B586" s="17"/>
      <c r="C586" s="17"/>
      <c r="D586" s="17"/>
      <c r="E586" s="17"/>
      <c r="F586" s="17"/>
      <c r="G586" s="17"/>
      <c r="H586" s="18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</row>
    <row r="587" spans="1:23" x14ac:dyDescent="0.25">
      <c r="A587" s="130"/>
      <c r="B587" s="17"/>
      <c r="C587" s="17"/>
      <c r="D587" s="17"/>
      <c r="E587" s="17"/>
      <c r="F587" s="17"/>
      <c r="G587" s="17"/>
      <c r="H587" s="18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</row>
    <row r="588" spans="1:23" x14ac:dyDescent="0.25">
      <c r="A588" s="130"/>
      <c r="B588" s="17"/>
      <c r="C588" s="17"/>
      <c r="D588" s="17"/>
      <c r="E588" s="17"/>
      <c r="F588" s="17"/>
      <c r="G588" s="17"/>
      <c r="H588" s="18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</row>
    <row r="589" spans="1:23" x14ac:dyDescent="0.25">
      <c r="A589" s="130"/>
      <c r="B589" s="17"/>
      <c r="C589" s="17"/>
      <c r="D589" s="17"/>
      <c r="E589" s="17"/>
      <c r="F589" s="17"/>
      <c r="G589" s="17"/>
      <c r="H589" s="18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</row>
    <row r="590" spans="1:23" x14ac:dyDescent="0.25">
      <c r="A590" s="130"/>
      <c r="B590" s="17"/>
      <c r="C590" s="17"/>
      <c r="D590" s="17"/>
      <c r="E590" s="17"/>
      <c r="F590" s="17"/>
      <c r="G590" s="17"/>
      <c r="H590" s="18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</row>
    <row r="591" spans="1:23" x14ac:dyDescent="0.25">
      <c r="A591" s="130"/>
      <c r="B591" s="17"/>
      <c r="C591" s="17"/>
      <c r="D591" s="17"/>
      <c r="E591" s="17"/>
      <c r="F591" s="17"/>
      <c r="G591" s="17"/>
      <c r="H591" s="18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</row>
    <row r="592" spans="1:23" x14ac:dyDescent="0.25">
      <c r="A592" s="130"/>
      <c r="B592" s="17"/>
      <c r="C592" s="17"/>
      <c r="D592" s="17"/>
      <c r="E592" s="17"/>
      <c r="F592" s="17"/>
      <c r="G592" s="17"/>
      <c r="H592" s="18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</row>
    <row r="593" spans="1:23" x14ac:dyDescent="0.25">
      <c r="A593" s="130"/>
      <c r="B593" s="17"/>
      <c r="C593" s="17"/>
      <c r="D593" s="17"/>
      <c r="E593" s="17"/>
      <c r="F593" s="17"/>
      <c r="G593" s="17"/>
      <c r="H593" s="18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</row>
    <row r="594" spans="1:23" x14ac:dyDescent="0.25">
      <c r="A594" s="130"/>
      <c r="B594" s="17"/>
      <c r="C594" s="17"/>
      <c r="D594" s="17"/>
      <c r="E594" s="17"/>
      <c r="F594" s="17"/>
      <c r="G594" s="17"/>
      <c r="H594" s="18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</row>
    <row r="595" spans="1:23" x14ac:dyDescent="0.25">
      <c r="A595" s="130"/>
      <c r="B595" s="17"/>
      <c r="C595" s="17"/>
      <c r="D595" s="17"/>
      <c r="E595" s="17"/>
      <c r="F595" s="17"/>
      <c r="G595" s="17"/>
      <c r="H595" s="18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</row>
    <row r="596" spans="1:23" x14ac:dyDescent="0.25">
      <c r="A596" s="130"/>
      <c r="B596" s="17"/>
      <c r="C596" s="17"/>
      <c r="D596" s="17"/>
      <c r="E596" s="17"/>
      <c r="F596" s="17"/>
      <c r="G596" s="17"/>
      <c r="H596" s="18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</row>
    <row r="597" spans="1:23" x14ac:dyDescent="0.25">
      <c r="A597" s="130"/>
      <c r="B597" s="17"/>
      <c r="C597" s="17"/>
      <c r="D597" s="17"/>
      <c r="E597" s="17"/>
      <c r="F597" s="17"/>
      <c r="G597" s="17"/>
      <c r="H597" s="18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</row>
    <row r="598" spans="1:23" x14ac:dyDescent="0.25">
      <c r="A598" s="130"/>
      <c r="B598" s="17"/>
      <c r="C598" s="17"/>
      <c r="D598" s="17"/>
      <c r="E598" s="17"/>
      <c r="F598" s="17"/>
      <c r="G598" s="17"/>
      <c r="H598" s="18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</row>
    <row r="599" spans="1:23" x14ac:dyDescent="0.25">
      <c r="A599" s="130"/>
      <c r="B599" s="17"/>
      <c r="C599" s="17"/>
      <c r="D599" s="17"/>
      <c r="E599" s="17"/>
      <c r="F599" s="17"/>
      <c r="G599" s="17"/>
      <c r="H599" s="18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</row>
    <row r="600" spans="1:23" x14ac:dyDescent="0.25">
      <c r="A600" s="130"/>
      <c r="B600" s="17"/>
      <c r="C600" s="17"/>
      <c r="D600" s="17"/>
      <c r="E600" s="17"/>
      <c r="F600" s="17"/>
      <c r="G600" s="17"/>
      <c r="H600" s="18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</row>
    <row r="601" spans="1:23" x14ac:dyDescent="0.25">
      <c r="A601" s="130"/>
      <c r="B601" s="17"/>
      <c r="C601" s="17"/>
      <c r="D601" s="17"/>
      <c r="E601" s="17"/>
      <c r="F601" s="17"/>
      <c r="G601" s="17"/>
      <c r="H601" s="18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</row>
    <row r="602" spans="1:23" x14ac:dyDescent="0.25">
      <c r="A602" s="130"/>
      <c r="B602" s="17"/>
      <c r="C602" s="17"/>
      <c r="D602" s="17"/>
      <c r="E602" s="17"/>
      <c r="F602" s="17"/>
      <c r="G602" s="17"/>
      <c r="H602" s="18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</row>
    <row r="603" spans="1:23" x14ac:dyDescent="0.25">
      <c r="A603" s="130"/>
      <c r="B603" s="17"/>
      <c r="C603" s="17"/>
      <c r="D603" s="17"/>
      <c r="E603" s="17"/>
      <c r="F603" s="17"/>
      <c r="G603" s="17"/>
      <c r="H603" s="18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</row>
    <row r="604" spans="1:23" x14ac:dyDescent="0.25">
      <c r="A604" s="130"/>
      <c r="B604" s="17"/>
      <c r="C604" s="17"/>
      <c r="D604" s="17"/>
      <c r="E604" s="17"/>
      <c r="F604" s="17"/>
      <c r="G604" s="17"/>
      <c r="H604" s="18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</row>
    <row r="605" spans="1:23" x14ac:dyDescent="0.25">
      <c r="A605" s="130"/>
      <c r="B605" s="17"/>
      <c r="C605" s="17"/>
      <c r="D605" s="17"/>
      <c r="E605" s="17"/>
      <c r="F605" s="17"/>
      <c r="G605" s="17"/>
      <c r="H605" s="18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</row>
    <row r="606" spans="1:23" x14ac:dyDescent="0.25">
      <c r="A606" s="130"/>
      <c r="B606" s="17"/>
      <c r="C606" s="17"/>
      <c r="D606" s="17"/>
      <c r="E606" s="17"/>
      <c r="F606" s="17"/>
      <c r="G606" s="17"/>
      <c r="H606" s="18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</row>
    <row r="607" spans="1:23" x14ac:dyDescent="0.25">
      <c r="A607" s="130"/>
      <c r="B607" s="17"/>
      <c r="C607" s="17"/>
      <c r="D607" s="17"/>
      <c r="E607" s="17"/>
      <c r="F607" s="17"/>
      <c r="G607" s="17"/>
      <c r="H607" s="18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</row>
    <row r="608" spans="1:23" x14ac:dyDescent="0.25">
      <c r="A608" s="130"/>
      <c r="B608" s="17"/>
      <c r="C608" s="17"/>
      <c r="D608" s="17"/>
      <c r="E608" s="17"/>
      <c r="F608" s="17"/>
      <c r="G608" s="17"/>
      <c r="H608" s="18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</row>
    <row r="609" spans="1:23" x14ac:dyDescent="0.25">
      <c r="A609" s="130"/>
      <c r="B609" s="17"/>
      <c r="C609" s="17"/>
      <c r="D609" s="17"/>
      <c r="E609" s="17"/>
      <c r="F609" s="17"/>
      <c r="G609" s="17"/>
      <c r="H609" s="18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</row>
    <row r="610" spans="1:23" x14ac:dyDescent="0.25">
      <c r="A610" s="130"/>
      <c r="B610" s="17"/>
      <c r="C610" s="17"/>
      <c r="D610" s="17"/>
      <c r="E610" s="17"/>
      <c r="F610" s="17"/>
      <c r="G610" s="17"/>
      <c r="H610" s="18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</row>
    <row r="611" spans="1:23" x14ac:dyDescent="0.25">
      <c r="A611" s="130"/>
      <c r="B611" s="17"/>
      <c r="C611" s="17"/>
      <c r="D611" s="17"/>
      <c r="E611" s="17"/>
      <c r="F611" s="17"/>
      <c r="G611" s="17"/>
      <c r="H611" s="18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</row>
    <row r="612" spans="1:23" x14ac:dyDescent="0.25">
      <c r="A612" s="130"/>
      <c r="B612" s="17"/>
      <c r="C612" s="17"/>
      <c r="D612" s="17"/>
      <c r="E612" s="17"/>
      <c r="F612" s="17"/>
      <c r="G612" s="17"/>
      <c r="H612" s="18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</row>
    <row r="613" spans="1:23" x14ac:dyDescent="0.25">
      <c r="A613" s="130"/>
      <c r="B613" s="17"/>
      <c r="C613" s="17"/>
      <c r="D613" s="17"/>
      <c r="E613" s="17"/>
      <c r="F613" s="17"/>
      <c r="G613" s="17"/>
      <c r="H613" s="18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</row>
    <row r="614" spans="1:23" x14ac:dyDescent="0.25">
      <c r="A614" s="130"/>
      <c r="B614" s="17"/>
      <c r="C614" s="17"/>
      <c r="D614" s="17"/>
      <c r="E614" s="17"/>
      <c r="F614" s="17"/>
      <c r="G614" s="17"/>
      <c r="H614" s="18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</row>
    <row r="615" spans="1:23" x14ac:dyDescent="0.25">
      <c r="A615" s="130"/>
      <c r="B615" s="17"/>
      <c r="C615" s="17"/>
      <c r="D615" s="17"/>
      <c r="E615" s="17"/>
      <c r="F615" s="17"/>
      <c r="G615" s="17"/>
      <c r="H615" s="18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</row>
    <row r="616" spans="1:23" x14ac:dyDescent="0.25">
      <c r="A616" s="130"/>
      <c r="B616" s="17"/>
      <c r="C616" s="17"/>
      <c r="D616" s="17"/>
      <c r="E616" s="17"/>
      <c r="F616" s="17"/>
      <c r="G616" s="17"/>
      <c r="H616" s="18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</row>
    <row r="617" spans="1:23" x14ac:dyDescent="0.25">
      <c r="A617" s="130"/>
      <c r="B617" s="17"/>
      <c r="C617" s="17"/>
      <c r="D617" s="17"/>
      <c r="E617" s="17"/>
      <c r="F617" s="17"/>
      <c r="G617" s="17"/>
      <c r="H617" s="18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</row>
    <row r="618" spans="1:23" x14ac:dyDescent="0.25">
      <c r="A618" s="130"/>
      <c r="B618" s="17"/>
      <c r="C618" s="17"/>
      <c r="D618" s="17"/>
      <c r="E618" s="17"/>
      <c r="F618" s="17"/>
      <c r="G618" s="17"/>
      <c r="H618" s="18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</row>
    <row r="619" spans="1:23" x14ac:dyDescent="0.25">
      <c r="A619" s="130"/>
      <c r="B619" s="17"/>
      <c r="C619" s="17"/>
      <c r="D619" s="17"/>
      <c r="E619" s="17"/>
      <c r="F619" s="17"/>
      <c r="G619" s="17"/>
      <c r="H619" s="18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</row>
    <row r="620" spans="1:23" x14ac:dyDescent="0.25">
      <c r="A620" s="130"/>
      <c r="B620" s="17"/>
      <c r="C620" s="17"/>
      <c r="D620" s="17"/>
      <c r="E620" s="17"/>
      <c r="F620" s="17"/>
      <c r="G620" s="17"/>
      <c r="H620" s="18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</row>
    <row r="621" spans="1:23" x14ac:dyDescent="0.25">
      <c r="A621" s="130"/>
      <c r="B621" s="17"/>
      <c r="C621" s="17"/>
      <c r="D621" s="17"/>
      <c r="E621" s="17"/>
      <c r="F621" s="17"/>
      <c r="G621" s="17"/>
      <c r="H621" s="18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</row>
    <row r="622" spans="1:23" x14ac:dyDescent="0.25">
      <c r="A622" s="130"/>
      <c r="B622" s="17"/>
      <c r="C622" s="17"/>
      <c r="D622" s="17"/>
      <c r="E622" s="17"/>
      <c r="F622" s="17"/>
      <c r="G622" s="17"/>
      <c r="H622" s="18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</row>
    <row r="623" spans="1:23" x14ac:dyDescent="0.25">
      <c r="A623" s="130"/>
      <c r="B623" s="17"/>
      <c r="C623" s="17"/>
      <c r="D623" s="17"/>
      <c r="E623" s="17"/>
      <c r="F623" s="17"/>
      <c r="G623" s="17"/>
      <c r="H623" s="18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</row>
    <row r="624" spans="1:23" x14ac:dyDescent="0.25">
      <c r="A624" s="130"/>
      <c r="B624" s="17"/>
      <c r="C624" s="17"/>
      <c r="D624" s="17"/>
      <c r="E624" s="17"/>
      <c r="F624" s="17"/>
      <c r="G624" s="17"/>
      <c r="H624" s="18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</row>
    <row r="625" spans="1:23" x14ac:dyDescent="0.25">
      <c r="A625" s="130"/>
      <c r="B625" s="17"/>
      <c r="C625" s="17"/>
      <c r="D625" s="17"/>
      <c r="E625" s="17"/>
      <c r="F625" s="17"/>
      <c r="G625" s="17"/>
      <c r="H625" s="18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</row>
    <row r="626" spans="1:23" x14ac:dyDescent="0.25">
      <c r="A626" s="130"/>
      <c r="B626" s="17"/>
      <c r="C626" s="17"/>
      <c r="D626" s="17"/>
      <c r="E626" s="17"/>
      <c r="F626" s="17"/>
      <c r="G626" s="17"/>
      <c r="H626" s="18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</row>
    <row r="627" spans="1:23" x14ac:dyDescent="0.25">
      <c r="A627" s="130"/>
      <c r="B627" s="17"/>
      <c r="C627" s="17"/>
      <c r="D627" s="17"/>
      <c r="E627" s="17"/>
      <c r="F627" s="17"/>
      <c r="G627" s="17"/>
      <c r="H627" s="18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</row>
    <row r="628" spans="1:23" x14ac:dyDescent="0.25">
      <c r="A628" s="130"/>
      <c r="B628" s="17"/>
      <c r="C628" s="17"/>
      <c r="D628" s="17"/>
      <c r="E628" s="17"/>
      <c r="F628" s="17"/>
      <c r="G628" s="17"/>
      <c r="H628" s="18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</row>
    <row r="629" spans="1:23" x14ac:dyDescent="0.25">
      <c r="A629" s="130"/>
      <c r="B629" s="17"/>
      <c r="C629" s="17"/>
      <c r="D629" s="17"/>
      <c r="E629" s="17"/>
      <c r="F629" s="17"/>
      <c r="G629" s="17"/>
      <c r="H629" s="18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</row>
    <row r="630" spans="1:23" x14ac:dyDescent="0.25">
      <c r="A630" s="130"/>
      <c r="B630" s="17"/>
      <c r="C630" s="17"/>
      <c r="D630" s="17"/>
      <c r="E630" s="17"/>
      <c r="F630" s="17"/>
      <c r="G630" s="17"/>
      <c r="H630" s="18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</row>
    <row r="631" spans="1:23" x14ac:dyDescent="0.25">
      <c r="A631" s="130"/>
      <c r="B631" s="17"/>
      <c r="C631" s="17"/>
      <c r="D631" s="17"/>
      <c r="E631" s="17"/>
      <c r="F631" s="17"/>
      <c r="G631" s="17"/>
      <c r="H631" s="18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</row>
    <row r="632" spans="1:23" x14ac:dyDescent="0.25">
      <c r="A632" s="130"/>
      <c r="B632" s="17"/>
      <c r="C632" s="17"/>
      <c r="D632" s="17"/>
      <c r="E632" s="17"/>
      <c r="F632" s="17"/>
      <c r="G632" s="17"/>
      <c r="H632" s="18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</row>
    <row r="633" spans="1:23" x14ac:dyDescent="0.25">
      <c r="A633" s="130"/>
      <c r="B633" s="17"/>
      <c r="C633" s="17"/>
      <c r="D633" s="17"/>
      <c r="E633" s="17"/>
      <c r="F633" s="17"/>
      <c r="G633" s="17"/>
      <c r="H633" s="18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</row>
    <row r="634" spans="1:23" x14ac:dyDescent="0.25">
      <c r="A634" s="130"/>
      <c r="B634" s="17"/>
      <c r="C634" s="17"/>
      <c r="D634" s="17"/>
      <c r="E634" s="17"/>
      <c r="F634" s="17"/>
      <c r="G634" s="17"/>
      <c r="H634" s="18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</row>
    <row r="635" spans="1:23" x14ac:dyDescent="0.25">
      <c r="A635" s="130"/>
      <c r="B635" s="17"/>
      <c r="C635" s="17"/>
      <c r="D635" s="17"/>
      <c r="E635" s="17"/>
      <c r="F635" s="17"/>
      <c r="G635" s="17"/>
      <c r="H635" s="18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</row>
    <row r="636" spans="1:23" x14ac:dyDescent="0.25">
      <c r="A636" s="130"/>
      <c r="B636" s="17"/>
      <c r="C636" s="17"/>
      <c r="D636" s="17"/>
      <c r="E636" s="17"/>
      <c r="F636" s="17"/>
      <c r="G636" s="17"/>
      <c r="H636" s="18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</row>
    <row r="637" spans="1:23" x14ac:dyDescent="0.25">
      <c r="A637" s="130"/>
      <c r="B637" s="17"/>
      <c r="C637" s="17"/>
      <c r="D637" s="17"/>
      <c r="E637" s="17"/>
      <c r="F637" s="17"/>
      <c r="G637" s="17"/>
      <c r="H637" s="18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</row>
    <row r="638" spans="1:23" x14ac:dyDescent="0.25">
      <c r="A638" s="130"/>
      <c r="B638" s="17"/>
      <c r="C638" s="17"/>
      <c r="D638" s="17"/>
      <c r="E638" s="17"/>
      <c r="F638" s="17"/>
      <c r="G638" s="17"/>
      <c r="H638" s="18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</row>
    <row r="639" spans="1:23" x14ac:dyDescent="0.25">
      <c r="A639" s="130"/>
      <c r="B639" s="17"/>
      <c r="C639" s="17"/>
      <c r="D639" s="17"/>
      <c r="E639" s="17"/>
      <c r="F639" s="17"/>
      <c r="G639" s="17"/>
      <c r="H639" s="18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</row>
    <row r="640" spans="1:23" x14ac:dyDescent="0.25">
      <c r="A640" s="130"/>
      <c r="B640" s="17"/>
      <c r="C640" s="17"/>
      <c r="D640" s="17"/>
      <c r="E640" s="17"/>
      <c r="F640" s="17"/>
      <c r="G640" s="17"/>
      <c r="H640" s="18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</row>
    <row r="641" spans="1:23" x14ac:dyDescent="0.25">
      <c r="A641" s="130"/>
      <c r="B641" s="17"/>
      <c r="C641" s="17"/>
      <c r="D641" s="17"/>
      <c r="E641" s="17"/>
      <c r="F641" s="17"/>
      <c r="G641" s="17"/>
      <c r="H641" s="18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</row>
    <row r="642" spans="1:23" x14ac:dyDescent="0.25">
      <c r="A642" s="130"/>
      <c r="B642" s="17"/>
      <c r="C642" s="17"/>
      <c r="D642" s="17"/>
      <c r="E642" s="17"/>
      <c r="F642" s="17"/>
      <c r="G642" s="17"/>
      <c r="H642" s="18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</row>
    <row r="643" spans="1:23" x14ac:dyDescent="0.25">
      <c r="A643" s="130"/>
      <c r="B643" s="17"/>
      <c r="C643" s="17"/>
      <c r="D643" s="17"/>
      <c r="E643" s="17"/>
      <c r="F643" s="17"/>
      <c r="G643" s="17"/>
      <c r="H643" s="18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</row>
    <row r="644" spans="1:23" x14ac:dyDescent="0.25">
      <c r="A644" s="130"/>
      <c r="B644" s="17"/>
      <c r="C644" s="17"/>
      <c r="D644" s="17"/>
      <c r="E644" s="17"/>
      <c r="F644" s="17"/>
      <c r="G644" s="17"/>
      <c r="H644" s="18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</row>
    <row r="645" spans="1:23" x14ac:dyDescent="0.25">
      <c r="A645" s="130"/>
      <c r="B645" s="17"/>
      <c r="C645" s="17"/>
      <c r="D645" s="17"/>
      <c r="E645" s="17"/>
      <c r="F645" s="17"/>
      <c r="G645" s="17"/>
      <c r="H645" s="18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</row>
    <row r="646" spans="1:23" x14ac:dyDescent="0.25">
      <c r="A646" s="130"/>
      <c r="B646" s="17"/>
      <c r="C646" s="17"/>
      <c r="D646" s="17"/>
      <c r="E646" s="17"/>
      <c r="F646" s="17"/>
      <c r="G646" s="17"/>
      <c r="H646" s="18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</row>
    <row r="647" spans="1:23" x14ac:dyDescent="0.25">
      <c r="A647" s="130"/>
      <c r="B647" s="17"/>
      <c r="C647" s="17"/>
      <c r="D647" s="17"/>
      <c r="E647" s="17"/>
      <c r="F647" s="17"/>
      <c r="G647" s="17"/>
      <c r="H647" s="18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</row>
    <row r="648" spans="1:23" x14ac:dyDescent="0.25">
      <c r="A648" s="130"/>
      <c r="B648" s="17"/>
      <c r="C648" s="17"/>
      <c r="D648" s="17"/>
      <c r="E648" s="17"/>
      <c r="F648" s="17"/>
      <c r="G648" s="17"/>
      <c r="H648" s="18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</row>
    <row r="649" spans="1:23" x14ac:dyDescent="0.25">
      <c r="A649" s="130"/>
      <c r="B649" s="17"/>
      <c r="C649" s="17"/>
      <c r="D649" s="17"/>
      <c r="E649" s="17"/>
      <c r="F649" s="17"/>
      <c r="G649" s="17"/>
      <c r="H649" s="18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</row>
    <row r="650" spans="1:23" x14ac:dyDescent="0.25">
      <c r="A650" s="130"/>
      <c r="B650" s="17"/>
      <c r="C650" s="17"/>
      <c r="D650" s="17"/>
      <c r="E650" s="17"/>
      <c r="F650" s="17"/>
      <c r="G650" s="17"/>
      <c r="H650" s="18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</row>
    <row r="651" spans="1:23" x14ac:dyDescent="0.25">
      <c r="A651" s="130"/>
      <c r="B651" s="17"/>
      <c r="C651" s="17"/>
      <c r="D651" s="17"/>
      <c r="E651" s="17"/>
      <c r="F651" s="17"/>
      <c r="G651" s="17"/>
      <c r="H651" s="18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</row>
    <row r="652" spans="1:23" x14ac:dyDescent="0.25">
      <c r="A652" s="130"/>
      <c r="B652" s="17"/>
      <c r="C652" s="17"/>
      <c r="D652" s="17"/>
      <c r="E652" s="17"/>
      <c r="F652" s="17"/>
      <c r="G652" s="17"/>
      <c r="H652" s="18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</row>
    <row r="653" spans="1:23" x14ac:dyDescent="0.25">
      <c r="A653" s="130"/>
      <c r="B653" s="17"/>
      <c r="C653" s="17"/>
      <c r="D653" s="17"/>
      <c r="E653" s="17"/>
      <c r="F653" s="17"/>
      <c r="G653" s="17"/>
      <c r="H653" s="18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</row>
    <row r="654" spans="1:23" x14ac:dyDescent="0.25">
      <c r="A654" s="130"/>
      <c r="B654" s="17"/>
      <c r="C654" s="17"/>
      <c r="D654" s="17"/>
      <c r="E654" s="17"/>
      <c r="F654" s="17"/>
      <c r="G654" s="17"/>
      <c r="H654" s="18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</row>
    <row r="655" spans="1:23" x14ac:dyDescent="0.25">
      <c r="A655" s="130"/>
      <c r="B655" s="17"/>
      <c r="C655" s="17"/>
      <c r="D655" s="17"/>
      <c r="E655" s="17"/>
      <c r="F655" s="17"/>
      <c r="G655" s="17"/>
      <c r="H655" s="18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</row>
    <row r="656" spans="1:23" x14ac:dyDescent="0.25">
      <c r="A656" s="130"/>
      <c r="B656" s="17"/>
      <c r="C656" s="17"/>
      <c r="D656" s="17"/>
      <c r="E656" s="17"/>
      <c r="F656" s="17"/>
      <c r="G656" s="17"/>
      <c r="H656" s="18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</row>
    <row r="657" spans="1:23" x14ac:dyDescent="0.25">
      <c r="A657" s="130"/>
      <c r="B657" s="17"/>
      <c r="C657" s="17"/>
      <c r="D657" s="17"/>
      <c r="E657" s="17"/>
      <c r="F657" s="17"/>
      <c r="G657" s="17"/>
      <c r="H657" s="18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</row>
    <row r="658" spans="1:23" x14ac:dyDescent="0.25">
      <c r="A658" s="130"/>
      <c r="B658" s="17"/>
      <c r="C658" s="17"/>
      <c r="D658" s="17"/>
      <c r="E658" s="17"/>
      <c r="F658" s="17"/>
      <c r="G658" s="17"/>
      <c r="H658" s="18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</row>
    <row r="659" spans="1:23" x14ac:dyDescent="0.25">
      <c r="A659" s="130"/>
      <c r="B659" s="17"/>
      <c r="C659" s="17"/>
      <c r="D659" s="17"/>
      <c r="E659" s="17"/>
      <c r="F659" s="17"/>
      <c r="G659" s="17"/>
      <c r="H659" s="18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</row>
    <row r="660" spans="1:23" x14ac:dyDescent="0.25">
      <c r="A660" s="130"/>
      <c r="B660" s="17"/>
      <c r="C660" s="17"/>
      <c r="D660" s="17"/>
      <c r="E660" s="17"/>
      <c r="F660" s="17"/>
      <c r="G660" s="17"/>
      <c r="H660" s="18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</row>
    <row r="661" spans="1:23" x14ac:dyDescent="0.25">
      <c r="A661" s="130"/>
      <c r="B661" s="17"/>
      <c r="C661" s="17"/>
      <c r="D661" s="17"/>
      <c r="E661" s="17"/>
      <c r="F661" s="17"/>
      <c r="G661" s="17"/>
      <c r="H661" s="18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</row>
    <row r="662" spans="1:23" x14ac:dyDescent="0.25">
      <c r="A662" s="130"/>
      <c r="B662" s="17"/>
      <c r="C662" s="17"/>
      <c r="D662" s="17"/>
      <c r="E662" s="17"/>
      <c r="F662" s="17"/>
      <c r="G662" s="17"/>
      <c r="H662" s="18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</row>
    <row r="663" spans="1:23" x14ac:dyDescent="0.25">
      <c r="A663" s="130"/>
      <c r="B663" s="17"/>
      <c r="C663" s="17"/>
      <c r="D663" s="17"/>
      <c r="E663" s="17"/>
      <c r="F663" s="17"/>
      <c r="G663" s="17"/>
      <c r="H663" s="18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</row>
    <row r="664" spans="1:23" x14ac:dyDescent="0.25">
      <c r="A664" s="130"/>
      <c r="B664" s="17"/>
      <c r="C664" s="17"/>
      <c r="D664" s="17"/>
      <c r="E664" s="17"/>
      <c r="F664" s="17"/>
      <c r="G664" s="17"/>
      <c r="H664" s="18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</row>
    <row r="665" spans="1:23" x14ac:dyDescent="0.25">
      <c r="A665" s="130"/>
      <c r="B665" s="17"/>
      <c r="C665" s="17"/>
      <c r="D665" s="17"/>
      <c r="E665" s="17"/>
      <c r="F665" s="17"/>
      <c r="G665" s="17"/>
      <c r="H665" s="18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</row>
    <row r="666" spans="1:23" x14ac:dyDescent="0.25">
      <c r="A666" s="130"/>
      <c r="B666" s="17"/>
      <c r="C666" s="17"/>
      <c r="D666" s="17"/>
      <c r="E666" s="17"/>
      <c r="F666" s="17"/>
      <c r="G666" s="17"/>
      <c r="H666" s="18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</row>
    <row r="667" spans="1:23" x14ac:dyDescent="0.25">
      <c r="A667" s="130"/>
      <c r="B667" s="17"/>
      <c r="C667" s="17"/>
      <c r="D667" s="17"/>
      <c r="E667" s="17"/>
      <c r="F667" s="17"/>
      <c r="G667" s="17"/>
      <c r="H667" s="18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</row>
    <row r="668" spans="1:23" x14ac:dyDescent="0.25">
      <c r="A668" s="130"/>
      <c r="B668" s="17"/>
      <c r="C668" s="17"/>
      <c r="D668" s="17"/>
      <c r="E668" s="17"/>
      <c r="F668" s="17"/>
      <c r="G668" s="17"/>
      <c r="H668" s="18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</row>
    <row r="669" spans="1:23" x14ac:dyDescent="0.25">
      <c r="A669" s="130"/>
      <c r="B669" s="17"/>
      <c r="C669" s="17"/>
      <c r="D669" s="17"/>
      <c r="E669" s="17"/>
      <c r="F669" s="17"/>
      <c r="G669" s="17"/>
      <c r="H669" s="18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</row>
    <row r="670" spans="1:23" x14ac:dyDescent="0.25">
      <c r="A670" s="130"/>
      <c r="B670" s="17"/>
      <c r="C670" s="17"/>
      <c r="D670" s="17"/>
      <c r="E670" s="17"/>
      <c r="F670" s="17"/>
      <c r="G670" s="17"/>
      <c r="H670" s="18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</row>
    <row r="671" spans="1:23" x14ac:dyDescent="0.25">
      <c r="A671" s="130"/>
      <c r="B671" s="17"/>
      <c r="C671" s="17"/>
      <c r="D671" s="17"/>
      <c r="E671" s="17"/>
      <c r="F671" s="17"/>
      <c r="G671" s="17"/>
      <c r="H671" s="18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</row>
    <row r="672" spans="1:23" x14ac:dyDescent="0.25">
      <c r="A672" s="130"/>
      <c r="B672" s="17"/>
      <c r="C672" s="17"/>
      <c r="D672" s="17"/>
      <c r="E672" s="17"/>
      <c r="F672" s="17"/>
      <c r="G672" s="17"/>
      <c r="H672" s="18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</row>
    <row r="673" spans="1:23" x14ac:dyDescent="0.25">
      <c r="A673" s="130"/>
      <c r="B673" s="17"/>
      <c r="C673" s="17"/>
      <c r="D673" s="17"/>
      <c r="E673" s="17"/>
      <c r="F673" s="17"/>
      <c r="G673" s="17"/>
      <c r="H673" s="18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</row>
    <row r="674" spans="1:23" x14ac:dyDescent="0.25">
      <c r="A674" s="130"/>
      <c r="B674" s="17"/>
      <c r="C674" s="17"/>
      <c r="D674" s="17"/>
      <c r="E674" s="17"/>
      <c r="F674" s="17"/>
      <c r="G674" s="17"/>
      <c r="H674" s="18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</row>
    <row r="675" spans="1:23" x14ac:dyDescent="0.25">
      <c r="A675" s="130"/>
      <c r="B675" s="17"/>
      <c r="C675" s="17"/>
      <c r="D675" s="17"/>
      <c r="E675" s="17"/>
      <c r="F675" s="17"/>
      <c r="G675" s="17"/>
      <c r="H675" s="18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</row>
    <row r="676" spans="1:23" x14ac:dyDescent="0.25">
      <c r="A676" s="130"/>
      <c r="B676" s="17"/>
      <c r="C676" s="17"/>
      <c r="D676" s="17"/>
      <c r="E676" s="17"/>
      <c r="F676" s="17"/>
      <c r="G676" s="17"/>
      <c r="H676" s="18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</row>
    <row r="677" spans="1:23" x14ac:dyDescent="0.25">
      <c r="A677" s="130"/>
      <c r="B677" s="17"/>
      <c r="C677" s="17"/>
      <c r="D677" s="17"/>
      <c r="E677" s="17"/>
      <c r="F677" s="17"/>
      <c r="G677" s="17"/>
      <c r="H677" s="18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</row>
    <row r="678" spans="1:23" x14ac:dyDescent="0.25">
      <c r="A678" s="130"/>
      <c r="B678" s="17"/>
      <c r="C678" s="17"/>
      <c r="D678" s="17"/>
      <c r="E678" s="17"/>
      <c r="F678" s="17"/>
      <c r="G678" s="17"/>
      <c r="H678" s="18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</row>
    <row r="679" spans="1:23" x14ac:dyDescent="0.25">
      <c r="A679" s="130"/>
      <c r="B679" s="17"/>
      <c r="C679" s="17"/>
      <c r="D679" s="17"/>
      <c r="E679" s="17"/>
      <c r="F679" s="17"/>
      <c r="G679" s="17"/>
      <c r="H679" s="18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</row>
    <row r="680" spans="1:23" x14ac:dyDescent="0.25">
      <c r="A680" s="130"/>
      <c r="B680" s="17"/>
      <c r="C680" s="17"/>
      <c r="D680" s="17"/>
      <c r="E680" s="17"/>
      <c r="F680" s="17"/>
      <c r="G680" s="17"/>
      <c r="H680" s="18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</row>
    <row r="681" spans="1:23" x14ac:dyDescent="0.25">
      <c r="A681" s="130"/>
      <c r="B681" s="17"/>
      <c r="C681" s="17"/>
      <c r="D681" s="17"/>
      <c r="E681" s="17"/>
      <c r="F681" s="17"/>
      <c r="G681" s="17"/>
      <c r="H681" s="18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</row>
    <row r="682" spans="1:23" x14ac:dyDescent="0.25">
      <c r="A682" s="130"/>
      <c r="B682" s="17"/>
      <c r="C682" s="17"/>
      <c r="D682" s="17"/>
      <c r="E682" s="17"/>
      <c r="F682" s="17"/>
      <c r="G682" s="17"/>
      <c r="H682" s="18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</row>
    <row r="683" spans="1:23" x14ac:dyDescent="0.25">
      <c r="A683" s="130"/>
      <c r="B683" s="17"/>
      <c r="C683" s="17"/>
      <c r="D683" s="17"/>
      <c r="E683" s="17"/>
      <c r="F683" s="17"/>
      <c r="G683" s="17"/>
      <c r="H683" s="18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</row>
    <row r="684" spans="1:23" x14ac:dyDescent="0.25">
      <c r="A684" s="130"/>
      <c r="B684" s="17"/>
      <c r="C684" s="17"/>
      <c r="D684" s="17"/>
      <c r="E684" s="17"/>
      <c r="F684" s="17"/>
      <c r="G684" s="17"/>
      <c r="H684" s="18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</row>
    <row r="685" spans="1:23" x14ac:dyDescent="0.25">
      <c r="A685" s="130"/>
      <c r="B685" s="17"/>
      <c r="C685" s="17"/>
      <c r="D685" s="17"/>
      <c r="E685" s="17"/>
      <c r="F685" s="17"/>
      <c r="G685" s="17"/>
      <c r="H685" s="18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</row>
    <row r="686" spans="1:23" x14ac:dyDescent="0.25">
      <c r="A686" s="130"/>
      <c r="B686" s="17"/>
      <c r="C686" s="17"/>
      <c r="D686" s="17"/>
      <c r="E686" s="17"/>
      <c r="F686" s="17"/>
      <c r="G686" s="17"/>
      <c r="H686" s="18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</row>
    <row r="687" spans="1:23" x14ac:dyDescent="0.25">
      <c r="A687" s="130"/>
      <c r="B687" s="17"/>
      <c r="C687" s="17"/>
      <c r="D687" s="17"/>
      <c r="E687" s="17"/>
      <c r="F687" s="17"/>
      <c r="G687" s="17"/>
      <c r="H687" s="18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</row>
    <row r="688" spans="1:23" x14ac:dyDescent="0.25">
      <c r="A688" s="130"/>
      <c r="B688" s="17"/>
      <c r="C688" s="17"/>
      <c r="D688" s="17"/>
      <c r="E688" s="17"/>
      <c r="F688" s="17"/>
      <c r="G688" s="17"/>
      <c r="H688" s="18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</row>
    <row r="689" spans="1:23" x14ac:dyDescent="0.25">
      <c r="A689" s="130"/>
      <c r="B689" s="17"/>
      <c r="C689" s="17"/>
      <c r="D689" s="17"/>
      <c r="E689" s="17"/>
      <c r="F689" s="17"/>
      <c r="G689" s="17"/>
      <c r="H689" s="18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</row>
    <row r="690" spans="1:23" x14ac:dyDescent="0.25">
      <c r="A690" s="130"/>
      <c r="B690" s="17"/>
      <c r="C690" s="17"/>
      <c r="D690" s="17"/>
      <c r="E690" s="17"/>
      <c r="F690" s="17"/>
      <c r="G690" s="17"/>
      <c r="H690" s="18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</row>
    <row r="691" spans="1:23" x14ac:dyDescent="0.25">
      <c r="A691" s="130"/>
      <c r="B691" s="17"/>
      <c r="C691" s="17"/>
      <c r="D691" s="17"/>
      <c r="E691" s="17"/>
      <c r="F691" s="17"/>
      <c r="G691" s="17"/>
      <c r="H691" s="18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</row>
    <row r="692" spans="1:23" x14ac:dyDescent="0.25">
      <c r="A692" s="130"/>
      <c r="B692" s="17"/>
      <c r="C692" s="17"/>
      <c r="D692" s="17"/>
      <c r="E692" s="17"/>
      <c r="F692" s="17"/>
      <c r="G692" s="17"/>
      <c r="H692" s="18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</row>
    <row r="693" spans="1:23" x14ac:dyDescent="0.25">
      <c r="A693" s="130"/>
      <c r="B693" s="17"/>
      <c r="C693" s="17"/>
      <c r="D693" s="17"/>
      <c r="E693" s="17"/>
      <c r="F693" s="17"/>
      <c r="G693" s="17"/>
      <c r="H693" s="18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</row>
    <row r="694" spans="1:23" x14ac:dyDescent="0.25">
      <c r="A694" s="130"/>
      <c r="B694" s="17"/>
      <c r="C694" s="17"/>
      <c r="D694" s="17"/>
      <c r="E694" s="17"/>
      <c r="F694" s="17"/>
      <c r="G694" s="17"/>
      <c r="H694" s="18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</row>
    <row r="695" spans="1:23" x14ac:dyDescent="0.25">
      <c r="A695" s="130"/>
      <c r="B695" s="17"/>
      <c r="C695" s="17"/>
      <c r="D695" s="17"/>
      <c r="E695" s="17"/>
      <c r="F695" s="17"/>
      <c r="G695" s="17"/>
      <c r="H695" s="18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</row>
    <row r="696" spans="1:23" x14ac:dyDescent="0.25">
      <c r="A696" s="130"/>
      <c r="B696" s="17"/>
      <c r="C696" s="17"/>
      <c r="D696" s="17"/>
      <c r="E696" s="17"/>
      <c r="F696" s="17"/>
      <c r="G696" s="17"/>
      <c r="H696" s="18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</row>
    <row r="697" spans="1:23" x14ac:dyDescent="0.25">
      <c r="A697" s="130"/>
      <c r="B697" s="17"/>
      <c r="C697" s="17"/>
      <c r="D697" s="17"/>
      <c r="E697" s="17"/>
      <c r="F697" s="17"/>
      <c r="G697" s="17"/>
      <c r="H697" s="18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</row>
    <row r="698" spans="1:23" x14ac:dyDescent="0.25">
      <c r="A698" s="130"/>
      <c r="B698" s="17"/>
      <c r="C698" s="17"/>
      <c r="D698" s="17"/>
      <c r="E698" s="17"/>
      <c r="F698" s="17"/>
      <c r="G698" s="17"/>
      <c r="H698" s="18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</row>
    <row r="699" spans="1:23" x14ac:dyDescent="0.25">
      <c r="A699" s="130"/>
      <c r="B699" s="17"/>
      <c r="C699" s="17"/>
      <c r="D699" s="17"/>
      <c r="E699" s="17"/>
      <c r="F699" s="17"/>
      <c r="G699" s="17"/>
      <c r="H699" s="18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</row>
    <row r="700" spans="1:23" x14ac:dyDescent="0.25">
      <c r="A700" s="130"/>
      <c r="B700" s="17"/>
      <c r="C700" s="17"/>
      <c r="D700" s="17"/>
      <c r="E700" s="17"/>
      <c r="F700" s="17"/>
      <c r="G700" s="17"/>
      <c r="H700" s="18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</row>
    <row r="701" spans="1:23" x14ac:dyDescent="0.25">
      <c r="A701" s="130"/>
      <c r="B701" s="17"/>
      <c r="C701" s="17"/>
      <c r="D701" s="17"/>
      <c r="E701" s="17"/>
      <c r="F701" s="17"/>
      <c r="G701" s="17"/>
      <c r="H701" s="18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</row>
    <row r="702" spans="1:23" x14ac:dyDescent="0.25">
      <c r="A702" s="130"/>
      <c r="B702" s="17"/>
      <c r="C702" s="17"/>
      <c r="D702" s="17"/>
      <c r="E702" s="17"/>
      <c r="F702" s="17"/>
      <c r="G702" s="17"/>
      <c r="H702" s="18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</row>
    <row r="703" spans="1:23" x14ac:dyDescent="0.25">
      <c r="A703" s="130"/>
      <c r="B703" s="17"/>
      <c r="C703" s="17"/>
      <c r="D703" s="17"/>
      <c r="E703" s="17"/>
      <c r="F703" s="17"/>
      <c r="G703" s="17"/>
      <c r="H703" s="18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</row>
    <row r="704" spans="1:23" x14ac:dyDescent="0.25">
      <c r="A704" s="130"/>
      <c r="B704" s="17"/>
      <c r="C704" s="17"/>
      <c r="D704" s="17"/>
      <c r="E704" s="17"/>
      <c r="F704" s="17"/>
      <c r="G704" s="17"/>
      <c r="H704" s="18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</row>
    <row r="705" spans="1:23" x14ac:dyDescent="0.25">
      <c r="A705" s="130"/>
      <c r="B705" s="17"/>
      <c r="C705" s="17"/>
      <c r="D705" s="17"/>
      <c r="E705" s="17"/>
      <c r="F705" s="17"/>
      <c r="G705" s="17"/>
      <c r="H705" s="18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</row>
    <row r="706" spans="1:23" x14ac:dyDescent="0.25">
      <c r="A706" s="130"/>
      <c r="B706" s="17"/>
      <c r="C706" s="17"/>
      <c r="D706" s="17"/>
      <c r="E706" s="17"/>
      <c r="F706" s="17"/>
      <c r="G706" s="17"/>
      <c r="H706" s="18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</row>
    <row r="707" spans="1:23" x14ac:dyDescent="0.25">
      <c r="A707" s="130"/>
      <c r="B707" s="17"/>
      <c r="C707" s="17"/>
      <c r="D707" s="17"/>
      <c r="E707" s="17"/>
      <c r="F707" s="17"/>
      <c r="G707" s="17"/>
      <c r="H707" s="18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</row>
    <row r="708" spans="1:23" x14ac:dyDescent="0.25">
      <c r="A708" s="130"/>
      <c r="B708" s="17"/>
      <c r="C708" s="17"/>
      <c r="D708" s="17"/>
      <c r="E708" s="17"/>
      <c r="F708" s="17"/>
      <c r="G708" s="17"/>
      <c r="H708" s="18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</row>
    <row r="709" spans="1:23" x14ac:dyDescent="0.25">
      <c r="A709" s="130"/>
      <c r="B709" s="17"/>
      <c r="C709" s="17"/>
      <c r="D709" s="17"/>
      <c r="E709" s="17"/>
      <c r="F709" s="17"/>
      <c r="G709" s="17"/>
      <c r="H709" s="18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</row>
    <row r="710" spans="1:23" x14ac:dyDescent="0.25">
      <c r="A710" s="130"/>
      <c r="B710" s="17"/>
      <c r="C710" s="17"/>
      <c r="D710" s="17"/>
      <c r="E710" s="17"/>
      <c r="F710" s="17"/>
      <c r="G710" s="17"/>
      <c r="H710" s="18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</row>
    <row r="711" spans="1:23" x14ac:dyDescent="0.25">
      <c r="A711" s="130"/>
      <c r="B711" s="17"/>
      <c r="C711" s="17"/>
      <c r="D711" s="17"/>
      <c r="E711" s="17"/>
      <c r="F711" s="17"/>
      <c r="G711" s="17"/>
      <c r="H711" s="18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</row>
    <row r="712" spans="1:23" x14ac:dyDescent="0.25">
      <c r="A712" s="130"/>
      <c r="B712" s="17"/>
      <c r="C712" s="17"/>
      <c r="D712" s="17"/>
      <c r="E712" s="17"/>
      <c r="F712" s="17"/>
      <c r="G712" s="17"/>
      <c r="H712" s="18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</row>
    <row r="713" spans="1:23" x14ac:dyDescent="0.25">
      <c r="A713" s="130"/>
      <c r="B713" s="17"/>
      <c r="C713" s="17"/>
      <c r="D713" s="17"/>
      <c r="E713" s="17"/>
      <c r="F713" s="17"/>
      <c r="G713" s="17"/>
      <c r="H713" s="18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</row>
    <row r="714" spans="1:23" x14ac:dyDescent="0.25">
      <c r="A714" s="130"/>
      <c r="B714" s="17"/>
      <c r="C714" s="17"/>
      <c r="D714" s="17"/>
      <c r="E714" s="17"/>
      <c r="F714" s="17"/>
      <c r="G714" s="17"/>
      <c r="H714" s="18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</row>
    <row r="715" spans="1:23" x14ac:dyDescent="0.25">
      <c r="A715" s="130"/>
      <c r="B715" s="17"/>
      <c r="C715" s="17"/>
      <c r="D715" s="17"/>
      <c r="E715" s="17"/>
      <c r="F715" s="17"/>
      <c r="G715" s="17"/>
      <c r="H715" s="18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</row>
    <row r="716" spans="1:23" x14ac:dyDescent="0.25">
      <c r="A716" s="130"/>
      <c r="B716" s="17"/>
      <c r="C716" s="17"/>
      <c r="D716" s="17"/>
      <c r="E716" s="17"/>
      <c r="F716" s="17"/>
      <c r="G716" s="17"/>
      <c r="H716" s="18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</row>
    <row r="717" spans="1:23" x14ac:dyDescent="0.25">
      <c r="A717" s="130"/>
      <c r="B717" s="17"/>
      <c r="C717" s="17"/>
      <c r="D717" s="17"/>
      <c r="E717" s="17"/>
      <c r="F717" s="17"/>
      <c r="G717" s="17"/>
      <c r="H717" s="18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</row>
    <row r="718" spans="1:23" x14ac:dyDescent="0.25">
      <c r="A718" s="130"/>
      <c r="B718" s="17"/>
      <c r="C718" s="17"/>
      <c r="D718" s="17"/>
      <c r="E718" s="17"/>
      <c r="F718" s="17"/>
      <c r="G718" s="17"/>
      <c r="H718" s="18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</row>
    <row r="719" spans="1:23" x14ac:dyDescent="0.25">
      <c r="A719" s="130"/>
      <c r="B719" s="17"/>
      <c r="C719" s="17"/>
      <c r="D719" s="17"/>
      <c r="E719" s="17"/>
      <c r="F719" s="17"/>
      <c r="G719" s="17"/>
      <c r="H719" s="18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</row>
    <row r="720" spans="1:23" x14ac:dyDescent="0.25">
      <c r="A720" s="130"/>
      <c r="B720" s="17"/>
      <c r="C720" s="17"/>
      <c r="D720" s="17"/>
      <c r="E720" s="17"/>
      <c r="F720" s="17"/>
      <c r="G720" s="17"/>
      <c r="H720" s="18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</row>
    <row r="721" spans="1:23" x14ac:dyDescent="0.25">
      <c r="A721" s="130"/>
      <c r="B721" s="17"/>
      <c r="C721" s="17"/>
      <c r="D721" s="17"/>
      <c r="E721" s="17"/>
      <c r="F721" s="17"/>
      <c r="G721" s="17"/>
      <c r="H721" s="18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</row>
    <row r="722" spans="1:23" x14ac:dyDescent="0.25">
      <c r="A722" s="130"/>
      <c r="B722" s="17"/>
      <c r="C722" s="17"/>
      <c r="D722" s="17"/>
      <c r="E722" s="17"/>
      <c r="F722" s="17"/>
      <c r="G722" s="17"/>
      <c r="H722" s="18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</row>
    <row r="723" spans="1:23" x14ac:dyDescent="0.25">
      <c r="A723" s="130"/>
      <c r="B723" s="17"/>
      <c r="C723" s="17"/>
      <c r="D723" s="17"/>
      <c r="E723" s="17"/>
      <c r="F723" s="17"/>
      <c r="G723" s="17"/>
      <c r="H723" s="18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</row>
    <row r="724" spans="1:23" x14ac:dyDescent="0.25">
      <c r="A724" s="130"/>
      <c r="B724" s="17"/>
      <c r="C724" s="17"/>
      <c r="D724" s="17"/>
      <c r="E724" s="17"/>
      <c r="F724" s="17"/>
      <c r="G724" s="17"/>
      <c r="H724" s="18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</row>
    <row r="725" spans="1:23" x14ac:dyDescent="0.25">
      <c r="A725" s="130"/>
      <c r="B725" s="17"/>
      <c r="C725" s="17"/>
      <c r="D725" s="17"/>
      <c r="E725" s="17"/>
      <c r="F725" s="17"/>
      <c r="G725" s="17"/>
      <c r="H725" s="18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</row>
    <row r="726" spans="1:23" x14ac:dyDescent="0.25">
      <c r="A726" s="130"/>
      <c r="B726" s="17"/>
      <c r="C726" s="17"/>
      <c r="D726" s="17"/>
      <c r="E726" s="17"/>
      <c r="F726" s="17"/>
      <c r="G726" s="17"/>
      <c r="H726" s="18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</row>
    <row r="727" spans="1:23" x14ac:dyDescent="0.25">
      <c r="A727" s="130"/>
      <c r="B727" s="17"/>
      <c r="C727" s="17"/>
      <c r="D727" s="17"/>
      <c r="E727" s="17"/>
      <c r="F727" s="17"/>
      <c r="G727" s="17"/>
      <c r="H727" s="18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</row>
    <row r="728" spans="1:23" x14ac:dyDescent="0.25">
      <c r="A728" s="130"/>
      <c r="B728" s="17"/>
      <c r="C728" s="17"/>
      <c r="D728" s="17"/>
      <c r="E728" s="17"/>
      <c r="F728" s="17"/>
      <c r="G728" s="17"/>
      <c r="H728" s="18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</row>
  </sheetData>
  <mergeCells count="245">
    <mergeCell ref="B2:E4"/>
    <mergeCell ref="F2:H2"/>
    <mergeCell ref="L2:W3"/>
    <mergeCell ref="F3:F4"/>
    <mergeCell ref="G3:G4"/>
    <mergeCell ref="H3:H4"/>
    <mergeCell ref="C24:E24"/>
    <mergeCell ref="C25:E25"/>
    <mergeCell ref="C26:E26"/>
    <mergeCell ref="C27:E27"/>
    <mergeCell ref="C28:E28"/>
    <mergeCell ref="C29:E29"/>
    <mergeCell ref="C5:E5"/>
    <mergeCell ref="C6:E6"/>
    <mergeCell ref="C20:E20"/>
    <mergeCell ref="C21:E21"/>
    <mergeCell ref="C22:E22"/>
    <mergeCell ref="C23:E23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52:E52"/>
    <mergeCell ref="C53:E53"/>
    <mergeCell ref="C56:E56"/>
    <mergeCell ref="C57:E57"/>
    <mergeCell ref="C58:E58"/>
    <mergeCell ref="C59:E59"/>
    <mergeCell ref="C46:E46"/>
    <mergeCell ref="C47:E47"/>
    <mergeCell ref="C48:E48"/>
    <mergeCell ref="C49:E49"/>
    <mergeCell ref="D50:E50"/>
    <mergeCell ref="D51:E51"/>
    <mergeCell ref="C69:E69"/>
    <mergeCell ref="C70:E70"/>
    <mergeCell ref="C71:E71"/>
    <mergeCell ref="C72:E72"/>
    <mergeCell ref="C73:E73"/>
    <mergeCell ref="C74:E74"/>
    <mergeCell ref="C60:E60"/>
    <mergeCell ref="C64:E64"/>
    <mergeCell ref="C65:E65"/>
    <mergeCell ref="C66:E66"/>
    <mergeCell ref="C67:E67"/>
    <mergeCell ref="C68:E68"/>
    <mergeCell ref="D81:E81"/>
    <mergeCell ref="D82:E82"/>
    <mergeCell ref="D83:E83"/>
    <mergeCell ref="C84:E84"/>
    <mergeCell ref="C85:E85"/>
    <mergeCell ref="D86:E86"/>
    <mergeCell ref="C75:E75"/>
    <mergeCell ref="D76:E76"/>
    <mergeCell ref="D77:E77"/>
    <mergeCell ref="D78:E78"/>
    <mergeCell ref="C79:E79"/>
    <mergeCell ref="D80:E80"/>
    <mergeCell ref="D96:E96"/>
    <mergeCell ref="D97:E97"/>
    <mergeCell ref="D98:E98"/>
    <mergeCell ref="D99:E99"/>
    <mergeCell ref="D100:E100"/>
    <mergeCell ref="D101:E101"/>
    <mergeCell ref="D87:E87"/>
    <mergeCell ref="C88:E88"/>
    <mergeCell ref="C92:E92"/>
    <mergeCell ref="C93:E93"/>
    <mergeCell ref="D94:E94"/>
    <mergeCell ref="D95:E95"/>
    <mergeCell ref="D108:E108"/>
    <mergeCell ref="D109:E109"/>
    <mergeCell ref="D110:E110"/>
    <mergeCell ref="D111:E111"/>
    <mergeCell ref="D112:E112"/>
    <mergeCell ref="D113:E113"/>
    <mergeCell ref="D102:E102"/>
    <mergeCell ref="D103:E103"/>
    <mergeCell ref="C104:E104"/>
    <mergeCell ref="D105:E105"/>
    <mergeCell ref="D106:E106"/>
    <mergeCell ref="D107:E107"/>
    <mergeCell ref="D120:E120"/>
    <mergeCell ref="D121:E121"/>
    <mergeCell ref="D122:E122"/>
    <mergeCell ref="D123:E123"/>
    <mergeCell ref="D124:E124"/>
    <mergeCell ref="D125:E125"/>
    <mergeCell ref="D114:E114"/>
    <mergeCell ref="C115:E115"/>
    <mergeCell ref="D116:E116"/>
    <mergeCell ref="D117:E117"/>
    <mergeCell ref="D118:E118"/>
    <mergeCell ref="D119:E119"/>
    <mergeCell ref="D132:E132"/>
    <mergeCell ref="D133:E133"/>
    <mergeCell ref="D134:E134"/>
    <mergeCell ref="D135:E135"/>
    <mergeCell ref="D136:E136"/>
    <mergeCell ref="D137:E137"/>
    <mergeCell ref="C126:E126"/>
    <mergeCell ref="D127:E127"/>
    <mergeCell ref="D128:E128"/>
    <mergeCell ref="C129:E129"/>
    <mergeCell ref="D130:E130"/>
    <mergeCell ref="D131:E131"/>
    <mergeCell ref="C144:E144"/>
    <mergeCell ref="D145:E145"/>
    <mergeCell ref="D146:E146"/>
    <mergeCell ref="D147:E147"/>
    <mergeCell ref="D148:E148"/>
    <mergeCell ref="D149:E149"/>
    <mergeCell ref="D138:E138"/>
    <mergeCell ref="D139:E139"/>
    <mergeCell ref="D140:E140"/>
    <mergeCell ref="C141:E141"/>
    <mergeCell ref="C142:E142"/>
    <mergeCell ref="C143:E143"/>
    <mergeCell ref="C156:E156"/>
    <mergeCell ref="C157:E157"/>
    <mergeCell ref="C158:E158"/>
    <mergeCell ref="D159:E159"/>
    <mergeCell ref="D160:E160"/>
    <mergeCell ref="C161:E161"/>
    <mergeCell ref="D150:E150"/>
    <mergeCell ref="D151:E151"/>
    <mergeCell ref="D152:E152"/>
    <mergeCell ref="D153:E153"/>
    <mergeCell ref="D154:E154"/>
    <mergeCell ref="C155:E155"/>
    <mergeCell ref="C168:E168"/>
    <mergeCell ref="C169:E169"/>
    <mergeCell ref="C170:E170"/>
    <mergeCell ref="C171:E171"/>
    <mergeCell ref="C172:E172"/>
    <mergeCell ref="C173:E173"/>
    <mergeCell ref="C162:E162"/>
    <mergeCell ref="C163:E163"/>
    <mergeCell ref="C164:E164"/>
    <mergeCell ref="C165:E165"/>
    <mergeCell ref="C166:E166"/>
    <mergeCell ref="C167:E167"/>
    <mergeCell ref="D180:E180"/>
    <mergeCell ref="D181:E181"/>
    <mergeCell ref="D182:E182"/>
    <mergeCell ref="D183:E183"/>
    <mergeCell ref="C184:E184"/>
    <mergeCell ref="D185:E185"/>
    <mergeCell ref="D174:E174"/>
    <mergeCell ref="D175:E175"/>
    <mergeCell ref="D176:E176"/>
    <mergeCell ref="D177:E177"/>
    <mergeCell ref="D178:E178"/>
    <mergeCell ref="D179:E179"/>
    <mergeCell ref="D192:E192"/>
    <mergeCell ref="D193:E193"/>
    <mergeCell ref="D194:E194"/>
    <mergeCell ref="C195:E195"/>
    <mergeCell ref="D196:E196"/>
    <mergeCell ref="D197:E197"/>
    <mergeCell ref="D186:E186"/>
    <mergeCell ref="D187:E187"/>
    <mergeCell ref="D188:E188"/>
    <mergeCell ref="D189:E189"/>
    <mergeCell ref="D190:E190"/>
    <mergeCell ref="D191:E191"/>
    <mergeCell ref="D204:E204"/>
    <mergeCell ref="D205:E205"/>
    <mergeCell ref="C206:E206"/>
    <mergeCell ref="D207:E207"/>
    <mergeCell ref="D208:E208"/>
    <mergeCell ref="C209:E209"/>
    <mergeCell ref="D198:E198"/>
    <mergeCell ref="D199:E199"/>
    <mergeCell ref="D200:E200"/>
    <mergeCell ref="D201:E201"/>
    <mergeCell ref="D202:E202"/>
    <mergeCell ref="D203:E203"/>
    <mergeCell ref="D216:E216"/>
    <mergeCell ref="D217:E217"/>
    <mergeCell ref="D218:E218"/>
    <mergeCell ref="D219:E219"/>
    <mergeCell ref="D220:E220"/>
    <mergeCell ref="C221:E221"/>
    <mergeCell ref="D210:E210"/>
    <mergeCell ref="D211:E211"/>
    <mergeCell ref="D212:E212"/>
    <mergeCell ref="D213:E213"/>
    <mergeCell ref="D214:E214"/>
    <mergeCell ref="D215:E215"/>
    <mergeCell ref="D228:E228"/>
    <mergeCell ref="D229:E229"/>
    <mergeCell ref="D230:E230"/>
    <mergeCell ref="D231:E231"/>
    <mergeCell ref="D232:E232"/>
    <mergeCell ref="D233:E233"/>
    <mergeCell ref="C222:E222"/>
    <mergeCell ref="C223:E223"/>
    <mergeCell ref="D224:E224"/>
    <mergeCell ref="D225:E225"/>
    <mergeCell ref="D226:E226"/>
    <mergeCell ref="D227:E227"/>
    <mergeCell ref="D241:E241"/>
    <mergeCell ref="D242:E242"/>
    <mergeCell ref="D243:E243"/>
    <mergeCell ref="D244:E244"/>
    <mergeCell ref="D245:E245"/>
    <mergeCell ref="C234:E234"/>
    <mergeCell ref="C235:E235"/>
    <mergeCell ref="C236:E236"/>
    <mergeCell ref="D237:E237"/>
    <mergeCell ref="D238:E238"/>
    <mergeCell ref="D239:E239"/>
    <mergeCell ref="B264:E264"/>
    <mergeCell ref="I2:K2"/>
    <mergeCell ref="I3:I4"/>
    <mergeCell ref="J3:J4"/>
    <mergeCell ref="K3:K4"/>
    <mergeCell ref="C258:E258"/>
    <mergeCell ref="C259:E259"/>
    <mergeCell ref="C260:E260"/>
    <mergeCell ref="C261:E261"/>
    <mergeCell ref="C262:E262"/>
    <mergeCell ref="C263:E263"/>
    <mergeCell ref="C252:E252"/>
    <mergeCell ref="C253:E253"/>
    <mergeCell ref="D254:E254"/>
    <mergeCell ref="D255:E255"/>
    <mergeCell ref="C256:E256"/>
    <mergeCell ref="C257:E257"/>
    <mergeCell ref="D246:E246"/>
    <mergeCell ref="C247:E247"/>
    <mergeCell ref="C248:E248"/>
    <mergeCell ref="C249:E249"/>
    <mergeCell ref="C250:E250"/>
    <mergeCell ref="C251:E251"/>
    <mergeCell ref="C240:E240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Roman,Félkövér"&amp;12KözséggazdálkodásKiadások - 2017. év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24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I260" sqref="I260:T260"/>
    </sheetView>
  </sheetViews>
  <sheetFormatPr defaultColWidth="9.140625" defaultRowHeight="15" x14ac:dyDescent="0.25"/>
  <cols>
    <col min="1" max="1" width="7.85546875" style="128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6" width="11" style="12" customWidth="1"/>
    <col min="7" max="7" width="11.140625" style="12" customWidth="1"/>
    <col min="8" max="8" width="11.7109375" style="49" customWidth="1"/>
    <col min="9" max="19" width="10.140625" style="12" bestFit="1" customWidth="1"/>
    <col min="20" max="20" width="11.28515625" style="12" bestFit="1" customWidth="1"/>
    <col min="21" max="16384" width="9.140625" style="17"/>
  </cols>
  <sheetData>
    <row r="1" spans="1:20" ht="15.75" thickBot="1" x14ac:dyDescent="0.3">
      <c r="T1" s="11" t="s">
        <v>828</v>
      </c>
    </row>
    <row r="2" spans="1:20" ht="15" customHeight="1" x14ac:dyDescent="0.25">
      <c r="B2" s="543" t="s">
        <v>0</v>
      </c>
      <c r="C2" s="527"/>
      <c r="D2" s="527"/>
      <c r="E2" s="527"/>
      <c r="F2" s="610" t="s">
        <v>971</v>
      </c>
      <c r="G2" s="551"/>
      <c r="H2" s="552"/>
      <c r="I2" s="526" t="s">
        <v>969</v>
      </c>
      <c r="J2" s="527"/>
      <c r="K2" s="527"/>
      <c r="L2" s="527"/>
      <c r="M2" s="527"/>
      <c r="N2" s="527"/>
      <c r="O2" s="527"/>
      <c r="P2" s="527"/>
      <c r="Q2" s="527"/>
      <c r="R2" s="527"/>
      <c r="S2" s="527"/>
      <c r="T2" s="528"/>
    </row>
    <row r="3" spans="1:20" ht="22.5" customHeight="1" x14ac:dyDescent="0.25">
      <c r="B3" s="544"/>
      <c r="C3" s="545"/>
      <c r="D3" s="545"/>
      <c r="E3" s="545"/>
      <c r="F3" s="611" t="s">
        <v>854</v>
      </c>
      <c r="G3" s="613" t="s">
        <v>855</v>
      </c>
      <c r="H3" s="615" t="s">
        <v>571</v>
      </c>
      <c r="I3" s="529"/>
      <c r="J3" s="530"/>
      <c r="K3" s="530"/>
      <c r="L3" s="530"/>
      <c r="M3" s="530"/>
      <c r="N3" s="530"/>
      <c r="O3" s="530"/>
      <c r="P3" s="530"/>
      <c r="Q3" s="530"/>
      <c r="R3" s="530"/>
      <c r="S3" s="530"/>
      <c r="T3" s="531"/>
    </row>
    <row r="4" spans="1:20" ht="21" customHeight="1" thickBot="1" x14ac:dyDescent="0.3">
      <c r="B4" s="546"/>
      <c r="C4" s="547"/>
      <c r="D4" s="547"/>
      <c r="E4" s="547"/>
      <c r="F4" s="612"/>
      <c r="G4" s="614"/>
      <c r="H4" s="616"/>
      <c r="I4" s="132" t="s">
        <v>593</v>
      </c>
      <c r="J4" s="66" t="s">
        <v>594</v>
      </c>
      <c r="K4" s="66" t="s">
        <v>595</v>
      </c>
      <c r="L4" s="66" t="s">
        <v>596</v>
      </c>
      <c r="M4" s="66" t="s">
        <v>597</v>
      </c>
      <c r="N4" s="279" t="s">
        <v>598</v>
      </c>
      <c r="O4" s="84" t="s">
        <v>599</v>
      </c>
      <c r="P4" s="280" t="s">
        <v>600</v>
      </c>
      <c r="Q4" s="279" t="s">
        <v>601</v>
      </c>
      <c r="R4" s="84" t="s">
        <v>602</v>
      </c>
      <c r="S4" s="280" t="s">
        <v>603</v>
      </c>
      <c r="T4" s="67" t="s">
        <v>604</v>
      </c>
    </row>
    <row r="5" spans="1:20" ht="15.75" thickBot="1" x14ac:dyDescent="0.3">
      <c r="B5" s="85" t="s">
        <v>118</v>
      </c>
      <c r="C5" s="617" t="s">
        <v>119</v>
      </c>
      <c r="D5" s="618"/>
      <c r="E5" s="618"/>
      <c r="F5" s="256">
        <f>F6+F20</f>
        <v>0</v>
      </c>
      <c r="G5" s="149">
        <f t="shared" ref="G5:T5" si="0">G6+G20</f>
        <v>0</v>
      </c>
      <c r="H5" s="166">
        <f>SUM(F5:G5)</f>
        <v>0</v>
      </c>
      <c r="I5" s="87">
        <f t="shared" si="0"/>
        <v>0</v>
      </c>
      <c r="J5" s="88">
        <f t="shared" si="0"/>
        <v>0</v>
      </c>
      <c r="K5" s="88">
        <f t="shared" si="0"/>
        <v>0</v>
      </c>
      <c r="L5" s="88">
        <f t="shared" si="0"/>
        <v>0</v>
      </c>
      <c r="M5" s="88">
        <f t="shared" si="0"/>
        <v>0</v>
      </c>
      <c r="N5" s="91">
        <f t="shared" si="0"/>
        <v>0</v>
      </c>
      <c r="O5" s="88">
        <f t="shared" si="0"/>
        <v>0</v>
      </c>
      <c r="P5" s="90">
        <f t="shared" si="0"/>
        <v>0</v>
      </c>
      <c r="Q5" s="91">
        <f t="shared" si="0"/>
        <v>0</v>
      </c>
      <c r="R5" s="88">
        <f t="shared" si="0"/>
        <v>0</v>
      </c>
      <c r="S5" s="90">
        <f t="shared" si="0"/>
        <v>0</v>
      </c>
      <c r="T5" s="92">
        <f t="shared" si="0"/>
        <v>0</v>
      </c>
    </row>
    <row r="6" spans="1:20" hidden="1" x14ac:dyDescent="0.25">
      <c r="B6" s="125" t="s">
        <v>609</v>
      </c>
      <c r="C6" s="541" t="s">
        <v>120</v>
      </c>
      <c r="D6" s="542"/>
      <c r="E6" s="542"/>
      <c r="F6" s="257">
        <f>F7+F8+F9+F10+F11+F12+F13+F14+F15+F16+F17+F18+F19</f>
        <v>0</v>
      </c>
      <c r="G6" s="150">
        <f t="shared" ref="G6:T6" si="1">G7+G8+G9+G10+G11+G12+G13+G14+G15+G16+G17+G18+G19</f>
        <v>0</v>
      </c>
      <c r="H6" s="167">
        <f t="shared" ref="H6:H74" si="2">SUM(F6:G6)</f>
        <v>0</v>
      </c>
      <c r="I6" s="119">
        <f t="shared" si="1"/>
        <v>0</v>
      </c>
      <c r="J6" s="120">
        <f t="shared" si="1"/>
        <v>0</v>
      </c>
      <c r="K6" s="120">
        <f t="shared" si="1"/>
        <v>0</v>
      </c>
      <c r="L6" s="120">
        <f t="shared" si="1"/>
        <v>0</v>
      </c>
      <c r="M6" s="120">
        <f t="shared" si="1"/>
        <v>0</v>
      </c>
      <c r="N6" s="123">
        <f t="shared" si="1"/>
        <v>0</v>
      </c>
      <c r="O6" s="120">
        <f t="shared" si="1"/>
        <v>0</v>
      </c>
      <c r="P6" s="122">
        <f t="shared" si="1"/>
        <v>0</v>
      </c>
      <c r="Q6" s="123">
        <f t="shared" si="1"/>
        <v>0</v>
      </c>
      <c r="R6" s="120">
        <f t="shared" si="1"/>
        <v>0</v>
      </c>
      <c r="S6" s="122">
        <f t="shared" si="1"/>
        <v>0</v>
      </c>
      <c r="T6" s="124">
        <f t="shared" si="1"/>
        <v>0</v>
      </c>
    </row>
    <row r="7" spans="1:20" s="211" customFormat="1" hidden="1" x14ac:dyDescent="0.25">
      <c r="A7" s="128" t="s">
        <v>121</v>
      </c>
      <c r="B7" s="191" t="s">
        <v>610</v>
      </c>
      <c r="C7" s="204"/>
      <c r="D7" s="274" t="s">
        <v>122</v>
      </c>
      <c r="E7" s="300"/>
      <c r="F7" s="281">
        <f>SUM(I7:T7)</f>
        <v>0</v>
      </c>
      <c r="G7" s="192"/>
      <c r="H7" s="193">
        <f t="shared" si="2"/>
        <v>0</v>
      </c>
      <c r="I7" s="201"/>
      <c r="J7" s="195"/>
      <c r="K7" s="195"/>
      <c r="L7" s="195"/>
      <c r="M7" s="195"/>
      <c r="N7" s="196"/>
      <c r="O7" s="195"/>
      <c r="P7" s="194"/>
      <c r="Q7" s="196"/>
      <c r="R7" s="195"/>
      <c r="S7" s="194"/>
      <c r="T7" s="197"/>
    </row>
    <row r="8" spans="1:20" s="211" customFormat="1" hidden="1" x14ac:dyDescent="0.25">
      <c r="A8" s="128" t="s">
        <v>123</v>
      </c>
      <c r="B8" s="191" t="s">
        <v>611</v>
      </c>
      <c r="C8" s="204"/>
      <c r="D8" s="274" t="s">
        <v>124</v>
      </c>
      <c r="E8" s="300"/>
      <c r="F8" s="281">
        <f t="shared" ref="F8:F19" si="3">SUM(I8:T8)</f>
        <v>0</v>
      </c>
      <c r="G8" s="192"/>
      <c r="H8" s="193">
        <f t="shared" si="2"/>
        <v>0</v>
      </c>
      <c r="I8" s="201"/>
      <c r="J8" s="195"/>
      <c r="K8" s="195"/>
      <c r="L8" s="195"/>
      <c r="M8" s="195"/>
      <c r="N8" s="196"/>
      <c r="O8" s="195"/>
      <c r="P8" s="194"/>
      <c r="Q8" s="196"/>
      <c r="R8" s="195"/>
      <c r="S8" s="194"/>
      <c r="T8" s="197"/>
    </row>
    <row r="9" spans="1:20" s="211" customFormat="1" hidden="1" x14ac:dyDescent="0.25">
      <c r="A9" s="128" t="s">
        <v>125</v>
      </c>
      <c r="B9" s="191" t="s">
        <v>612</v>
      </c>
      <c r="C9" s="204"/>
      <c r="D9" s="274" t="s">
        <v>126</v>
      </c>
      <c r="E9" s="300"/>
      <c r="F9" s="281">
        <f t="shared" si="3"/>
        <v>0</v>
      </c>
      <c r="G9" s="192"/>
      <c r="H9" s="193">
        <f t="shared" si="2"/>
        <v>0</v>
      </c>
      <c r="I9" s="201"/>
      <c r="J9" s="195"/>
      <c r="K9" s="195"/>
      <c r="L9" s="195"/>
      <c r="M9" s="195"/>
      <c r="N9" s="196"/>
      <c r="O9" s="195"/>
      <c r="P9" s="194"/>
      <c r="Q9" s="196"/>
      <c r="R9" s="195"/>
      <c r="S9" s="194"/>
      <c r="T9" s="197"/>
    </row>
    <row r="10" spans="1:20" s="211" customFormat="1" hidden="1" x14ac:dyDescent="0.25">
      <c r="A10" s="128" t="s">
        <v>127</v>
      </c>
      <c r="B10" s="191" t="s">
        <v>613</v>
      </c>
      <c r="C10" s="204"/>
      <c r="D10" s="274" t="s">
        <v>351</v>
      </c>
      <c r="E10" s="300"/>
      <c r="F10" s="281">
        <f t="shared" si="3"/>
        <v>0</v>
      </c>
      <c r="G10" s="192"/>
      <c r="H10" s="193">
        <f t="shared" si="2"/>
        <v>0</v>
      </c>
      <c r="I10" s="201"/>
      <c r="J10" s="195"/>
      <c r="K10" s="195"/>
      <c r="L10" s="195"/>
      <c r="M10" s="195"/>
      <c r="N10" s="196"/>
      <c r="O10" s="195"/>
      <c r="P10" s="194"/>
      <c r="Q10" s="196"/>
      <c r="R10" s="195"/>
      <c r="S10" s="194"/>
      <c r="T10" s="197"/>
    </row>
    <row r="11" spans="1:20" s="211" customFormat="1" hidden="1" x14ac:dyDescent="0.25">
      <c r="A11" s="128" t="s">
        <v>128</v>
      </c>
      <c r="B11" s="191" t="s">
        <v>614</v>
      </c>
      <c r="C11" s="204"/>
      <c r="D11" s="274" t="s">
        <v>129</v>
      </c>
      <c r="E11" s="300"/>
      <c r="F11" s="281">
        <f t="shared" si="3"/>
        <v>0</v>
      </c>
      <c r="G11" s="192"/>
      <c r="H11" s="193">
        <f t="shared" si="2"/>
        <v>0</v>
      </c>
      <c r="I11" s="201"/>
      <c r="J11" s="195"/>
      <c r="K11" s="195"/>
      <c r="L11" s="195"/>
      <c r="M11" s="195"/>
      <c r="N11" s="196"/>
      <c r="O11" s="195"/>
      <c r="P11" s="194"/>
      <c r="Q11" s="196"/>
      <c r="R11" s="195"/>
      <c r="S11" s="194"/>
      <c r="T11" s="197"/>
    </row>
    <row r="12" spans="1:20" s="211" customFormat="1" hidden="1" x14ac:dyDescent="0.25">
      <c r="A12" s="128" t="s">
        <v>130</v>
      </c>
      <c r="B12" s="191" t="s">
        <v>615</v>
      </c>
      <c r="C12" s="204"/>
      <c r="D12" s="274" t="s">
        <v>131</v>
      </c>
      <c r="E12" s="300"/>
      <c r="F12" s="281">
        <f t="shared" si="3"/>
        <v>0</v>
      </c>
      <c r="G12" s="192"/>
      <c r="H12" s="193">
        <f t="shared" si="2"/>
        <v>0</v>
      </c>
      <c r="I12" s="201"/>
      <c r="J12" s="195"/>
      <c r="K12" s="195"/>
      <c r="L12" s="195"/>
      <c r="M12" s="195"/>
      <c r="N12" s="196"/>
      <c r="O12" s="195"/>
      <c r="P12" s="194"/>
      <c r="Q12" s="196"/>
      <c r="R12" s="195"/>
      <c r="S12" s="194"/>
      <c r="T12" s="197"/>
    </row>
    <row r="13" spans="1:20" s="211" customFormat="1" hidden="1" x14ac:dyDescent="0.25">
      <c r="A13" s="128" t="s">
        <v>132</v>
      </c>
      <c r="B13" s="191" t="s">
        <v>616</v>
      </c>
      <c r="C13" s="204"/>
      <c r="D13" s="274" t="s">
        <v>133</v>
      </c>
      <c r="E13" s="300"/>
      <c r="F13" s="281">
        <f t="shared" si="3"/>
        <v>0</v>
      </c>
      <c r="G13" s="192"/>
      <c r="H13" s="193">
        <f t="shared" si="2"/>
        <v>0</v>
      </c>
      <c r="I13" s="201"/>
      <c r="J13" s="195"/>
      <c r="K13" s="195"/>
      <c r="L13" s="195"/>
      <c r="M13" s="195"/>
      <c r="N13" s="196"/>
      <c r="O13" s="195"/>
      <c r="P13" s="194"/>
      <c r="Q13" s="196"/>
      <c r="R13" s="195"/>
      <c r="S13" s="194"/>
      <c r="T13" s="197"/>
    </row>
    <row r="14" spans="1:20" s="211" customFormat="1" hidden="1" x14ac:dyDescent="0.25">
      <c r="A14" s="128" t="s">
        <v>134</v>
      </c>
      <c r="B14" s="191" t="s">
        <v>617</v>
      </c>
      <c r="C14" s="204"/>
      <c r="D14" s="274" t="s">
        <v>135</v>
      </c>
      <c r="E14" s="300"/>
      <c r="F14" s="281">
        <f t="shared" si="3"/>
        <v>0</v>
      </c>
      <c r="G14" s="192"/>
      <c r="H14" s="193">
        <f t="shared" si="2"/>
        <v>0</v>
      </c>
      <c r="I14" s="201"/>
      <c r="J14" s="195"/>
      <c r="K14" s="195"/>
      <c r="L14" s="195"/>
      <c r="M14" s="195"/>
      <c r="N14" s="196"/>
      <c r="O14" s="195"/>
      <c r="P14" s="194"/>
      <c r="Q14" s="196"/>
      <c r="R14" s="195"/>
      <c r="S14" s="194"/>
      <c r="T14" s="197"/>
    </row>
    <row r="15" spans="1:20" s="211" customFormat="1" hidden="1" x14ac:dyDescent="0.25">
      <c r="A15" s="128" t="s">
        <v>136</v>
      </c>
      <c r="B15" s="191" t="s">
        <v>618</v>
      </c>
      <c r="C15" s="204"/>
      <c r="D15" s="274" t="s">
        <v>137</v>
      </c>
      <c r="E15" s="300"/>
      <c r="F15" s="281">
        <f t="shared" si="3"/>
        <v>0</v>
      </c>
      <c r="G15" s="192"/>
      <c r="H15" s="193">
        <f t="shared" si="2"/>
        <v>0</v>
      </c>
      <c r="I15" s="201"/>
      <c r="J15" s="195"/>
      <c r="K15" s="195"/>
      <c r="L15" s="195"/>
      <c r="M15" s="195"/>
      <c r="N15" s="196"/>
      <c r="O15" s="195"/>
      <c r="P15" s="194"/>
      <c r="Q15" s="196"/>
      <c r="R15" s="195"/>
      <c r="S15" s="194"/>
      <c r="T15" s="197"/>
    </row>
    <row r="16" spans="1:20" s="211" customFormat="1" hidden="1" x14ac:dyDescent="0.25">
      <c r="A16" s="128" t="s">
        <v>138</v>
      </c>
      <c r="B16" s="191" t="s">
        <v>619</v>
      </c>
      <c r="C16" s="204"/>
      <c r="D16" s="274" t="s">
        <v>139</v>
      </c>
      <c r="E16" s="300"/>
      <c r="F16" s="281">
        <f t="shared" si="3"/>
        <v>0</v>
      </c>
      <c r="G16" s="192"/>
      <c r="H16" s="193">
        <f t="shared" si="2"/>
        <v>0</v>
      </c>
      <c r="I16" s="201"/>
      <c r="J16" s="195"/>
      <c r="K16" s="195"/>
      <c r="L16" s="195"/>
      <c r="M16" s="195"/>
      <c r="N16" s="196"/>
      <c r="O16" s="195"/>
      <c r="P16" s="194"/>
      <c r="Q16" s="196"/>
      <c r="R16" s="195"/>
      <c r="S16" s="194"/>
      <c r="T16" s="197"/>
    </row>
    <row r="17" spans="1:20" s="211" customFormat="1" hidden="1" x14ac:dyDescent="0.25">
      <c r="A17" s="128" t="s">
        <v>140</v>
      </c>
      <c r="B17" s="191" t="s">
        <v>620</v>
      </c>
      <c r="C17" s="204"/>
      <c r="D17" s="274" t="s">
        <v>141</v>
      </c>
      <c r="E17" s="300"/>
      <c r="F17" s="281">
        <f t="shared" si="3"/>
        <v>0</v>
      </c>
      <c r="G17" s="192"/>
      <c r="H17" s="193">
        <f t="shared" si="2"/>
        <v>0</v>
      </c>
      <c r="I17" s="201"/>
      <c r="J17" s="195"/>
      <c r="K17" s="195"/>
      <c r="L17" s="195"/>
      <c r="M17" s="195"/>
      <c r="N17" s="196"/>
      <c r="O17" s="195"/>
      <c r="P17" s="194"/>
      <c r="Q17" s="196"/>
      <c r="R17" s="195"/>
      <c r="S17" s="194"/>
      <c r="T17" s="197"/>
    </row>
    <row r="18" spans="1:20" s="211" customFormat="1" hidden="1" x14ac:dyDescent="0.25">
      <c r="A18" s="128" t="s">
        <v>142</v>
      </c>
      <c r="B18" s="191" t="s">
        <v>621</v>
      </c>
      <c r="C18" s="204"/>
      <c r="D18" s="274" t="s">
        <v>143</v>
      </c>
      <c r="E18" s="300"/>
      <c r="F18" s="281">
        <f t="shared" si="3"/>
        <v>0</v>
      </c>
      <c r="G18" s="192"/>
      <c r="H18" s="193">
        <f t="shared" si="2"/>
        <v>0</v>
      </c>
      <c r="I18" s="201"/>
      <c r="J18" s="195"/>
      <c r="K18" s="195"/>
      <c r="L18" s="195"/>
      <c r="M18" s="195"/>
      <c r="N18" s="196"/>
      <c r="O18" s="195"/>
      <c r="P18" s="194"/>
      <c r="Q18" s="196"/>
      <c r="R18" s="195"/>
      <c r="S18" s="194"/>
      <c r="T18" s="197"/>
    </row>
    <row r="19" spans="1:20" s="211" customFormat="1" hidden="1" x14ac:dyDescent="0.25">
      <c r="A19" s="128" t="s">
        <v>144</v>
      </c>
      <c r="B19" s="191" t="s">
        <v>622</v>
      </c>
      <c r="C19" s="204"/>
      <c r="D19" s="274" t="s">
        <v>145</v>
      </c>
      <c r="E19" s="300"/>
      <c r="F19" s="281">
        <f t="shared" si="3"/>
        <v>0</v>
      </c>
      <c r="G19" s="192"/>
      <c r="H19" s="193">
        <f t="shared" si="2"/>
        <v>0</v>
      </c>
      <c r="I19" s="201"/>
      <c r="J19" s="195"/>
      <c r="K19" s="195"/>
      <c r="L19" s="195"/>
      <c r="M19" s="195"/>
      <c r="N19" s="196"/>
      <c r="O19" s="195"/>
      <c r="P19" s="194"/>
      <c r="Q19" s="196"/>
      <c r="R19" s="195"/>
      <c r="S19" s="194"/>
      <c r="T19" s="197"/>
    </row>
    <row r="20" spans="1:20" hidden="1" x14ac:dyDescent="0.25">
      <c r="B20" s="93" t="s">
        <v>623</v>
      </c>
      <c r="C20" s="534" t="s">
        <v>146</v>
      </c>
      <c r="D20" s="535"/>
      <c r="E20" s="535"/>
      <c r="F20" s="259">
        <f>F21+F22+F23</f>
        <v>0</v>
      </c>
      <c r="G20" s="152">
        <f t="shared" ref="G20:T20" si="4">G21+G22+G23</f>
        <v>0</v>
      </c>
      <c r="H20" s="168">
        <f t="shared" si="2"/>
        <v>0</v>
      </c>
      <c r="I20" s="95">
        <f t="shared" si="4"/>
        <v>0</v>
      </c>
      <c r="J20" s="96">
        <f t="shared" si="4"/>
        <v>0</v>
      </c>
      <c r="K20" s="96">
        <f t="shared" si="4"/>
        <v>0</v>
      </c>
      <c r="L20" s="96">
        <f t="shared" si="4"/>
        <v>0</v>
      </c>
      <c r="M20" s="96">
        <f t="shared" si="4"/>
        <v>0</v>
      </c>
      <c r="N20" s="99">
        <f t="shared" si="4"/>
        <v>0</v>
      </c>
      <c r="O20" s="96">
        <f t="shared" si="4"/>
        <v>0</v>
      </c>
      <c r="P20" s="98">
        <f t="shared" si="4"/>
        <v>0</v>
      </c>
      <c r="Q20" s="99">
        <f t="shared" si="4"/>
        <v>0</v>
      </c>
      <c r="R20" s="96">
        <f t="shared" si="4"/>
        <v>0</v>
      </c>
      <c r="S20" s="98">
        <f t="shared" si="4"/>
        <v>0</v>
      </c>
      <c r="T20" s="100">
        <f t="shared" si="4"/>
        <v>0</v>
      </c>
    </row>
    <row r="21" spans="1:20" s="41" customFormat="1" hidden="1" x14ac:dyDescent="0.25">
      <c r="A21" s="128" t="s">
        <v>147</v>
      </c>
      <c r="B21" s="53" t="s">
        <v>624</v>
      </c>
      <c r="C21" s="580" t="s">
        <v>148</v>
      </c>
      <c r="D21" s="581"/>
      <c r="E21" s="581"/>
      <c r="F21" s="265">
        <f t="shared" ref="F21:F23" si="5">SUM(I21:T21)</f>
        <v>0</v>
      </c>
      <c r="G21" s="158"/>
      <c r="H21" s="170">
        <f t="shared" si="2"/>
        <v>0</v>
      </c>
      <c r="I21" s="78"/>
      <c r="J21" s="13"/>
      <c r="K21" s="13"/>
      <c r="L21" s="13"/>
      <c r="M21" s="13"/>
      <c r="N21" s="83"/>
      <c r="O21" s="13"/>
      <c r="P21" s="43"/>
      <c r="Q21" s="83"/>
      <c r="R21" s="13"/>
      <c r="S21" s="43"/>
      <c r="T21" s="45"/>
    </row>
    <row r="22" spans="1:20" s="41" customFormat="1" ht="25.5" hidden="1" customHeight="1" x14ac:dyDescent="0.25">
      <c r="A22" s="128" t="s">
        <v>149</v>
      </c>
      <c r="B22" s="53" t="s">
        <v>625</v>
      </c>
      <c r="C22" s="582" t="s">
        <v>878</v>
      </c>
      <c r="D22" s="583"/>
      <c r="E22" s="583"/>
      <c r="F22" s="265">
        <f t="shared" si="5"/>
        <v>0</v>
      </c>
      <c r="G22" s="158"/>
      <c r="H22" s="170">
        <f t="shared" si="2"/>
        <v>0</v>
      </c>
      <c r="I22" s="78"/>
      <c r="J22" s="13"/>
      <c r="K22" s="13"/>
      <c r="L22" s="13"/>
      <c r="M22" s="13"/>
      <c r="N22" s="83"/>
      <c r="O22" s="13"/>
      <c r="P22" s="43"/>
      <c r="Q22" s="83"/>
      <c r="R22" s="13"/>
      <c r="S22" s="43"/>
      <c r="T22" s="45"/>
    </row>
    <row r="23" spans="1:20" s="41" customFormat="1" ht="15.75" hidden="1" thickBot="1" x14ac:dyDescent="0.3">
      <c r="A23" s="128" t="s">
        <v>150</v>
      </c>
      <c r="B23" s="198" t="s">
        <v>626</v>
      </c>
      <c r="C23" s="619" t="s">
        <v>151</v>
      </c>
      <c r="D23" s="620"/>
      <c r="E23" s="620"/>
      <c r="F23" s="282">
        <f t="shared" si="5"/>
        <v>0</v>
      </c>
      <c r="G23" s="199"/>
      <c r="H23" s="170">
        <f t="shared" si="2"/>
        <v>0</v>
      </c>
      <c r="I23" s="78"/>
      <c r="J23" s="13"/>
      <c r="K23" s="13"/>
      <c r="L23" s="13"/>
      <c r="M23" s="13"/>
      <c r="N23" s="83"/>
      <c r="O23" s="13"/>
      <c r="P23" s="43"/>
      <c r="Q23" s="83"/>
      <c r="R23" s="13"/>
      <c r="S23" s="43"/>
      <c r="T23" s="45"/>
    </row>
    <row r="24" spans="1:20" ht="15.75" thickBot="1" x14ac:dyDescent="0.3">
      <c r="A24" s="128" t="s">
        <v>967</v>
      </c>
      <c r="B24" s="85" t="s">
        <v>152</v>
      </c>
      <c r="C24" s="539" t="s">
        <v>803</v>
      </c>
      <c r="D24" s="539"/>
      <c r="E24" s="540"/>
      <c r="F24" s="261">
        <f>F25+F26+F27+F28+F29+F30+F31</f>
        <v>0</v>
      </c>
      <c r="G24" s="154">
        <f t="shared" ref="G24:T24" si="6">G25+G26+G27+G28+G29+G30+G31</f>
        <v>0</v>
      </c>
      <c r="H24" s="166">
        <f t="shared" si="2"/>
        <v>0</v>
      </c>
      <c r="I24" s="87">
        <f t="shared" si="6"/>
        <v>0</v>
      </c>
      <c r="J24" s="88">
        <f t="shared" si="6"/>
        <v>0</v>
      </c>
      <c r="K24" s="88">
        <f t="shared" si="6"/>
        <v>0</v>
      </c>
      <c r="L24" s="88">
        <f t="shared" si="6"/>
        <v>0</v>
      </c>
      <c r="M24" s="88">
        <f t="shared" si="6"/>
        <v>0</v>
      </c>
      <c r="N24" s="91">
        <f t="shared" si="6"/>
        <v>0</v>
      </c>
      <c r="O24" s="88">
        <f t="shared" si="6"/>
        <v>0</v>
      </c>
      <c r="P24" s="90">
        <f t="shared" si="6"/>
        <v>0</v>
      </c>
      <c r="Q24" s="91">
        <f t="shared" si="6"/>
        <v>0</v>
      </c>
      <c r="R24" s="88">
        <f t="shared" si="6"/>
        <v>0</v>
      </c>
      <c r="S24" s="90">
        <f t="shared" si="6"/>
        <v>0</v>
      </c>
      <c r="T24" s="92">
        <f t="shared" si="6"/>
        <v>0</v>
      </c>
    </row>
    <row r="25" spans="1:20" hidden="1" x14ac:dyDescent="0.25">
      <c r="B25" s="61"/>
      <c r="C25" s="604" t="s">
        <v>154</v>
      </c>
      <c r="D25" s="605"/>
      <c r="E25" s="605"/>
      <c r="F25" s="262">
        <f t="shared" ref="F25:F31" si="7">SUM(I25:T25)</f>
        <v>0</v>
      </c>
      <c r="G25" s="155"/>
      <c r="H25" s="169">
        <f t="shared" si="2"/>
        <v>0</v>
      </c>
      <c r="I25" s="76"/>
      <c r="J25" s="1"/>
      <c r="K25" s="1"/>
      <c r="L25" s="1"/>
      <c r="M25" s="1"/>
      <c r="N25" s="82"/>
      <c r="O25" s="1"/>
      <c r="P25" s="42"/>
      <c r="Q25" s="82"/>
      <c r="R25" s="1"/>
      <c r="S25" s="42"/>
      <c r="T25" s="44"/>
    </row>
    <row r="26" spans="1:20" hidden="1" x14ac:dyDescent="0.25">
      <c r="B26" s="62"/>
      <c r="C26" s="606" t="s">
        <v>155</v>
      </c>
      <c r="D26" s="607"/>
      <c r="E26" s="607"/>
      <c r="F26" s="263">
        <f t="shared" si="7"/>
        <v>0</v>
      </c>
      <c r="G26" s="156"/>
      <c r="H26" s="169">
        <f t="shared" si="2"/>
        <v>0</v>
      </c>
      <c r="I26" s="76"/>
      <c r="J26" s="1"/>
      <c r="K26" s="1"/>
      <c r="L26" s="1"/>
      <c r="M26" s="1"/>
      <c r="N26" s="82"/>
      <c r="O26" s="1"/>
      <c r="P26" s="42"/>
      <c r="Q26" s="82"/>
      <c r="R26" s="1"/>
      <c r="S26" s="42"/>
      <c r="T26" s="44"/>
    </row>
    <row r="27" spans="1:20" hidden="1" x14ac:dyDescent="0.25">
      <c r="B27" s="62"/>
      <c r="C27" s="606" t="s">
        <v>156</v>
      </c>
      <c r="D27" s="607"/>
      <c r="E27" s="607"/>
      <c r="F27" s="263">
        <f t="shared" si="7"/>
        <v>0</v>
      </c>
      <c r="G27" s="156"/>
      <c r="H27" s="169">
        <f t="shared" si="2"/>
        <v>0</v>
      </c>
      <c r="I27" s="76"/>
      <c r="J27" s="1"/>
      <c r="K27" s="1"/>
      <c r="L27" s="1"/>
      <c r="M27" s="1"/>
      <c r="N27" s="82"/>
      <c r="O27" s="1"/>
      <c r="P27" s="42"/>
      <c r="Q27" s="82"/>
      <c r="R27" s="1"/>
      <c r="S27" s="42"/>
      <c r="T27" s="44"/>
    </row>
    <row r="28" spans="1:20" hidden="1" x14ac:dyDescent="0.25">
      <c r="B28" s="62"/>
      <c r="C28" s="606" t="s">
        <v>157</v>
      </c>
      <c r="D28" s="607"/>
      <c r="E28" s="607"/>
      <c r="F28" s="263">
        <f t="shared" si="7"/>
        <v>0</v>
      </c>
      <c r="G28" s="156"/>
      <c r="H28" s="169">
        <f t="shared" si="2"/>
        <v>0</v>
      </c>
      <c r="I28" s="76"/>
      <c r="J28" s="1"/>
      <c r="K28" s="1"/>
      <c r="L28" s="1"/>
      <c r="M28" s="1"/>
      <c r="N28" s="82"/>
      <c r="O28" s="1"/>
      <c r="P28" s="42"/>
      <c r="Q28" s="82"/>
      <c r="R28" s="1"/>
      <c r="S28" s="42"/>
      <c r="T28" s="44"/>
    </row>
    <row r="29" spans="1:20" hidden="1" x14ac:dyDescent="0.25">
      <c r="B29" s="62"/>
      <c r="C29" s="606" t="s">
        <v>158</v>
      </c>
      <c r="D29" s="607"/>
      <c r="E29" s="607"/>
      <c r="F29" s="263">
        <f t="shared" si="7"/>
        <v>0</v>
      </c>
      <c r="G29" s="156"/>
      <c r="H29" s="169">
        <f t="shared" si="2"/>
        <v>0</v>
      </c>
      <c r="I29" s="76"/>
      <c r="J29" s="1"/>
      <c r="K29" s="1"/>
      <c r="L29" s="1"/>
      <c r="M29" s="1"/>
      <c r="N29" s="82"/>
      <c r="O29" s="1"/>
      <c r="P29" s="42"/>
      <c r="Q29" s="82"/>
      <c r="R29" s="1"/>
      <c r="S29" s="42"/>
      <c r="T29" s="44"/>
    </row>
    <row r="30" spans="1:20" hidden="1" x14ac:dyDescent="0.25">
      <c r="B30" s="62"/>
      <c r="C30" s="606" t="s">
        <v>159</v>
      </c>
      <c r="D30" s="607"/>
      <c r="E30" s="607"/>
      <c r="F30" s="263">
        <f t="shared" si="7"/>
        <v>0</v>
      </c>
      <c r="G30" s="156"/>
      <c r="H30" s="169">
        <f t="shared" si="2"/>
        <v>0</v>
      </c>
      <c r="I30" s="76"/>
      <c r="J30" s="1"/>
      <c r="K30" s="1"/>
      <c r="L30" s="1"/>
      <c r="M30" s="1"/>
      <c r="N30" s="82"/>
      <c r="O30" s="1"/>
      <c r="P30" s="42"/>
      <c r="Q30" s="82"/>
      <c r="R30" s="1"/>
      <c r="S30" s="42"/>
      <c r="T30" s="44"/>
    </row>
    <row r="31" spans="1:20" ht="15.75" hidden="1" thickBot="1" x14ac:dyDescent="0.3">
      <c r="B31" s="63"/>
      <c r="C31" s="608" t="s">
        <v>160</v>
      </c>
      <c r="D31" s="609"/>
      <c r="E31" s="609"/>
      <c r="F31" s="264">
        <f t="shared" si="7"/>
        <v>0</v>
      </c>
      <c r="G31" s="157"/>
      <c r="H31" s="169">
        <f t="shared" si="2"/>
        <v>0</v>
      </c>
      <c r="I31" s="76"/>
      <c r="J31" s="1"/>
      <c r="K31" s="1"/>
      <c r="L31" s="1"/>
      <c r="M31" s="1"/>
      <c r="N31" s="82"/>
      <c r="O31" s="1"/>
      <c r="P31" s="42"/>
      <c r="Q31" s="82"/>
      <c r="R31" s="1"/>
      <c r="S31" s="42"/>
      <c r="T31" s="44"/>
    </row>
    <row r="32" spans="1:20" ht="15.75" thickBot="1" x14ac:dyDescent="0.3">
      <c r="B32" s="85" t="s">
        <v>161</v>
      </c>
      <c r="C32" s="540" t="s">
        <v>162</v>
      </c>
      <c r="D32" s="558"/>
      <c r="E32" s="558"/>
      <c r="F32" s="261">
        <f>F33+F37+F40+F55+F58</f>
        <v>65925</v>
      </c>
      <c r="G32" s="154">
        <f t="shared" ref="G32:T32" si="8">G33+G37+G40+G55+G58</f>
        <v>0</v>
      </c>
      <c r="H32" s="166">
        <f t="shared" si="2"/>
        <v>65925</v>
      </c>
      <c r="I32" s="87">
        <f t="shared" si="8"/>
        <v>6175</v>
      </c>
      <c r="J32" s="88">
        <f t="shared" si="8"/>
        <v>0</v>
      </c>
      <c r="K32" s="88">
        <f t="shared" si="8"/>
        <v>0</v>
      </c>
      <c r="L32" s="88">
        <f t="shared" si="8"/>
        <v>6150</v>
      </c>
      <c r="M32" s="88">
        <f t="shared" si="8"/>
        <v>11430</v>
      </c>
      <c r="N32" s="91">
        <f t="shared" si="8"/>
        <v>0</v>
      </c>
      <c r="O32" s="88">
        <f t="shared" si="8"/>
        <v>0</v>
      </c>
      <c r="P32" s="90">
        <f t="shared" si="8"/>
        <v>1170</v>
      </c>
      <c r="Q32" s="91">
        <f t="shared" si="8"/>
        <v>0</v>
      </c>
      <c r="R32" s="88">
        <f t="shared" si="8"/>
        <v>0</v>
      </c>
      <c r="S32" s="90">
        <f t="shared" si="8"/>
        <v>41000</v>
      </c>
      <c r="T32" s="92">
        <f t="shared" si="8"/>
        <v>0</v>
      </c>
    </row>
    <row r="33" spans="1:20" x14ac:dyDescent="0.25">
      <c r="B33" s="125" t="s">
        <v>627</v>
      </c>
      <c r="C33" s="541" t="s">
        <v>163</v>
      </c>
      <c r="D33" s="542"/>
      <c r="E33" s="542"/>
      <c r="F33" s="257">
        <f>F34+F35+F36</f>
        <v>0</v>
      </c>
      <c r="G33" s="150">
        <f t="shared" ref="G33:T33" si="9">G34+G35+G36</f>
        <v>0</v>
      </c>
      <c r="H33" s="167">
        <f t="shared" si="2"/>
        <v>0</v>
      </c>
      <c r="I33" s="119">
        <f t="shared" si="9"/>
        <v>0</v>
      </c>
      <c r="J33" s="120">
        <f t="shared" si="9"/>
        <v>0</v>
      </c>
      <c r="K33" s="120">
        <f t="shared" si="9"/>
        <v>0</v>
      </c>
      <c r="L33" s="120">
        <f t="shared" si="9"/>
        <v>0</v>
      </c>
      <c r="M33" s="120">
        <f t="shared" si="9"/>
        <v>0</v>
      </c>
      <c r="N33" s="123">
        <f t="shared" si="9"/>
        <v>0</v>
      </c>
      <c r="O33" s="120">
        <f t="shared" si="9"/>
        <v>0</v>
      </c>
      <c r="P33" s="122">
        <f t="shared" si="9"/>
        <v>0</v>
      </c>
      <c r="Q33" s="123">
        <f t="shared" si="9"/>
        <v>0</v>
      </c>
      <c r="R33" s="120">
        <f t="shared" si="9"/>
        <v>0</v>
      </c>
      <c r="S33" s="122">
        <f t="shared" si="9"/>
        <v>0</v>
      </c>
      <c r="T33" s="124">
        <f t="shared" si="9"/>
        <v>0</v>
      </c>
    </row>
    <row r="34" spans="1:20" s="41" customFormat="1" hidden="1" x14ac:dyDescent="0.25">
      <c r="A34" s="128" t="s">
        <v>164</v>
      </c>
      <c r="B34" s="53" t="s">
        <v>628</v>
      </c>
      <c r="C34" s="580" t="s">
        <v>165</v>
      </c>
      <c r="D34" s="581"/>
      <c r="E34" s="581"/>
      <c r="F34" s="265">
        <f t="shared" ref="F34:F36" si="10">SUM(I34:T34)</f>
        <v>0</v>
      </c>
      <c r="G34" s="158"/>
      <c r="H34" s="170">
        <f t="shared" si="2"/>
        <v>0</v>
      </c>
      <c r="I34" s="78"/>
      <c r="J34" s="13"/>
      <c r="K34" s="13"/>
      <c r="L34" s="13"/>
      <c r="M34" s="13"/>
      <c r="N34" s="83"/>
      <c r="O34" s="13"/>
      <c r="P34" s="43"/>
      <c r="Q34" s="83"/>
      <c r="R34" s="13"/>
      <c r="S34" s="43"/>
      <c r="T34" s="45"/>
    </row>
    <row r="35" spans="1:20" s="41" customFormat="1" x14ac:dyDescent="0.25">
      <c r="A35" s="128" t="s">
        <v>166</v>
      </c>
      <c r="B35" s="53" t="s">
        <v>629</v>
      </c>
      <c r="C35" s="580" t="s">
        <v>167</v>
      </c>
      <c r="D35" s="581"/>
      <c r="E35" s="581"/>
      <c r="F35" s="265">
        <f t="shared" si="10"/>
        <v>0</v>
      </c>
      <c r="G35" s="158"/>
      <c r="H35" s="170">
        <f t="shared" si="2"/>
        <v>0</v>
      </c>
      <c r="I35" s="78"/>
      <c r="J35" s="13"/>
      <c r="K35" s="13"/>
      <c r="L35" s="13"/>
      <c r="M35" s="13"/>
      <c r="N35" s="83"/>
      <c r="O35" s="13"/>
      <c r="P35" s="43"/>
      <c r="Q35" s="83"/>
      <c r="R35" s="13"/>
      <c r="S35" s="43"/>
      <c r="T35" s="45"/>
    </row>
    <row r="36" spans="1:20" s="41" customFormat="1" hidden="1" x14ac:dyDescent="0.25">
      <c r="A36" s="128" t="s">
        <v>168</v>
      </c>
      <c r="B36" s="53" t="s">
        <v>630</v>
      </c>
      <c r="C36" s="580" t="s">
        <v>169</v>
      </c>
      <c r="D36" s="581"/>
      <c r="E36" s="581"/>
      <c r="F36" s="265">
        <f t="shared" si="10"/>
        <v>0</v>
      </c>
      <c r="G36" s="158"/>
      <c r="H36" s="170">
        <f t="shared" si="2"/>
        <v>0</v>
      </c>
      <c r="I36" s="78"/>
      <c r="J36" s="13"/>
      <c r="K36" s="13"/>
      <c r="L36" s="13"/>
      <c r="M36" s="13"/>
      <c r="N36" s="83"/>
      <c r="O36" s="13"/>
      <c r="P36" s="43"/>
      <c r="Q36" s="83"/>
      <c r="R36" s="13"/>
      <c r="S36" s="43"/>
      <c r="T36" s="45"/>
    </row>
    <row r="37" spans="1:20" x14ac:dyDescent="0.25">
      <c r="B37" s="93" t="s">
        <v>631</v>
      </c>
      <c r="C37" s="534" t="s">
        <v>170</v>
      </c>
      <c r="D37" s="535"/>
      <c r="E37" s="535"/>
      <c r="F37" s="259">
        <f>F38+F39</f>
        <v>0</v>
      </c>
      <c r="G37" s="152">
        <f t="shared" ref="G37:T37" si="11">G38+G39</f>
        <v>0</v>
      </c>
      <c r="H37" s="168">
        <f t="shared" si="2"/>
        <v>0</v>
      </c>
      <c r="I37" s="95">
        <f t="shared" si="11"/>
        <v>0</v>
      </c>
      <c r="J37" s="96">
        <f t="shared" si="11"/>
        <v>0</v>
      </c>
      <c r="K37" s="96">
        <f t="shared" si="11"/>
        <v>0</v>
      </c>
      <c r="L37" s="96">
        <f t="shared" si="11"/>
        <v>0</v>
      </c>
      <c r="M37" s="96">
        <f t="shared" si="11"/>
        <v>0</v>
      </c>
      <c r="N37" s="99">
        <f t="shared" si="11"/>
        <v>0</v>
      </c>
      <c r="O37" s="96">
        <f t="shared" si="11"/>
        <v>0</v>
      </c>
      <c r="P37" s="98">
        <f t="shared" si="11"/>
        <v>0</v>
      </c>
      <c r="Q37" s="99">
        <f t="shared" si="11"/>
        <v>0</v>
      </c>
      <c r="R37" s="96">
        <f t="shared" si="11"/>
        <v>0</v>
      </c>
      <c r="S37" s="98">
        <f t="shared" si="11"/>
        <v>0</v>
      </c>
      <c r="T37" s="100">
        <f t="shared" si="11"/>
        <v>0</v>
      </c>
    </row>
    <row r="38" spans="1:20" s="41" customFormat="1" x14ac:dyDescent="0.25">
      <c r="A38" s="128" t="s">
        <v>171</v>
      </c>
      <c r="B38" s="53" t="s">
        <v>632</v>
      </c>
      <c r="C38" s="580" t="s">
        <v>172</v>
      </c>
      <c r="D38" s="581"/>
      <c r="E38" s="581"/>
      <c r="F38" s="265">
        <f t="shared" ref="F38:F39" si="12">SUM(I38:T38)</f>
        <v>0</v>
      </c>
      <c r="G38" s="158"/>
      <c r="H38" s="170">
        <f t="shared" si="2"/>
        <v>0</v>
      </c>
      <c r="I38" s="78"/>
      <c r="J38" s="13"/>
      <c r="K38" s="13"/>
      <c r="L38" s="13"/>
      <c r="M38" s="13"/>
      <c r="N38" s="83"/>
      <c r="O38" s="13"/>
      <c r="P38" s="43"/>
      <c r="Q38" s="83"/>
      <c r="R38" s="13"/>
      <c r="S38" s="43"/>
      <c r="T38" s="45"/>
    </row>
    <row r="39" spans="1:20" s="41" customFormat="1" x14ac:dyDescent="0.25">
      <c r="A39" s="128" t="s">
        <v>173</v>
      </c>
      <c r="B39" s="53" t="s">
        <v>633</v>
      </c>
      <c r="C39" s="580" t="s">
        <v>174</v>
      </c>
      <c r="D39" s="581"/>
      <c r="E39" s="581"/>
      <c r="F39" s="265">
        <f t="shared" si="12"/>
        <v>0</v>
      </c>
      <c r="G39" s="158"/>
      <c r="H39" s="170">
        <f t="shared" si="2"/>
        <v>0</v>
      </c>
      <c r="I39" s="78"/>
      <c r="J39" s="13"/>
      <c r="K39" s="13"/>
      <c r="L39" s="13"/>
      <c r="M39" s="13"/>
      <c r="N39" s="83"/>
      <c r="O39" s="13"/>
      <c r="P39" s="43"/>
      <c r="Q39" s="83"/>
      <c r="R39" s="13"/>
      <c r="S39" s="43"/>
      <c r="T39" s="45"/>
    </row>
    <row r="40" spans="1:20" x14ac:dyDescent="0.25">
      <c r="B40" s="93" t="s">
        <v>634</v>
      </c>
      <c r="C40" s="534" t="s">
        <v>175</v>
      </c>
      <c r="D40" s="535"/>
      <c r="E40" s="535"/>
      <c r="F40" s="259">
        <f>F41+F44+F45+F46+F47+F50+F51</f>
        <v>60625</v>
      </c>
      <c r="G40" s="152">
        <f t="shared" ref="G40:T40" si="13">G41+G44+G45+G46+G47+G50+G51</f>
        <v>0</v>
      </c>
      <c r="H40" s="168">
        <f t="shared" si="2"/>
        <v>60625</v>
      </c>
      <c r="I40" s="95">
        <f t="shared" si="13"/>
        <v>4825</v>
      </c>
      <c r="J40" s="96">
        <f t="shared" si="13"/>
        <v>0</v>
      </c>
      <c r="K40" s="96">
        <f t="shared" si="13"/>
        <v>0</v>
      </c>
      <c r="L40" s="96">
        <f t="shared" si="13"/>
        <v>4800</v>
      </c>
      <c r="M40" s="96">
        <f t="shared" si="13"/>
        <v>9000</v>
      </c>
      <c r="N40" s="99">
        <f t="shared" si="13"/>
        <v>0</v>
      </c>
      <c r="O40" s="96">
        <f t="shared" si="13"/>
        <v>0</v>
      </c>
      <c r="P40" s="98">
        <f t="shared" si="13"/>
        <v>1000</v>
      </c>
      <c r="Q40" s="99">
        <f t="shared" si="13"/>
        <v>0</v>
      </c>
      <c r="R40" s="96">
        <f t="shared" si="13"/>
        <v>0</v>
      </c>
      <c r="S40" s="98">
        <f t="shared" si="13"/>
        <v>41000</v>
      </c>
      <c r="T40" s="100">
        <f t="shared" si="13"/>
        <v>0</v>
      </c>
    </row>
    <row r="41" spans="1:20" s="41" customFormat="1" x14ac:dyDescent="0.25">
      <c r="A41" s="128" t="s">
        <v>176</v>
      </c>
      <c r="B41" s="53" t="s">
        <v>635</v>
      </c>
      <c r="C41" s="580" t="s">
        <v>177</v>
      </c>
      <c r="D41" s="581"/>
      <c r="E41" s="581"/>
      <c r="F41" s="265">
        <f>SUM(F42:F43)</f>
        <v>9625</v>
      </c>
      <c r="G41" s="158">
        <f>SUM(G42:G43)</f>
        <v>0</v>
      </c>
      <c r="H41" s="170">
        <f t="shared" si="2"/>
        <v>9625</v>
      </c>
      <c r="I41" s="78">
        <f t="shared" ref="I41:T41" si="14">SUM(I42:I43)</f>
        <v>4825</v>
      </c>
      <c r="J41" s="13">
        <f t="shared" si="14"/>
        <v>0</v>
      </c>
      <c r="K41" s="13">
        <f t="shared" si="14"/>
        <v>0</v>
      </c>
      <c r="L41" s="13">
        <f t="shared" si="14"/>
        <v>4800</v>
      </c>
      <c r="M41" s="13">
        <f t="shared" si="14"/>
        <v>0</v>
      </c>
      <c r="N41" s="83">
        <f t="shared" si="14"/>
        <v>0</v>
      </c>
      <c r="O41" s="13">
        <f t="shared" si="14"/>
        <v>0</v>
      </c>
      <c r="P41" s="43">
        <f t="shared" si="14"/>
        <v>0</v>
      </c>
      <c r="Q41" s="83">
        <f t="shared" si="14"/>
        <v>0</v>
      </c>
      <c r="R41" s="13">
        <f t="shared" si="14"/>
        <v>0</v>
      </c>
      <c r="S41" s="43">
        <f t="shared" si="14"/>
        <v>0</v>
      </c>
      <c r="T41" s="45">
        <f t="shared" si="14"/>
        <v>0</v>
      </c>
    </row>
    <row r="42" spans="1:20" x14ac:dyDescent="0.25">
      <c r="B42" s="55"/>
      <c r="C42" s="377"/>
      <c r="D42" s="246" t="s">
        <v>1052</v>
      </c>
      <c r="E42" s="246"/>
      <c r="F42" s="258">
        <f t="shared" ref="F42:F43" si="15">SUM(I42:T42)</f>
        <v>2000</v>
      </c>
      <c r="G42" s="151"/>
      <c r="H42" s="169">
        <f t="shared" ref="H42:H43" si="16">SUM(F42:G42)</f>
        <v>2000</v>
      </c>
      <c r="I42" s="76">
        <v>1000</v>
      </c>
      <c r="J42" s="1"/>
      <c r="K42" s="1"/>
      <c r="L42" s="1">
        <v>1000</v>
      </c>
      <c r="M42" s="1"/>
      <c r="N42" s="82"/>
      <c r="O42" s="1"/>
      <c r="P42" s="42"/>
      <c r="Q42" s="82"/>
      <c r="R42" s="1"/>
      <c r="S42" s="42"/>
      <c r="T42" s="44"/>
    </row>
    <row r="43" spans="1:20" x14ac:dyDescent="0.25">
      <c r="B43" s="55"/>
      <c r="C43" s="377"/>
      <c r="D43" s="246" t="s">
        <v>1053</v>
      </c>
      <c r="E43" s="246"/>
      <c r="F43" s="258">
        <f t="shared" si="15"/>
        <v>7625</v>
      </c>
      <c r="G43" s="151"/>
      <c r="H43" s="169">
        <f t="shared" si="16"/>
        <v>7625</v>
      </c>
      <c r="I43" s="76">
        <v>3825</v>
      </c>
      <c r="J43" s="1"/>
      <c r="K43" s="1"/>
      <c r="L43" s="1">
        <v>3800</v>
      </c>
      <c r="M43" s="1"/>
      <c r="N43" s="82"/>
      <c r="O43" s="1"/>
      <c r="P43" s="42"/>
      <c r="Q43" s="82"/>
      <c r="R43" s="1"/>
      <c r="S43" s="42"/>
      <c r="T43" s="44"/>
    </row>
    <row r="44" spans="1:20" s="41" customFormat="1" hidden="1" x14ac:dyDescent="0.25">
      <c r="A44" s="128" t="s">
        <v>178</v>
      </c>
      <c r="B44" s="53" t="s">
        <v>636</v>
      </c>
      <c r="C44" s="580" t="s">
        <v>179</v>
      </c>
      <c r="D44" s="581"/>
      <c r="E44" s="581"/>
      <c r="F44" s="265">
        <f t="shared" ref="F44:F46" si="17">SUM(I44:T44)</f>
        <v>0</v>
      </c>
      <c r="G44" s="158"/>
      <c r="H44" s="170">
        <f t="shared" si="2"/>
        <v>0</v>
      </c>
      <c r="I44" s="78"/>
      <c r="J44" s="13"/>
      <c r="K44" s="13"/>
      <c r="L44" s="13"/>
      <c r="M44" s="13"/>
      <c r="N44" s="83"/>
      <c r="O44" s="13"/>
      <c r="P44" s="43"/>
      <c r="Q44" s="83"/>
      <c r="R44" s="13"/>
      <c r="S44" s="43"/>
      <c r="T44" s="45"/>
    </row>
    <row r="45" spans="1:20" s="41" customFormat="1" hidden="1" x14ac:dyDescent="0.25">
      <c r="A45" s="128" t="s">
        <v>180</v>
      </c>
      <c r="B45" s="53" t="s">
        <v>637</v>
      </c>
      <c r="C45" s="580" t="s">
        <v>181</v>
      </c>
      <c r="D45" s="581"/>
      <c r="E45" s="581"/>
      <c r="F45" s="265">
        <f t="shared" si="17"/>
        <v>0</v>
      </c>
      <c r="G45" s="158"/>
      <c r="H45" s="170">
        <f t="shared" si="2"/>
        <v>0</v>
      </c>
      <c r="I45" s="78"/>
      <c r="J45" s="13"/>
      <c r="K45" s="13"/>
      <c r="L45" s="13"/>
      <c r="M45" s="13"/>
      <c r="N45" s="83"/>
      <c r="O45" s="13"/>
      <c r="P45" s="43"/>
      <c r="Q45" s="83"/>
      <c r="R45" s="13"/>
      <c r="S45" s="43"/>
      <c r="T45" s="45"/>
    </row>
    <row r="46" spans="1:20" s="41" customFormat="1" hidden="1" x14ac:dyDescent="0.25">
      <c r="A46" s="128" t="s">
        <v>182</v>
      </c>
      <c r="B46" s="53" t="s">
        <v>638</v>
      </c>
      <c r="C46" s="580" t="s">
        <v>183</v>
      </c>
      <c r="D46" s="581"/>
      <c r="E46" s="581"/>
      <c r="F46" s="265">
        <f t="shared" si="17"/>
        <v>0</v>
      </c>
      <c r="G46" s="158"/>
      <c r="H46" s="170">
        <f t="shared" si="2"/>
        <v>0</v>
      </c>
      <c r="I46" s="78"/>
      <c r="J46" s="13"/>
      <c r="K46" s="13"/>
      <c r="L46" s="13"/>
      <c r="M46" s="13"/>
      <c r="N46" s="83"/>
      <c r="O46" s="13"/>
      <c r="P46" s="43"/>
      <c r="Q46" s="83"/>
      <c r="R46" s="13"/>
      <c r="S46" s="43"/>
      <c r="T46" s="45"/>
    </row>
    <row r="47" spans="1:20" s="18" customFormat="1" hidden="1" x14ac:dyDescent="0.25">
      <c r="A47" s="128" t="s">
        <v>184</v>
      </c>
      <c r="B47" s="53" t="s">
        <v>639</v>
      </c>
      <c r="C47" s="580" t="s">
        <v>185</v>
      </c>
      <c r="D47" s="581"/>
      <c r="E47" s="581"/>
      <c r="F47" s="265">
        <f>F48+F49</f>
        <v>0</v>
      </c>
      <c r="G47" s="158">
        <f t="shared" ref="G47:T47" si="18">G48+G49</f>
        <v>0</v>
      </c>
      <c r="H47" s="170">
        <f t="shared" si="2"/>
        <v>0</v>
      </c>
      <c r="I47" s="78">
        <f t="shared" si="18"/>
        <v>0</v>
      </c>
      <c r="J47" s="13">
        <f t="shared" si="18"/>
        <v>0</v>
      </c>
      <c r="K47" s="13">
        <f t="shared" si="18"/>
        <v>0</v>
      </c>
      <c r="L47" s="13">
        <f t="shared" si="18"/>
        <v>0</v>
      </c>
      <c r="M47" s="13">
        <f t="shared" si="18"/>
        <v>0</v>
      </c>
      <c r="N47" s="83">
        <f t="shared" si="18"/>
        <v>0</v>
      </c>
      <c r="O47" s="13">
        <f t="shared" si="18"/>
        <v>0</v>
      </c>
      <c r="P47" s="43">
        <f t="shared" si="18"/>
        <v>0</v>
      </c>
      <c r="Q47" s="83">
        <f t="shared" si="18"/>
        <v>0</v>
      </c>
      <c r="R47" s="13">
        <f t="shared" si="18"/>
        <v>0</v>
      </c>
      <c r="S47" s="43">
        <f t="shared" si="18"/>
        <v>0</v>
      </c>
      <c r="T47" s="45">
        <f t="shared" si="18"/>
        <v>0</v>
      </c>
    </row>
    <row r="48" spans="1:20" hidden="1" x14ac:dyDescent="0.25">
      <c r="B48" s="55"/>
      <c r="C48" s="278"/>
      <c r="D48" s="524" t="s">
        <v>186</v>
      </c>
      <c r="E48" s="524"/>
      <c r="F48" s="258">
        <f t="shared" ref="F48:F50" si="19">SUM(I48:T48)</f>
        <v>0</v>
      </c>
      <c r="G48" s="151"/>
      <c r="H48" s="169">
        <f t="shared" si="2"/>
        <v>0</v>
      </c>
      <c r="I48" s="76"/>
      <c r="J48" s="1"/>
      <c r="K48" s="1"/>
      <c r="L48" s="1"/>
      <c r="M48" s="1"/>
      <c r="N48" s="82"/>
      <c r="O48" s="1"/>
      <c r="P48" s="42"/>
      <c r="Q48" s="82"/>
      <c r="R48" s="1"/>
      <c r="S48" s="42"/>
      <c r="T48" s="44"/>
    </row>
    <row r="49" spans="1:20" hidden="1" x14ac:dyDescent="0.25">
      <c r="B49" s="55"/>
      <c r="C49" s="278"/>
      <c r="D49" s="524" t="s">
        <v>187</v>
      </c>
      <c r="E49" s="524"/>
      <c r="F49" s="258">
        <f t="shared" si="19"/>
        <v>0</v>
      </c>
      <c r="G49" s="151"/>
      <c r="H49" s="169">
        <f t="shared" si="2"/>
        <v>0</v>
      </c>
      <c r="I49" s="76"/>
      <c r="J49" s="1"/>
      <c r="K49" s="1"/>
      <c r="L49" s="1"/>
      <c r="M49" s="1"/>
      <c r="N49" s="82"/>
      <c r="O49" s="1"/>
      <c r="P49" s="42"/>
      <c r="Q49" s="82"/>
      <c r="R49" s="1"/>
      <c r="S49" s="42"/>
      <c r="T49" s="44"/>
    </row>
    <row r="50" spans="1:20" s="41" customFormat="1" hidden="1" x14ac:dyDescent="0.25">
      <c r="A50" s="128" t="s">
        <v>188</v>
      </c>
      <c r="B50" s="53" t="s">
        <v>640</v>
      </c>
      <c r="C50" s="576" t="s">
        <v>189</v>
      </c>
      <c r="D50" s="577"/>
      <c r="E50" s="577"/>
      <c r="F50" s="265">
        <f t="shared" si="19"/>
        <v>0</v>
      </c>
      <c r="G50" s="158"/>
      <c r="H50" s="170">
        <f t="shared" si="2"/>
        <v>0</v>
      </c>
      <c r="I50" s="78"/>
      <c r="J50" s="13"/>
      <c r="K50" s="13"/>
      <c r="L50" s="13"/>
      <c r="M50" s="13"/>
      <c r="N50" s="83"/>
      <c r="O50" s="13"/>
      <c r="P50" s="43"/>
      <c r="Q50" s="83"/>
      <c r="R50" s="13"/>
      <c r="S50" s="43"/>
      <c r="T50" s="45"/>
    </row>
    <row r="51" spans="1:20" s="41" customFormat="1" x14ac:dyDescent="0.25">
      <c r="A51" s="128" t="s">
        <v>190</v>
      </c>
      <c r="B51" s="53" t="s">
        <v>641</v>
      </c>
      <c r="C51" s="576" t="s">
        <v>191</v>
      </c>
      <c r="D51" s="577"/>
      <c r="E51" s="577"/>
      <c r="F51" s="265">
        <f>SUM(F52:F54)</f>
        <v>51000</v>
      </c>
      <c r="G51" s="158">
        <f>SUM(G52:G54)</f>
        <v>0</v>
      </c>
      <c r="H51" s="170">
        <f t="shared" si="2"/>
        <v>51000</v>
      </c>
      <c r="I51" s="78">
        <f t="shared" ref="I51:T51" si="20">SUM(I52:I54)</f>
        <v>0</v>
      </c>
      <c r="J51" s="13">
        <f t="shared" si="20"/>
        <v>0</v>
      </c>
      <c r="K51" s="13">
        <f t="shared" si="20"/>
        <v>0</v>
      </c>
      <c r="L51" s="13">
        <f t="shared" si="20"/>
        <v>0</v>
      </c>
      <c r="M51" s="13">
        <f t="shared" si="20"/>
        <v>9000</v>
      </c>
      <c r="N51" s="83">
        <f t="shared" si="20"/>
        <v>0</v>
      </c>
      <c r="O51" s="13">
        <f t="shared" si="20"/>
        <v>0</v>
      </c>
      <c r="P51" s="43">
        <f t="shared" si="20"/>
        <v>1000</v>
      </c>
      <c r="Q51" s="83">
        <f t="shared" si="20"/>
        <v>0</v>
      </c>
      <c r="R51" s="13">
        <f t="shared" si="20"/>
        <v>0</v>
      </c>
      <c r="S51" s="43">
        <f t="shared" si="20"/>
        <v>41000</v>
      </c>
      <c r="T51" s="45">
        <f t="shared" si="20"/>
        <v>0</v>
      </c>
    </row>
    <row r="52" spans="1:20" x14ac:dyDescent="0.25">
      <c r="B52" s="55"/>
      <c r="C52" s="278"/>
      <c r="D52" s="524" t="s">
        <v>1054</v>
      </c>
      <c r="E52" s="631"/>
      <c r="F52" s="258">
        <f t="shared" ref="F52:F54" si="21">SUM(I52:T52)</f>
        <v>9000</v>
      </c>
      <c r="G52" s="151"/>
      <c r="H52" s="169">
        <f t="shared" si="2"/>
        <v>9000</v>
      </c>
      <c r="I52" s="76"/>
      <c r="J52" s="1"/>
      <c r="K52" s="1"/>
      <c r="L52" s="1"/>
      <c r="M52" s="1">
        <v>9000</v>
      </c>
      <c r="N52" s="82"/>
      <c r="O52" s="1"/>
      <c r="P52" s="42"/>
      <c r="Q52" s="82"/>
      <c r="R52" s="1"/>
      <c r="S52" s="42"/>
      <c r="T52" s="44"/>
    </row>
    <row r="53" spans="1:20" x14ac:dyDescent="0.25">
      <c r="B53" s="55"/>
      <c r="C53" s="278"/>
      <c r="D53" s="524" t="s">
        <v>1040</v>
      </c>
      <c r="E53" s="631"/>
      <c r="F53" s="258">
        <f t="shared" si="21"/>
        <v>41000</v>
      </c>
      <c r="G53" s="151"/>
      <c r="H53" s="169">
        <f t="shared" si="2"/>
        <v>41000</v>
      </c>
      <c r="I53" s="76"/>
      <c r="J53" s="1"/>
      <c r="K53" s="1"/>
      <c r="L53" s="1"/>
      <c r="M53" s="1"/>
      <c r="N53" s="82"/>
      <c r="O53" s="1"/>
      <c r="P53" s="42"/>
      <c r="Q53" s="82"/>
      <c r="R53" s="1"/>
      <c r="S53" s="42">
        <v>41000</v>
      </c>
      <c r="T53" s="44"/>
    </row>
    <row r="54" spans="1:20" x14ac:dyDescent="0.25">
      <c r="B54" s="55"/>
      <c r="C54" s="278"/>
      <c r="D54" s="524" t="s">
        <v>1035</v>
      </c>
      <c r="E54" s="631"/>
      <c r="F54" s="258">
        <f t="shared" si="21"/>
        <v>1000</v>
      </c>
      <c r="G54" s="151"/>
      <c r="H54" s="169">
        <f t="shared" si="2"/>
        <v>1000</v>
      </c>
      <c r="I54" s="76"/>
      <c r="J54" s="1"/>
      <c r="K54" s="1"/>
      <c r="L54" s="1"/>
      <c r="M54" s="1"/>
      <c r="N54" s="82"/>
      <c r="O54" s="1"/>
      <c r="P54" s="42">
        <v>1000</v>
      </c>
      <c r="Q54" s="82"/>
      <c r="R54" s="1"/>
      <c r="S54" s="42"/>
      <c r="T54" s="44"/>
    </row>
    <row r="55" spans="1:20" hidden="1" x14ac:dyDescent="0.25">
      <c r="B55" s="93" t="s">
        <v>642</v>
      </c>
      <c r="C55" s="556" t="s">
        <v>192</v>
      </c>
      <c r="D55" s="557"/>
      <c r="E55" s="557"/>
      <c r="F55" s="259">
        <f>F56+F57</f>
        <v>0</v>
      </c>
      <c r="G55" s="152">
        <f t="shared" ref="G55:T55" si="22">G56+G57</f>
        <v>0</v>
      </c>
      <c r="H55" s="168">
        <f t="shared" si="2"/>
        <v>0</v>
      </c>
      <c r="I55" s="95">
        <f t="shared" si="22"/>
        <v>0</v>
      </c>
      <c r="J55" s="96">
        <f t="shared" si="22"/>
        <v>0</v>
      </c>
      <c r="K55" s="96">
        <f t="shared" si="22"/>
        <v>0</v>
      </c>
      <c r="L55" s="96">
        <f t="shared" si="22"/>
        <v>0</v>
      </c>
      <c r="M55" s="96">
        <f t="shared" si="22"/>
        <v>0</v>
      </c>
      <c r="N55" s="99">
        <f t="shared" si="22"/>
        <v>0</v>
      </c>
      <c r="O55" s="96">
        <f t="shared" si="22"/>
        <v>0</v>
      </c>
      <c r="P55" s="98">
        <f t="shared" si="22"/>
        <v>0</v>
      </c>
      <c r="Q55" s="99">
        <f t="shared" si="22"/>
        <v>0</v>
      </c>
      <c r="R55" s="96">
        <f t="shared" si="22"/>
        <v>0</v>
      </c>
      <c r="S55" s="98">
        <f t="shared" si="22"/>
        <v>0</v>
      </c>
      <c r="T55" s="100">
        <f t="shared" si="22"/>
        <v>0</v>
      </c>
    </row>
    <row r="56" spans="1:20" s="41" customFormat="1" hidden="1" x14ac:dyDescent="0.25">
      <c r="A56" s="128" t="s">
        <v>193</v>
      </c>
      <c r="B56" s="53" t="s">
        <v>643</v>
      </c>
      <c r="C56" s="576" t="s">
        <v>194</v>
      </c>
      <c r="D56" s="577"/>
      <c r="E56" s="577"/>
      <c r="F56" s="265">
        <f t="shared" ref="F56:F57" si="23">SUM(I56:T56)</f>
        <v>0</v>
      </c>
      <c r="G56" s="158"/>
      <c r="H56" s="170">
        <f t="shared" si="2"/>
        <v>0</v>
      </c>
      <c r="I56" s="78"/>
      <c r="J56" s="13"/>
      <c r="K56" s="13"/>
      <c r="L56" s="13"/>
      <c r="M56" s="13"/>
      <c r="N56" s="83"/>
      <c r="O56" s="13"/>
      <c r="P56" s="43"/>
      <c r="Q56" s="83"/>
      <c r="R56" s="13"/>
      <c r="S56" s="43"/>
      <c r="T56" s="45"/>
    </row>
    <row r="57" spans="1:20" s="41" customFormat="1" hidden="1" x14ac:dyDescent="0.25">
      <c r="A57" s="128" t="s">
        <v>195</v>
      </c>
      <c r="B57" s="53" t="s">
        <v>644</v>
      </c>
      <c r="C57" s="576" t="s">
        <v>196</v>
      </c>
      <c r="D57" s="577"/>
      <c r="E57" s="577"/>
      <c r="F57" s="265">
        <f t="shared" si="23"/>
        <v>0</v>
      </c>
      <c r="G57" s="158"/>
      <c r="H57" s="170">
        <f t="shared" si="2"/>
        <v>0</v>
      </c>
      <c r="I57" s="78"/>
      <c r="J57" s="13"/>
      <c r="K57" s="13"/>
      <c r="L57" s="13"/>
      <c r="M57" s="13"/>
      <c r="N57" s="83"/>
      <c r="O57" s="13"/>
      <c r="P57" s="43"/>
      <c r="Q57" s="83"/>
      <c r="R57" s="13"/>
      <c r="S57" s="43"/>
      <c r="T57" s="45"/>
    </row>
    <row r="58" spans="1:20" x14ac:dyDescent="0.25">
      <c r="B58" s="93" t="s">
        <v>645</v>
      </c>
      <c r="C58" s="556" t="s">
        <v>197</v>
      </c>
      <c r="D58" s="557"/>
      <c r="E58" s="557"/>
      <c r="F58" s="259">
        <f>F59+F60+F61+F62+F63</f>
        <v>5300</v>
      </c>
      <c r="G58" s="152">
        <f t="shared" ref="G58:T58" si="24">G59+G60+G61+G62+G63</f>
        <v>0</v>
      </c>
      <c r="H58" s="168">
        <f t="shared" si="2"/>
        <v>5300</v>
      </c>
      <c r="I58" s="95">
        <f t="shared" si="24"/>
        <v>1350</v>
      </c>
      <c r="J58" s="96">
        <f t="shared" si="24"/>
        <v>0</v>
      </c>
      <c r="K58" s="96">
        <f t="shared" si="24"/>
        <v>0</v>
      </c>
      <c r="L58" s="96">
        <f t="shared" si="24"/>
        <v>1350</v>
      </c>
      <c r="M58" s="96">
        <f t="shared" si="24"/>
        <v>2430</v>
      </c>
      <c r="N58" s="99">
        <f t="shared" si="24"/>
        <v>0</v>
      </c>
      <c r="O58" s="96">
        <f t="shared" si="24"/>
        <v>0</v>
      </c>
      <c r="P58" s="98">
        <f t="shared" si="24"/>
        <v>170</v>
      </c>
      <c r="Q58" s="99">
        <f t="shared" si="24"/>
        <v>0</v>
      </c>
      <c r="R58" s="96">
        <f t="shared" si="24"/>
        <v>0</v>
      </c>
      <c r="S58" s="98">
        <f t="shared" si="24"/>
        <v>0</v>
      </c>
      <c r="T58" s="100">
        <f t="shared" si="24"/>
        <v>0</v>
      </c>
    </row>
    <row r="59" spans="1:20" s="41" customFormat="1" ht="15.75" thickBot="1" x14ac:dyDescent="0.3">
      <c r="A59" s="128" t="s">
        <v>198</v>
      </c>
      <c r="B59" s="53" t="s">
        <v>646</v>
      </c>
      <c r="C59" s="576" t="s">
        <v>879</v>
      </c>
      <c r="D59" s="577"/>
      <c r="E59" s="577"/>
      <c r="F59" s="265">
        <f t="shared" ref="F59:F63" si="25">SUM(I59:T59)</f>
        <v>5300</v>
      </c>
      <c r="G59" s="158"/>
      <c r="H59" s="170">
        <f t="shared" si="2"/>
        <v>5300</v>
      </c>
      <c r="I59" s="78">
        <v>1350</v>
      </c>
      <c r="J59" s="13"/>
      <c r="K59" s="13"/>
      <c r="L59" s="13">
        <v>1350</v>
      </c>
      <c r="M59" s="13">
        <v>2430</v>
      </c>
      <c r="N59" s="83"/>
      <c r="O59" s="13"/>
      <c r="P59" s="43">
        <v>170</v>
      </c>
      <c r="Q59" s="83"/>
      <c r="R59" s="13"/>
      <c r="S59" s="43"/>
      <c r="T59" s="45"/>
    </row>
    <row r="60" spans="1:20" s="41" customFormat="1" hidden="1" x14ac:dyDescent="0.25">
      <c r="A60" s="128" t="s">
        <v>199</v>
      </c>
      <c r="B60" s="53" t="s">
        <v>647</v>
      </c>
      <c r="C60" s="576" t="s">
        <v>200</v>
      </c>
      <c r="D60" s="577"/>
      <c r="E60" s="577"/>
      <c r="F60" s="265">
        <f t="shared" si="25"/>
        <v>0</v>
      </c>
      <c r="G60" s="158"/>
      <c r="H60" s="170">
        <f t="shared" si="2"/>
        <v>0</v>
      </c>
      <c r="I60" s="78"/>
      <c r="J60" s="13"/>
      <c r="K60" s="13"/>
      <c r="L60" s="13"/>
      <c r="M60" s="13"/>
      <c r="N60" s="83"/>
      <c r="O60" s="13"/>
      <c r="P60" s="43"/>
      <c r="Q60" s="83"/>
      <c r="R60" s="13"/>
      <c r="S60" s="43"/>
      <c r="T60" s="45"/>
    </row>
    <row r="61" spans="1:20" s="41" customFormat="1" hidden="1" x14ac:dyDescent="0.25">
      <c r="A61" s="128" t="s">
        <v>201</v>
      </c>
      <c r="B61" s="53" t="s">
        <v>648</v>
      </c>
      <c r="C61" s="576" t="s">
        <v>202</v>
      </c>
      <c r="D61" s="577"/>
      <c r="E61" s="577"/>
      <c r="F61" s="265">
        <f t="shared" si="25"/>
        <v>0</v>
      </c>
      <c r="G61" s="158"/>
      <c r="H61" s="170">
        <f t="shared" si="2"/>
        <v>0</v>
      </c>
      <c r="I61" s="78"/>
      <c r="J61" s="13"/>
      <c r="K61" s="13"/>
      <c r="L61" s="13"/>
      <c r="M61" s="13"/>
      <c r="N61" s="83"/>
      <c r="O61" s="13"/>
      <c r="P61" s="43"/>
      <c r="Q61" s="83"/>
      <c r="R61" s="13"/>
      <c r="S61" s="43"/>
      <c r="T61" s="45"/>
    </row>
    <row r="62" spans="1:20" s="41" customFormat="1" hidden="1" x14ac:dyDescent="0.25">
      <c r="A62" s="128" t="s">
        <v>203</v>
      </c>
      <c r="B62" s="53" t="s">
        <v>649</v>
      </c>
      <c r="C62" s="576" t="s">
        <v>204</v>
      </c>
      <c r="D62" s="577"/>
      <c r="E62" s="577"/>
      <c r="F62" s="265">
        <f t="shared" si="25"/>
        <v>0</v>
      </c>
      <c r="G62" s="158"/>
      <c r="H62" s="170">
        <f t="shared" si="2"/>
        <v>0</v>
      </c>
      <c r="I62" s="78"/>
      <c r="J62" s="13"/>
      <c r="K62" s="13"/>
      <c r="L62" s="13"/>
      <c r="M62" s="13"/>
      <c r="N62" s="83"/>
      <c r="O62" s="13"/>
      <c r="P62" s="43"/>
      <c r="Q62" s="83"/>
      <c r="R62" s="13"/>
      <c r="S62" s="43"/>
      <c r="T62" s="45"/>
    </row>
    <row r="63" spans="1:20" s="41" customFormat="1" ht="15.75" hidden="1" thickBot="1" x14ac:dyDescent="0.3">
      <c r="A63" s="128" t="s">
        <v>205</v>
      </c>
      <c r="B63" s="198" t="s">
        <v>650</v>
      </c>
      <c r="C63" s="586" t="s">
        <v>206</v>
      </c>
      <c r="D63" s="587"/>
      <c r="E63" s="587"/>
      <c r="F63" s="282">
        <f t="shared" si="25"/>
        <v>0</v>
      </c>
      <c r="G63" s="199"/>
      <c r="H63" s="170">
        <f t="shared" si="2"/>
        <v>0</v>
      </c>
      <c r="I63" s="78"/>
      <c r="J63" s="13"/>
      <c r="K63" s="13"/>
      <c r="L63" s="13"/>
      <c r="M63" s="13"/>
      <c r="N63" s="83"/>
      <c r="O63" s="13"/>
      <c r="P63" s="43"/>
      <c r="Q63" s="83"/>
      <c r="R63" s="13"/>
      <c r="S63" s="43"/>
      <c r="T63" s="45"/>
    </row>
    <row r="64" spans="1:20" ht="15.75" thickBot="1" x14ac:dyDescent="0.3">
      <c r="B64" s="85" t="s">
        <v>207</v>
      </c>
      <c r="C64" s="560" t="s">
        <v>208</v>
      </c>
      <c r="D64" s="561"/>
      <c r="E64" s="561"/>
      <c r="F64" s="261">
        <f>F65+F66+F67+F68+F69+F70+F71+F75</f>
        <v>0</v>
      </c>
      <c r="G64" s="154">
        <f t="shared" ref="G64:T64" si="26">G65+G66+G67+G68+G69+G70+G71+G75</f>
        <v>0</v>
      </c>
      <c r="H64" s="166">
        <f t="shared" si="2"/>
        <v>0</v>
      </c>
      <c r="I64" s="87">
        <f t="shared" si="26"/>
        <v>0</v>
      </c>
      <c r="J64" s="88">
        <f t="shared" si="26"/>
        <v>0</v>
      </c>
      <c r="K64" s="88">
        <f t="shared" si="26"/>
        <v>0</v>
      </c>
      <c r="L64" s="88">
        <f t="shared" si="26"/>
        <v>0</v>
      </c>
      <c r="M64" s="88">
        <f t="shared" si="26"/>
        <v>0</v>
      </c>
      <c r="N64" s="91">
        <f t="shared" si="26"/>
        <v>0</v>
      </c>
      <c r="O64" s="88">
        <f t="shared" si="26"/>
        <v>0</v>
      </c>
      <c r="P64" s="90">
        <f t="shared" si="26"/>
        <v>0</v>
      </c>
      <c r="Q64" s="91">
        <f t="shared" si="26"/>
        <v>0</v>
      </c>
      <c r="R64" s="88">
        <f t="shared" si="26"/>
        <v>0</v>
      </c>
      <c r="S64" s="90">
        <f t="shared" si="26"/>
        <v>0</v>
      </c>
      <c r="T64" s="92">
        <f t="shared" si="26"/>
        <v>0</v>
      </c>
    </row>
    <row r="65" spans="1:21" s="18" customFormat="1" hidden="1" x14ac:dyDescent="0.25">
      <c r="A65" s="128" t="s">
        <v>880</v>
      </c>
      <c r="B65" s="117" t="s">
        <v>881</v>
      </c>
      <c r="C65" s="574" t="s">
        <v>882</v>
      </c>
      <c r="D65" s="575"/>
      <c r="E65" s="575"/>
      <c r="F65" s="257">
        <f t="shared" ref="F65:F70" si="27">SUM(I65:T65)</f>
        <v>0</v>
      </c>
      <c r="G65" s="150"/>
      <c r="H65" s="168">
        <f t="shared" si="2"/>
        <v>0</v>
      </c>
      <c r="I65" s="95"/>
      <c r="J65" s="96"/>
      <c r="K65" s="96"/>
      <c r="L65" s="96"/>
      <c r="M65" s="96"/>
      <c r="N65" s="99"/>
      <c r="O65" s="96"/>
      <c r="P65" s="98"/>
      <c r="Q65" s="99"/>
      <c r="R65" s="96"/>
      <c r="S65" s="98"/>
      <c r="T65" s="100"/>
    </row>
    <row r="66" spans="1:21" s="18" customFormat="1" hidden="1" x14ac:dyDescent="0.25">
      <c r="A66" s="128" t="s">
        <v>209</v>
      </c>
      <c r="B66" s="117" t="s">
        <v>651</v>
      </c>
      <c r="C66" s="574" t="s">
        <v>210</v>
      </c>
      <c r="D66" s="575"/>
      <c r="E66" s="575"/>
      <c r="F66" s="257">
        <f t="shared" si="27"/>
        <v>0</v>
      </c>
      <c r="G66" s="150"/>
      <c r="H66" s="168">
        <f t="shared" si="2"/>
        <v>0</v>
      </c>
      <c r="I66" s="95"/>
      <c r="J66" s="96"/>
      <c r="K66" s="96"/>
      <c r="L66" s="96"/>
      <c r="M66" s="96"/>
      <c r="N66" s="99"/>
      <c r="O66" s="96"/>
      <c r="P66" s="98"/>
      <c r="Q66" s="99"/>
      <c r="R66" s="96"/>
      <c r="S66" s="98"/>
      <c r="T66" s="100"/>
    </row>
    <row r="67" spans="1:21" s="18" customFormat="1" hidden="1" x14ac:dyDescent="0.25">
      <c r="A67" s="128" t="s">
        <v>211</v>
      </c>
      <c r="B67" s="93" t="s">
        <v>652</v>
      </c>
      <c r="C67" s="556" t="s">
        <v>352</v>
      </c>
      <c r="D67" s="557"/>
      <c r="E67" s="557"/>
      <c r="F67" s="259">
        <f t="shared" si="27"/>
        <v>0</v>
      </c>
      <c r="G67" s="152"/>
      <c r="H67" s="168">
        <f t="shared" si="2"/>
        <v>0</v>
      </c>
      <c r="I67" s="95"/>
      <c r="J67" s="96"/>
      <c r="K67" s="96"/>
      <c r="L67" s="96"/>
      <c r="M67" s="96"/>
      <c r="N67" s="99"/>
      <c r="O67" s="96"/>
      <c r="P67" s="98"/>
      <c r="Q67" s="99"/>
      <c r="R67" s="96"/>
      <c r="S67" s="98"/>
      <c r="T67" s="100"/>
    </row>
    <row r="68" spans="1:21" s="18" customFormat="1" hidden="1" x14ac:dyDescent="0.25">
      <c r="A68" s="128" t="s">
        <v>212</v>
      </c>
      <c r="B68" s="117" t="s">
        <v>653</v>
      </c>
      <c r="C68" s="556" t="s">
        <v>883</v>
      </c>
      <c r="D68" s="557"/>
      <c r="E68" s="557"/>
      <c r="F68" s="259">
        <f t="shared" si="27"/>
        <v>0</v>
      </c>
      <c r="G68" s="152"/>
      <c r="H68" s="168">
        <f t="shared" si="2"/>
        <v>0</v>
      </c>
      <c r="I68" s="95"/>
      <c r="J68" s="96"/>
      <c r="K68" s="96"/>
      <c r="L68" s="96"/>
      <c r="M68" s="96"/>
      <c r="N68" s="99"/>
      <c r="O68" s="96"/>
      <c r="P68" s="98"/>
      <c r="Q68" s="99"/>
      <c r="R68" s="96"/>
      <c r="S68" s="98"/>
      <c r="T68" s="100"/>
    </row>
    <row r="69" spans="1:21" s="18" customFormat="1" hidden="1" x14ac:dyDescent="0.25">
      <c r="A69" s="128" t="s">
        <v>213</v>
      </c>
      <c r="B69" s="93" t="s">
        <v>654</v>
      </c>
      <c r="C69" s="556" t="s">
        <v>884</v>
      </c>
      <c r="D69" s="557"/>
      <c r="E69" s="557"/>
      <c r="F69" s="259">
        <f t="shared" si="27"/>
        <v>0</v>
      </c>
      <c r="G69" s="152"/>
      <c r="H69" s="168">
        <f t="shared" si="2"/>
        <v>0</v>
      </c>
      <c r="I69" s="95"/>
      <c r="J69" s="96"/>
      <c r="K69" s="96"/>
      <c r="L69" s="96"/>
      <c r="M69" s="96"/>
      <c r="N69" s="99"/>
      <c r="O69" s="96"/>
      <c r="P69" s="98"/>
      <c r="Q69" s="99"/>
      <c r="R69" s="96"/>
      <c r="S69" s="98"/>
      <c r="T69" s="100"/>
    </row>
    <row r="70" spans="1:21" s="18" customFormat="1" hidden="1" x14ac:dyDescent="0.25">
      <c r="A70" s="128" t="s">
        <v>214</v>
      </c>
      <c r="B70" s="117" t="s">
        <v>655</v>
      </c>
      <c r="C70" s="556" t="s">
        <v>215</v>
      </c>
      <c r="D70" s="557"/>
      <c r="E70" s="557"/>
      <c r="F70" s="259">
        <f t="shared" si="27"/>
        <v>0</v>
      </c>
      <c r="G70" s="152"/>
      <c r="H70" s="168">
        <f t="shared" si="2"/>
        <v>0</v>
      </c>
      <c r="I70" s="95"/>
      <c r="J70" s="96"/>
      <c r="K70" s="96"/>
      <c r="L70" s="96"/>
      <c r="M70" s="96"/>
      <c r="N70" s="99"/>
      <c r="O70" s="96"/>
      <c r="P70" s="98"/>
      <c r="Q70" s="99"/>
      <c r="R70" s="96"/>
      <c r="S70" s="98"/>
      <c r="T70" s="100"/>
    </row>
    <row r="71" spans="1:21" s="18" customFormat="1" hidden="1" x14ac:dyDescent="0.25">
      <c r="A71" s="128" t="s">
        <v>216</v>
      </c>
      <c r="B71" s="93" t="s">
        <v>656</v>
      </c>
      <c r="C71" s="556" t="s">
        <v>217</v>
      </c>
      <c r="D71" s="557"/>
      <c r="E71" s="557"/>
      <c r="F71" s="259">
        <f>F72+F73+F74</f>
        <v>0</v>
      </c>
      <c r="G71" s="152">
        <f t="shared" ref="G71:T71" si="28">G72+G73+G74</f>
        <v>0</v>
      </c>
      <c r="H71" s="168">
        <f t="shared" si="2"/>
        <v>0</v>
      </c>
      <c r="I71" s="95">
        <f t="shared" si="28"/>
        <v>0</v>
      </c>
      <c r="J71" s="96">
        <f t="shared" si="28"/>
        <v>0</v>
      </c>
      <c r="K71" s="96">
        <f t="shared" si="28"/>
        <v>0</v>
      </c>
      <c r="L71" s="96">
        <f t="shared" si="28"/>
        <v>0</v>
      </c>
      <c r="M71" s="96">
        <f t="shared" si="28"/>
        <v>0</v>
      </c>
      <c r="N71" s="99">
        <f t="shared" si="28"/>
        <v>0</v>
      </c>
      <c r="O71" s="96">
        <f t="shared" si="28"/>
        <v>0</v>
      </c>
      <c r="P71" s="98">
        <f t="shared" si="28"/>
        <v>0</v>
      </c>
      <c r="Q71" s="99">
        <f t="shared" si="28"/>
        <v>0</v>
      </c>
      <c r="R71" s="96">
        <f t="shared" si="28"/>
        <v>0</v>
      </c>
      <c r="S71" s="98">
        <f t="shared" si="28"/>
        <v>0</v>
      </c>
      <c r="T71" s="100">
        <f t="shared" si="28"/>
        <v>0</v>
      </c>
    </row>
    <row r="72" spans="1:21" hidden="1" x14ac:dyDescent="0.25">
      <c r="B72" s="55"/>
      <c r="C72" s="2"/>
      <c r="D72" s="524" t="s">
        <v>343</v>
      </c>
      <c r="E72" s="524"/>
      <c r="F72" s="258">
        <f t="shared" ref="F72:F74" si="29">SUM(I72:T72)</f>
        <v>0</v>
      </c>
      <c r="G72" s="151"/>
      <c r="H72" s="169">
        <f t="shared" si="2"/>
        <v>0</v>
      </c>
      <c r="I72" s="76"/>
      <c r="J72" s="1"/>
      <c r="K72" s="1"/>
      <c r="L72" s="1"/>
      <c r="M72" s="1"/>
      <c r="N72" s="82"/>
      <c r="O72" s="1"/>
      <c r="P72" s="42"/>
      <c r="Q72" s="82"/>
      <c r="R72" s="1"/>
      <c r="S72" s="42"/>
      <c r="T72" s="44"/>
      <c r="U72" s="21"/>
    </row>
    <row r="73" spans="1:21" hidden="1" x14ac:dyDescent="0.25">
      <c r="B73" s="55"/>
      <c r="C73" s="2"/>
      <c r="D73" s="524" t="s">
        <v>344</v>
      </c>
      <c r="E73" s="524"/>
      <c r="F73" s="258">
        <f t="shared" si="29"/>
        <v>0</v>
      </c>
      <c r="G73" s="151"/>
      <c r="H73" s="169">
        <f t="shared" si="2"/>
        <v>0</v>
      </c>
      <c r="I73" s="76"/>
      <c r="J73" s="1"/>
      <c r="K73" s="1"/>
      <c r="L73" s="1"/>
      <c r="M73" s="1"/>
      <c r="N73" s="82"/>
      <c r="O73" s="1"/>
      <c r="P73" s="42"/>
      <c r="Q73" s="82"/>
      <c r="R73" s="1"/>
      <c r="S73" s="42"/>
      <c r="T73" s="44"/>
    </row>
    <row r="74" spans="1:21" hidden="1" x14ac:dyDescent="0.25">
      <c r="B74" s="55"/>
      <c r="C74" s="2"/>
      <c r="D74" s="524" t="s">
        <v>345</v>
      </c>
      <c r="E74" s="524"/>
      <c r="F74" s="258">
        <f t="shared" si="29"/>
        <v>0</v>
      </c>
      <c r="G74" s="151"/>
      <c r="H74" s="169">
        <f t="shared" si="2"/>
        <v>0</v>
      </c>
      <c r="I74" s="76"/>
      <c r="J74" s="1"/>
      <c r="K74" s="1"/>
      <c r="L74" s="1"/>
      <c r="M74" s="1"/>
      <c r="N74" s="82"/>
      <c r="O74" s="1"/>
      <c r="P74" s="42"/>
      <c r="Q74" s="82"/>
      <c r="R74" s="1"/>
      <c r="S74" s="42"/>
      <c r="T74" s="44"/>
    </row>
    <row r="75" spans="1:21" s="18" customFormat="1" hidden="1" x14ac:dyDescent="0.25">
      <c r="A75" s="128" t="s">
        <v>218</v>
      </c>
      <c r="B75" s="93" t="s">
        <v>657</v>
      </c>
      <c r="C75" s="556" t="s">
        <v>219</v>
      </c>
      <c r="D75" s="557"/>
      <c r="E75" s="557"/>
      <c r="F75" s="259">
        <f>F76+F77+F78+F79</f>
        <v>0</v>
      </c>
      <c r="G75" s="152">
        <f t="shared" ref="G75:T75" si="30">G76+G77+G78+G79</f>
        <v>0</v>
      </c>
      <c r="H75" s="168">
        <f t="shared" ref="H75:H138" si="31">SUM(F75:G75)</f>
        <v>0</v>
      </c>
      <c r="I75" s="95">
        <f t="shared" si="30"/>
        <v>0</v>
      </c>
      <c r="J75" s="96">
        <f t="shared" si="30"/>
        <v>0</v>
      </c>
      <c r="K75" s="96">
        <f t="shared" si="30"/>
        <v>0</v>
      </c>
      <c r="L75" s="96">
        <f t="shared" si="30"/>
        <v>0</v>
      </c>
      <c r="M75" s="96">
        <f t="shared" si="30"/>
        <v>0</v>
      </c>
      <c r="N75" s="99">
        <f t="shared" si="30"/>
        <v>0</v>
      </c>
      <c r="O75" s="96">
        <f t="shared" si="30"/>
        <v>0</v>
      </c>
      <c r="P75" s="98">
        <f t="shared" si="30"/>
        <v>0</v>
      </c>
      <c r="Q75" s="99">
        <f t="shared" si="30"/>
        <v>0</v>
      </c>
      <c r="R75" s="96">
        <f t="shared" si="30"/>
        <v>0</v>
      </c>
      <c r="S75" s="98">
        <f t="shared" si="30"/>
        <v>0</v>
      </c>
      <c r="T75" s="100">
        <f t="shared" si="30"/>
        <v>0</v>
      </c>
    </row>
    <row r="76" spans="1:21" hidden="1" x14ac:dyDescent="0.25">
      <c r="B76" s="55"/>
      <c r="C76" s="2"/>
      <c r="D76" s="524" t="s">
        <v>836</v>
      </c>
      <c r="E76" s="524"/>
      <c r="F76" s="258">
        <f t="shared" ref="F76:F79" si="32">SUM(I76:T76)</f>
        <v>0</v>
      </c>
      <c r="G76" s="151"/>
      <c r="H76" s="169">
        <f t="shared" si="31"/>
        <v>0</v>
      </c>
      <c r="I76" s="76"/>
      <c r="J76" s="1"/>
      <c r="K76" s="1"/>
      <c r="L76" s="1"/>
      <c r="M76" s="1"/>
      <c r="N76" s="82"/>
      <c r="O76" s="1"/>
      <c r="P76" s="42"/>
      <c r="Q76" s="82"/>
      <c r="R76" s="1"/>
      <c r="S76" s="42"/>
      <c r="T76" s="44"/>
    </row>
    <row r="77" spans="1:21" hidden="1" x14ac:dyDescent="0.25">
      <c r="B77" s="55"/>
      <c r="C77" s="2"/>
      <c r="D77" s="524" t="s">
        <v>346</v>
      </c>
      <c r="E77" s="524"/>
      <c r="F77" s="258">
        <f t="shared" si="32"/>
        <v>0</v>
      </c>
      <c r="G77" s="151"/>
      <c r="H77" s="169">
        <f t="shared" si="31"/>
        <v>0</v>
      </c>
      <c r="I77" s="76"/>
      <c r="J77" s="1"/>
      <c r="K77" s="1"/>
      <c r="L77" s="1"/>
      <c r="M77" s="1"/>
      <c r="N77" s="82"/>
      <c r="O77" s="1"/>
      <c r="P77" s="42"/>
      <c r="Q77" s="82"/>
      <c r="R77" s="1"/>
      <c r="S77" s="42"/>
      <c r="T77" s="44"/>
    </row>
    <row r="78" spans="1:21" hidden="1" x14ac:dyDescent="0.25">
      <c r="B78" s="55"/>
      <c r="C78" s="2"/>
      <c r="D78" s="524" t="s">
        <v>837</v>
      </c>
      <c r="E78" s="524"/>
      <c r="F78" s="258">
        <f t="shared" si="32"/>
        <v>0</v>
      </c>
      <c r="G78" s="151"/>
      <c r="H78" s="169">
        <f t="shared" si="31"/>
        <v>0</v>
      </c>
      <c r="I78" s="76"/>
      <c r="J78" s="1"/>
      <c r="K78" s="1"/>
      <c r="L78" s="1"/>
      <c r="M78" s="1"/>
      <c r="N78" s="82"/>
      <c r="O78" s="1"/>
      <c r="P78" s="42"/>
      <c r="Q78" s="82"/>
      <c r="R78" s="1"/>
      <c r="S78" s="42"/>
      <c r="T78" s="44"/>
    </row>
    <row r="79" spans="1:21" ht="15.75" hidden="1" thickBot="1" x14ac:dyDescent="0.3">
      <c r="B79" s="55"/>
      <c r="C79" s="2"/>
      <c r="D79" s="524" t="s">
        <v>835</v>
      </c>
      <c r="E79" s="524"/>
      <c r="F79" s="258">
        <f t="shared" si="32"/>
        <v>0</v>
      </c>
      <c r="G79" s="151"/>
      <c r="H79" s="169">
        <f t="shared" si="31"/>
        <v>0</v>
      </c>
      <c r="I79" s="76"/>
      <c r="J79" s="1"/>
      <c r="K79" s="1"/>
      <c r="L79" s="1"/>
      <c r="M79" s="1"/>
      <c r="N79" s="82"/>
      <c r="O79" s="1"/>
      <c r="P79" s="42"/>
      <c r="Q79" s="82"/>
      <c r="R79" s="1"/>
      <c r="S79" s="42"/>
      <c r="T79" s="44"/>
    </row>
    <row r="80" spans="1:21" ht="15.75" thickBot="1" x14ac:dyDescent="0.3">
      <c r="B80" s="101" t="s">
        <v>220</v>
      </c>
      <c r="C80" s="560" t="s">
        <v>221</v>
      </c>
      <c r="D80" s="561"/>
      <c r="E80" s="561"/>
      <c r="F80" s="261">
        <f>F81+F84+F88+F89+F100+F111+F122+F125+F137+F138+F139+F140+F151</f>
        <v>0</v>
      </c>
      <c r="G80" s="154">
        <f t="shared" ref="G80:T80" si="33">G81+G84+G88+G89+G100+G111+G122+G125+G137+G138+G139+G140+G151</f>
        <v>0</v>
      </c>
      <c r="H80" s="166">
        <f t="shared" si="31"/>
        <v>0</v>
      </c>
      <c r="I80" s="87">
        <f t="shared" si="33"/>
        <v>0</v>
      </c>
      <c r="J80" s="88">
        <f t="shared" si="33"/>
        <v>0</v>
      </c>
      <c r="K80" s="88">
        <f t="shared" si="33"/>
        <v>0</v>
      </c>
      <c r="L80" s="88">
        <f t="shared" si="33"/>
        <v>0</v>
      </c>
      <c r="M80" s="88">
        <f t="shared" si="33"/>
        <v>0</v>
      </c>
      <c r="N80" s="91">
        <f t="shared" si="33"/>
        <v>0</v>
      </c>
      <c r="O80" s="88">
        <f t="shared" si="33"/>
        <v>0</v>
      </c>
      <c r="P80" s="90">
        <f t="shared" si="33"/>
        <v>0</v>
      </c>
      <c r="Q80" s="91">
        <f t="shared" si="33"/>
        <v>0</v>
      </c>
      <c r="R80" s="88">
        <f t="shared" si="33"/>
        <v>0</v>
      </c>
      <c r="S80" s="90">
        <f t="shared" si="33"/>
        <v>0</v>
      </c>
      <c r="T80" s="92">
        <f t="shared" si="33"/>
        <v>0</v>
      </c>
    </row>
    <row r="81" spans="1:20" s="41" customFormat="1" hidden="1" x14ac:dyDescent="0.25">
      <c r="A81" s="128" t="s">
        <v>222</v>
      </c>
      <c r="B81" s="126" t="s">
        <v>658</v>
      </c>
      <c r="C81" s="562" t="s">
        <v>223</v>
      </c>
      <c r="D81" s="563"/>
      <c r="E81" s="563"/>
      <c r="F81" s="266">
        <f>F82+F83</f>
        <v>0</v>
      </c>
      <c r="G81" s="159">
        <f t="shared" ref="G81:T81" si="34">G82+G83</f>
        <v>0</v>
      </c>
      <c r="H81" s="171">
        <f t="shared" si="31"/>
        <v>0</v>
      </c>
      <c r="I81" s="173">
        <f t="shared" si="34"/>
        <v>0</v>
      </c>
      <c r="J81" s="134">
        <f t="shared" si="34"/>
        <v>0</v>
      </c>
      <c r="K81" s="134">
        <f t="shared" si="34"/>
        <v>0</v>
      </c>
      <c r="L81" s="134">
        <f t="shared" si="34"/>
        <v>0</v>
      </c>
      <c r="M81" s="134">
        <f t="shared" si="34"/>
        <v>0</v>
      </c>
      <c r="N81" s="135">
        <f t="shared" si="34"/>
        <v>0</v>
      </c>
      <c r="O81" s="134">
        <f t="shared" si="34"/>
        <v>0</v>
      </c>
      <c r="P81" s="133">
        <f t="shared" si="34"/>
        <v>0</v>
      </c>
      <c r="Q81" s="135">
        <f t="shared" si="34"/>
        <v>0</v>
      </c>
      <c r="R81" s="134">
        <f t="shared" si="34"/>
        <v>0</v>
      </c>
      <c r="S81" s="133">
        <f t="shared" si="34"/>
        <v>0</v>
      </c>
      <c r="T81" s="136">
        <f t="shared" si="34"/>
        <v>0</v>
      </c>
    </row>
    <row r="82" spans="1:20" hidden="1" x14ac:dyDescent="0.25">
      <c r="B82" s="55"/>
      <c r="C82" s="2"/>
      <c r="D82" s="524" t="s">
        <v>347</v>
      </c>
      <c r="E82" s="524"/>
      <c r="F82" s="258">
        <f t="shared" ref="F82:F83" si="35">SUM(I82:T82)</f>
        <v>0</v>
      </c>
      <c r="G82" s="151"/>
      <c r="H82" s="169">
        <f t="shared" si="31"/>
        <v>0</v>
      </c>
      <c r="I82" s="76"/>
      <c r="J82" s="1"/>
      <c r="K82" s="1"/>
      <c r="L82" s="1"/>
      <c r="M82" s="1"/>
      <c r="N82" s="82"/>
      <c r="O82" s="1"/>
      <c r="P82" s="42"/>
      <c r="Q82" s="82"/>
      <c r="R82" s="1"/>
      <c r="S82" s="42"/>
      <c r="T82" s="44"/>
    </row>
    <row r="83" spans="1:20" hidden="1" x14ac:dyDescent="0.25">
      <c r="B83" s="55"/>
      <c r="C83" s="2"/>
      <c r="D83" s="524" t="s">
        <v>348</v>
      </c>
      <c r="E83" s="524"/>
      <c r="F83" s="258">
        <f t="shared" si="35"/>
        <v>0</v>
      </c>
      <c r="G83" s="151"/>
      <c r="H83" s="169">
        <f t="shared" si="31"/>
        <v>0</v>
      </c>
      <c r="I83" s="76"/>
      <c r="J83" s="1"/>
      <c r="K83" s="1"/>
      <c r="L83" s="1"/>
      <c r="M83" s="1"/>
      <c r="N83" s="82"/>
      <c r="O83" s="1"/>
      <c r="P83" s="42"/>
      <c r="Q83" s="82"/>
      <c r="R83" s="1"/>
      <c r="S83" s="42"/>
      <c r="T83" s="44"/>
    </row>
    <row r="84" spans="1:20" hidden="1" x14ac:dyDescent="0.25">
      <c r="B84" s="126" t="s">
        <v>838</v>
      </c>
      <c r="C84" s="562" t="s">
        <v>839</v>
      </c>
      <c r="D84" s="563"/>
      <c r="E84" s="563"/>
      <c r="F84" s="266">
        <f>F85+F86+F87</f>
        <v>0</v>
      </c>
      <c r="G84" s="159">
        <f t="shared" ref="G84:T84" si="36">G85+G86+G87</f>
        <v>0</v>
      </c>
      <c r="H84" s="171">
        <f t="shared" si="31"/>
        <v>0</v>
      </c>
      <c r="I84" s="173">
        <f t="shared" si="36"/>
        <v>0</v>
      </c>
      <c r="J84" s="134">
        <f t="shared" si="36"/>
        <v>0</v>
      </c>
      <c r="K84" s="134">
        <f t="shared" si="36"/>
        <v>0</v>
      </c>
      <c r="L84" s="134">
        <f t="shared" si="36"/>
        <v>0</v>
      </c>
      <c r="M84" s="134">
        <f t="shared" si="36"/>
        <v>0</v>
      </c>
      <c r="N84" s="135">
        <f t="shared" si="36"/>
        <v>0</v>
      </c>
      <c r="O84" s="134">
        <f t="shared" si="36"/>
        <v>0</v>
      </c>
      <c r="P84" s="133">
        <f t="shared" si="36"/>
        <v>0</v>
      </c>
      <c r="Q84" s="135">
        <f t="shared" si="36"/>
        <v>0</v>
      </c>
      <c r="R84" s="134">
        <f t="shared" si="36"/>
        <v>0</v>
      </c>
      <c r="S84" s="133">
        <f t="shared" si="36"/>
        <v>0</v>
      </c>
      <c r="T84" s="136">
        <f t="shared" si="36"/>
        <v>0</v>
      </c>
    </row>
    <row r="85" spans="1:20" s="211" customFormat="1" hidden="1" x14ac:dyDescent="0.25">
      <c r="A85" s="128" t="s">
        <v>885</v>
      </c>
      <c r="B85" s="191" t="s">
        <v>886</v>
      </c>
      <c r="C85" s="204"/>
      <c r="D85" s="274" t="s">
        <v>976</v>
      </c>
      <c r="E85" s="300"/>
      <c r="F85" s="281">
        <f t="shared" ref="F85:F88" si="37">SUM(I85:T85)</f>
        <v>0</v>
      </c>
      <c r="G85" s="192"/>
      <c r="H85" s="193">
        <f t="shared" si="31"/>
        <v>0</v>
      </c>
      <c r="I85" s="201"/>
      <c r="J85" s="195"/>
      <c r="K85" s="195"/>
      <c r="L85" s="195"/>
      <c r="M85" s="195"/>
      <c r="N85" s="196"/>
      <c r="O85" s="195"/>
      <c r="P85" s="194"/>
      <c r="Q85" s="196"/>
      <c r="R85" s="195"/>
      <c r="S85" s="194"/>
      <c r="T85" s="197"/>
    </row>
    <row r="86" spans="1:20" s="211" customFormat="1" hidden="1" x14ac:dyDescent="0.25">
      <c r="A86" s="128" t="s">
        <v>224</v>
      </c>
      <c r="B86" s="191" t="s">
        <v>659</v>
      </c>
      <c r="C86" s="204"/>
      <c r="D86" s="274" t="s">
        <v>225</v>
      </c>
      <c r="E86" s="300"/>
      <c r="F86" s="281">
        <f t="shared" si="37"/>
        <v>0</v>
      </c>
      <c r="G86" s="192"/>
      <c r="H86" s="193">
        <f t="shared" si="31"/>
        <v>0</v>
      </c>
      <c r="I86" s="201"/>
      <c r="J86" s="195"/>
      <c r="K86" s="195"/>
      <c r="L86" s="195"/>
      <c r="M86" s="195"/>
      <c r="N86" s="196"/>
      <c r="O86" s="195"/>
      <c r="P86" s="194"/>
      <c r="Q86" s="196"/>
      <c r="R86" s="195"/>
      <c r="S86" s="194"/>
      <c r="T86" s="197"/>
    </row>
    <row r="87" spans="1:20" s="211" customFormat="1" hidden="1" x14ac:dyDescent="0.25">
      <c r="A87" s="128" t="s">
        <v>226</v>
      </c>
      <c r="B87" s="191" t="s">
        <v>660</v>
      </c>
      <c r="C87" s="204"/>
      <c r="D87" s="274" t="s">
        <v>227</v>
      </c>
      <c r="E87" s="300"/>
      <c r="F87" s="281">
        <f t="shared" si="37"/>
        <v>0</v>
      </c>
      <c r="G87" s="192"/>
      <c r="H87" s="193">
        <f t="shared" si="31"/>
        <v>0</v>
      </c>
      <c r="I87" s="201"/>
      <c r="J87" s="195"/>
      <c r="K87" s="195"/>
      <c r="L87" s="195"/>
      <c r="M87" s="195"/>
      <c r="N87" s="196"/>
      <c r="O87" s="195"/>
      <c r="P87" s="194"/>
      <c r="Q87" s="196"/>
      <c r="R87" s="195"/>
      <c r="S87" s="194"/>
      <c r="T87" s="197"/>
    </row>
    <row r="88" spans="1:20" s="41" customFormat="1" ht="27.75" hidden="1" customHeight="1" x14ac:dyDescent="0.25">
      <c r="A88" s="128" t="s">
        <v>228</v>
      </c>
      <c r="B88" s="109" t="s">
        <v>661</v>
      </c>
      <c r="C88" s="602" t="s">
        <v>353</v>
      </c>
      <c r="D88" s="603"/>
      <c r="E88" s="603"/>
      <c r="F88" s="267">
        <f t="shared" si="37"/>
        <v>0</v>
      </c>
      <c r="G88" s="160"/>
      <c r="H88" s="172">
        <f t="shared" si="31"/>
        <v>0</v>
      </c>
      <c r="I88" s="111"/>
      <c r="J88" s="112"/>
      <c r="K88" s="112"/>
      <c r="L88" s="112"/>
      <c r="M88" s="112"/>
      <c r="N88" s="115"/>
      <c r="O88" s="112"/>
      <c r="P88" s="114"/>
      <c r="Q88" s="115"/>
      <c r="R88" s="112"/>
      <c r="S88" s="114"/>
      <c r="T88" s="116"/>
    </row>
    <row r="89" spans="1:20" s="41" customFormat="1" hidden="1" x14ac:dyDescent="0.25">
      <c r="A89" s="128" t="s">
        <v>229</v>
      </c>
      <c r="B89" s="109" t="s">
        <v>662</v>
      </c>
      <c r="C89" s="602" t="s">
        <v>804</v>
      </c>
      <c r="D89" s="603"/>
      <c r="E89" s="603"/>
      <c r="F89" s="267">
        <f>F90+F91+F92+F93+F94+F95+F96+F97+F98+F99</f>
        <v>0</v>
      </c>
      <c r="G89" s="160">
        <f t="shared" ref="G89:T89" si="38">G90+G91+G92+G93+G94+G95+G96+G97+G98+G99</f>
        <v>0</v>
      </c>
      <c r="H89" s="172">
        <f t="shared" si="31"/>
        <v>0</v>
      </c>
      <c r="I89" s="111">
        <f t="shared" si="38"/>
        <v>0</v>
      </c>
      <c r="J89" s="112">
        <f t="shared" si="38"/>
        <v>0</v>
      </c>
      <c r="K89" s="112">
        <f t="shared" si="38"/>
        <v>0</v>
      </c>
      <c r="L89" s="112">
        <f t="shared" si="38"/>
        <v>0</v>
      </c>
      <c r="M89" s="112">
        <f t="shared" si="38"/>
        <v>0</v>
      </c>
      <c r="N89" s="115">
        <f t="shared" si="38"/>
        <v>0</v>
      </c>
      <c r="O89" s="112">
        <f t="shared" si="38"/>
        <v>0</v>
      </c>
      <c r="P89" s="114">
        <f t="shared" si="38"/>
        <v>0</v>
      </c>
      <c r="Q89" s="115">
        <f t="shared" si="38"/>
        <v>0</v>
      </c>
      <c r="R89" s="112">
        <f t="shared" si="38"/>
        <v>0</v>
      </c>
      <c r="S89" s="114">
        <f t="shared" si="38"/>
        <v>0</v>
      </c>
      <c r="T89" s="116">
        <f t="shared" si="38"/>
        <v>0</v>
      </c>
    </row>
    <row r="90" spans="1:20" hidden="1" x14ac:dyDescent="0.25">
      <c r="B90" s="55"/>
      <c r="C90" s="2"/>
      <c r="D90" s="524" t="s">
        <v>370</v>
      </c>
      <c r="E90" s="524"/>
      <c r="F90" s="258">
        <f t="shared" ref="F90:F99" si="39">SUM(I90:T90)</f>
        <v>0</v>
      </c>
      <c r="G90" s="151"/>
      <c r="H90" s="169">
        <f t="shared" si="31"/>
        <v>0</v>
      </c>
      <c r="I90" s="76"/>
      <c r="J90" s="1"/>
      <c r="K90" s="1"/>
      <c r="L90" s="1"/>
      <c r="M90" s="1"/>
      <c r="N90" s="82"/>
      <c r="O90" s="1"/>
      <c r="P90" s="42"/>
      <c r="Q90" s="82"/>
      <c r="R90" s="1"/>
      <c r="S90" s="42"/>
      <c r="T90" s="44"/>
    </row>
    <row r="91" spans="1:20" hidden="1" x14ac:dyDescent="0.25">
      <c r="B91" s="55"/>
      <c r="C91" s="2"/>
      <c r="D91" s="524" t="s">
        <v>506</v>
      </c>
      <c r="E91" s="524"/>
      <c r="F91" s="258">
        <f t="shared" si="39"/>
        <v>0</v>
      </c>
      <c r="G91" s="151"/>
      <c r="H91" s="169">
        <f t="shared" si="31"/>
        <v>0</v>
      </c>
      <c r="I91" s="76"/>
      <c r="J91" s="1"/>
      <c r="K91" s="1"/>
      <c r="L91" s="1"/>
      <c r="M91" s="1"/>
      <c r="N91" s="82"/>
      <c r="O91" s="1"/>
      <c r="P91" s="42"/>
      <c r="Q91" s="82"/>
      <c r="R91" s="1"/>
      <c r="S91" s="42"/>
      <c r="T91" s="44"/>
    </row>
    <row r="92" spans="1:20" hidden="1" x14ac:dyDescent="0.25">
      <c r="B92" s="55"/>
      <c r="C92" s="2"/>
      <c r="D92" s="524" t="s">
        <v>507</v>
      </c>
      <c r="E92" s="524"/>
      <c r="F92" s="258">
        <f t="shared" si="39"/>
        <v>0</v>
      </c>
      <c r="G92" s="151"/>
      <c r="H92" s="169">
        <f t="shared" si="31"/>
        <v>0</v>
      </c>
      <c r="I92" s="76"/>
      <c r="J92" s="1"/>
      <c r="K92" s="1"/>
      <c r="L92" s="1"/>
      <c r="M92" s="1"/>
      <c r="N92" s="82"/>
      <c r="O92" s="1"/>
      <c r="P92" s="42"/>
      <c r="Q92" s="82"/>
      <c r="R92" s="1"/>
      <c r="S92" s="42"/>
      <c r="T92" s="44"/>
    </row>
    <row r="93" spans="1:20" hidden="1" x14ac:dyDescent="0.25">
      <c r="B93" s="55"/>
      <c r="C93" s="2"/>
      <c r="D93" s="524" t="s">
        <v>508</v>
      </c>
      <c r="E93" s="524"/>
      <c r="F93" s="258">
        <f t="shared" si="39"/>
        <v>0</v>
      </c>
      <c r="G93" s="151"/>
      <c r="H93" s="169">
        <f t="shared" si="31"/>
        <v>0</v>
      </c>
      <c r="I93" s="76"/>
      <c r="J93" s="1"/>
      <c r="K93" s="1"/>
      <c r="L93" s="1"/>
      <c r="M93" s="1"/>
      <c r="N93" s="82"/>
      <c r="O93" s="1"/>
      <c r="P93" s="42"/>
      <c r="Q93" s="82"/>
      <c r="R93" s="1"/>
      <c r="S93" s="42"/>
      <c r="T93" s="44"/>
    </row>
    <row r="94" spans="1:20" hidden="1" x14ac:dyDescent="0.25">
      <c r="B94" s="55"/>
      <c r="C94" s="2"/>
      <c r="D94" s="524" t="s">
        <v>509</v>
      </c>
      <c r="E94" s="524"/>
      <c r="F94" s="258">
        <f t="shared" si="39"/>
        <v>0</v>
      </c>
      <c r="G94" s="151"/>
      <c r="H94" s="169">
        <f t="shared" si="31"/>
        <v>0</v>
      </c>
      <c r="I94" s="76"/>
      <c r="J94" s="1"/>
      <c r="K94" s="1"/>
      <c r="L94" s="1"/>
      <c r="M94" s="1"/>
      <c r="N94" s="82"/>
      <c r="O94" s="1"/>
      <c r="P94" s="42"/>
      <c r="Q94" s="82"/>
      <c r="R94" s="1"/>
      <c r="S94" s="42"/>
      <c r="T94" s="44"/>
    </row>
    <row r="95" spans="1:20" hidden="1" x14ac:dyDescent="0.25">
      <c r="B95" s="55"/>
      <c r="C95" s="2"/>
      <c r="D95" s="524" t="s">
        <v>510</v>
      </c>
      <c r="E95" s="524"/>
      <c r="F95" s="258">
        <f t="shared" si="39"/>
        <v>0</v>
      </c>
      <c r="G95" s="151"/>
      <c r="H95" s="169">
        <f t="shared" si="31"/>
        <v>0</v>
      </c>
      <c r="I95" s="76"/>
      <c r="J95" s="1"/>
      <c r="K95" s="1"/>
      <c r="L95" s="1"/>
      <c r="M95" s="1"/>
      <c r="N95" s="82"/>
      <c r="O95" s="1"/>
      <c r="P95" s="42"/>
      <c r="Q95" s="82"/>
      <c r="R95" s="1"/>
      <c r="S95" s="42"/>
      <c r="T95" s="44"/>
    </row>
    <row r="96" spans="1:20" ht="25.5" hidden="1" customHeight="1" x14ac:dyDescent="0.25">
      <c r="B96" s="55"/>
      <c r="C96" s="2"/>
      <c r="D96" s="523" t="s">
        <v>511</v>
      </c>
      <c r="E96" s="523"/>
      <c r="F96" s="268">
        <f t="shared" si="39"/>
        <v>0</v>
      </c>
      <c r="G96" s="161"/>
      <c r="H96" s="169">
        <f t="shared" si="31"/>
        <v>0</v>
      </c>
      <c r="I96" s="76"/>
      <c r="J96" s="1"/>
      <c r="K96" s="1"/>
      <c r="L96" s="1"/>
      <c r="M96" s="1"/>
      <c r="N96" s="82"/>
      <c r="O96" s="1"/>
      <c r="P96" s="42"/>
      <c r="Q96" s="82"/>
      <c r="R96" s="1"/>
      <c r="S96" s="42"/>
      <c r="T96" s="44"/>
    </row>
    <row r="97" spans="1:20" hidden="1" x14ac:dyDescent="0.25">
      <c r="B97" s="55"/>
      <c r="C97" s="2"/>
      <c r="D97" s="524" t="s">
        <v>805</v>
      </c>
      <c r="E97" s="524"/>
      <c r="F97" s="258">
        <f t="shared" si="39"/>
        <v>0</v>
      </c>
      <c r="G97" s="151"/>
      <c r="H97" s="169">
        <f t="shared" si="31"/>
        <v>0</v>
      </c>
      <c r="I97" s="76"/>
      <c r="J97" s="1"/>
      <c r="K97" s="1"/>
      <c r="L97" s="1"/>
      <c r="M97" s="1"/>
      <c r="N97" s="82"/>
      <c r="O97" s="1"/>
      <c r="P97" s="42"/>
      <c r="Q97" s="82"/>
      <c r="R97" s="1"/>
      <c r="S97" s="42"/>
      <c r="T97" s="44"/>
    </row>
    <row r="98" spans="1:20" ht="25.5" hidden="1" customHeight="1" x14ac:dyDescent="0.25">
      <c r="B98" s="55"/>
      <c r="C98" s="2"/>
      <c r="D98" s="523" t="s">
        <v>512</v>
      </c>
      <c r="E98" s="523"/>
      <c r="F98" s="268">
        <f t="shared" si="39"/>
        <v>0</v>
      </c>
      <c r="G98" s="161"/>
      <c r="H98" s="169">
        <f t="shared" si="31"/>
        <v>0</v>
      </c>
      <c r="I98" s="76"/>
      <c r="J98" s="1"/>
      <c r="K98" s="1"/>
      <c r="L98" s="1"/>
      <c r="M98" s="1"/>
      <c r="N98" s="82"/>
      <c r="O98" s="1"/>
      <c r="P98" s="42"/>
      <c r="Q98" s="82"/>
      <c r="R98" s="1"/>
      <c r="S98" s="42"/>
      <c r="T98" s="44"/>
    </row>
    <row r="99" spans="1:20" ht="25.5" hidden="1" customHeight="1" x14ac:dyDescent="0.25">
      <c r="B99" s="55"/>
      <c r="C99" s="2"/>
      <c r="D99" s="523" t="s">
        <v>513</v>
      </c>
      <c r="E99" s="523"/>
      <c r="F99" s="268">
        <f t="shared" si="39"/>
        <v>0</v>
      </c>
      <c r="G99" s="161"/>
      <c r="H99" s="169">
        <f t="shared" si="31"/>
        <v>0</v>
      </c>
      <c r="I99" s="76"/>
      <c r="J99" s="1"/>
      <c r="K99" s="1"/>
      <c r="L99" s="1"/>
      <c r="M99" s="1"/>
      <c r="N99" s="82"/>
      <c r="O99" s="1"/>
      <c r="P99" s="42"/>
      <c r="Q99" s="82"/>
      <c r="R99" s="1"/>
      <c r="S99" s="42"/>
      <c r="T99" s="44"/>
    </row>
    <row r="100" spans="1:20" s="41" customFormat="1" ht="15" hidden="1" customHeight="1" x14ac:dyDescent="0.25">
      <c r="A100" s="128" t="s">
        <v>230</v>
      </c>
      <c r="B100" s="109" t="s">
        <v>663</v>
      </c>
      <c r="C100" s="602" t="s">
        <v>806</v>
      </c>
      <c r="D100" s="603"/>
      <c r="E100" s="603"/>
      <c r="F100" s="267">
        <f>F101+F102+F103+F104+F105+F106+F107+F108+F109+F110</f>
        <v>0</v>
      </c>
      <c r="G100" s="160">
        <f t="shared" ref="G100:T100" si="40">G101+G102+G103+G104+G105+G106+G107+G108+G109+G110</f>
        <v>0</v>
      </c>
      <c r="H100" s="172">
        <f t="shared" si="31"/>
        <v>0</v>
      </c>
      <c r="I100" s="111">
        <f t="shared" si="40"/>
        <v>0</v>
      </c>
      <c r="J100" s="112">
        <f t="shared" si="40"/>
        <v>0</v>
      </c>
      <c r="K100" s="112">
        <f t="shared" si="40"/>
        <v>0</v>
      </c>
      <c r="L100" s="112">
        <f t="shared" si="40"/>
        <v>0</v>
      </c>
      <c r="M100" s="112">
        <f t="shared" si="40"/>
        <v>0</v>
      </c>
      <c r="N100" s="115">
        <f t="shared" si="40"/>
        <v>0</v>
      </c>
      <c r="O100" s="112">
        <f t="shared" si="40"/>
        <v>0</v>
      </c>
      <c r="P100" s="114">
        <f t="shared" si="40"/>
        <v>0</v>
      </c>
      <c r="Q100" s="115">
        <f t="shared" si="40"/>
        <v>0</v>
      </c>
      <c r="R100" s="112">
        <f t="shared" si="40"/>
        <v>0</v>
      </c>
      <c r="S100" s="114">
        <f t="shared" si="40"/>
        <v>0</v>
      </c>
      <c r="T100" s="116">
        <f t="shared" si="40"/>
        <v>0</v>
      </c>
    </row>
    <row r="101" spans="1:20" hidden="1" x14ac:dyDescent="0.25">
      <c r="B101" s="55"/>
      <c r="C101" s="2"/>
      <c r="D101" s="524" t="s">
        <v>369</v>
      </c>
      <c r="E101" s="524"/>
      <c r="F101" s="258">
        <f t="shared" ref="F101:F110" si="41">SUM(I101:T101)</f>
        <v>0</v>
      </c>
      <c r="G101" s="151"/>
      <c r="H101" s="169">
        <f t="shared" si="31"/>
        <v>0</v>
      </c>
      <c r="I101" s="76"/>
      <c r="J101" s="1"/>
      <c r="K101" s="1"/>
      <c r="L101" s="1"/>
      <c r="M101" s="1"/>
      <c r="N101" s="82"/>
      <c r="O101" s="1"/>
      <c r="P101" s="42"/>
      <c r="Q101" s="82"/>
      <c r="R101" s="1"/>
      <c r="S101" s="42"/>
      <c r="T101" s="44"/>
    </row>
    <row r="102" spans="1:20" hidden="1" x14ac:dyDescent="0.25">
      <c r="B102" s="55"/>
      <c r="C102" s="2"/>
      <c r="D102" s="524" t="s">
        <v>514</v>
      </c>
      <c r="E102" s="524"/>
      <c r="F102" s="258">
        <f t="shared" si="41"/>
        <v>0</v>
      </c>
      <c r="G102" s="151"/>
      <c r="H102" s="169">
        <f t="shared" si="31"/>
        <v>0</v>
      </c>
      <c r="I102" s="76"/>
      <c r="J102" s="1"/>
      <c r="K102" s="1"/>
      <c r="L102" s="1"/>
      <c r="M102" s="1"/>
      <c r="N102" s="82"/>
      <c r="O102" s="1"/>
      <c r="P102" s="42"/>
      <c r="Q102" s="82"/>
      <c r="R102" s="1"/>
      <c r="S102" s="42"/>
      <c r="T102" s="44"/>
    </row>
    <row r="103" spans="1:20" hidden="1" x14ac:dyDescent="0.25">
      <c r="B103" s="55"/>
      <c r="C103" s="2"/>
      <c r="D103" s="524" t="s">
        <v>516</v>
      </c>
      <c r="E103" s="524"/>
      <c r="F103" s="258">
        <f t="shared" si="41"/>
        <v>0</v>
      </c>
      <c r="G103" s="151"/>
      <c r="H103" s="169">
        <f t="shared" si="31"/>
        <v>0</v>
      </c>
      <c r="I103" s="76"/>
      <c r="J103" s="1"/>
      <c r="K103" s="1"/>
      <c r="L103" s="1"/>
      <c r="M103" s="1"/>
      <c r="N103" s="82"/>
      <c r="O103" s="1"/>
      <c r="P103" s="42"/>
      <c r="Q103" s="82"/>
      <c r="R103" s="1"/>
      <c r="S103" s="42"/>
      <c r="T103" s="44"/>
    </row>
    <row r="104" spans="1:20" hidden="1" x14ac:dyDescent="0.25">
      <c r="B104" s="55"/>
      <c r="C104" s="2"/>
      <c r="D104" s="524" t="s">
        <v>808</v>
      </c>
      <c r="E104" s="524"/>
      <c r="F104" s="258">
        <f t="shared" si="41"/>
        <v>0</v>
      </c>
      <c r="G104" s="151"/>
      <c r="H104" s="169">
        <f t="shared" si="31"/>
        <v>0</v>
      </c>
      <c r="I104" s="76"/>
      <c r="J104" s="1"/>
      <c r="K104" s="1"/>
      <c r="L104" s="1"/>
      <c r="M104" s="1"/>
      <c r="N104" s="82"/>
      <c r="O104" s="1"/>
      <c r="P104" s="42"/>
      <c r="Q104" s="82"/>
      <c r="R104" s="1"/>
      <c r="S104" s="42"/>
      <c r="T104" s="44"/>
    </row>
    <row r="105" spans="1:20" hidden="1" x14ac:dyDescent="0.25">
      <c r="B105" s="55"/>
      <c r="C105" s="2"/>
      <c r="D105" s="524" t="s">
        <v>521</v>
      </c>
      <c r="E105" s="524"/>
      <c r="F105" s="258">
        <f t="shared" si="41"/>
        <v>0</v>
      </c>
      <c r="G105" s="151"/>
      <c r="H105" s="169">
        <f t="shared" si="31"/>
        <v>0</v>
      </c>
      <c r="I105" s="76"/>
      <c r="J105" s="1"/>
      <c r="K105" s="1"/>
      <c r="L105" s="1"/>
      <c r="M105" s="1"/>
      <c r="N105" s="82"/>
      <c r="O105" s="1"/>
      <c r="P105" s="42"/>
      <c r="Q105" s="82"/>
      <c r="R105" s="1"/>
      <c r="S105" s="42"/>
      <c r="T105" s="44"/>
    </row>
    <row r="106" spans="1:20" hidden="1" x14ac:dyDescent="0.25">
      <c r="B106" s="55"/>
      <c r="C106" s="2"/>
      <c r="D106" s="524" t="s">
        <v>519</v>
      </c>
      <c r="E106" s="524"/>
      <c r="F106" s="258">
        <f t="shared" si="41"/>
        <v>0</v>
      </c>
      <c r="G106" s="151"/>
      <c r="H106" s="169">
        <f t="shared" si="31"/>
        <v>0</v>
      </c>
      <c r="I106" s="76"/>
      <c r="J106" s="1"/>
      <c r="K106" s="1"/>
      <c r="L106" s="1"/>
      <c r="M106" s="1"/>
      <c r="N106" s="82"/>
      <c r="O106" s="1"/>
      <c r="P106" s="42"/>
      <c r="Q106" s="82"/>
      <c r="R106" s="1"/>
      <c r="S106" s="42"/>
      <c r="T106" s="44"/>
    </row>
    <row r="107" spans="1:20" ht="25.5" hidden="1" customHeight="1" x14ac:dyDescent="0.25">
      <c r="B107" s="55"/>
      <c r="C107" s="2"/>
      <c r="D107" s="523" t="s">
        <v>523</v>
      </c>
      <c r="E107" s="523"/>
      <c r="F107" s="268">
        <f t="shared" si="41"/>
        <v>0</v>
      </c>
      <c r="G107" s="161"/>
      <c r="H107" s="169">
        <f t="shared" si="31"/>
        <v>0</v>
      </c>
      <c r="I107" s="76"/>
      <c r="J107" s="1"/>
      <c r="K107" s="1"/>
      <c r="L107" s="1"/>
      <c r="M107" s="1"/>
      <c r="N107" s="82"/>
      <c r="O107" s="1"/>
      <c r="P107" s="42"/>
      <c r="Q107" s="82"/>
      <c r="R107" s="1"/>
      <c r="S107" s="42"/>
      <c r="T107" s="44"/>
    </row>
    <row r="108" spans="1:20" hidden="1" x14ac:dyDescent="0.25">
      <c r="B108" s="55"/>
      <c r="C108" s="2"/>
      <c r="D108" s="524" t="s">
        <v>807</v>
      </c>
      <c r="E108" s="524"/>
      <c r="F108" s="258">
        <f t="shared" si="41"/>
        <v>0</v>
      </c>
      <c r="G108" s="151"/>
      <c r="H108" s="169">
        <f t="shared" si="31"/>
        <v>0</v>
      </c>
      <c r="I108" s="76"/>
      <c r="J108" s="1"/>
      <c r="K108" s="1"/>
      <c r="L108" s="1"/>
      <c r="M108" s="1"/>
      <c r="N108" s="82"/>
      <c r="O108" s="1"/>
      <c r="P108" s="42"/>
      <c r="Q108" s="82"/>
      <c r="R108" s="1"/>
      <c r="S108" s="42"/>
      <c r="T108" s="44"/>
    </row>
    <row r="109" spans="1:20" ht="25.5" hidden="1" customHeight="1" x14ac:dyDescent="0.25">
      <c r="B109" s="55"/>
      <c r="C109" s="2"/>
      <c r="D109" s="523" t="s">
        <v>526</v>
      </c>
      <c r="E109" s="523"/>
      <c r="F109" s="268">
        <f t="shared" si="41"/>
        <v>0</v>
      </c>
      <c r="G109" s="161"/>
      <c r="H109" s="169">
        <f t="shared" si="31"/>
        <v>0</v>
      </c>
      <c r="I109" s="76"/>
      <c r="J109" s="1"/>
      <c r="K109" s="1"/>
      <c r="L109" s="1"/>
      <c r="M109" s="1"/>
      <c r="N109" s="82"/>
      <c r="O109" s="1"/>
      <c r="P109" s="42"/>
      <c r="Q109" s="82"/>
      <c r="R109" s="1"/>
      <c r="S109" s="42"/>
      <c r="T109" s="44"/>
    </row>
    <row r="110" spans="1:20" ht="25.5" hidden="1" customHeight="1" x14ac:dyDescent="0.25">
      <c r="B110" s="55"/>
      <c r="C110" s="2"/>
      <c r="D110" s="523" t="s">
        <v>528</v>
      </c>
      <c r="E110" s="523"/>
      <c r="F110" s="268">
        <f t="shared" si="41"/>
        <v>0</v>
      </c>
      <c r="G110" s="161"/>
      <c r="H110" s="169">
        <f t="shared" si="31"/>
        <v>0</v>
      </c>
      <c r="I110" s="76"/>
      <c r="J110" s="1"/>
      <c r="K110" s="1"/>
      <c r="L110" s="1"/>
      <c r="M110" s="1"/>
      <c r="N110" s="82"/>
      <c r="O110" s="1"/>
      <c r="P110" s="42"/>
      <c r="Q110" s="82"/>
      <c r="R110" s="1"/>
      <c r="S110" s="42"/>
      <c r="T110" s="44"/>
    </row>
    <row r="111" spans="1:20" s="41" customFormat="1" hidden="1" x14ac:dyDescent="0.25">
      <c r="A111" s="128" t="s">
        <v>231</v>
      </c>
      <c r="B111" s="109" t="s">
        <v>664</v>
      </c>
      <c r="C111" s="564" t="s">
        <v>232</v>
      </c>
      <c r="D111" s="565"/>
      <c r="E111" s="565"/>
      <c r="F111" s="269">
        <f>F112+F113+F114+F115+F116+F117+F118+F119+F120+F121</f>
        <v>0</v>
      </c>
      <c r="G111" s="162">
        <f t="shared" ref="G111:T111" si="42">G112+G113+G114+G115+G116+G117+G118+G119+G120+G121</f>
        <v>0</v>
      </c>
      <c r="H111" s="172">
        <f t="shared" si="31"/>
        <v>0</v>
      </c>
      <c r="I111" s="111">
        <f t="shared" si="42"/>
        <v>0</v>
      </c>
      <c r="J111" s="112">
        <f t="shared" si="42"/>
        <v>0</v>
      </c>
      <c r="K111" s="112">
        <f t="shared" si="42"/>
        <v>0</v>
      </c>
      <c r="L111" s="112">
        <f t="shared" si="42"/>
        <v>0</v>
      </c>
      <c r="M111" s="112">
        <f t="shared" si="42"/>
        <v>0</v>
      </c>
      <c r="N111" s="115">
        <f t="shared" si="42"/>
        <v>0</v>
      </c>
      <c r="O111" s="112">
        <f t="shared" si="42"/>
        <v>0</v>
      </c>
      <c r="P111" s="114">
        <f t="shared" si="42"/>
        <v>0</v>
      </c>
      <c r="Q111" s="115">
        <f t="shared" si="42"/>
        <v>0</v>
      </c>
      <c r="R111" s="112">
        <f t="shared" si="42"/>
        <v>0</v>
      </c>
      <c r="S111" s="114">
        <f t="shared" si="42"/>
        <v>0</v>
      </c>
      <c r="T111" s="116">
        <f t="shared" si="42"/>
        <v>0</v>
      </c>
    </row>
    <row r="112" spans="1:20" hidden="1" x14ac:dyDescent="0.25">
      <c r="B112" s="55"/>
      <c r="C112" s="2"/>
      <c r="D112" s="524" t="s">
        <v>368</v>
      </c>
      <c r="E112" s="524"/>
      <c r="F112" s="258">
        <f t="shared" ref="F112:F121" si="43">SUM(I112:T112)</f>
        <v>0</v>
      </c>
      <c r="G112" s="151"/>
      <c r="H112" s="169">
        <f t="shared" si="31"/>
        <v>0</v>
      </c>
      <c r="I112" s="76"/>
      <c r="J112" s="1"/>
      <c r="K112" s="1"/>
      <c r="L112" s="1"/>
      <c r="M112" s="1"/>
      <c r="N112" s="82"/>
      <c r="O112" s="1"/>
      <c r="P112" s="42"/>
      <c r="Q112" s="82"/>
      <c r="R112" s="1"/>
      <c r="S112" s="42"/>
      <c r="T112" s="44"/>
    </row>
    <row r="113" spans="1:20" hidden="1" x14ac:dyDescent="0.25">
      <c r="B113" s="55"/>
      <c r="C113" s="2"/>
      <c r="D113" s="524" t="s">
        <v>515</v>
      </c>
      <c r="E113" s="524"/>
      <c r="F113" s="258">
        <f t="shared" si="43"/>
        <v>0</v>
      </c>
      <c r="G113" s="151"/>
      <c r="H113" s="169">
        <f t="shared" si="31"/>
        <v>0</v>
      </c>
      <c r="I113" s="76"/>
      <c r="J113" s="1"/>
      <c r="K113" s="1"/>
      <c r="L113" s="1"/>
      <c r="M113" s="1"/>
      <c r="N113" s="82"/>
      <c r="O113" s="1"/>
      <c r="P113" s="42"/>
      <c r="Q113" s="82"/>
      <c r="R113" s="1"/>
      <c r="S113" s="42"/>
      <c r="T113" s="44"/>
    </row>
    <row r="114" spans="1:20" hidden="1" x14ac:dyDescent="0.25">
      <c r="B114" s="55"/>
      <c r="C114" s="2"/>
      <c r="D114" s="524" t="s">
        <v>517</v>
      </c>
      <c r="E114" s="524"/>
      <c r="F114" s="258">
        <f t="shared" si="43"/>
        <v>0</v>
      </c>
      <c r="G114" s="151"/>
      <c r="H114" s="169">
        <f t="shared" si="31"/>
        <v>0</v>
      </c>
      <c r="I114" s="76"/>
      <c r="J114" s="1"/>
      <c r="K114" s="1"/>
      <c r="L114" s="1"/>
      <c r="M114" s="1"/>
      <c r="N114" s="82"/>
      <c r="O114" s="1"/>
      <c r="P114" s="42"/>
      <c r="Q114" s="82"/>
      <c r="R114" s="1"/>
      <c r="S114" s="42"/>
      <c r="T114" s="44"/>
    </row>
    <row r="115" spans="1:20" hidden="1" x14ac:dyDescent="0.25">
      <c r="B115" s="55"/>
      <c r="C115" s="2"/>
      <c r="D115" s="524" t="s">
        <v>518</v>
      </c>
      <c r="E115" s="524"/>
      <c r="F115" s="258">
        <f t="shared" si="43"/>
        <v>0</v>
      </c>
      <c r="G115" s="151"/>
      <c r="H115" s="169">
        <f t="shared" si="31"/>
        <v>0</v>
      </c>
      <c r="I115" s="76"/>
      <c r="J115" s="1"/>
      <c r="K115" s="1"/>
      <c r="L115" s="1"/>
      <c r="M115" s="1"/>
      <c r="N115" s="82"/>
      <c r="O115" s="1"/>
      <c r="P115" s="42"/>
      <c r="Q115" s="82"/>
      <c r="R115" s="1"/>
      <c r="S115" s="42"/>
      <c r="T115" s="44"/>
    </row>
    <row r="116" spans="1:20" hidden="1" x14ac:dyDescent="0.25">
      <c r="B116" s="55"/>
      <c r="C116" s="2"/>
      <c r="D116" s="524" t="s">
        <v>522</v>
      </c>
      <c r="E116" s="524"/>
      <c r="F116" s="258">
        <f t="shared" si="43"/>
        <v>0</v>
      </c>
      <c r="G116" s="151"/>
      <c r="H116" s="169">
        <f t="shared" si="31"/>
        <v>0</v>
      </c>
      <c r="I116" s="76"/>
      <c r="J116" s="1"/>
      <c r="K116" s="1"/>
      <c r="L116" s="1"/>
      <c r="M116" s="1"/>
      <c r="N116" s="82"/>
      <c r="O116" s="1"/>
      <c r="P116" s="42"/>
      <c r="Q116" s="82"/>
      <c r="R116" s="1"/>
      <c r="S116" s="42"/>
      <c r="T116" s="44"/>
    </row>
    <row r="117" spans="1:20" hidden="1" x14ac:dyDescent="0.25">
      <c r="B117" s="55"/>
      <c r="C117" s="2"/>
      <c r="D117" s="524" t="s">
        <v>520</v>
      </c>
      <c r="E117" s="524"/>
      <c r="F117" s="258">
        <f t="shared" si="43"/>
        <v>0</v>
      </c>
      <c r="G117" s="151"/>
      <c r="H117" s="169">
        <f t="shared" si="31"/>
        <v>0</v>
      </c>
      <c r="I117" s="76"/>
      <c r="J117" s="1"/>
      <c r="K117" s="1"/>
      <c r="L117" s="1"/>
      <c r="M117" s="1"/>
      <c r="N117" s="82"/>
      <c r="O117" s="1"/>
      <c r="P117" s="42"/>
      <c r="Q117" s="82"/>
      <c r="R117" s="1"/>
      <c r="S117" s="42"/>
      <c r="T117" s="44"/>
    </row>
    <row r="118" spans="1:20" ht="25.5" hidden="1" customHeight="1" x14ac:dyDescent="0.25">
      <c r="B118" s="55"/>
      <c r="C118" s="2"/>
      <c r="D118" s="523" t="s">
        <v>524</v>
      </c>
      <c r="E118" s="523"/>
      <c r="F118" s="268">
        <f t="shared" si="43"/>
        <v>0</v>
      </c>
      <c r="G118" s="161"/>
      <c r="H118" s="169">
        <f t="shared" si="31"/>
        <v>0</v>
      </c>
      <c r="I118" s="76"/>
      <c r="J118" s="1"/>
      <c r="K118" s="1"/>
      <c r="L118" s="1"/>
      <c r="M118" s="1"/>
      <c r="N118" s="82"/>
      <c r="O118" s="1"/>
      <c r="P118" s="42"/>
      <c r="Q118" s="82"/>
      <c r="R118" s="1"/>
      <c r="S118" s="42"/>
      <c r="T118" s="44"/>
    </row>
    <row r="119" spans="1:20" hidden="1" x14ac:dyDescent="0.25">
      <c r="B119" s="55"/>
      <c r="C119" s="2"/>
      <c r="D119" s="524" t="s">
        <v>525</v>
      </c>
      <c r="E119" s="524"/>
      <c r="F119" s="258">
        <f t="shared" si="43"/>
        <v>0</v>
      </c>
      <c r="G119" s="151"/>
      <c r="H119" s="169">
        <f t="shared" si="31"/>
        <v>0</v>
      </c>
      <c r="I119" s="76"/>
      <c r="J119" s="1"/>
      <c r="K119" s="1"/>
      <c r="L119" s="1"/>
      <c r="M119" s="1"/>
      <c r="N119" s="82"/>
      <c r="O119" s="1"/>
      <c r="P119" s="42"/>
      <c r="Q119" s="82"/>
      <c r="R119" s="1"/>
      <c r="S119" s="42"/>
      <c r="T119" s="44"/>
    </row>
    <row r="120" spans="1:20" ht="25.5" hidden="1" customHeight="1" x14ac:dyDescent="0.25">
      <c r="B120" s="55"/>
      <c r="C120" s="2"/>
      <c r="D120" s="523" t="s">
        <v>527</v>
      </c>
      <c r="E120" s="523"/>
      <c r="F120" s="268">
        <f t="shared" si="43"/>
        <v>0</v>
      </c>
      <c r="G120" s="161"/>
      <c r="H120" s="169">
        <f t="shared" si="31"/>
        <v>0</v>
      </c>
      <c r="I120" s="76"/>
      <c r="J120" s="1"/>
      <c r="K120" s="1"/>
      <c r="L120" s="1"/>
      <c r="M120" s="1"/>
      <c r="N120" s="82"/>
      <c r="O120" s="1"/>
      <c r="P120" s="42"/>
      <c r="Q120" s="82"/>
      <c r="R120" s="1"/>
      <c r="S120" s="42"/>
      <c r="T120" s="44"/>
    </row>
    <row r="121" spans="1:20" ht="25.5" hidden="1" customHeight="1" x14ac:dyDescent="0.25">
      <c r="B121" s="55"/>
      <c r="C121" s="2"/>
      <c r="D121" s="523" t="s">
        <v>529</v>
      </c>
      <c r="E121" s="523"/>
      <c r="F121" s="268">
        <f t="shared" si="43"/>
        <v>0</v>
      </c>
      <c r="G121" s="161"/>
      <c r="H121" s="169">
        <f t="shared" si="31"/>
        <v>0</v>
      </c>
      <c r="I121" s="76"/>
      <c r="J121" s="1"/>
      <c r="K121" s="1"/>
      <c r="L121" s="1"/>
      <c r="M121" s="1"/>
      <c r="N121" s="82"/>
      <c r="O121" s="1"/>
      <c r="P121" s="42"/>
      <c r="Q121" s="82"/>
      <c r="R121" s="1"/>
      <c r="S121" s="42"/>
      <c r="T121" s="44"/>
    </row>
    <row r="122" spans="1:20" s="41" customFormat="1" ht="27.75" hidden="1" customHeight="1" x14ac:dyDescent="0.25">
      <c r="A122" s="128" t="s">
        <v>233</v>
      </c>
      <c r="B122" s="109" t="s">
        <v>665</v>
      </c>
      <c r="C122" s="602" t="s">
        <v>809</v>
      </c>
      <c r="D122" s="603"/>
      <c r="E122" s="603"/>
      <c r="F122" s="267">
        <f>F123+F124</f>
        <v>0</v>
      </c>
      <c r="G122" s="160">
        <f t="shared" ref="G122:T122" si="44">G123+G124</f>
        <v>0</v>
      </c>
      <c r="H122" s="172">
        <f t="shared" si="31"/>
        <v>0</v>
      </c>
      <c r="I122" s="111">
        <f t="shared" si="44"/>
        <v>0</v>
      </c>
      <c r="J122" s="112">
        <f t="shared" si="44"/>
        <v>0</v>
      </c>
      <c r="K122" s="112">
        <f t="shared" si="44"/>
        <v>0</v>
      </c>
      <c r="L122" s="112">
        <f t="shared" si="44"/>
        <v>0</v>
      </c>
      <c r="M122" s="112">
        <f t="shared" si="44"/>
        <v>0</v>
      </c>
      <c r="N122" s="115">
        <f t="shared" si="44"/>
        <v>0</v>
      </c>
      <c r="O122" s="112">
        <f t="shared" si="44"/>
        <v>0</v>
      </c>
      <c r="P122" s="114">
        <f t="shared" si="44"/>
        <v>0</v>
      </c>
      <c r="Q122" s="115">
        <f t="shared" si="44"/>
        <v>0</v>
      </c>
      <c r="R122" s="112">
        <f t="shared" si="44"/>
        <v>0</v>
      </c>
      <c r="S122" s="114">
        <f t="shared" si="44"/>
        <v>0</v>
      </c>
      <c r="T122" s="116">
        <f t="shared" si="44"/>
        <v>0</v>
      </c>
    </row>
    <row r="123" spans="1:20" hidden="1" x14ac:dyDescent="0.25">
      <c r="B123" s="55"/>
      <c r="C123" s="2"/>
      <c r="D123" s="524" t="s">
        <v>531</v>
      </c>
      <c r="E123" s="524"/>
      <c r="F123" s="258">
        <f t="shared" ref="F123:F124" si="45">SUM(I123:T123)</f>
        <v>0</v>
      </c>
      <c r="G123" s="151"/>
      <c r="H123" s="169">
        <f t="shared" si="31"/>
        <v>0</v>
      </c>
      <c r="I123" s="76"/>
      <c r="J123" s="1"/>
      <c r="K123" s="1"/>
      <c r="L123" s="1"/>
      <c r="M123" s="1"/>
      <c r="N123" s="82"/>
      <c r="O123" s="1"/>
      <c r="P123" s="42"/>
      <c r="Q123" s="82"/>
      <c r="R123" s="1"/>
      <c r="S123" s="42"/>
      <c r="T123" s="44"/>
    </row>
    <row r="124" spans="1:20" ht="25.5" hidden="1" customHeight="1" x14ac:dyDescent="0.25">
      <c r="B124" s="55"/>
      <c r="C124" s="2"/>
      <c r="D124" s="523" t="s">
        <v>530</v>
      </c>
      <c r="E124" s="523"/>
      <c r="F124" s="268">
        <f t="shared" si="45"/>
        <v>0</v>
      </c>
      <c r="G124" s="161"/>
      <c r="H124" s="169">
        <f t="shared" si="31"/>
        <v>0</v>
      </c>
      <c r="I124" s="76"/>
      <c r="J124" s="1"/>
      <c r="K124" s="1"/>
      <c r="L124" s="1"/>
      <c r="M124" s="1"/>
      <c r="N124" s="82"/>
      <c r="O124" s="1"/>
      <c r="P124" s="42"/>
      <c r="Q124" s="82"/>
      <c r="R124" s="1"/>
      <c r="S124" s="42"/>
      <c r="T124" s="44"/>
    </row>
    <row r="125" spans="1:20" s="41" customFormat="1" hidden="1" x14ac:dyDescent="0.25">
      <c r="A125" s="128" t="s">
        <v>234</v>
      </c>
      <c r="B125" s="109" t="s">
        <v>667</v>
      </c>
      <c r="C125" s="602" t="s">
        <v>810</v>
      </c>
      <c r="D125" s="603"/>
      <c r="E125" s="603"/>
      <c r="F125" s="267">
        <f>F126+F127+F128+F129+F130+F131+F132+F133+F134+F135+F136</f>
        <v>0</v>
      </c>
      <c r="G125" s="160">
        <f t="shared" ref="G125:T125" si="46">G126+G127+G128+G129+G130+G131+G132+G133+G134+G135+G136</f>
        <v>0</v>
      </c>
      <c r="H125" s="172">
        <f t="shared" si="31"/>
        <v>0</v>
      </c>
      <c r="I125" s="111">
        <f t="shared" si="46"/>
        <v>0</v>
      </c>
      <c r="J125" s="112">
        <f t="shared" si="46"/>
        <v>0</v>
      </c>
      <c r="K125" s="112">
        <f t="shared" si="46"/>
        <v>0</v>
      </c>
      <c r="L125" s="112">
        <f t="shared" si="46"/>
        <v>0</v>
      </c>
      <c r="M125" s="112">
        <f t="shared" si="46"/>
        <v>0</v>
      </c>
      <c r="N125" s="115">
        <f t="shared" si="46"/>
        <v>0</v>
      </c>
      <c r="O125" s="112">
        <f t="shared" si="46"/>
        <v>0</v>
      </c>
      <c r="P125" s="114">
        <f t="shared" si="46"/>
        <v>0</v>
      </c>
      <c r="Q125" s="115">
        <f t="shared" si="46"/>
        <v>0</v>
      </c>
      <c r="R125" s="112">
        <f t="shared" si="46"/>
        <v>0</v>
      </c>
      <c r="S125" s="114">
        <f t="shared" si="46"/>
        <v>0</v>
      </c>
      <c r="T125" s="116">
        <f t="shared" si="46"/>
        <v>0</v>
      </c>
    </row>
    <row r="126" spans="1:20" hidden="1" x14ac:dyDescent="0.25">
      <c r="B126" s="55"/>
      <c r="C126" s="2"/>
      <c r="D126" s="524" t="s">
        <v>354</v>
      </c>
      <c r="E126" s="524"/>
      <c r="F126" s="258">
        <f t="shared" ref="F126:F139" si="47">SUM(I126:T126)</f>
        <v>0</v>
      </c>
      <c r="G126" s="151"/>
      <c r="H126" s="169">
        <f t="shared" si="31"/>
        <v>0</v>
      </c>
      <c r="I126" s="76"/>
      <c r="J126" s="1"/>
      <c r="K126" s="1"/>
      <c r="L126" s="1"/>
      <c r="M126" s="1"/>
      <c r="N126" s="82"/>
      <c r="O126" s="1"/>
      <c r="P126" s="42"/>
      <c r="Q126" s="82"/>
      <c r="R126" s="1"/>
      <c r="S126" s="42"/>
      <c r="T126" s="44"/>
    </row>
    <row r="127" spans="1:20" hidden="1" x14ac:dyDescent="0.25">
      <c r="B127" s="55"/>
      <c r="C127" s="2"/>
      <c r="D127" s="524" t="s">
        <v>357</v>
      </c>
      <c r="E127" s="524"/>
      <c r="F127" s="258">
        <f t="shared" si="47"/>
        <v>0</v>
      </c>
      <c r="G127" s="151"/>
      <c r="H127" s="169">
        <f t="shared" si="31"/>
        <v>0</v>
      </c>
      <c r="I127" s="76"/>
      <c r="J127" s="1"/>
      <c r="K127" s="1"/>
      <c r="L127" s="1"/>
      <c r="M127" s="1"/>
      <c r="N127" s="82"/>
      <c r="O127" s="1"/>
      <c r="P127" s="42"/>
      <c r="Q127" s="82"/>
      <c r="R127" s="1"/>
      <c r="S127" s="42"/>
      <c r="T127" s="44"/>
    </row>
    <row r="128" spans="1:20" hidden="1" x14ac:dyDescent="0.25">
      <c r="B128" s="55"/>
      <c r="C128" s="2"/>
      <c r="D128" s="524" t="s">
        <v>358</v>
      </c>
      <c r="E128" s="524"/>
      <c r="F128" s="258">
        <f t="shared" si="47"/>
        <v>0</v>
      </c>
      <c r="G128" s="151"/>
      <c r="H128" s="169">
        <f t="shared" si="31"/>
        <v>0</v>
      </c>
      <c r="I128" s="76"/>
      <c r="J128" s="1"/>
      <c r="K128" s="1"/>
      <c r="L128" s="1"/>
      <c r="M128" s="1"/>
      <c r="N128" s="82"/>
      <c r="O128" s="1"/>
      <c r="P128" s="42"/>
      <c r="Q128" s="82"/>
      <c r="R128" s="1"/>
      <c r="S128" s="42"/>
      <c r="T128" s="44"/>
    </row>
    <row r="129" spans="1:20" hidden="1" x14ac:dyDescent="0.25">
      <c r="B129" s="55"/>
      <c r="C129" s="2"/>
      <c r="D129" s="524" t="s">
        <v>355</v>
      </c>
      <c r="E129" s="524"/>
      <c r="F129" s="258">
        <f t="shared" si="47"/>
        <v>0</v>
      </c>
      <c r="G129" s="151"/>
      <c r="H129" s="169">
        <f t="shared" si="31"/>
        <v>0</v>
      </c>
      <c r="I129" s="76"/>
      <c r="J129" s="1"/>
      <c r="K129" s="1"/>
      <c r="L129" s="1"/>
      <c r="M129" s="1"/>
      <c r="N129" s="82"/>
      <c r="O129" s="1"/>
      <c r="P129" s="42"/>
      <c r="Q129" s="82"/>
      <c r="R129" s="1"/>
      <c r="S129" s="42"/>
      <c r="T129" s="44"/>
    </row>
    <row r="130" spans="1:20" hidden="1" x14ac:dyDescent="0.25">
      <c r="B130" s="55"/>
      <c r="C130" s="2"/>
      <c r="D130" s="524" t="s">
        <v>811</v>
      </c>
      <c r="E130" s="524"/>
      <c r="F130" s="258">
        <f t="shared" si="47"/>
        <v>0</v>
      </c>
      <c r="G130" s="151"/>
      <c r="H130" s="169">
        <f t="shared" si="31"/>
        <v>0</v>
      </c>
      <c r="I130" s="76"/>
      <c r="J130" s="1"/>
      <c r="K130" s="1"/>
      <c r="L130" s="1"/>
      <c r="M130" s="1"/>
      <c r="N130" s="82"/>
      <c r="O130" s="1"/>
      <c r="P130" s="42"/>
      <c r="Q130" s="82"/>
      <c r="R130" s="1"/>
      <c r="S130" s="42"/>
      <c r="T130" s="44"/>
    </row>
    <row r="131" spans="1:20" ht="25.5" hidden="1" customHeight="1" x14ac:dyDescent="0.25">
      <c r="B131" s="55"/>
      <c r="C131" s="2"/>
      <c r="D131" s="523" t="s">
        <v>532</v>
      </c>
      <c r="E131" s="523"/>
      <c r="F131" s="268">
        <f t="shared" si="47"/>
        <v>0</v>
      </c>
      <c r="G131" s="161"/>
      <c r="H131" s="169">
        <f t="shared" si="31"/>
        <v>0</v>
      </c>
      <c r="I131" s="76"/>
      <c r="J131" s="1"/>
      <c r="K131" s="1"/>
      <c r="L131" s="1"/>
      <c r="M131" s="1"/>
      <c r="N131" s="82"/>
      <c r="O131" s="1"/>
      <c r="P131" s="42"/>
      <c r="Q131" s="82"/>
      <c r="R131" s="1"/>
      <c r="S131" s="42"/>
      <c r="T131" s="44"/>
    </row>
    <row r="132" spans="1:20" ht="25.5" hidden="1" customHeight="1" x14ac:dyDescent="0.25">
      <c r="B132" s="55"/>
      <c r="C132" s="2"/>
      <c r="D132" s="523" t="s">
        <v>533</v>
      </c>
      <c r="E132" s="523"/>
      <c r="F132" s="268">
        <f t="shared" si="47"/>
        <v>0</v>
      </c>
      <c r="G132" s="161"/>
      <c r="H132" s="169">
        <f t="shared" si="31"/>
        <v>0</v>
      </c>
      <c r="I132" s="76"/>
      <c r="J132" s="1"/>
      <c r="K132" s="1"/>
      <c r="L132" s="1"/>
      <c r="M132" s="1"/>
      <c r="N132" s="82"/>
      <c r="O132" s="1"/>
      <c r="P132" s="42"/>
      <c r="Q132" s="82"/>
      <c r="R132" s="1"/>
      <c r="S132" s="42"/>
      <c r="T132" s="44"/>
    </row>
    <row r="133" spans="1:20" hidden="1" x14ac:dyDescent="0.25">
      <c r="B133" s="55"/>
      <c r="C133" s="2"/>
      <c r="D133" s="524" t="s">
        <v>364</v>
      </c>
      <c r="E133" s="524"/>
      <c r="F133" s="258">
        <f t="shared" si="47"/>
        <v>0</v>
      </c>
      <c r="G133" s="151"/>
      <c r="H133" s="169">
        <f t="shared" si="31"/>
        <v>0</v>
      </c>
      <c r="I133" s="76"/>
      <c r="J133" s="1"/>
      <c r="K133" s="1"/>
      <c r="L133" s="1"/>
      <c r="M133" s="1"/>
      <c r="N133" s="82"/>
      <c r="O133" s="1"/>
      <c r="P133" s="42"/>
      <c r="Q133" s="82"/>
      <c r="R133" s="1"/>
      <c r="S133" s="42"/>
      <c r="T133" s="44"/>
    </row>
    <row r="134" spans="1:20" hidden="1" x14ac:dyDescent="0.25">
      <c r="B134" s="55"/>
      <c r="C134" s="2"/>
      <c r="D134" s="524" t="s">
        <v>356</v>
      </c>
      <c r="E134" s="524"/>
      <c r="F134" s="258">
        <f t="shared" si="47"/>
        <v>0</v>
      </c>
      <c r="G134" s="151"/>
      <c r="H134" s="169">
        <f t="shared" si="31"/>
        <v>0</v>
      </c>
      <c r="I134" s="76"/>
      <c r="J134" s="1"/>
      <c r="K134" s="1"/>
      <c r="L134" s="1"/>
      <c r="M134" s="1"/>
      <c r="N134" s="82"/>
      <c r="O134" s="1"/>
      <c r="P134" s="42"/>
      <c r="Q134" s="82"/>
      <c r="R134" s="1"/>
      <c r="S134" s="42"/>
      <c r="T134" s="44"/>
    </row>
    <row r="135" spans="1:20" ht="25.5" hidden="1" customHeight="1" x14ac:dyDescent="0.25">
      <c r="B135" s="55"/>
      <c r="C135" s="2"/>
      <c r="D135" s="523" t="s">
        <v>534</v>
      </c>
      <c r="E135" s="523"/>
      <c r="F135" s="268">
        <f t="shared" si="47"/>
        <v>0</v>
      </c>
      <c r="G135" s="161"/>
      <c r="H135" s="169">
        <f t="shared" si="31"/>
        <v>0</v>
      </c>
      <c r="I135" s="76"/>
      <c r="J135" s="1"/>
      <c r="K135" s="1"/>
      <c r="L135" s="1"/>
      <c r="M135" s="1"/>
      <c r="N135" s="82"/>
      <c r="O135" s="1"/>
      <c r="P135" s="42"/>
      <c r="Q135" s="82"/>
      <c r="R135" s="1"/>
      <c r="S135" s="42"/>
      <c r="T135" s="44"/>
    </row>
    <row r="136" spans="1:20" hidden="1" x14ac:dyDescent="0.25">
      <c r="B136" s="55"/>
      <c r="C136" s="2"/>
      <c r="D136" s="524" t="s">
        <v>535</v>
      </c>
      <c r="E136" s="524"/>
      <c r="F136" s="258">
        <f t="shared" si="47"/>
        <v>0</v>
      </c>
      <c r="G136" s="151"/>
      <c r="H136" s="169">
        <f t="shared" si="31"/>
        <v>0</v>
      </c>
      <c r="I136" s="76"/>
      <c r="J136" s="1"/>
      <c r="K136" s="1"/>
      <c r="L136" s="1"/>
      <c r="M136" s="1"/>
      <c r="N136" s="82"/>
      <c r="O136" s="1"/>
      <c r="P136" s="42"/>
      <c r="Q136" s="82"/>
      <c r="R136" s="1"/>
      <c r="S136" s="42"/>
      <c r="T136" s="44"/>
    </row>
    <row r="137" spans="1:20" s="41" customFormat="1" hidden="1" x14ac:dyDescent="0.25">
      <c r="A137" s="128" t="s">
        <v>235</v>
      </c>
      <c r="B137" s="109" t="s">
        <v>666</v>
      </c>
      <c r="C137" s="564" t="s">
        <v>236</v>
      </c>
      <c r="D137" s="565"/>
      <c r="E137" s="565"/>
      <c r="F137" s="269">
        <f t="shared" si="47"/>
        <v>0</v>
      </c>
      <c r="G137" s="162"/>
      <c r="H137" s="172">
        <f t="shared" si="31"/>
        <v>0</v>
      </c>
      <c r="I137" s="111"/>
      <c r="J137" s="112"/>
      <c r="K137" s="112"/>
      <c r="L137" s="112"/>
      <c r="M137" s="112"/>
      <c r="N137" s="115"/>
      <c r="O137" s="112"/>
      <c r="P137" s="114"/>
      <c r="Q137" s="115"/>
      <c r="R137" s="112"/>
      <c r="S137" s="114"/>
      <c r="T137" s="116"/>
    </row>
    <row r="138" spans="1:20" s="41" customFormat="1" hidden="1" x14ac:dyDescent="0.25">
      <c r="A138" s="128" t="s">
        <v>237</v>
      </c>
      <c r="B138" s="109" t="s">
        <v>668</v>
      </c>
      <c r="C138" s="564" t="s">
        <v>238</v>
      </c>
      <c r="D138" s="565"/>
      <c r="E138" s="565"/>
      <c r="F138" s="269">
        <f t="shared" si="47"/>
        <v>0</v>
      </c>
      <c r="G138" s="162"/>
      <c r="H138" s="172">
        <f t="shared" si="31"/>
        <v>0</v>
      </c>
      <c r="I138" s="111"/>
      <c r="J138" s="112"/>
      <c r="K138" s="112"/>
      <c r="L138" s="112"/>
      <c r="M138" s="112"/>
      <c r="N138" s="115"/>
      <c r="O138" s="112"/>
      <c r="P138" s="114"/>
      <c r="Q138" s="115"/>
      <c r="R138" s="112"/>
      <c r="S138" s="114"/>
      <c r="T138" s="116"/>
    </row>
    <row r="139" spans="1:20" s="41" customFormat="1" hidden="1" x14ac:dyDescent="0.25">
      <c r="A139" s="128" t="s">
        <v>239</v>
      </c>
      <c r="B139" s="109" t="s">
        <v>669</v>
      </c>
      <c r="C139" s="564" t="s">
        <v>240</v>
      </c>
      <c r="D139" s="565"/>
      <c r="E139" s="565"/>
      <c r="F139" s="269">
        <f t="shared" si="47"/>
        <v>0</v>
      </c>
      <c r="G139" s="162"/>
      <c r="H139" s="172">
        <f t="shared" ref="H139:H202" si="48">SUM(F139:G139)</f>
        <v>0</v>
      </c>
      <c r="I139" s="111"/>
      <c r="J139" s="112"/>
      <c r="K139" s="112"/>
      <c r="L139" s="112"/>
      <c r="M139" s="112"/>
      <c r="N139" s="115"/>
      <c r="O139" s="112"/>
      <c r="P139" s="114"/>
      <c r="Q139" s="115"/>
      <c r="R139" s="112"/>
      <c r="S139" s="114"/>
      <c r="T139" s="116"/>
    </row>
    <row r="140" spans="1:20" s="41" customFormat="1" hidden="1" x14ac:dyDescent="0.25">
      <c r="A140" s="128" t="s">
        <v>241</v>
      </c>
      <c r="B140" s="109" t="s">
        <v>670</v>
      </c>
      <c r="C140" s="564" t="s">
        <v>242</v>
      </c>
      <c r="D140" s="565"/>
      <c r="E140" s="565"/>
      <c r="F140" s="269">
        <f>F141+F142+F143+F144+F145+F146+F147+F148+F149+F150</f>
        <v>0</v>
      </c>
      <c r="G140" s="162">
        <f t="shared" ref="G140:T140" si="49">G141+G142+G143+G144+G145+G146+G147+G148+G149+G150</f>
        <v>0</v>
      </c>
      <c r="H140" s="172">
        <f t="shared" si="48"/>
        <v>0</v>
      </c>
      <c r="I140" s="111">
        <f t="shared" si="49"/>
        <v>0</v>
      </c>
      <c r="J140" s="112">
        <f t="shared" si="49"/>
        <v>0</v>
      </c>
      <c r="K140" s="112">
        <f t="shared" si="49"/>
        <v>0</v>
      </c>
      <c r="L140" s="112">
        <f t="shared" si="49"/>
        <v>0</v>
      </c>
      <c r="M140" s="112">
        <f t="shared" si="49"/>
        <v>0</v>
      </c>
      <c r="N140" s="115">
        <f t="shared" si="49"/>
        <v>0</v>
      </c>
      <c r="O140" s="112">
        <f t="shared" si="49"/>
        <v>0</v>
      </c>
      <c r="P140" s="114">
        <f t="shared" si="49"/>
        <v>0</v>
      </c>
      <c r="Q140" s="115">
        <f t="shared" si="49"/>
        <v>0</v>
      </c>
      <c r="R140" s="112">
        <f t="shared" si="49"/>
        <v>0</v>
      </c>
      <c r="S140" s="114">
        <f t="shared" si="49"/>
        <v>0</v>
      </c>
      <c r="T140" s="116">
        <f t="shared" si="49"/>
        <v>0</v>
      </c>
    </row>
    <row r="141" spans="1:20" hidden="1" x14ac:dyDescent="0.25">
      <c r="B141" s="55"/>
      <c r="C141" s="2"/>
      <c r="D141" s="524" t="s">
        <v>359</v>
      </c>
      <c r="E141" s="524"/>
      <c r="F141" s="258">
        <f t="shared" ref="F141:F151" si="50">SUM(I141:T141)</f>
        <v>0</v>
      </c>
      <c r="G141" s="151"/>
      <c r="H141" s="169">
        <f t="shared" si="48"/>
        <v>0</v>
      </c>
      <c r="I141" s="76"/>
      <c r="J141" s="1"/>
      <c r="K141" s="1"/>
      <c r="L141" s="1"/>
      <c r="M141" s="1"/>
      <c r="N141" s="82"/>
      <c r="O141" s="1"/>
      <c r="P141" s="42"/>
      <c r="Q141" s="82"/>
      <c r="R141" s="1"/>
      <c r="S141" s="42"/>
      <c r="T141" s="44"/>
    </row>
    <row r="142" spans="1:20" hidden="1" x14ac:dyDescent="0.25">
      <c r="B142" s="55"/>
      <c r="C142" s="2"/>
      <c r="D142" s="524" t="s">
        <v>360</v>
      </c>
      <c r="E142" s="524"/>
      <c r="F142" s="258">
        <f t="shared" si="50"/>
        <v>0</v>
      </c>
      <c r="G142" s="151"/>
      <c r="H142" s="169">
        <f t="shared" si="48"/>
        <v>0</v>
      </c>
      <c r="I142" s="76"/>
      <c r="J142" s="1"/>
      <c r="K142" s="1"/>
      <c r="L142" s="1"/>
      <c r="M142" s="1"/>
      <c r="N142" s="82"/>
      <c r="O142" s="1"/>
      <c r="P142" s="42"/>
      <c r="Q142" s="82"/>
      <c r="R142" s="1"/>
      <c r="S142" s="42"/>
      <c r="T142" s="44"/>
    </row>
    <row r="143" spans="1:20" hidden="1" x14ac:dyDescent="0.25">
      <c r="B143" s="55"/>
      <c r="C143" s="2"/>
      <c r="D143" s="524" t="s">
        <v>361</v>
      </c>
      <c r="E143" s="524"/>
      <c r="F143" s="258">
        <f t="shared" si="50"/>
        <v>0</v>
      </c>
      <c r="G143" s="151"/>
      <c r="H143" s="169">
        <f t="shared" si="48"/>
        <v>0</v>
      </c>
      <c r="I143" s="76"/>
      <c r="J143" s="1"/>
      <c r="K143" s="1"/>
      <c r="L143" s="1"/>
      <c r="M143" s="1"/>
      <c r="N143" s="82"/>
      <c r="O143" s="1"/>
      <c r="P143" s="42"/>
      <c r="Q143" s="82"/>
      <c r="R143" s="1"/>
      <c r="S143" s="42"/>
      <c r="T143" s="44"/>
    </row>
    <row r="144" spans="1:20" hidden="1" x14ac:dyDescent="0.25">
      <c r="B144" s="55"/>
      <c r="C144" s="2"/>
      <c r="D144" s="524" t="s">
        <v>362</v>
      </c>
      <c r="E144" s="524"/>
      <c r="F144" s="258">
        <f t="shared" si="50"/>
        <v>0</v>
      </c>
      <c r="G144" s="151"/>
      <c r="H144" s="169">
        <f t="shared" si="48"/>
        <v>0</v>
      </c>
      <c r="I144" s="76"/>
      <c r="J144" s="1"/>
      <c r="K144" s="1"/>
      <c r="L144" s="1"/>
      <c r="M144" s="1"/>
      <c r="N144" s="82"/>
      <c r="O144" s="1"/>
      <c r="P144" s="42"/>
      <c r="Q144" s="82"/>
      <c r="R144" s="1"/>
      <c r="S144" s="42"/>
      <c r="T144" s="44"/>
    </row>
    <row r="145" spans="1:20" hidden="1" x14ac:dyDescent="0.25">
      <c r="B145" s="55"/>
      <c r="C145" s="2"/>
      <c r="D145" s="524" t="s">
        <v>363</v>
      </c>
      <c r="E145" s="524"/>
      <c r="F145" s="258">
        <f t="shared" si="50"/>
        <v>0</v>
      </c>
      <c r="G145" s="151"/>
      <c r="H145" s="169">
        <f t="shared" si="48"/>
        <v>0</v>
      </c>
      <c r="I145" s="76"/>
      <c r="J145" s="1"/>
      <c r="K145" s="1"/>
      <c r="L145" s="1"/>
      <c r="M145" s="1"/>
      <c r="N145" s="82"/>
      <c r="O145" s="1"/>
      <c r="P145" s="42"/>
      <c r="Q145" s="82"/>
      <c r="R145" s="1"/>
      <c r="S145" s="42"/>
      <c r="T145" s="44"/>
    </row>
    <row r="146" spans="1:20" ht="25.5" hidden="1" customHeight="1" x14ac:dyDescent="0.25">
      <c r="B146" s="55"/>
      <c r="C146" s="2"/>
      <c r="D146" s="523" t="s">
        <v>536</v>
      </c>
      <c r="E146" s="523"/>
      <c r="F146" s="268">
        <f t="shared" si="50"/>
        <v>0</v>
      </c>
      <c r="G146" s="161"/>
      <c r="H146" s="169">
        <f t="shared" si="48"/>
        <v>0</v>
      </c>
      <c r="I146" s="76"/>
      <c r="J146" s="1"/>
      <c r="K146" s="1"/>
      <c r="L146" s="1"/>
      <c r="M146" s="1"/>
      <c r="N146" s="82"/>
      <c r="O146" s="1"/>
      <c r="P146" s="42"/>
      <c r="Q146" s="82"/>
      <c r="R146" s="1"/>
      <c r="S146" s="42"/>
      <c r="T146" s="44"/>
    </row>
    <row r="147" spans="1:20" ht="25.5" hidden="1" customHeight="1" x14ac:dyDescent="0.25">
      <c r="B147" s="55"/>
      <c r="C147" s="2"/>
      <c r="D147" s="523" t="s">
        <v>539</v>
      </c>
      <c r="E147" s="523"/>
      <c r="F147" s="268">
        <f t="shared" si="50"/>
        <v>0</v>
      </c>
      <c r="G147" s="161"/>
      <c r="H147" s="169">
        <f t="shared" si="48"/>
        <v>0</v>
      </c>
      <c r="I147" s="76"/>
      <c r="J147" s="1"/>
      <c r="K147" s="1"/>
      <c r="L147" s="1"/>
      <c r="M147" s="1"/>
      <c r="N147" s="82"/>
      <c r="O147" s="1"/>
      <c r="P147" s="42"/>
      <c r="Q147" s="82"/>
      <c r="R147" s="1"/>
      <c r="S147" s="42"/>
      <c r="T147" s="44"/>
    </row>
    <row r="148" spans="1:20" hidden="1" x14ac:dyDescent="0.25">
      <c r="B148" s="55"/>
      <c r="C148" s="2"/>
      <c r="D148" s="524" t="s">
        <v>365</v>
      </c>
      <c r="E148" s="524"/>
      <c r="F148" s="258">
        <f t="shared" si="50"/>
        <v>0</v>
      </c>
      <c r="G148" s="151"/>
      <c r="H148" s="169">
        <f t="shared" si="48"/>
        <v>0</v>
      </c>
      <c r="I148" s="76"/>
      <c r="J148" s="1"/>
      <c r="K148" s="1"/>
      <c r="L148" s="1"/>
      <c r="M148" s="1"/>
      <c r="N148" s="82"/>
      <c r="O148" s="1"/>
      <c r="P148" s="42"/>
      <c r="Q148" s="82"/>
      <c r="R148" s="1"/>
      <c r="S148" s="42"/>
      <c r="T148" s="44"/>
    </row>
    <row r="149" spans="1:20" ht="25.5" hidden="1" customHeight="1" x14ac:dyDescent="0.25">
      <c r="B149" s="55"/>
      <c r="C149" s="2"/>
      <c r="D149" s="523" t="s">
        <v>542</v>
      </c>
      <c r="E149" s="523"/>
      <c r="F149" s="268">
        <f t="shared" si="50"/>
        <v>0</v>
      </c>
      <c r="G149" s="161"/>
      <c r="H149" s="169">
        <f t="shared" si="48"/>
        <v>0</v>
      </c>
      <c r="I149" s="76"/>
      <c r="J149" s="1"/>
      <c r="K149" s="1"/>
      <c r="L149" s="1"/>
      <c r="M149" s="1"/>
      <c r="N149" s="82"/>
      <c r="O149" s="1"/>
      <c r="P149" s="42"/>
      <c r="Q149" s="82"/>
      <c r="R149" s="1"/>
      <c r="S149" s="42"/>
      <c r="T149" s="44"/>
    </row>
    <row r="150" spans="1:20" hidden="1" x14ac:dyDescent="0.25">
      <c r="B150" s="55"/>
      <c r="C150" s="2"/>
      <c r="D150" s="524" t="s">
        <v>543</v>
      </c>
      <c r="E150" s="524"/>
      <c r="F150" s="258">
        <f t="shared" si="50"/>
        <v>0</v>
      </c>
      <c r="G150" s="151"/>
      <c r="H150" s="169">
        <f t="shared" si="48"/>
        <v>0</v>
      </c>
      <c r="I150" s="76"/>
      <c r="J150" s="1"/>
      <c r="K150" s="1"/>
      <c r="L150" s="1"/>
      <c r="M150" s="1"/>
      <c r="N150" s="82"/>
      <c r="O150" s="1"/>
      <c r="P150" s="42"/>
      <c r="Q150" s="82"/>
      <c r="R150" s="1"/>
      <c r="S150" s="42"/>
      <c r="T150" s="44"/>
    </row>
    <row r="151" spans="1:20" s="41" customFormat="1" ht="15.75" hidden="1" thickBot="1" x14ac:dyDescent="0.3">
      <c r="A151" s="128" t="s">
        <v>243</v>
      </c>
      <c r="B151" s="137" t="s">
        <v>671</v>
      </c>
      <c r="C151" s="600" t="s">
        <v>244</v>
      </c>
      <c r="D151" s="601"/>
      <c r="E151" s="601"/>
      <c r="F151" s="270">
        <f t="shared" si="50"/>
        <v>0</v>
      </c>
      <c r="G151" s="163"/>
      <c r="H151" s="172">
        <f t="shared" si="48"/>
        <v>0</v>
      </c>
      <c r="I151" s="111"/>
      <c r="J151" s="112"/>
      <c r="K151" s="112"/>
      <c r="L151" s="112"/>
      <c r="M151" s="112"/>
      <c r="N151" s="115"/>
      <c r="O151" s="112"/>
      <c r="P151" s="114"/>
      <c r="Q151" s="115"/>
      <c r="R151" s="112"/>
      <c r="S151" s="114"/>
      <c r="T151" s="116"/>
    </row>
    <row r="152" spans="1:20" ht="15.75" thickBot="1" x14ac:dyDescent="0.3">
      <c r="B152" s="101" t="s">
        <v>245</v>
      </c>
      <c r="C152" s="560" t="s">
        <v>246</v>
      </c>
      <c r="D152" s="561"/>
      <c r="E152" s="561"/>
      <c r="F152" s="261">
        <f>F153+F154+F157+F158+F159+F160+F161</f>
        <v>1500000</v>
      </c>
      <c r="G152" s="154">
        <f t="shared" ref="G152:T152" si="51">G153+G154+G157+G158+G159+G160+G161</f>
        <v>0</v>
      </c>
      <c r="H152" s="166">
        <f t="shared" si="48"/>
        <v>1500000</v>
      </c>
      <c r="I152" s="87">
        <f t="shared" si="51"/>
        <v>0</v>
      </c>
      <c r="J152" s="88">
        <f t="shared" si="51"/>
        <v>0</v>
      </c>
      <c r="K152" s="88">
        <f t="shared" si="51"/>
        <v>0</v>
      </c>
      <c r="L152" s="88">
        <f t="shared" si="51"/>
        <v>1500000</v>
      </c>
      <c r="M152" s="88">
        <f t="shared" si="51"/>
        <v>0</v>
      </c>
      <c r="N152" s="91">
        <f t="shared" si="51"/>
        <v>0</v>
      </c>
      <c r="O152" s="88">
        <f t="shared" si="51"/>
        <v>0</v>
      </c>
      <c r="P152" s="90">
        <f t="shared" si="51"/>
        <v>0</v>
      </c>
      <c r="Q152" s="91">
        <f t="shared" si="51"/>
        <v>0</v>
      </c>
      <c r="R152" s="88">
        <f t="shared" si="51"/>
        <v>0</v>
      </c>
      <c r="S152" s="90">
        <f t="shared" si="51"/>
        <v>0</v>
      </c>
      <c r="T152" s="92">
        <f t="shared" si="51"/>
        <v>0</v>
      </c>
    </row>
    <row r="153" spans="1:20" s="18" customFormat="1" hidden="1" x14ac:dyDescent="0.25">
      <c r="A153" s="128" t="s">
        <v>247</v>
      </c>
      <c r="B153" s="117" t="s">
        <v>672</v>
      </c>
      <c r="C153" s="574" t="s">
        <v>248</v>
      </c>
      <c r="D153" s="575"/>
      <c r="E153" s="575"/>
      <c r="F153" s="257">
        <f t="shared" ref="F153" si="52">SUM(I153:T153)</f>
        <v>0</v>
      </c>
      <c r="G153" s="150"/>
      <c r="H153" s="168">
        <f t="shared" si="48"/>
        <v>0</v>
      </c>
      <c r="I153" s="95"/>
      <c r="J153" s="96"/>
      <c r="K153" s="96"/>
      <c r="L153" s="96"/>
      <c r="M153" s="96"/>
      <c r="N153" s="99"/>
      <c r="O153" s="96"/>
      <c r="P153" s="98"/>
      <c r="Q153" s="99"/>
      <c r="R153" s="96"/>
      <c r="S153" s="98"/>
      <c r="T153" s="100"/>
    </row>
    <row r="154" spans="1:20" s="18" customFormat="1" x14ac:dyDescent="0.25">
      <c r="A154" s="128" t="s">
        <v>249</v>
      </c>
      <c r="B154" s="93" t="s">
        <v>673</v>
      </c>
      <c r="C154" s="556" t="s">
        <v>250</v>
      </c>
      <c r="D154" s="557"/>
      <c r="E154" s="557"/>
      <c r="F154" s="259">
        <f>F155+F156</f>
        <v>1500000</v>
      </c>
      <c r="G154" s="152">
        <f t="shared" ref="G154:T154" si="53">G155+G156</f>
        <v>0</v>
      </c>
      <c r="H154" s="168">
        <f t="shared" si="48"/>
        <v>1500000</v>
      </c>
      <c r="I154" s="95">
        <f t="shared" si="53"/>
        <v>0</v>
      </c>
      <c r="J154" s="96">
        <f t="shared" si="53"/>
        <v>0</v>
      </c>
      <c r="K154" s="96">
        <f t="shared" si="53"/>
        <v>0</v>
      </c>
      <c r="L154" s="96">
        <f t="shared" si="53"/>
        <v>1500000</v>
      </c>
      <c r="M154" s="96">
        <f t="shared" si="53"/>
        <v>0</v>
      </c>
      <c r="N154" s="99">
        <f t="shared" si="53"/>
        <v>0</v>
      </c>
      <c r="O154" s="96">
        <f t="shared" si="53"/>
        <v>0</v>
      </c>
      <c r="P154" s="98">
        <f t="shared" si="53"/>
        <v>0</v>
      </c>
      <c r="Q154" s="99">
        <f t="shared" si="53"/>
        <v>0</v>
      </c>
      <c r="R154" s="96">
        <f t="shared" si="53"/>
        <v>0</v>
      </c>
      <c r="S154" s="98">
        <f t="shared" si="53"/>
        <v>0</v>
      </c>
      <c r="T154" s="100">
        <f t="shared" si="53"/>
        <v>0</v>
      </c>
    </row>
    <row r="155" spans="1:20" hidden="1" x14ac:dyDescent="0.25">
      <c r="B155" s="55"/>
      <c r="C155" s="2"/>
      <c r="D155" s="524" t="s">
        <v>250</v>
      </c>
      <c r="E155" s="524"/>
      <c r="F155" s="258">
        <f t="shared" ref="F155:F161" si="54">SUM(I155:T155)</f>
        <v>0</v>
      </c>
      <c r="G155" s="151"/>
      <c r="H155" s="169">
        <f t="shared" si="48"/>
        <v>0</v>
      </c>
      <c r="I155" s="76"/>
      <c r="J155" s="1"/>
      <c r="K155" s="1"/>
      <c r="L155" s="1"/>
      <c r="M155" s="1"/>
      <c r="N155" s="82"/>
      <c r="O155" s="1"/>
      <c r="P155" s="42"/>
      <c r="Q155" s="82"/>
      <c r="R155" s="1"/>
      <c r="S155" s="42"/>
      <c r="T155" s="44"/>
    </row>
    <row r="156" spans="1:20" ht="15.75" thickBot="1" x14ac:dyDescent="0.3">
      <c r="B156" s="55"/>
      <c r="C156" s="2"/>
      <c r="D156" s="524" t="s">
        <v>349</v>
      </c>
      <c r="E156" s="524"/>
      <c r="F156" s="258">
        <f t="shared" si="54"/>
        <v>1500000</v>
      </c>
      <c r="G156" s="151"/>
      <c r="H156" s="169">
        <f t="shared" si="48"/>
        <v>1500000</v>
      </c>
      <c r="I156" s="76"/>
      <c r="J156" s="1"/>
      <c r="K156" s="1"/>
      <c r="L156" s="1">
        <v>1500000</v>
      </c>
      <c r="M156" s="1"/>
      <c r="N156" s="82"/>
      <c r="O156" s="1"/>
      <c r="P156" s="42"/>
      <c r="Q156" s="82"/>
      <c r="R156" s="1"/>
      <c r="S156" s="42"/>
      <c r="T156" s="44"/>
    </row>
    <row r="157" spans="1:20" s="18" customFormat="1" hidden="1" x14ac:dyDescent="0.25">
      <c r="A157" s="128" t="s">
        <v>251</v>
      </c>
      <c r="B157" s="93" t="s">
        <v>674</v>
      </c>
      <c r="C157" s="556" t="s">
        <v>252</v>
      </c>
      <c r="D157" s="557"/>
      <c r="E157" s="557"/>
      <c r="F157" s="259">
        <f t="shared" si="54"/>
        <v>0</v>
      </c>
      <c r="G157" s="152"/>
      <c r="H157" s="168">
        <f t="shared" si="48"/>
        <v>0</v>
      </c>
      <c r="I157" s="95"/>
      <c r="J157" s="96"/>
      <c r="K157" s="96"/>
      <c r="L157" s="96"/>
      <c r="M157" s="96"/>
      <c r="N157" s="99"/>
      <c r="O157" s="96"/>
      <c r="P157" s="98"/>
      <c r="Q157" s="99"/>
      <c r="R157" s="96"/>
      <c r="S157" s="98"/>
      <c r="T157" s="100"/>
    </row>
    <row r="158" spans="1:20" s="18" customFormat="1" hidden="1" x14ac:dyDescent="0.25">
      <c r="A158" s="128" t="s">
        <v>253</v>
      </c>
      <c r="B158" s="93" t="s">
        <v>675</v>
      </c>
      <c r="C158" s="556" t="s">
        <v>254</v>
      </c>
      <c r="D158" s="557"/>
      <c r="E158" s="557"/>
      <c r="F158" s="259">
        <f t="shared" si="54"/>
        <v>0</v>
      </c>
      <c r="G158" s="152"/>
      <c r="H158" s="168">
        <f t="shared" si="48"/>
        <v>0</v>
      </c>
      <c r="I158" s="95"/>
      <c r="J158" s="96"/>
      <c r="K158" s="96"/>
      <c r="L158" s="96"/>
      <c r="M158" s="96"/>
      <c r="N158" s="99"/>
      <c r="O158" s="96"/>
      <c r="P158" s="98"/>
      <c r="Q158" s="99"/>
      <c r="R158" s="96"/>
      <c r="S158" s="98"/>
      <c r="T158" s="100"/>
    </row>
    <row r="159" spans="1:20" s="18" customFormat="1" hidden="1" x14ac:dyDescent="0.25">
      <c r="A159" s="128" t="s">
        <v>255</v>
      </c>
      <c r="B159" s="93" t="s">
        <v>676</v>
      </c>
      <c r="C159" s="556" t="s">
        <v>256</v>
      </c>
      <c r="D159" s="557"/>
      <c r="E159" s="557"/>
      <c r="F159" s="259">
        <f t="shared" si="54"/>
        <v>0</v>
      </c>
      <c r="G159" s="152"/>
      <c r="H159" s="168">
        <f t="shared" si="48"/>
        <v>0</v>
      </c>
      <c r="I159" s="95"/>
      <c r="J159" s="96"/>
      <c r="K159" s="96"/>
      <c r="L159" s="96"/>
      <c r="M159" s="96"/>
      <c r="N159" s="99"/>
      <c r="O159" s="96"/>
      <c r="P159" s="98"/>
      <c r="Q159" s="99"/>
      <c r="R159" s="96"/>
      <c r="S159" s="98"/>
      <c r="T159" s="100"/>
    </row>
    <row r="160" spans="1:20" s="18" customFormat="1" hidden="1" x14ac:dyDescent="0.25">
      <c r="A160" s="128" t="s">
        <v>257</v>
      </c>
      <c r="B160" s="93" t="s">
        <v>677</v>
      </c>
      <c r="C160" s="556" t="s">
        <v>258</v>
      </c>
      <c r="D160" s="557"/>
      <c r="E160" s="557"/>
      <c r="F160" s="259">
        <f t="shared" si="54"/>
        <v>0</v>
      </c>
      <c r="G160" s="152"/>
      <c r="H160" s="168">
        <f t="shared" si="48"/>
        <v>0</v>
      </c>
      <c r="I160" s="95"/>
      <c r="J160" s="96"/>
      <c r="K160" s="96"/>
      <c r="L160" s="96"/>
      <c r="M160" s="96"/>
      <c r="N160" s="99"/>
      <c r="O160" s="96"/>
      <c r="P160" s="98"/>
      <c r="Q160" s="99"/>
      <c r="R160" s="96"/>
      <c r="S160" s="98"/>
      <c r="T160" s="100"/>
    </row>
    <row r="161" spans="1:20" s="18" customFormat="1" ht="15.75" hidden="1" thickBot="1" x14ac:dyDescent="0.3">
      <c r="A161" s="128" t="s">
        <v>259</v>
      </c>
      <c r="B161" s="127" t="s">
        <v>678</v>
      </c>
      <c r="C161" s="596" t="s">
        <v>260</v>
      </c>
      <c r="D161" s="597"/>
      <c r="E161" s="597"/>
      <c r="F161" s="271">
        <f t="shared" si="54"/>
        <v>0</v>
      </c>
      <c r="G161" s="164"/>
      <c r="H161" s="168">
        <f t="shared" si="48"/>
        <v>0</v>
      </c>
      <c r="I161" s="95"/>
      <c r="J161" s="96"/>
      <c r="K161" s="96"/>
      <c r="L161" s="96"/>
      <c r="M161" s="96"/>
      <c r="N161" s="99"/>
      <c r="O161" s="96"/>
      <c r="P161" s="98"/>
      <c r="Q161" s="99"/>
      <c r="R161" s="96"/>
      <c r="S161" s="98"/>
      <c r="T161" s="100"/>
    </row>
    <row r="162" spans="1:20" ht="15.75" thickBot="1" x14ac:dyDescent="0.3">
      <c r="B162" s="101" t="s">
        <v>261</v>
      </c>
      <c r="C162" s="560" t="s">
        <v>262</v>
      </c>
      <c r="D162" s="561"/>
      <c r="E162" s="561"/>
      <c r="F162" s="261">
        <f>F163+F164+F165+F166</f>
        <v>0</v>
      </c>
      <c r="G162" s="154">
        <f t="shared" ref="G162:T162" si="55">G163+G164+G165+G166</f>
        <v>0</v>
      </c>
      <c r="H162" s="166">
        <f t="shared" si="48"/>
        <v>0</v>
      </c>
      <c r="I162" s="87">
        <f t="shared" si="55"/>
        <v>0</v>
      </c>
      <c r="J162" s="88">
        <f t="shared" si="55"/>
        <v>0</v>
      </c>
      <c r="K162" s="88">
        <f t="shared" si="55"/>
        <v>0</v>
      </c>
      <c r="L162" s="88">
        <f t="shared" si="55"/>
        <v>0</v>
      </c>
      <c r="M162" s="88">
        <f t="shared" si="55"/>
        <v>0</v>
      </c>
      <c r="N162" s="91">
        <f t="shared" si="55"/>
        <v>0</v>
      </c>
      <c r="O162" s="88">
        <f t="shared" si="55"/>
        <v>0</v>
      </c>
      <c r="P162" s="90">
        <f t="shared" si="55"/>
        <v>0</v>
      </c>
      <c r="Q162" s="91">
        <f t="shared" si="55"/>
        <v>0</v>
      </c>
      <c r="R162" s="88">
        <f t="shared" si="55"/>
        <v>0</v>
      </c>
      <c r="S162" s="90">
        <f t="shared" si="55"/>
        <v>0</v>
      </c>
      <c r="T162" s="92">
        <f t="shared" si="55"/>
        <v>0</v>
      </c>
    </row>
    <row r="163" spans="1:20" s="18" customFormat="1" hidden="1" x14ac:dyDescent="0.25">
      <c r="A163" s="128" t="s">
        <v>263</v>
      </c>
      <c r="B163" s="283" t="s">
        <v>679</v>
      </c>
      <c r="C163" s="598" t="s">
        <v>264</v>
      </c>
      <c r="D163" s="599"/>
      <c r="E163" s="599"/>
      <c r="F163" s="284">
        <f t="shared" ref="F163:F166" si="56">SUM(I163:T163)</f>
        <v>0</v>
      </c>
      <c r="G163" s="285"/>
      <c r="H163" s="286">
        <f t="shared" si="48"/>
        <v>0</v>
      </c>
      <c r="I163" s="287"/>
      <c r="J163" s="288"/>
      <c r="K163" s="288"/>
      <c r="L163" s="288"/>
      <c r="M163" s="288"/>
      <c r="N163" s="289"/>
      <c r="O163" s="288"/>
      <c r="P163" s="290"/>
      <c r="Q163" s="289"/>
      <c r="R163" s="288"/>
      <c r="S163" s="290"/>
      <c r="T163" s="291"/>
    </row>
    <row r="164" spans="1:20" s="18" customFormat="1" hidden="1" x14ac:dyDescent="0.25">
      <c r="A164" s="128" t="s">
        <v>265</v>
      </c>
      <c r="B164" s="292" t="s">
        <v>680</v>
      </c>
      <c r="C164" s="592" t="s">
        <v>887</v>
      </c>
      <c r="D164" s="593"/>
      <c r="E164" s="593"/>
      <c r="F164" s="293">
        <f t="shared" si="56"/>
        <v>0</v>
      </c>
      <c r="G164" s="294"/>
      <c r="H164" s="286">
        <f t="shared" si="48"/>
        <v>0</v>
      </c>
      <c r="I164" s="287"/>
      <c r="J164" s="288"/>
      <c r="K164" s="288"/>
      <c r="L164" s="288"/>
      <c r="M164" s="288"/>
      <c r="N164" s="289"/>
      <c r="O164" s="288"/>
      <c r="P164" s="290"/>
      <c r="Q164" s="289"/>
      <c r="R164" s="288"/>
      <c r="S164" s="290"/>
      <c r="T164" s="291"/>
    </row>
    <row r="165" spans="1:20" s="18" customFormat="1" hidden="1" x14ac:dyDescent="0.25">
      <c r="A165" s="128" t="s">
        <v>266</v>
      </c>
      <c r="B165" s="292" t="s">
        <v>681</v>
      </c>
      <c r="C165" s="592" t="s">
        <v>267</v>
      </c>
      <c r="D165" s="593"/>
      <c r="E165" s="593"/>
      <c r="F165" s="293">
        <f t="shared" si="56"/>
        <v>0</v>
      </c>
      <c r="G165" s="294"/>
      <c r="H165" s="286">
        <f t="shared" si="48"/>
        <v>0</v>
      </c>
      <c r="I165" s="287"/>
      <c r="J165" s="288"/>
      <c r="K165" s="288"/>
      <c r="L165" s="288"/>
      <c r="M165" s="288"/>
      <c r="N165" s="289"/>
      <c r="O165" s="288"/>
      <c r="P165" s="290"/>
      <c r="Q165" s="289"/>
      <c r="R165" s="288"/>
      <c r="S165" s="290"/>
      <c r="T165" s="291"/>
    </row>
    <row r="166" spans="1:20" s="18" customFormat="1" ht="15.75" hidden="1" thickBot="1" x14ac:dyDescent="0.3">
      <c r="A166" s="128" t="s">
        <v>268</v>
      </c>
      <c r="B166" s="295" t="s">
        <v>682</v>
      </c>
      <c r="C166" s="594" t="s">
        <v>366</v>
      </c>
      <c r="D166" s="595"/>
      <c r="E166" s="595"/>
      <c r="F166" s="296">
        <f t="shared" si="56"/>
        <v>0</v>
      </c>
      <c r="G166" s="297"/>
      <c r="H166" s="286">
        <f t="shared" si="48"/>
        <v>0</v>
      </c>
      <c r="I166" s="287"/>
      <c r="J166" s="288"/>
      <c r="K166" s="288"/>
      <c r="L166" s="288"/>
      <c r="M166" s="288"/>
      <c r="N166" s="289"/>
      <c r="O166" s="288"/>
      <c r="P166" s="290"/>
      <c r="Q166" s="289"/>
      <c r="R166" s="288"/>
      <c r="S166" s="290"/>
      <c r="T166" s="291"/>
    </row>
    <row r="167" spans="1:20" ht="15.75" thickBot="1" x14ac:dyDescent="0.3">
      <c r="B167" s="101" t="s">
        <v>269</v>
      </c>
      <c r="C167" s="560" t="s">
        <v>270</v>
      </c>
      <c r="D167" s="561"/>
      <c r="E167" s="561"/>
      <c r="F167" s="261">
        <f>F168+F169+F180+F191+F202+F205+F217+F218+F219</f>
        <v>0</v>
      </c>
      <c r="G167" s="154">
        <f t="shared" ref="G167:T167" si="57">G168+G169+G180+G191+G202+G205+G217+G218+G219</f>
        <v>0</v>
      </c>
      <c r="H167" s="166">
        <f t="shared" si="48"/>
        <v>0</v>
      </c>
      <c r="I167" s="87">
        <f t="shared" si="57"/>
        <v>0</v>
      </c>
      <c r="J167" s="88">
        <f t="shared" si="57"/>
        <v>0</v>
      </c>
      <c r="K167" s="88">
        <f t="shared" si="57"/>
        <v>0</v>
      </c>
      <c r="L167" s="88">
        <f t="shared" si="57"/>
        <v>0</v>
      </c>
      <c r="M167" s="88">
        <f t="shared" si="57"/>
        <v>0</v>
      </c>
      <c r="N167" s="91">
        <f t="shared" si="57"/>
        <v>0</v>
      </c>
      <c r="O167" s="88">
        <f t="shared" si="57"/>
        <v>0</v>
      </c>
      <c r="P167" s="90">
        <f t="shared" si="57"/>
        <v>0</v>
      </c>
      <c r="Q167" s="91">
        <f t="shared" si="57"/>
        <v>0</v>
      </c>
      <c r="R167" s="88">
        <f t="shared" si="57"/>
        <v>0</v>
      </c>
      <c r="S167" s="90">
        <f t="shared" si="57"/>
        <v>0</v>
      </c>
      <c r="T167" s="92">
        <f t="shared" si="57"/>
        <v>0</v>
      </c>
    </row>
    <row r="168" spans="1:20" s="18" customFormat="1" ht="25.5" hidden="1" customHeight="1" x14ac:dyDescent="0.25">
      <c r="A168" s="128" t="s">
        <v>271</v>
      </c>
      <c r="B168" s="93" t="s">
        <v>683</v>
      </c>
      <c r="C168" s="532" t="s">
        <v>367</v>
      </c>
      <c r="D168" s="533"/>
      <c r="E168" s="533"/>
      <c r="F168" s="272">
        <f t="shared" ref="F168" si="58">SUM(I168:T168)</f>
        <v>0</v>
      </c>
      <c r="G168" s="165"/>
      <c r="H168" s="168">
        <f t="shared" si="48"/>
        <v>0</v>
      </c>
      <c r="I168" s="95"/>
      <c r="J168" s="96"/>
      <c r="K168" s="96"/>
      <c r="L168" s="96"/>
      <c r="M168" s="96"/>
      <c r="N168" s="99"/>
      <c r="O168" s="96"/>
      <c r="P168" s="98"/>
      <c r="Q168" s="99"/>
      <c r="R168" s="96"/>
      <c r="S168" s="98"/>
      <c r="T168" s="100"/>
    </row>
    <row r="169" spans="1:20" s="18" customFormat="1" ht="16.350000000000001" hidden="1" customHeight="1" x14ac:dyDescent="0.25">
      <c r="A169" s="128" t="s">
        <v>272</v>
      </c>
      <c r="B169" s="93" t="s">
        <v>684</v>
      </c>
      <c r="C169" s="590" t="s">
        <v>812</v>
      </c>
      <c r="D169" s="591"/>
      <c r="E169" s="591"/>
      <c r="F169" s="272">
        <f>F170+F171+F172+F173+F174+F175+F176+F177+F178+F179</f>
        <v>0</v>
      </c>
      <c r="G169" s="165">
        <f t="shared" ref="G169:T169" si="59">G170+G171+G172+G173+G174+G175+G176+G177+G178+G179</f>
        <v>0</v>
      </c>
      <c r="H169" s="168">
        <f t="shared" si="48"/>
        <v>0</v>
      </c>
      <c r="I169" s="95">
        <f t="shared" si="59"/>
        <v>0</v>
      </c>
      <c r="J169" s="96">
        <f t="shared" si="59"/>
        <v>0</v>
      </c>
      <c r="K169" s="96">
        <f t="shared" si="59"/>
        <v>0</v>
      </c>
      <c r="L169" s="96">
        <f t="shared" si="59"/>
        <v>0</v>
      </c>
      <c r="M169" s="96">
        <f t="shared" si="59"/>
        <v>0</v>
      </c>
      <c r="N169" s="99">
        <f t="shared" si="59"/>
        <v>0</v>
      </c>
      <c r="O169" s="96">
        <f t="shared" si="59"/>
        <v>0</v>
      </c>
      <c r="P169" s="98">
        <f t="shared" si="59"/>
        <v>0</v>
      </c>
      <c r="Q169" s="99">
        <f t="shared" si="59"/>
        <v>0</v>
      </c>
      <c r="R169" s="96">
        <f t="shared" si="59"/>
        <v>0</v>
      </c>
      <c r="S169" s="98">
        <f t="shared" si="59"/>
        <v>0</v>
      </c>
      <c r="T169" s="100">
        <f t="shared" si="59"/>
        <v>0</v>
      </c>
    </row>
    <row r="170" spans="1:20" hidden="1" x14ac:dyDescent="0.25">
      <c r="B170" s="55"/>
      <c r="C170" s="2"/>
      <c r="D170" s="524" t="s">
        <v>813</v>
      </c>
      <c r="E170" s="524"/>
      <c r="F170" s="258">
        <f t="shared" ref="F170:F179" si="60">SUM(I170:T170)</f>
        <v>0</v>
      </c>
      <c r="G170" s="151"/>
      <c r="H170" s="169">
        <f t="shared" si="48"/>
        <v>0</v>
      </c>
      <c r="I170" s="76"/>
      <c r="J170" s="1"/>
      <c r="K170" s="1"/>
      <c r="L170" s="1"/>
      <c r="M170" s="1"/>
      <c r="N170" s="82"/>
      <c r="O170" s="1"/>
      <c r="P170" s="42"/>
      <c r="Q170" s="82"/>
      <c r="R170" s="1"/>
      <c r="S170" s="42"/>
      <c r="T170" s="44"/>
    </row>
    <row r="171" spans="1:20" hidden="1" x14ac:dyDescent="0.25">
      <c r="B171" s="55"/>
      <c r="C171" s="2"/>
      <c r="D171" s="524" t="s">
        <v>814</v>
      </c>
      <c r="E171" s="524"/>
      <c r="F171" s="258">
        <f t="shared" si="60"/>
        <v>0</v>
      </c>
      <c r="G171" s="151"/>
      <c r="H171" s="169">
        <f t="shared" si="48"/>
        <v>0</v>
      </c>
      <c r="I171" s="76"/>
      <c r="J171" s="1"/>
      <c r="K171" s="1"/>
      <c r="L171" s="1"/>
      <c r="M171" s="1"/>
      <c r="N171" s="82"/>
      <c r="O171" s="1"/>
      <c r="P171" s="42"/>
      <c r="Q171" s="82"/>
      <c r="R171" s="1"/>
      <c r="S171" s="42"/>
      <c r="T171" s="44"/>
    </row>
    <row r="172" spans="1:20" hidden="1" x14ac:dyDescent="0.25">
      <c r="B172" s="55"/>
      <c r="C172" s="2"/>
      <c r="D172" s="524" t="s">
        <v>545</v>
      </c>
      <c r="E172" s="524"/>
      <c r="F172" s="258">
        <f t="shared" si="60"/>
        <v>0</v>
      </c>
      <c r="G172" s="151"/>
      <c r="H172" s="169">
        <f t="shared" si="48"/>
        <v>0</v>
      </c>
      <c r="I172" s="76"/>
      <c r="J172" s="1"/>
      <c r="K172" s="1"/>
      <c r="L172" s="1"/>
      <c r="M172" s="1"/>
      <c r="N172" s="82"/>
      <c r="O172" s="1"/>
      <c r="P172" s="42"/>
      <c r="Q172" s="82"/>
      <c r="R172" s="1"/>
      <c r="S172" s="42"/>
      <c r="T172" s="44"/>
    </row>
    <row r="173" spans="1:20" ht="25.5" hidden="1" customHeight="1" x14ac:dyDescent="0.25">
      <c r="B173" s="55"/>
      <c r="C173" s="2"/>
      <c r="D173" s="523" t="s">
        <v>548</v>
      </c>
      <c r="E173" s="523"/>
      <c r="F173" s="268">
        <f t="shared" si="60"/>
        <v>0</v>
      </c>
      <c r="G173" s="161"/>
      <c r="H173" s="169">
        <f t="shared" si="48"/>
        <v>0</v>
      </c>
      <c r="I173" s="76"/>
      <c r="J173" s="1"/>
      <c r="K173" s="1"/>
      <c r="L173" s="1"/>
      <c r="M173" s="1"/>
      <c r="N173" s="82"/>
      <c r="O173" s="1"/>
      <c r="P173" s="42"/>
      <c r="Q173" s="82"/>
      <c r="R173" s="1"/>
      <c r="S173" s="42"/>
      <c r="T173" s="44"/>
    </row>
    <row r="174" spans="1:20" hidden="1" x14ac:dyDescent="0.25">
      <c r="B174" s="55"/>
      <c r="C174" s="2"/>
      <c r="D174" s="524" t="s">
        <v>550</v>
      </c>
      <c r="E174" s="524"/>
      <c r="F174" s="258">
        <f t="shared" si="60"/>
        <v>0</v>
      </c>
      <c r="G174" s="151"/>
      <c r="H174" s="169">
        <f t="shared" si="48"/>
        <v>0</v>
      </c>
      <c r="I174" s="76"/>
      <c r="J174" s="1"/>
      <c r="K174" s="1"/>
      <c r="L174" s="1"/>
      <c r="M174" s="1"/>
      <c r="N174" s="82"/>
      <c r="O174" s="1"/>
      <c r="P174" s="42"/>
      <c r="Q174" s="82"/>
      <c r="R174" s="1"/>
      <c r="S174" s="42"/>
      <c r="T174" s="44"/>
    </row>
    <row r="175" spans="1:20" hidden="1" x14ac:dyDescent="0.25">
      <c r="B175" s="55"/>
      <c r="C175" s="2"/>
      <c r="D175" s="524" t="s">
        <v>551</v>
      </c>
      <c r="E175" s="524"/>
      <c r="F175" s="258">
        <f t="shared" si="60"/>
        <v>0</v>
      </c>
      <c r="G175" s="151"/>
      <c r="H175" s="169">
        <f t="shared" si="48"/>
        <v>0</v>
      </c>
      <c r="I175" s="76"/>
      <c r="J175" s="1"/>
      <c r="K175" s="1"/>
      <c r="L175" s="1"/>
      <c r="M175" s="1"/>
      <c r="N175" s="82"/>
      <c r="O175" s="1"/>
      <c r="P175" s="42"/>
      <c r="Q175" s="82"/>
      <c r="R175" s="1"/>
      <c r="S175" s="42"/>
      <c r="T175" s="44"/>
    </row>
    <row r="176" spans="1:20" ht="25.5" hidden="1" customHeight="1" x14ac:dyDescent="0.25">
      <c r="B176" s="55"/>
      <c r="C176" s="2"/>
      <c r="D176" s="523" t="s">
        <v>555</v>
      </c>
      <c r="E176" s="523"/>
      <c r="F176" s="268">
        <f t="shared" si="60"/>
        <v>0</v>
      </c>
      <c r="G176" s="161"/>
      <c r="H176" s="169">
        <f t="shared" si="48"/>
        <v>0</v>
      </c>
      <c r="I176" s="76"/>
      <c r="J176" s="1"/>
      <c r="K176" s="1"/>
      <c r="L176" s="1"/>
      <c r="M176" s="1"/>
      <c r="N176" s="82"/>
      <c r="O176" s="1"/>
      <c r="P176" s="42"/>
      <c r="Q176" s="82"/>
      <c r="R176" s="1"/>
      <c r="S176" s="42"/>
      <c r="T176" s="44"/>
    </row>
    <row r="177" spans="1:20" ht="25.5" hidden="1" customHeight="1" x14ac:dyDescent="0.25">
      <c r="B177" s="55"/>
      <c r="C177" s="2"/>
      <c r="D177" s="523" t="s">
        <v>558</v>
      </c>
      <c r="E177" s="523"/>
      <c r="F177" s="268">
        <f t="shared" si="60"/>
        <v>0</v>
      </c>
      <c r="G177" s="161"/>
      <c r="H177" s="169">
        <f t="shared" si="48"/>
        <v>0</v>
      </c>
      <c r="I177" s="76"/>
      <c r="J177" s="1"/>
      <c r="K177" s="1"/>
      <c r="L177" s="1"/>
      <c r="M177" s="1"/>
      <c r="N177" s="82"/>
      <c r="O177" s="1"/>
      <c r="P177" s="42"/>
      <c r="Q177" s="82"/>
      <c r="R177" s="1"/>
      <c r="S177" s="42"/>
      <c r="T177" s="44"/>
    </row>
    <row r="178" spans="1:20" ht="25.5" hidden="1" customHeight="1" x14ac:dyDescent="0.25">
      <c r="B178" s="55"/>
      <c r="C178" s="2"/>
      <c r="D178" s="523" t="s">
        <v>560</v>
      </c>
      <c r="E178" s="523"/>
      <c r="F178" s="268">
        <f t="shared" si="60"/>
        <v>0</v>
      </c>
      <c r="G178" s="161"/>
      <c r="H178" s="169">
        <f t="shared" si="48"/>
        <v>0</v>
      </c>
      <c r="I178" s="76"/>
      <c r="J178" s="1"/>
      <c r="K178" s="1"/>
      <c r="L178" s="1"/>
      <c r="M178" s="1"/>
      <c r="N178" s="82"/>
      <c r="O178" s="1"/>
      <c r="P178" s="42"/>
      <c r="Q178" s="82"/>
      <c r="R178" s="1"/>
      <c r="S178" s="42"/>
      <c r="T178" s="44"/>
    </row>
    <row r="179" spans="1:20" ht="25.5" hidden="1" customHeight="1" x14ac:dyDescent="0.25">
      <c r="B179" s="55"/>
      <c r="C179" s="2"/>
      <c r="D179" s="523" t="s">
        <v>563</v>
      </c>
      <c r="E179" s="523"/>
      <c r="F179" s="268">
        <f t="shared" si="60"/>
        <v>0</v>
      </c>
      <c r="G179" s="161"/>
      <c r="H179" s="169">
        <f t="shared" si="48"/>
        <v>0</v>
      </c>
      <c r="I179" s="76"/>
      <c r="J179" s="1"/>
      <c r="K179" s="1"/>
      <c r="L179" s="1"/>
      <c r="M179" s="1"/>
      <c r="N179" s="82"/>
      <c r="O179" s="1"/>
      <c r="P179" s="42"/>
      <c r="Q179" s="82"/>
      <c r="R179" s="1"/>
      <c r="S179" s="42"/>
      <c r="T179" s="44"/>
    </row>
    <row r="180" spans="1:20" s="18" customFormat="1" ht="25.5" hidden="1" customHeight="1" x14ac:dyDescent="0.25">
      <c r="A180" s="131" t="s">
        <v>273</v>
      </c>
      <c r="B180" s="93" t="s">
        <v>685</v>
      </c>
      <c r="C180" s="590" t="s">
        <v>606</v>
      </c>
      <c r="D180" s="591"/>
      <c r="E180" s="591"/>
      <c r="F180" s="272">
        <f>F181+F182+F183+F184+F185+F186+F187+F188+F189+F190</f>
        <v>0</v>
      </c>
      <c r="G180" s="165">
        <f t="shared" ref="G180:T180" si="61">G181+G182+G183+G184+G185+G186+G187+G188+G189+G190</f>
        <v>0</v>
      </c>
      <c r="H180" s="168">
        <f t="shared" si="48"/>
        <v>0</v>
      </c>
      <c r="I180" s="95">
        <f t="shared" si="61"/>
        <v>0</v>
      </c>
      <c r="J180" s="96">
        <f t="shared" si="61"/>
        <v>0</v>
      </c>
      <c r="K180" s="96">
        <f t="shared" si="61"/>
        <v>0</v>
      </c>
      <c r="L180" s="96">
        <f t="shared" si="61"/>
        <v>0</v>
      </c>
      <c r="M180" s="96">
        <f t="shared" si="61"/>
        <v>0</v>
      </c>
      <c r="N180" s="99">
        <f t="shared" si="61"/>
        <v>0</v>
      </c>
      <c r="O180" s="96">
        <f t="shared" si="61"/>
        <v>0</v>
      </c>
      <c r="P180" s="98">
        <f t="shared" si="61"/>
        <v>0</v>
      </c>
      <c r="Q180" s="99">
        <f t="shared" si="61"/>
        <v>0</v>
      </c>
      <c r="R180" s="96">
        <f t="shared" si="61"/>
        <v>0</v>
      </c>
      <c r="S180" s="98">
        <f t="shared" si="61"/>
        <v>0</v>
      </c>
      <c r="T180" s="100">
        <f t="shared" si="61"/>
        <v>0</v>
      </c>
    </row>
    <row r="181" spans="1:20" hidden="1" x14ac:dyDescent="0.25">
      <c r="B181" s="55"/>
      <c r="C181" s="2"/>
      <c r="D181" s="524" t="s">
        <v>815</v>
      </c>
      <c r="E181" s="524"/>
      <c r="F181" s="258">
        <f t="shared" ref="F181:F190" si="62">SUM(I181:T181)</f>
        <v>0</v>
      </c>
      <c r="G181" s="151"/>
      <c r="H181" s="169">
        <f t="shared" si="48"/>
        <v>0</v>
      </c>
      <c r="I181" s="76"/>
      <c r="J181" s="1"/>
      <c r="K181" s="1"/>
      <c r="L181" s="1"/>
      <c r="M181" s="1"/>
      <c r="N181" s="82"/>
      <c r="O181" s="1"/>
      <c r="P181" s="42"/>
      <c r="Q181" s="82"/>
      <c r="R181" s="1"/>
      <c r="S181" s="42"/>
      <c r="T181" s="44"/>
    </row>
    <row r="182" spans="1:20" hidden="1" x14ac:dyDescent="0.25">
      <c r="B182" s="55"/>
      <c r="C182" s="2"/>
      <c r="D182" s="524" t="s">
        <v>816</v>
      </c>
      <c r="E182" s="524"/>
      <c r="F182" s="258">
        <f t="shared" si="62"/>
        <v>0</v>
      </c>
      <c r="G182" s="151"/>
      <c r="H182" s="169">
        <f t="shared" si="48"/>
        <v>0</v>
      </c>
      <c r="I182" s="76"/>
      <c r="J182" s="1"/>
      <c r="K182" s="1"/>
      <c r="L182" s="1"/>
      <c r="M182" s="1"/>
      <c r="N182" s="82"/>
      <c r="O182" s="1"/>
      <c r="P182" s="42"/>
      <c r="Q182" s="82"/>
      <c r="R182" s="1"/>
      <c r="S182" s="42"/>
      <c r="T182" s="44"/>
    </row>
    <row r="183" spans="1:20" hidden="1" x14ac:dyDescent="0.25">
      <c r="B183" s="55"/>
      <c r="C183" s="2"/>
      <c r="D183" s="524" t="s">
        <v>546</v>
      </c>
      <c r="E183" s="524"/>
      <c r="F183" s="258">
        <f t="shared" si="62"/>
        <v>0</v>
      </c>
      <c r="G183" s="151"/>
      <c r="H183" s="169">
        <f t="shared" si="48"/>
        <v>0</v>
      </c>
      <c r="I183" s="76"/>
      <c r="J183" s="1"/>
      <c r="K183" s="1"/>
      <c r="L183" s="1"/>
      <c r="M183" s="1"/>
      <c r="N183" s="82"/>
      <c r="O183" s="1"/>
      <c r="P183" s="42"/>
      <c r="Q183" s="82"/>
      <c r="R183" s="1"/>
      <c r="S183" s="42"/>
      <c r="T183" s="44"/>
    </row>
    <row r="184" spans="1:20" ht="25.5" hidden="1" customHeight="1" x14ac:dyDescent="0.25">
      <c r="B184" s="55"/>
      <c r="C184" s="2"/>
      <c r="D184" s="523" t="s">
        <v>549</v>
      </c>
      <c r="E184" s="523"/>
      <c r="F184" s="268">
        <f t="shared" si="62"/>
        <v>0</v>
      </c>
      <c r="G184" s="161"/>
      <c r="H184" s="169">
        <f t="shared" si="48"/>
        <v>0</v>
      </c>
      <c r="I184" s="76"/>
      <c r="J184" s="1"/>
      <c r="K184" s="1"/>
      <c r="L184" s="1"/>
      <c r="M184" s="1"/>
      <c r="N184" s="82"/>
      <c r="O184" s="1"/>
      <c r="P184" s="42"/>
      <c r="Q184" s="82"/>
      <c r="R184" s="1"/>
      <c r="S184" s="42"/>
      <c r="T184" s="44"/>
    </row>
    <row r="185" spans="1:20" hidden="1" x14ac:dyDescent="0.25">
      <c r="B185" s="55"/>
      <c r="C185" s="2"/>
      <c r="D185" s="524" t="s">
        <v>552</v>
      </c>
      <c r="E185" s="524"/>
      <c r="F185" s="258">
        <f t="shared" si="62"/>
        <v>0</v>
      </c>
      <c r="G185" s="151"/>
      <c r="H185" s="169">
        <f t="shared" si="48"/>
        <v>0</v>
      </c>
      <c r="I185" s="76"/>
      <c r="J185" s="1"/>
      <c r="K185" s="1"/>
      <c r="L185" s="1"/>
      <c r="M185" s="1"/>
      <c r="N185" s="82"/>
      <c r="O185" s="1"/>
      <c r="P185" s="42"/>
      <c r="Q185" s="82"/>
      <c r="R185" s="1"/>
      <c r="S185" s="42"/>
      <c r="T185" s="44"/>
    </row>
    <row r="186" spans="1:20" hidden="1" x14ac:dyDescent="0.25">
      <c r="B186" s="55"/>
      <c r="C186" s="2"/>
      <c r="D186" s="524" t="s">
        <v>817</v>
      </c>
      <c r="E186" s="524"/>
      <c r="F186" s="258">
        <f t="shared" si="62"/>
        <v>0</v>
      </c>
      <c r="G186" s="151"/>
      <c r="H186" s="169">
        <f t="shared" si="48"/>
        <v>0</v>
      </c>
      <c r="I186" s="76"/>
      <c r="J186" s="1"/>
      <c r="K186" s="1"/>
      <c r="L186" s="1"/>
      <c r="M186" s="1"/>
      <c r="N186" s="82"/>
      <c r="O186" s="1"/>
      <c r="P186" s="42"/>
      <c r="Q186" s="82"/>
      <c r="R186" s="1"/>
      <c r="S186" s="42"/>
      <c r="T186" s="44"/>
    </row>
    <row r="187" spans="1:20" ht="25.5" hidden="1" customHeight="1" x14ac:dyDescent="0.25">
      <c r="B187" s="55"/>
      <c r="C187" s="2"/>
      <c r="D187" s="523" t="s">
        <v>556</v>
      </c>
      <c r="E187" s="523"/>
      <c r="F187" s="268">
        <f t="shared" si="62"/>
        <v>0</v>
      </c>
      <c r="G187" s="161"/>
      <c r="H187" s="169">
        <f t="shared" si="48"/>
        <v>0</v>
      </c>
      <c r="I187" s="76"/>
      <c r="J187" s="1"/>
      <c r="K187" s="1"/>
      <c r="L187" s="1"/>
      <c r="M187" s="1"/>
      <c r="N187" s="82"/>
      <c r="O187" s="1"/>
      <c r="P187" s="42"/>
      <c r="Q187" s="82"/>
      <c r="R187" s="1"/>
      <c r="S187" s="42"/>
      <c r="T187" s="44"/>
    </row>
    <row r="188" spans="1:20" ht="25.5" hidden="1" customHeight="1" x14ac:dyDescent="0.25">
      <c r="B188" s="55"/>
      <c r="C188" s="2"/>
      <c r="D188" s="523" t="s">
        <v>559</v>
      </c>
      <c r="E188" s="523"/>
      <c r="F188" s="268">
        <f t="shared" si="62"/>
        <v>0</v>
      </c>
      <c r="G188" s="161"/>
      <c r="H188" s="169">
        <f t="shared" si="48"/>
        <v>0</v>
      </c>
      <c r="I188" s="76"/>
      <c r="J188" s="1"/>
      <c r="K188" s="1"/>
      <c r="L188" s="1"/>
      <c r="M188" s="1"/>
      <c r="N188" s="82"/>
      <c r="O188" s="1"/>
      <c r="P188" s="42"/>
      <c r="Q188" s="82"/>
      <c r="R188" s="1"/>
      <c r="S188" s="42"/>
      <c r="T188" s="44"/>
    </row>
    <row r="189" spans="1:20" ht="25.5" hidden="1" customHeight="1" x14ac:dyDescent="0.25">
      <c r="B189" s="55"/>
      <c r="C189" s="2"/>
      <c r="D189" s="523" t="s">
        <v>561</v>
      </c>
      <c r="E189" s="523"/>
      <c r="F189" s="268">
        <f t="shared" si="62"/>
        <v>0</v>
      </c>
      <c r="G189" s="161"/>
      <c r="H189" s="169">
        <f t="shared" si="48"/>
        <v>0</v>
      </c>
      <c r="I189" s="76"/>
      <c r="J189" s="1"/>
      <c r="K189" s="1"/>
      <c r="L189" s="1"/>
      <c r="M189" s="1"/>
      <c r="N189" s="82"/>
      <c r="O189" s="1"/>
      <c r="P189" s="42"/>
      <c r="Q189" s="82"/>
      <c r="R189" s="1"/>
      <c r="S189" s="42"/>
      <c r="T189" s="44"/>
    </row>
    <row r="190" spans="1:20" ht="25.5" hidden="1" customHeight="1" x14ac:dyDescent="0.25">
      <c r="B190" s="55"/>
      <c r="C190" s="2"/>
      <c r="D190" s="523" t="s">
        <v>564</v>
      </c>
      <c r="E190" s="523"/>
      <c r="F190" s="268">
        <f t="shared" si="62"/>
        <v>0</v>
      </c>
      <c r="G190" s="161"/>
      <c r="H190" s="169">
        <f t="shared" si="48"/>
        <v>0</v>
      </c>
      <c r="I190" s="76"/>
      <c r="J190" s="1"/>
      <c r="K190" s="1"/>
      <c r="L190" s="1"/>
      <c r="M190" s="1"/>
      <c r="N190" s="82"/>
      <c r="O190" s="1"/>
      <c r="P190" s="42"/>
      <c r="Q190" s="82"/>
      <c r="R190" s="1"/>
      <c r="S190" s="42"/>
      <c r="T190" s="44"/>
    </row>
    <row r="191" spans="1:20" s="18" customFormat="1" hidden="1" x14ac:dyDescent="0.25">
      <c r="A191" s="128" t="s">
        <v>274</v>
      </c>
      <c r="B191" s="93" t="s">
        <v>686</v>
      </c>
      <c r="C191" s="556" t="s">
        <v>275</v>
      </c>
      <c r="D191" s="557"/>
      <c r="E191" s="557"/>
      <c r="F191" s="259">
        <f>F192+F193+F194+F195+F196+F197+F198+F199+F200+F201</f>
        <v>0</v>
      </c>
      <c r="G191" s="152">
        <f t="shared" ref="G191:T191" si="63">G192+G193+G194+G195+G196+G197+G198+G199+G200+G201</f>
        <v>0</v>
      </c>
      <c r="H191" s="168">
        <f t="shared" si="48"/>
        <v>0</v>
      </c>
      <c r="I191" s="95">
        <f t="shared" si="63"/>
        <v>0</v>
      </c>
      <c r="J191" s="96">
        <f t="shared" si="63"/>
        <v>0</v>
      </c>
      <c r="K191" s="96">
        <f t="shared" si="63"/>
        <v>0</v>
      </c>
      <c r="L191" s="96">
        <f t="shared" si="63"/>
        <v>0</v>
      </c>
      <c r="M191" s="96">
        <f t="shared" si="63"/>
        <v>0</v>
      </c>
      <c r="N191" s="99">
        <f t="shared" si="63"/>
        <v>0</v>
      </c>
      <c r="O191" s="96">
        <f t="shared" si="63"/>
        <v>0</v>
      </c>
      <c r="P191" s="98">
        <f t="shared" si="63"/>
        <v>0</v>
      </c>
      <c r="Q191" s="99">
        <f t="shared" si="63"/>
        <v>0</v>
      </c>
      <c r="R191" s="96">
        <f t="shared" si="63"/>
        <v>0</v>
      </c>
      <c r="S191" s="98">
        <f t="shared" si="63"/>
        <v>0</v>
      </c>
      <c r="T191" s="100">
        <f t="shared" si="63"/>
        <v>0</v>
      </c>
    </row>
    <row r="192" spans="1:20" hidden="1" x14ac:dyDescent="0.25">
      <c r="B192" s="55"/>
      <c r="C192" s="2"/>
      <c r="D192" s="524" t="s">
        <v>371</v>
      </c>
      <c r="E192" s="524"/>
      <c r="F192" s="258">
        <f t="shared" ref="F192:F201" si="64">SUM(I192:T192)</f>
        <v>0</v>
      </c>
      <c r="G192" s="151"/>
      <c r="H192" s="169">
        <f t="shared" si="48"/>
        <v>0</v>
      </c>
      <c r="I192" s="76"/>
      <c r="J192" s="1"/>
      <c r="K192" s="1"/>
      <c r="L192" s="1"/>
      <c r="M192" s="1"/>
      <c r="N192" s="82"/>
      <c r="O192" s="1"/>
      <c r="P192" s="42"/>
      <c r="Q192" s="82"/>
      <c r="R192" s="1"/>
      <c r="S192" s="42"/>
      <c r="T192" s="44"/>
    </row>
    <row r="193" spans="1:20" hidden="1" x14ac:dyDescent="0.25">
      <c r="B193" s="55"/>
      <c r="C193" s="2"/>
      <c r="D193" s="524" t="s">
        <v>544</v>
      </c>
      <c r="E193" s="524"/>
      <c r="F193" s="258">
        <f t="shared" si="64"/>
        <v>0</v>
      </c>
      <c r="G193" s="151"/>
      <c r="H193" s="169">
        <f t="shared" si="48"/>
        <v>0</v>
      </c>
      <c r="I193" s="76"/>
      <c r="J193" s="1"/>
      <c r="K193" s="1"/>
      <c r="L193" s="1"/>
      <c r="M193" s="1"/>
      <c r="N193" s="82"/>
      <c r="O193" s="1"/>
      <c r="P193" s="42"/>
      <c r="Q193" s="82"/>
      <c r="R193" s="1"/>
      <c r="S193" s="42"/>
      <c r="T193" s="44"/>
    </row>
    <row r="194" spans="1:20" hidden="1" x14ac:dyDescent="0.25">
      <c r="B194" s="55"/>
      <c r="C194" s="2"/>
      <c r="D194" s="524" t="s">
        <v>547</v>
      </c>
      <c r="E194" s="524"/>
      <c r="F194" s="258">
        <f t="shared" si="64"/>
        <v>0</v>
      </c>
      <c r="G194" s="151"/>
      <c r="H194" s="169">
        <f t="shared" si="48"/>
        <v>0</v>
      </c>
      <c r="I194" s="76"/>
      <c r="J194" s="1"/>
      <c r="K194" s="1"/>
      <c r="L194" s="1"/>
      <c r="M194" s="1"/>
      <c r="N194" s="82"/>
      <c r="O194" s="1"/>
      <c r="P194" s="42"/>
      <c r="Q194" s="82"/>
      <c r="R194" s="1"/>
      <c r="S194" s="42"/>
      <c r="T194" s="44"/>
    </row>
    <row r="195" spans="1:20" hidden="1" x14ac:dyDescent="0.25">
      <c r="B195" s="55"/>
      <c r="C195" s="2"/>
      <c r="D195" s="523" t="s">
        <v>818</v>
      </c>
      <c r="E195" s="523"/>
      <c r="F195" s="268">
        <f t="shared" si="64"/>
        <v>0</v>
      </c>
      <c r="G195" s="161"/>
      <c r="H195" s="169">
        <f t="shared" si="48"/>
        <v>0</v>
      </c>
      <c r="I195" s="76"/>
      <c r="J195" s="1"/>
      <c r="K195" s="1"/>
      <c r="L195" s="1"/>
      <c r="M195" s="1"/>
      <c r="N195" s="82"/>
      <c r="O195" s="1"/>
      <c r="P195" s="42"/>
      <c r="Q195" s="82"/>
      <c r="R195" s="1"/>
      <c r="S195" s="42"/>
      <c r="T195" s="44"/>
    </row>
    <row r="196" spans="1:20" hidden="1" x14ac:dyDescent="0.25">
      <c r="B196" s="55"/>
      <c r="C196" s="2"/>
      <c r="D196" s="524" t="s">
        <v>554</v>
      </c>
      <c r="E196" s="524"/>
      <c r="F196" s="258">
        <f t="shared" si="64"/>
        <v>0</v>
      </c>
      <c r="G196" s="151"/>
      <c r="H196" s="169">
        <f t="shared" si="48"/>
        <v>0</v>
      </c>
      <c r="I196" s="76"/>
      <c r="J196" s="1"/>
      <c r="K196" s="1"/>
      <c r="L196" s="1"/>
      <c r="M196" s="1"/>
      <c r="N196" s="82"/>
      <c r="O196" s="1"/>
      <c r="P196" s="42"/>
      <c r="Q196" s="82"/>
      <c r="R196" s="1"/>
      <c r="S196" s="42"/>
      <c r="T196" s="44"/>
    </row>
    <row r="197" spans="1:20" hidden="1" x14ac:dyDescent="0.25">
      <c r="B197" s="55"/>
      <c r="C197" s="2"/>
      <c r="D197" s="524" t="s">
        <v>553</v>
      </c>
      <c r="E197" s="524"/>
      <c r="F197" s="258">
        <f t="shared" si="64"/>
        <v>0</v>
      </c>
      <c r="G197" s="151"/>
      <c r="H197" s="169">
        <f t="shared" si="48"/>
        <v>0</v>
      </c>
      <c r="I197" s="76"/>
      <c r="J197" s="1"/>
      <c r="K197" s="1"/>
      <c r="L197" s="1"/>
      <c r="M197" s="1"/>
      <c r="N197" s="82"/>
      <c r="O197" s="1"/>
      <c r="P197" s="42"/>
      <c r="Q197" s="82"/>
      <c r="R197" s="1"/>
      <c r="S197" s="42"/>
      <c r="T197" s="44"/>
    </row>
    <row r="198" spans="1:20" ht="25.5" hidden="1" customHeight="1" x14ac:dyDescent="0.25">
      <c r="B198" s="55"/>
      <c r="C198" s="2"/>
      <c r="D198" s="523" t="s">
        <v>557</v>
      </c>
      <c r="E198" s="523"/>
      <c r="F198" s="268">
        <f t="shared" si="64"/>
        <v>0</v>
      </c>
      <c r="G198" s="161"/>
      <c r="H198" s="169">
        <f t="shared" si="48"/>
        <v>0</v>
      </c>
      <c r="I198" s="76"/>
      <c r="J198" s="1"/>
      <c r="K198" s="1"/>
      <c r="L198" s="1"/>
      <c r="M198" s="1"/>
      <c r="N198" s="82"/>
      <c r="O198" s="1"/>
      <c r="P198" s="42"/>
      <c r="Q198" s="82"/>
      <c r="R198" s="1"/>
      <c r="S198" s="42"/>
      <c r="T198" s="44"/>
    </row>
    <row r="199" spans="1:20" hidden="1" x14ac:dyDescent="0.25">
      <c r="B199" s="55"/>
      <c r="C199" s="2"/>
      <c r="D199" s="524" t="s">
        <v>819</v>
      </c>
      <c r="E199" s="524"/>
      <c r="F199" s="258">
        <f t="shared" si="64"/>
        <v>0</v>
      </c>
      <c r="G199" s="151"/>
      <c r="H199" s="169">
        <f t="shared" si="48"/>
        <v>0</v>
      </c>
      <c r="I199" s="76"/>
      <c r="J199" s="1"/>
      <c r="K199" s="1"/>
      <c r="L199" s="1"/>
      <c r="M199" s="1"/>
      <c r="N199" s="82"/>
      <c r="O199" s="1"/>
      <c r="P199" s="42"/>
      <c r="Q199" s="82"/>
      <c r="R199" s="1"/>
      <c r="S199" s="42"/>
      <c r="T199" s="44"/>
    </row>
    <row r="200" spans="1:20" ht="25.5" hidden="1" customHeight="1" x14ac:dyDescent="0.25">
      <c r="B200" s="55"/>
      <c r="C200" s="2"/>
      <c r="D200" s="523" t="s">
        <v>562</v>
      </c>
      <c r="E200" s="523"/>
      <c r="F200" s="268">
        <f t="shared" si="64"/>
        <v>0</v>
      </c>
      <c r="G200" s="161"/>
      <c r="H200" s="169">
        <f t="shared" si="48"/>
        <v>0</v>
      </c>
      <c r="I200" s="76"/>
      <c r="J200" s="1"/>
      <c r="K200" s="1"/>
      <c r="L200" s="1"/>
      <c r="M200" s="1"/>
      <c r="N200" s="82"/>
      <c r="O200" s="1"/>
      <c r="P200" s="42"/>
      <c r="Q200" s="82"/>
      <c r="R200" s="1"/>
      <c r="S200" s="42"/>
      <c r="T200" s="44"/>
    </row>
    <row r="201" spans="1:20" ht="25.5" hidden="1" customHeight="1" x14ac:dyDescent="0.25">
      <c r="B201" s="55"/>
      <c r="C201" s="2"/>
      <c r="D201" s="523" t="s">
        <v>565</v>
      </c>
      <c r="E201" s="523"/>
      <c r="F201" s="268">
        <f t="shared" si="64"/>
        <v>0</v>
      </c>
      <c r="G201" s="161"/>
      <c r="H201" s="169">
        <f t="shared" si="48"/>
        <v>0</v>
      </c>
      <c r="I201" s="76"/>
      <c r="J201" s="1"/>
      <c r="K201" s="1"/>
      <c r="L201" s="1"/>
      <c r="M201" s="1"/>
      <c r="N201" s="82"/>
      <c r="O201" s="1"/>
      <c r="P201" s="42"/>
      <c r="Q201" s="82"/>
      <c r="R201" s="1"/>
      <c r="S201" s="42"/>
      <c r="T201" s="44"/>
    </row>
    <row r="202" spans="1:20" s="18" customFormat="1" ht="25.5" hidden="1" customHeight="1" x14ac:dyDescent="0.25">
      <c r="A202" s="128" t="s">
        <v>276</v>
      </c>
      <c r="B202" s="93" t="s">
        <v>687</v>
      </c>
      <c r="C202" s="590" t="s">
        <v>607</v>
      </c>
      <c r="D202" s="591"/>
      <c r="E202" s="591"/>
      <c r="F202" s="272">
        <f>F203+F204</f>
        <v>0</v>
      </c>
      <c r="G202" s="165">
        <f t="shared" ref="G202:T202" si="65">G203+G204</f>
        <v>0</v>
      </c>
      <c r="H202" s="168">
        <f t="shared" si="48"/>
        <v>0</v>
      </c>
      <c r="I202" s="95">
        <f t="shared" si="65"/>
        <v>0</v>
      </c>
      <c r="J202" s="96">
        <f t="shared" si="65"/>
        <v>0</v>
      </c>
      <c r="K202" s="96">
        <f t="shared" si="65"/>
        <v>0</v>
      </c>
      <c r="L202" s="96">
        <f t="shared" si="65"/>
        <v>0</v>
      </c>
      <c r="M202" s="96">
        <f t="shared" si="65"/>
        <v>0</v>
      </c>
      <c r="N202" s="99">
        <f t="shared" si="65"/>
        <v>0</v>
      </c>
      <c r="O202" s="96">
        <f t="shared" si="65"/>
        <v>0</v>
      </c>
      <c r="P202" s="98">
        <f t="shared" si="65"/>
        <v>0</v>
      </c>
      <c r="Q202" s="99">
        <f t="shared" si="65"/>
        <v>0</v>
      </c>
      <c r="R202" s="96">
        <f t="shared" si="65"/>
        <v>0</v>
      </c>
      <c r="S202" s="98">
        <f t="shared" si="65"/>
        <v>0</v>
      </c>
      <c r="T202" s="100">
        <f t="shared" si="65"/>
        <v>0</v>
      </c>
    </row>
    <row r="203" spans="1:20" ht="25.5" hidden="1" customHeight="1" x14ac:dyDescent="0.25">
      <c r="B203" s="55"/>
      <c r="C203" s="2"/>
      <c r="D203" s="523" t="s">
        <v>568</v>
      </c>
      <c r="E203" s="523"/>
      <c r="F203" s="268">
        <f t="shared" ref="F203:F204" si="66">SUM(I203:T203)</f>
        <v>0</v>
      </c>
      <c r="G203" s="161"/>
      <c r="H203" s="169">
        <f t="shared" ref="H203:H260" si="67">SUM(F203:G203)</f>
        <v>0</v>
      </c>
      <c r="I203" s="76"/>
      <c r="J203" s="1"/>
      <c r="K203" s="1"/>
      <c r="L203" s="1"/>
      <c r="M203" s="1"/>
      <c r="N203" s="82"/>
      <c r="O203" s="1"/>
      <c r="P203" s="42"/>
      <c r="Q203" s="82"/>
      <c r="R203" s="1"/>
      <c r="S203" s="42"/>
      <c r="T203" s="44"/>
    </row>
    <row r="204" spans="1:20" ht="25.5" hidden="1" customHeight="1" x14ac:dyDescent="0.25">
      <c r="B204" s="55"/>
      <c r="C204" s="2"/>
      <c r="D204" s="523" t="s">
        <v>569</v>
      </c>
      <c r="E204" s="523"/>
      <c r="F204" s="268">
        <f t="shared" si="66"/>
        <v>0</v>
      </c>
      <c r="G204" s="161"/>
      <c r="H204" s="169">
        <f t="shared" si="67"/>
        <v>0</v>
      </c>
      <c r="I204" s="76"/>
      <c r="J204" s="1"/>
      <c r="K204" s="1"/>
      <c r="L204" s="1"/>
      <c r="M204" s="1"/>
      <c r="N204" s="82"/>
      <c r="O204" s="1"/>
      <c r="P204" s="42"/>
      <c r="Q204" s="82"/>
      <c r="R204" s="1"/>
      <c r="S204" s="42"/>
      <c r="T204" s="44"/>
    </row>
    <row r="205" spans="1:20" s="18" customFormat="1" ht="15" hidden="1" customHeight="1" x14ac:dyDescent="0.25">
      <c r="A205" s="128" t="s">
        <v>277</v>
      </c>
      <c r="B205" s="93" t="s">
        <v>688</v>
      </c>
      <c r="C205" s="590" t="s">
        <v>820</v>
      </c>
      <c r="D205" s="591"/>
      <c r="E205" s="591"/>
      <c r="F205" s="272">
        <f>F206+F207+F208+F209+F210+F211+F212+F213+F214+F215+F216</f>
        <v>0</v>
      </c>
      <c r="G205" s="165">
        <f t="shared" ref="G205:T205" si="68">G206+G207+G208+G209+G210+G211+G212+G213+G214+G215+G216</f>
        <v>0</v>
      </c>
      <c r="H205" s="168">
        <f t="shared" si="67"/>
        <v>0</v>
      </c>
      <c r="I205" s="95">
        <f t="shared" si="68"/>
        <v>0</v>
      </c>
      <c r="J205" s="96">
        <f t="shared" si="68"/>
        <v>0</v>
      </c>
      <c r="K205" s="96">
        <f t="shared" si="68"/>
        <v>0</v>
      </c>
      <c r="L205" s="96">
        <f t="shared" si="68"/>
        <v>0</v>
      </c>
      <c r="M205" s="96">
        <f t="shared" si="68"/>
        <v>0</v>
      </c>
      <c r="N205" s="99">
        <f t="shared" si="68"/>
        <v>0</v>
      </c>
      <c r="O205" s="96">
        <f t="shared" si="68"/>
        <v>0</v>
      </c>
      <c r="P205" s="98">
        <f t="shared" si="68"/>
        <v>0</v>
      </c>
      <c r="Q205" s="99">
        <f t="shared" si="68"/>
        <v>0</v>
      </c>
      <c r="R205" s="96">
        <f t="shared" si="68"/>
        <v>0</v>
      </c>
      <c r="S205" s="98">
        <f t="shared" si="68"/>
        <v>0</v>
      </c>
      <c r="T205" s="100">
        <f t="shared" si="68"/>
        <v>0</v>
      </c>
    </row>
    <row r="206" spans="1:20" hidden="1" x14ac:dyDescent="0.25">
      <c r="B206" s="55"/>
      <c r="C206" s="2"/>
      <c r="D206" s="524" t="s">
        <v>372</v>
      </c>
      <c r="E206" s="524"/>
      <c r="F206" s="258">
        <f t="shared" ref="F206:F218" si="69">SUM(I206:T206)</f>
        <v>0</v>
      </c>
      <c r="G206" s="151"/>
      <c r="H206" s="169">
        <f t="shared" si="67"/>
        <v>0</v>
      </c>
      <c r="I206" s="76"/>
      <c r="J206" s="1"/>
      <c r="K206" s="1"/>
      <c r="L206" s="1"/>
      <c r="M206" s="1"/>
      <c r="N206" s="82"/>
      <c r="O206" s="1"/>
      <c r="P206" s="42"/>
      <c r="Q206" s="82"/>
      <c r="R206" s="1"/>
      <c r="S206" s="42"/>
      <c r="T206" s="44"/>
    </row>
    <row r="207" spans="1:20" hidden="1" x14ac:dyDescent="0.25">
      <c r="B207" s="55"/>
      <c r="C207" s="2"/>
      <c r="D207" s="524" t="s">
        <v>821</v>
      </c>
      <c r="E207" s="524"/>
      <c r="F207" s="258">
        <f t="shared" si="69"/>
        <v>0</v>
      </c>
      <c r="G207" s="151"/>
      <c r="H207" s="169">
        <f t="shared" si="67"/>
        <v>0</v>
      </c>
      <c r="I207" s="76"/>
      <c r="J207" s="1"/>
      <c r="K207" s="1"/>
      <c r="L207" s="1"/>
      <c r="M207" s="1"/>
      <c r="N207" s="82"/>
      <c r="O207" s="1"/>
      <c r="P207" s="42"/>
      <c r="Q207" s="82"/>
      <c r="R207" s="1"/>
      <c r="S207" s="42"/>
      <c r="T207" s="44"/>
    </row>
    <row r="208" spans="1:20" hidden="1" x14ac:dyDescent="0.25">
      <c r="B208" s="55"/>
      <c r="C208" s="2"/>
      <c r="D208" s="524" t="s">
        <v>375</v>
      </c>
      <c r="E208" s="524"/>
      <c r="F208" s="258">
        <f t="shared" si="69"/>
        <v>0</v>
      </c>
      <c r="G208" s="151"/>
      <c r="H208" s="169">
        <f t="shared" si="67"/>
        <v>0</v>
      </c>
      <c r="I208" s="76"/>
      <c r="J208" s="1"/>
      <c r="K208" s="1"/>
      <c r="L208" s="1"/>
      <c r="M208" s="1"/>
      <c r="N208" s="82"/>
      <c r="O208" s="1"/>
      <c r="P208" s="42"/>
      <c r="Q208" s="82"/>
      <c r="R208" s="1"/>
      <c r="S208" s="42"/>
      <c r="T208" s="44"/>
    </row>
    <row r="209" spans="1:20" hidden="1" x14ac:dyDescent="0.25">
      <c r="B209" s="55"/>
      <c r="C209" s="2"/>
      <c r="D209" s="524" t="s">
        <v>373</v>
      </c>
      <c r="E209" s="524"/>
      <c r="F209" s="258">
        <f t="shared" si="69"/>
        <v>0</v>
      </c>
      <c r="G209" s="151"/>
      <c r="H209" s="169">
        <f t="shared" si="67"/>
        <v>0</v>
      </c>
      <c r="I209" s="76"/>
      <c r="J209" s="1"/>
      <c r="K209" s="1"/>
      <c r="L209" s="1"/>
      <c r="M209" s="1"/>
      <c r="N209" s="82"/>
      <c r="O209" s="1"/>
      <c r="P209" s="42"/>
      <c r="Q209" s="82"/>
      <c r="R209" s="1"/>
      <c r="S209" s="42"/>
      <c r="T209" s="44"/>
    </row>
    <row r="210" spans="1:20" hidden="1" x14ac:dyDescent="0.25">
      <c r="B210" s="55"/>
      <c r="C210" s="2"/>
      <c r="D210" s="524" t="s">
        <v>822</v>
      </c>
      <c r="E210" s="524"/>
      <c r="F210" s="258">
        <f t="shared" si="69"/>
        <v>0</v>
      </c>
      <c r="G210" s="151"/>
      <c r="H210" s="169">
        <f t="shared" si="67"/>
        <v>0</v>
      </c>
      <c r="I210" s="76"/>
      <c r="J210" s="1"/>
      <c r="K210" s="1"/>
      <c r="L210" s="1"/>
      <c r="M210" s="1"/>
      <c r="N210" s="82"/>
      <c r="O210" s="1"/>
      <c r="P210" s="42"/>
      <c r="Q210" s="82"/>
      <c r="R210" s="1"/>
      <c r="S210" s="42"/>
      <c r="T210" s="44"/>
    </row>
    <row r="211" spans="1:20" ht="25.5" hidden="1" customHeight="1" x14ac:dyDescent="0.25">
      <c r="B211" s="55"/>
      <c r="C211" s="2"/>
      <c r="D211" s="523" t="s">
        <v>537</v>
      </c>
      <c r="E211" s="523"/>
      <c r="F211" s="268">
        <f t="shared" si="69"/>
        <v>0</v>
      </c>
      <c r="G211" s="161"/>
      <c r="H211" s="169">
        <f t="shared" si="67"/>
        <v>0</v>
      </c>
      <c r="I211" s="76"/>
      <c r="J211" s="1"/>
      <c r="K211" s="1"/>
      <c r="L211" s="1"/>
      <c r="M211" s="1"/>
      <c r="N211" s="82"/>
      <c r="O211" s="1"/>
      <c r="P211" s="42"/>
      <c r="Q211" s="82"/>
      <c r="R211" s="1"/>
      <c r="S211" s="42"/>
      <c r="T211" s="44"/>
    </row>
    <row r="212" spans="1:20" ht="25.5" hidden="1" customHeight="1" x14ac:dyDescent="0.25">
      <c r="B212" s="55"/>
      <c r="C212" s="2"/>
      <c r="D212" s="523" t="s">
        <v>540</v>
      </c>
      <c r="E212" s="523"/>
      <c r="F212" s="268">
        <f t="shared" si="69"/>
        <v>0</v>
      </c>
      <c r="G212" s="161"/>
      <c r="H212" s="169">
        <f t="shared" si="67"/>
        <v>0</v>
      </c>
      <c r="I212" s="76"/>
      <c r="J212" s="1"/>
      <c r="K212" s="1"/>
      <c r="L212" s="1"/>
      <c r="M212" s="1"/>
      <c r="N212" s="82"/>
      <c r="O212" s="1"/>
      <c r="P212" s="42"/>
      <c r="Q212" s="82"/>
      <c r="R212" s="1"/>
      <c r="S212" s="42"/>
      <c r="T212" s="44"/>
    </row>
    <row r="213" spans="1:20" hidden="1" x14ac:dyDescent="0.25">
      <c r="B213" s="55"/>
      <c r="C213" s="2"/>
      <c r="D213" s="524" t="s">
        <v>823</v>
      </c>
      <c r="E213" s="524"/>
      <c r="F213" s="258">
        <f t="shared" si="69"/>
        <v>0</v>
      </c>
      <c r="G213" s="151"/>
      <c r="H213" s="169">
        <f t="shared" si="67"/>
        <v>0</v>
      </c>
      <c r="I213" s="76"/>
      <c r="J213" s="1"/>
      <c r="K213" s="1"/>
      <c r="L213" s="1"/>
      <c r="M213" s="1"/>
      <c r="N213" s="82"/>
      <c r="O213" s="1"/>
      <c r="P213" s="42"/>
      <c r="Q213" s="82"/>
      <c r="R213" s="1"/>
      <c r="S213" s="42"/>
      <c r="T213" s="44"/>
    </row>
    <row r="214" spans="1:20" hidden="1" x14ac:dyDescent="0.25">
      <c r="B214" s="55"/>
      <c r="C214" s="2"/>
      <c r="D214" s="524" t="s">
        <v>374</v>
      </c>
      <c r="E214" s="524"/>
      <c r="F214" s="258">
        <f t="shared" si="69"/>
        <v>0</v>
      </c>
      <c r="G214" s="151"/>
      <c r="H214" s="169">
        <f t="shared" si="67"/>
        <v>0</v>
      </c>
      <c r="I214" s="76"/>
      <c r="J214" s="1"/>
      <c r="K214" s="1"/>
      <c r="L214" s="1"/>
      <c r="M214" s="1"/>
      <c r="N214" s="82"/>
      <c r="O214" s="1"/>
      <c r="P214" s="42"/>
      <c r="Q214" s="82"/>
      <c r="R214" s="1"/>
      <c r="S214" s="42"/>
      <c r="T214" s="44"/>
    </row>
    <row r="215" spans="1:20" hidden="1" x14ac:dyDescent="0.25">
      <c r="B215" s="55"/>
      <c r="C215" s="2"/>
      <c r="D215" s="524" t="s">
        <v>824</v>
      </c>
      <c r="E215" s="524"/>
      <c r="F215" s="258">
        <f t="shared" si="69"/>
        <v>0</v>
      </c>
      <c r="G215" s="151"/>
      <c r="H215" s="169">
        <f t="shared" si="67"/>
        <v>0</v>
      </c>
      <c r="I215" s="76"/>
      <c r="J215" s="1"/>
      <c r="K215" s="1"/>
      <c r="L215" s="1"/>
      <c r="M215" s="1"/>
      <c r="N215" s="82"/>
      <c r="O215" s="1"/>
      <c r="P215" s="42"/>
      <c r="Q215" s="82"/>
      <c r="R215" s="1"/>
      <c r="S215" s="42"/>
      <c r="T215" s="44"/>
    </row>
    <row r="216" spans="1:20" hidden="1" x14ac:dyDescent="0.25">
      <c r="B216" s="55"/>
      <c r="C216" s="2"/>
      <c r="D216" s="524" t="s">
        <v>566</v>
      </c>
      <c r="E216" s="524"/>
      <c r="F216" s="258">
        <f t="shared" si="69"/>
        <v>0</v>
      </c>
      <c r="G216" s="151"/>
      <c r="H216" s="169">
        <f t="shared" si="67"/>
        <v>0</v>
      </c>
      <c r="I216" s="76"/>
      <c r="J216" s="1"/>
      <c r="K216" s="1"/>
      <c r="L216" s="1"/>
      <c r="M216" s="1"/>
      <c r="N216" s="82"/>
      <c r="O216" s="1"/>
      <c r="P216" s="42"/>
      <c r="Q216" s="82"/>
      <c r="R216" s="1"/>
      <c r="S216" s="42"/>
      <c r="T216" s="44"/>
    </row>
    <row r="217" spans="1:20" s="18" customFormat="1" hidden="1" x14ac:dyDescent="0.25">
      <c r="A217" s="128" t="s">
        <v>278</v>
      </c>
      <c r="B217" s="93" t="s">
        <v>689</v>
      </c>
      <c r="C217" s="556" t="s">
        <v>279</v>
      </c>
      <c r="D217" s="557"/>
      <c r="E217" s="557"/>
      <c r="F217" s="259">
        <f t="shared" si="69"/>
        <v>0</v>
      </c>
      <c r="G217" s="152"/>
      <c r="H217" s="168">
        <f t="shared" si="67"/>
        <v>0</v>
      </c>
      <c r="I217" s="95"/>
      <c r="J217" s="96"/>
      <c r="K217" s="96"/>
      <c r="L217" s="96"/>
      <c r="M217" s="96"/>
      <c r="N217" s="99"/>
      <c r="O217" s="96"/>
      <c r="P217" s="98"/>
      <c r="Q217" s="99"/>
      <c r="R217" s="96"/>
      <c r="S217" s="98"/>
      <c r="T217" s="100"/>
    </row>
    <row r="218" spans="1:20" s="18" customFormat="1" hidden="1" x14ac:dyDescent="0.25">
      <c r="A218" s="128" t="s">
        <v>280</v>
      </c>
      <c r="B218" s="93" t="s">
        <v>690</v>
      </c>
      <c r="C218" s="556" t="s">
        <v>281</v>
      </c>
      <c r="D218" s="557"/>
      <c r="E218" s="557"/>
      <c r="F218" s="259">
        <f t="shared" si="69"/>
        <v>0</v>
      </c>
      <c r="G218" s="152"/>
      <c r="H218" s="168">
        <f t="shared" si="67"/>
        <v>0</v>
      </c>
      <c r="I218" s="95"/>
      <c r="J218" s="96"/>
      <c r="K218" s="96"/>
      <c r="L218" s="96"/>
      <c r="M218" s="96"/>
      <c r="N218" s="99"/>
      <c r="O218" s="96"/>
      <c r="P218" s="98"/>
      <c r="Q218" s="99"/>
      <c r="R218" s="96"/>
      <c r="S218" s="98"/>
      <c r="T218" s="100"/>
    </row>
    <row r="219" spans="1:20" s="18" customFormat="1" hidden="1" x14ac:dyDescent="0.25">
      <c r="A219" s="128" t="s">
        <v>282</v>
      </c>
      <c r="B219" s="93" t="s">
        <v>691</v>
      </c>
      <c r="C219" s="556" t="s">
        <v>283</v>
      </c>
      <c r="D219" s="557"/>
      <c r="E219" s="557"/>
      <c r="F219" s="259">
        <f>F220+F221+F222+F223+F224+F225+F226+F227+F228+F229</f>
        <v>0</v>
      </c>
      <c r="G219" s="152">
        <f t="shared" ref="G219:T219" si="70">G220+G221+G222+G223+G224+G225+G226+G227+G228+G229</f>
        <v>0</v>
      </c>
      <c r="H219" s="168">
        <f t="shared" si="67"/>
        <v>0</v>
      </c>
      <c r="I219" s="95">
        <f t="shared" si="70"/>
        <v>0</v>
      </c>
      <c r="J219" s="96">
        <f t="shared" si="70"/>
        <v>0</v>
      </c>
      <c r="K219" s="96">
        <f t="shared" si="70"/>
        <v>0</v>
      </c>
      <c r="L219" s="96">
        <f t="shared" si="70"/>
        <v>0</v>
      </c>
      <c r="M219" s="96">
        <f t="shared" si="70"/>
        <v>0</v>
      </c>
      <c r="N219" s="99">
        <f t="shared" si="70"/>
        <v>0</v>
      </c>
      <c r="O219" s="96">
        <f t="shared" si="70"/>
        <v>0</v>
      </c>
      <c r="P219" s="98">
        <f t="shared" si="70"/>
        <v>0</v>
      </c>
      <c r="Q219" s="99">
        <f t="shared" si="70"/>
        <v>0</v>
      </c>
      <c r="R219" s="96">
        <f t="shared" si="70"/>
        <v>0</v>
      </c>
      <c r="S219" s="98">
        <f t="shared" si="70"/>
        <v>0</v>
      </c>
      <c r="T219" s="100">
        <f t="shared" si="70"/>
        <v>0</v>
      </c>
    </row>
    <row r="220" spans="1:20" hidden="1" x14ac:dyDescent="0.25">
      <c r="B220" s="55"/>
      <c r="C220" s="2"/>
      <c r="D220" s="524" t="s">
        <v>376</v>
      </c>
      <c r="E220" s="524"/>
      <c r="F220" s="258">
        <f t="shared" ref="F220:F229" si="71">SUM(I220:T220)</f>
        <v>0</v>
      </c>
      <c r="G220" s="151"/>
      <c r="H220" s="169">
        <f t="shared" si="67"/>
        <v>0</v>
      </c>
      <c r="I220" s="76"/>
      <c r="J220" s="1"/>
      <c r="K220" s="1"/>
      <c r="L220" s="1"/>
      <c r="M220" s="1"/>
      <c r="N220" s="82"/>
      <c r="O220" s="1"/>
      <c r="P220" s="42"/>
      <c r="Q220" s="82"/>
      <c r="R220" s="1"/>
      <c r="S220" s="42"/>
      <c r="T220" s="44"/>
    </row>
    <row r="221" spans="1:20" hidden="1" x14ac:dyDescent="0.25">
      <c r="B221" s="55"/>
      <c r="C221" s="2"/>
      <c r="D221" s="524" t="s">
        <v>377</v>
      </c>
      <c r="E221" s="524"/>
      <c r="F221" s="258">
        <f t="shared" si="71"/>
        <v>0</v>
      </c>
      <c r="G221" s="151"/>
      <c r="H221" s="169">
        <f t="shared" si="67"/>
        <v>0</v>
      </c>
      <c r="I221" s="76"/>
      <c r="J221" s="1"/>
      <c r="K221" s="1"/>
      <c r="L221" s="1"/>
      <c r="M221" s="1"/>
      <c r="N221" s="82"/>
      <c r="O221" s="1"/>
      <c r="P221" s="42"/>
      <c r="Q221" s="82"/>
      <c r="R221" s="1"/>
      <c r="S221" s="42"/>
      <c r="T221" s="44"/>
    </row>
    <row r="222" spans="1:20" hidden="1" x14ac:dyDescent="0.25">
      <c r="B222" s="55"/>
      <c r="C222" s="2"/>
      <c r="D222" s="524" t="s">
        <v>378</v>
      </c>
      <c r="E222" s="524"/>
      <c r="F222" s="258">
        <f t="shared" si="71"/>
        <v>0</v>
      </c>
      <c r="G222" s="151"/>
      <c r="H222" s="169">
        <f t="shared" si="67"/>
        <v>0</v>
      </c>
      <c r="I222" s="76"/>
      <c r="J222" s="1"/>
      <c r="K222" s="1"/>
      <c r="L222" s="1"/>
      <c r="M222" s="1"/>
      <c r="N222" s="82"/>
      <c r="O222" s="1"/>
      <c r="P222" s="42"/>
      <c r="Q222" s="82"/>
      <c r="R222" s="1"/>
      <c r="S222" s="42"/>
      <c r="T222" s="44"/>
    </row>
    <row r="223" spans="1:20" hidden="1" x14ac:dyDescent="0.25">
      <c r="B223" s="55"/>
      <c r="C223" s="2"/>
      <c r="D223" s="524" t="s">
        <v>379</v>
      </c>
      <c r="E223" s="524"/>
      <c r="F223" s="258">
        <f t="shared" si="71"/>
        <v>0</v>
      </c>
      <c r="G223" s="151"/>
      <c r="H223" s="169">
        <f t="shared" si="67"/>
        <v>0</v>
      </c>
      <c r="I223" s="76"/>
      <c r="J223" s="1"/>
      <c r="K223" s="1"/>
      <c r="L223" s="1"/>
      <c r="M223" s="1"/>
      <c r="N223" s="82"/>
      <c r="O223" s="1"/>
      <c r="P223" s="42"/>
      <c r="Q223" s="82"/>
      <c r="R223" s="1"/>
      <c r="S223" s="42"/>
      <c r="T223" s="44"/>
    </row>
    <row r="224" spans="1:20" hidden="1" x14ac:dyDescent="0.25">
      <c r="B224" s="55"/>
      <c r="C224" s="2"/>
      <c r="D224" s="524" t="s">
        <v>380</v>
      </c>
      <c r="E224" s="524"/>
      <c r="F224" s="258">
        <f t="shared" si="71"/>
        <v>0</v>
      </c>
      <c r="G224" s="151"/>
      <c r="H224" s="169">
        <f t="shared" si="67"/>
        <v>0</v>
      </c>
      <c r="I224" s="76"/>
      <c r="J224" s="1"/>
      <c r="K224" s="1"/>
      <c r="L224" s="1"/>
      <c r="M224" s="1"/>
      <c r="N224" s="82"/>
      <c r="O224" s="1"/>
      <c r="P224" s="42"/>
      <c r="Q224" s="82"/>
      <c r="R224" s="1"/>
      <c r="S224" s="42"/>
      <c r="T224" s="44"/>
    </row>
    <row r="225" spans="1:20" ht="25.5" hidden="1" customHeight="1" x14ac:dyDescent="0.25">
      <c r="B225" s="55"/>
      <c r="C225" s="2"/>
      <c r="D225" s="523" t="s">
        <v>538</v>
      </c>
      <c r="E225" s="523"/>
      <c r="F225" s="268">
        <f t="shared" si="71"/>
        <v>0</v>
      </c>
      <c r="G225" s="161"/>
      <c r="H225" s="169">
        <f t="shared" si="67"/>
        <v>0</v>
      </c>
      <c r="I225" s="76"/>
      <c r="J225" s="1"/>
      <c r="K225" s="1"/>
      <c r="L225" s="1"/>
      <c r="M225" s="1"/>
      <c r="N225" s="82"/>
      <c r="O225" s="1"/>
      <c r="P225" s="42"/>
      <c r="Q225" s="82"/>
      <c r="R225" s="1"/>
      <c r="S225" s="42"/>
      <c r="T225" s="44"/>
    </row>
    <row r="226" spans="1:20" ht="25.5" hidden="1" customHeight="1" x14ac:dyDescent="0.25">
      <c r="B226" s="55"/>
      <c r="C226" s="2"/>
      <c r="D226" s="523" t="s">
        <v>541</v>
      </c>
      <c r="E226" s="523"/>
      <c r="F226" s="268">
        <f t="shared" si="71"/>
        <v>0</v>
      </c>
      <c r="G226" s="161"/>
      <c r="H226" s="169">
        <f t="shared" si="67"/>
        <v>0</v>
      </c>
      <c r="I226" s="76"/>
      <c r="J226" s="1"/>
      <c r="K226" s="1"/>
      <c r="L226" s="1"/>
      <c r="M226" s="1"/>
      <c r="N226" s="82"/>
      <c r="O226" s="1"/>
      <c r="P226" s="42"/>
      <c r="Q226" s="82"/>
      <c r="R226" s="1"/>
      <c r="S226" s="42"/>
      <c r="T226" s="44"/>
    </row>
    <row r="227" spans="1:20" hidden="1" x14ac:dyDescent="0.25">
      <c r="B227" s="55"/>
      <c r="C227" s="2"/>
      <c r="D227" s="524" t="s">
        <v>381</v>
      </c>
      <c r="E227" s="524"/>
      <c r="F227" s="258">
        <f t="shared" si="71"/>
        <v>0</v>
      </c>
      <c r="G227" s="151"/>
      <c r="H227" s="169">
        <f t="shared" si="67"/>
        <v>0</v>
      </c>
      <c r="I227" s="76"/>
      <c r="J227" s="1"/>
      <c r="K227" s="1"/>
      <c r="L227" s="1"/>
      <c r="M227" s="1"/>
      <c r="N227" s="82"/>
      <c r="O227" s="1"/>
      <c r="P227" s="42"/>
      <c r="Q227" s="82"/>
      <c r="R227" s="1"/>
      <c r="S227" s="42"/>
      <c r="T227" s="44"/>
    </row>
    <row r="228" spans="1:20" hidden="1" x14ac:dyDescent="0.25">
      <c r="B228" s="55"/>
      <c r="C228" s="2"/>
      <c r="D228" s="524" t="s">
        <v>382</v>
      </c>
      <c r="E228" s="524"/>
      <c r="F228" s="258">
        <f t="shared" si="71"/>
        <v>0</v>
      </c>
      <c r="G228" s="151"/>
      <c r="H228" s="169">
        <f t="shared" si="67"/>
        <v>0</v>
      </c>
      <c r="I228" s="76"/>
      <c r="J228" s="1"/>
      <c r="K228" s="1"/>
      <c r="L228" s="1"/>
      <c r="M228" s="1"/>
      <c r="N228" s="82"/>
      <c r="O228" s="1"/>
      <c r="P228" s="42"/>
      <c r="Q228" s="82"/>
      <c r="R228" s="1"/>
      <c r="S228" s="42"/>
      <c r="T228" s="44"/>
    </row>
    <row r="229" spans="1:20" ht="15.75" hidden="1" thickBot="1" x14ac:dyDescent="0.3">
      <c r="B229" s="57"/>
      <c r="C229" s="20"/>
      <c r="D229" s="559" t="s">
        <v>567</v>
      </c>
      <c r="E229" s="559"/>
      <c r="F229" s="260">
        <f t="shared" si="71"/>
        <v>0</v>
      </c>
      <c r="G229" s="153"/>
      <c r="H229" s="169">
        <f t="shared" si="67"/>
        <v>0</v>
      </c>
      <c r="I229" s="76"/>
      <c r="J229" s="1"/>
      <c r="K229" s="1"/>
      <c r="L229" s="1"/>
      <c r="M229" s="1"/>
      <c r="N229" s="82"/>
      <c r="O229" s="1"/>
      <c r="P229" s="42"/>
      <c r="Q229" s="82"/>
      <c r="R229" s="1"/>
      <c r="S229" s="42"/>
      <c r="T229" s="44"/>
    </row>
    <row r="230" spans="1:20" ht="15.75" thickBot="1" x14ac:dyDescent="0.3">
      <c r="B230" s="101" t="s">
        <v>284</v>
      </c>
      <c r="C230" s="560" t="s">
        <v>285</v>
      </c>
      <c r="D230" s="561"/>
      <c r="E230" s="561"/>
      <c r="F230" s="261">
        <f>F231+F252+F258+F259</f>
        <v>0</v>
      </c>
      <c r="G230" s="154">
        <f t="shared" ref="G230:T230" si="72">G231+G252+G258+G259</f>
        <v>0</v>
      </c>
      <c r="H230" s="166">
        <f t="shared" si="67"/>
        <v>0</v>
      </c>
      <c r="I230" s="87">
        <f t="shared" si="72"/>
        <v>0</v>
      </c>
      <c r="J230" s="88">
        <f t="shared" si="72"/>
        <v>0</v>
      </c>
      <c r="K230" s="88">
        <f t="shared" si="72"/>
        <v>0</v>
      </c>
      <c r="L230" s="88">
        <f t="shared" si="72"/>
        <v>0</v>
      </c>
      <c r="M230" s="88">
        <f t="shared" si="72"/>
        <v>0</v>
      </c>
      <c r="N230" s="91">
        <f t="shared" si="72"/>
        <v>0</v>
      </c>
      <c r="O230" s="88">
        <f t="shared" si="72"/>
        <v>0</v>
      </c>
      <c r="P230" s="90">
        <f t="shared" si="72"/>
        <v>0</v>
      </c>
      <c r="Q230" s="91">
        <f t="shared" si="72"/>
        <v>0</v>
      </c>
      <c r="R230" s="88">
        <f t="shared" si="72"/>
        <v>0</v>
      </c>
      <c r="S230" s="90">
        <f t="shared" si="72"/>
        <v>0</v>
      </c>
      <c r="T230" s="92">
        <f t="shared" si="72"/>
        <v>0</v>
      </c>
    </row>
    <row r="231" spans="1:20" hidden="1" x14ac:dyDescent="0.25">
      <c r="B231" s="117" t="s">
        <v>692</v>
      </c>
      <c r="C231" s="574" t="s">
        <v>286</v>
      </c>
      <c r="D231" s="575"/>
      <c r="E231" s="575"/>
      <c r="F231" s="257">
        <f>F232+F236+F243+F244+F245+F246+F247+F248+F249</f>
        <v>0</v>
      </c>
      <c r="G231" s="150">
        <f t="shared" ref="G231:T231" si="73">G232+G236+G243+G244+G245+G246+G247+G248+G249</f>
        <v>0</v>
      </c>
      <c r="H231" s="167">
        <f t="shared" si="67"/>
        <v>0</v>
      </c>
      <c r="I231" s="119">
        <f t="shared" si="73"/>
        <v>0</v>
      </c>
      <c r="J231" s="120">
        <f t="shared" si="73"/>
        <v>0</v>
      </c>
      <c r="K231" s="120">
        <f t="shared" si="73"/>
        <v>0</v>
      </c>
      <c r="L231" s="120">
        <f t="shared" si="73"/>
        <v>0</v>
      </c>
      <c r="M231" s="120">
        <f t="shared" si="73"/>
        <v>0</v>
      </c>
      <c r="N231" s="123">
        <f t="shared" si="73"/>
        <v>0</v>
      </c>
      <c r="O231" s="120">
        <f t="shared" si="73"/>
        <v>0</v>
      </c>
      <c r="P231" s="122">
        <f t="shared" si="73"/>
        <v>0</v>
      </c>
      <c r="Q231" s="123">
        <f t="shared" si="73"/>
        <v>0</v>
      </c>
      <c r="R231" s="120">
        <f t="shared" si="73"/>
        <v>0</v>
      </c>
      <c r="S231" s="122">
        <f t="shared" si="73"/>
        <v>0</v>
      </c>
      <c r="T231" s="124">
        <f t="shared" si="73"/>
        <v>0</v>
      </c>
    </row>
    <row r="232" spans="1:20" s="18" customFormat="1" hidden="1" x14ac:dyDescent="0.25">
      <c r="A232" s="128"/>
      <c r="B232" s="53" t="s">
        <v>693</v>
      </c>
      <c r="C232" s="576" t="s">
        <v>287</v>
      </c>
      <c r="D232" s="577"/>
      <c r="E232" s="577"/>
      <c r="F232" s="265">
        <f>F233+F234+F235</f>
        <v>0</v>
      </c>
      <c r="G232" s="158">
        <f t="shared" ref="G232:T232" si="74">G233+G234+G235</f>
        <v>0</v>
      </c>
      <c r="H232" s="170">
        <f t="shared" si="67"/>
        <v>0</v>
      </c>
      <c r="I232" s="78">
        <f t="shared" si="74"/>
        <v>0</v>
      </c>
      <c r="J232" s="13">
        <f t="shared" si="74"/>
        <v>0</v>
      </c>
      <c r="K232" s="13">
        <f t="shared" si="74"/>
        <v>0</v>
      </c>
      <c r="L232" s="13">
        <f t="shared" si="74"/>
        <v>0</v>
      </c>
      <c r="M232" s="13">
        <f t="shared" si="74"/>
        <v>0</v>
      </c>
      <c r="N232" s="83">
        <f t="shared" si="74"/>
        <v>0</v>
      </c>
      <c r="O232" s="13">
        <f t="shared" si="74"/>
        <v>0</v>
      </c>
      <c r="P232" s="43">
        <f t="shared" si="74"/>
        <v>0</v>
      </c>
      <c r="Q232" s="83">
        <f t="shared" si="74"/>
        <v>0</v>
      </c>
      <c r="R232" s="13">
        <f t="shared" si="74"/>
        <v>0</v>
      </c>
      <c r="S232" s="43">
        <f t="shared" si="74"/>
        <v>0</v>
      </c>
      <c r="T232" s="45">
        <f t="shared" si="74"/>
        <v>0</v>
      </c>
    </row>
    <row r="233" spans="1:20" s="211" customFormat="1" hidden="1" x14ac:dyDescent="0.25">
      <c r="A233" s="128" t="s">
        <v>288</v>
      </c>
      <c r="B233" s="191" t="s">
        <v>694</v>
      </c>
      <c r="C233" s="252"/>
      <c r="D233" s="585" t="s">
        <v>706</v>
      </c>
      <c r="E233" s="585"/>
      <c r="F233" s="298">
        <f t="shared" ref="F233:F235" si="75">SUM(I233:T233)</f>
        <v>0</v>
      </c>
      <c r="G233" s="299"/>
      <c r="H233" s="193">
        <f t="shared" si="67"/>
        <v>0</v>
      </c>
      <c r="I233" s="201"/>
      <c r="J233" s="195"/>
      <c r="K233" s="195"/>
      <c r="L233" s="195"/>
      <c r="M233" s="195"/>
      <c r="N233" s="196"/>
      <c r="O233" s="195"/>
      <c r="P233" s="194"/>
      <c r="Q233" s="196"/>
      <c r="R233" s="195"/>
      <c r="S233" s="194"/>
      <c r="T233" s="197"/>
    </row>
    <row r="234" spans="1:20" s="211" customFormat="1" hidden="1" x14ac:dyDescent="0.25">
      <c r="A234" s="128" t="s">
        <v>289</v>
      </c>
      <c r="B234" s="191" t="s">
        <v>695</v>
      </c>
      <c r="C234" s="200"/>
      <c r="D234" s="567" t="s">
        <v>707</v>
      </c>
      <c r="E234" s="567"/>
      <c r="F234" s="281">
        <f t="shared" si="75"/>
        <v>0</v>
      </c>
      <c r="G234" s="192"/>
      <c r="H234" s="193">
        <f t="shared" si="67"/>
        <v>0</v>
      </c>
      <c r="I234" s="201"/>
      <c r="J234" s="195"/>
      <c r="K234" s="195"/>
      <c r="L234" s="195"/>
      <c r="M234" s="195"/>
      <c r="N234" s="196"/>
      <c r="O234" s="195"/>
      <c r="P234" s="194"/>
      <c r="Q234" s="196"/>
      <c r="R234" s="195"/>
      <c r="S234" s="194"/>
      <c r="T234" s="197"/>
    </row>
    <row r="235" spans="1:20" s="211" customFormat="1" hidden="1" x14ac:dyDescent="0.25">
      <c r="A235" s="128" t="s">
        <v>290</v>
      </c>
      <c r="B235" s="191" t="s">
        <v>696</v>
      </c>
      <c r="C235" s="200"/>
      <c r="D235" s="567" t="s">
        <v>708</v>
      </c>
      <c r="E235" s="567"/>
      <c r="F235" s="281">
        <f t="shared" si="75"/>
        <v>0</v>
      </c>
      <c r="G235" s="192"/>
      <c r="H235" s="193">
        <f t="shared" si="67"/>
        <v>0</v>
      </c>
      <c r="I235" s="201"/>
      <c r="J235" s="195"/>
      <c r="K235" s="195"/>
      <c r="L235" s="195"/>
      <c r="M235" s="195"/>
      <c r="N235" s="196"/>
      <c r="O235" s="195"/>
      <c r="P235" s="194"/>
      <c r="Q235" s="196"/>
      <c r="R235" s="195"/>
      <c r="S235" s="194"/>
      <c r="T235" s="197"/>
    </row>
    <row r="236" spans="1:20" s="18" customFormat="1" hidden="1" x14ac:dyDescent="0.25">
      <c r="A236" s="128"/>
      <c r="B236" s="53" t="s">
        <v>697</v>
      </c>
      <c r="C236" s="576" t="s">
        <v>291</v>
      </c>
      <c r="D236" s="577"/>
      <c r="E236" s="577"/>
      <c r="F236" s="265">
        <f>F237+F238+F239+F240+F241+F242</f>
        <v>0</v>
      </c>
      <c r="G236" s="158">
        <f t="shared" ref="G236:T236" si="76">G237+G238+G239+G240+G241+G242</f>
        <v>0</v>
      </c>
      <c r="H236" s="170">
        <f t="shared" si="67"/>
        <v>0</v>
      </c>
      <c r="I236" s="78">
        <f t="shared" si="76"/>
        <v>0</v>
      </c>
      <c r="J236" s="13">
        <f t="shared" si="76"/>
        <v>0</v>
      </c>
      <c r="K236" s="13">
        <f t="shared" si="76"/>
        <v>0</v>
      </c>
      <c r="L236" s="13">
        <f t="shared" si="76"/>
        <v>0</v>
      </c>
      <c r="M236" s="13">
        <f t="shared" si="76"/>
        <v>0</v>
      </c>
      <c r="N236" s="83">
        <f t="shared" si="76"/>
        <v>0</v>
      </c>
      <c r="O236" s="13">
        <f t="shared" si="76"/>
        <v>0</v>
      </c>
      <c r="P236" s="43">
        <f t="shared" si="76"/>
        <v>0</v>
      </c>
      <c r="Q236" s="83">
        <f t="shared" si="76"/>
        <v>0</v>
      </c>
      <c r="R236" s="13">
        <f t="shared" si="76"/>
        <v>0</v>
      </c>
      <c r="S236" s="43">
        <f t="shared" si="76"/>
        <v>0</v>
      </c>
      <c r="T236" s="45">
        <f t="shared" si="76"/>
        <v>0</v>
      </c>
    </row>
    <row r="237" spans="1:20" s="211" customFormat="1" hidden="1" x14ac:dyDescent="0.25">
      <c r="A237" s="128" t="s">
        <v>292</v>
      </c>
      <c r="B237" s="191" t="s">
        <v>698</v>
      </c>
      <c r="C237" s="200"/>
      <c r="D237" s="567" t="s">
        <v>383</v>
      </c>
      <c r="E237" s="567"/>
      <c r="F237" s="281">
        <f t="shared" ref="F237:F248" si="77">SUM(I237:T237)</f>
        <v>0</v>
      </c>
      <c r="G237" s="192"/>
      <c r="H237" s="193">
        <f t="shared" si="67"/>
        <v>0</v>
      </c>
      <c r="I237" s="201"/>
      <c r="J237" s="195"/>
      <c r="K237" s="195"/>
      <c r="L237" s="195"/>
      <c r="M237" s="195"/>
      <c r="N237" s="196"/>
      <c r="O237" s="195"/>
      <c r="P237" s="194"/>
      <c r="Q237" s="196"/>
      <c r="R237" s="195"/>
      <c r="S237" s="194"/>
      <c r="T237" s="197"/>
    </row>
    <row r="238" spans="1:20" s="211" customFormat="1" hidden="1" x14ac:dyDescent="0.25">
      <c r="A238" s="128" t="s">
        <v>293</v>
      </c>
      <c r="B238" s="191" t="s">
        <v>699</v>
      </c>
      <c r="C238" s="200"/>
      <c r="D238" s="567" t="s">
        <v>384</v>
      </c>
      <c r="E238" s="567"/>
      <c r="F238" s="281">
        <f t="shared" si="77"/>
        <v>0</v>
      </c>
      <c r="G238" s="192"/>
      <c r="H238" s="193">
        <f t="shared" si="67"/>
        <v>0</v>
      </c>
      <c r="I238" s="201"/>
      <c r="J238" s="195"/>
      <c r="K238" s="195"/>
      <c r="L238" s="195"/>
      <c r="M238" s="195"/>
      <c r="N238" s="196"/>
      <c r="O238" s="195"/>
      <c r="P238" s="194"/>
      <c r="Q238" s="196"/>
      <c r="R238" s="195"/>
      <c r="S238" s="194"/>
      <c r="T238" s="197"/>
    </row>
    <row r="239" spans="1:20" s="211" customFormat="1" hidden="1" x14ac:dyDescent="0.25">
      <c r="A239" s="128" t="s">
        <v>888</v>
      </c>
      <c r="B239" s="191" t="s">
        <v>889</v>
      </c>
      <c r="C239" s="200"/>
      <c r="D239" s="567" t="s">
        <v>890</v>
      </c>
      <c r="E239" s="567"/>
      <c r="F239" s="281">
        <f t="shared" si="77"/>
        <v>0</v>
      </c>
      <c r="G239" s="192"/>
      <c r="H239" s="193">
        <f t="shared" si="67"/>
        <v>0</v>
      </c>
      <c r="I239" s="201"/>
      <c r="J239" s="195"/>
      <c r="K239" s="195"/>
      <c r="L239" s="195"/>
      <c r="M239" s="195"/>
      <c r="N239" s="196"/>
      <c r="O239" s="195"/>
      <c r="P239" s="194"/>
      <c r="Q239" s="196"/>
      <c r="R239" s="195"/>
      <c r="S239" s="194"/>
      <c r="T239" s="197"/>
    </row>
    <row r="240" spans="1:20" s="211" customFormat="1" hidden="1" x14ac:dyDescent="0.25">
      <c r="A240" s="128" t="s">
        <v>294</v>
      </c>
      <c r="B240" s="191" t="s">
        <v>700</v>
      </c>
      <c r="C240" s="200"/>
      <c r="D240" s="567" t="s">
        <v>295</v>
      </c>
      <c r="E240" s="567"/>
      <c r="F240" s="281">
        <f t="shared" si="77"/>
        <v>0</v>
      </c>
      <c r="G240" s="192"/>
      <c r="H240" s="193">
        <f t="shared" si="67"/>
        <v>0</v>
      </c>
      <c r="I240" s="201"/>
      <c r="J240" s="195"/>
      <c r="K240" s="195"/>
      <c r="L240" s="195"/>
      <c r="M240" s="195"/>
      <c r="N240" s="196"/>
      <c r="O240" s="195"/>
      <c r="P240" s="194"/>
      <c r="Q240" s="196"/>
      <c r="R240" s="195"/>
      <c r="S240" s="194"/>
      <c r="T240" s="197"/>
    </row>
    <row r="241" spans="1:20" s="211" customFormat="1" hidden="1" x14ac:dyDescent="0.25">
      <c r="A241" s="128" t="s">
        <v>296</v>
      </c>
      <c r="B241" s="191" t="s">
        <v>701</v>
      </c>
      <c r="C241" s="200"/>
      <c r="D241" s="567" t="s">
        <v>297</v>
      </c>
      <c r="E241" s="567"/>
      <c r="F241" s="281">
        <f t="shared" si="77"/>
        <v>0</v>
      </c>
      <c r="G241" s="192"/>
      <c r="H241" s="193">
        <f t="shared" si="67"/>
        <v>0</v>
      </c>
      <c r="I241" s="201"/>
      <c r="J241" s="195"/>
      <c r="K241" s="195"/>
      <c r="L241" s="195"/>
      <c r="M241" s="195"/>
      <c r="N241" s="196"/>
      <c r="O241" s="195"/>
      <c r="P241" s="194"/>
      <c r="Q241" s="196"/>
      <c r="R241" s="195"/>
      <c r="S241" s="194"/>
      <c r="T241" s="197"/>
    </row>
    <row r="242" spans="1:20" s="211" customFormat="1" hidden="1" x14ac:dyDescent="0.25">
      <c r="A242" s="128" t="s">
        <v>891</v>
      </c>
      <c r="B242" s="191" t="s">
        <v>892</v>
      </c>
      <c r="C242" s="200"/>
      <c r="D242" s="567" t="s">
        <v>893</v>
      </c>
      <c r="E242" s="567"/>
      <c r="F242" s="281">
        <f t="shared" si="77"/>
        <v>0</v>
      </c>
      <c r="G242" s="192"/>
      <c r="H242" s="193">
        <f t="shared" si="67"/>
        <v>0</v>
      </c>
      <c r="I242" s="201"/>
      <c r="J242" s="195"/>
      <c r="K242" s="195"/>
      <c r="L242" s="195"/>
      <c r="M242" s="195"/>
      <c r="N242" s="196"/>
      <c r="O242" s="195"/>
      <c r="P242" s="194"/>
      <c r="Q242" s="196"/>
      <c r="R242" s="195"/>
      <c r="S242" s="194"/>
      <c r="T242" s="197"/>
    </row>
    <row r="243" spans="1:20" s="41" customFormat="1" hidden="1" x14ac:dyDescent="0.25">
      <c r="A243" s="128" t="s">
        <v>894</v>
      </c>
      <c r="B243" s="53" t="s">
        <v>895</v>
      </c>
      <c r="C243" s="576" t="s">
        <v>896</v>
      </c>
      <c r="D243" s="577"/>
      <c r="E243" s="577"/>
      <c r="F243" s="265">
        <f t="shared" si="77"/>
        <v>0</v>
      </c>
      <c r="G243" s="158"/>
      <c r="H243" s="170">
        <f t="shared" si="67"/>
        <v>0</v>
      </c>
      <c r="I243" s="78"/>
      <c r="J243" s="13"/>
      <c r="K243" s="13"/>
      <c r="L243" s="13"/>
      <c r="M243" s="13"/>
      <c r="N243" s="83"/>
      <c r="O243" s="13"/>
      <c r="P243" s="43"/>
      <c r="Q243" s="83"/>
      <c r="R243" s="13"/>
      <c r="S243" s="43"/>
      <c r="T243" s="45"/>
    </row>
    <row r="244" spans="1:20" s="41" customFormat="1" hidden="1" x14ac:dyDescent="0.25">
      <c r="A244" s="128" t="s">
        <v>298</v>
      </c>
      <c r="B244" s="53" t="s">
        <v>702</v>
      </c>
      <c r="C244" s="576" t="s">
        <v>299</v>
      </c>
      <c r="D244" s="577"/>
      <c r="E244" s="577"/>
      <c r="F244" s="265">
        <f t="shared" si="77"/>
        <v>0</v>
      </c>
      <c r="G244" s="158"/>
      <c r="H244" s="170">
        <f t="shared" si="67"/>
        <v>0</v>
      </c>
      <c r="I244" s="78"/>
      <c r="J244" s="13"/>
      <c r="K244" s="13"/>
      <c r="L244" s="13"/>
      <c r="M244" s="13"/>
      <c r="N244" s="83"/>
      <c r="O244" s="13"/>
      <c r="P244" s="43"/>
      <c r="Q244" s="83"/>
      <c r="R244" s="13"/>
      <c r="S244" s="43"/>
      <c r="T244" s="45"/>
    </row>
    <row r="245" spans="1:20" s="41" customFormat="1" hidden="1" x14ac:dyDescent="0.25">
      <c r="A245" s="128" t="s">
        <v>300</v>
      </c>
      <c r="B245" s="53" t="s">
        <v>703</v>
      </c>
      <c r="C245" s="576" t="s">
        <v>897</v>
      </c>
      <c r="D245" s="577"/>
      <c r="E245" s="577"/>
      <c r="F245" s="265">
        <f t="shared" si="77"/>
        <v>0</v>
      </c>
      <c r="G245" s="158"/>
      <c r="H245" s="170">
        <f t="shared" si="67"/>
        <v>0</v>
      </c>
      <c r="I245" s="78"/>
      <c r="J245" s="13"/>
      <c r="K245" s="13"/>
      <c r="L245" s="13"/>
      <c r="M245" s="13"/>
      <c r="N245" s="83"/>
      <c r="O245" s="13"/>
      <c r="P245" s="43"/>
      <c r="Q245" s="83"/>
      <c r="R245" s="13"/>
      <c r="S245" s="43"/>
      <c r="T245" s="45"/>
    </row>
    <row r="246" spans="1:20" s="41" customFormat="1" hidden="1" x14ac:dyDescent="0.25">
      <c r="A246" s="128" t="s">
        <v>301</v>
      </c>
      <c r="B246" s="53" t="s">
        <v>704</v>
      </c>
      <c r="C246" s="576" t="s">
        <v>898</v>
      </c>
      <c r="D246" s="577"/>
      <c r="E246" s="577"/>
      <c r="F246" s="265">
        <f t="shared" si="77"/>
        <v>0</v>
      </c>
      <c r="G246" s="158"/>
      <c r="H246" s="170">
        <f t="shared" si="67"/>
        <v>0</v>
      </c>
      <c r="I246" s="78"/>
      <c r="J246" s="13"/>
      <c r="K246" s="13"/>
      <c r="L246" s="13"/>
      <c r="M246" s="13"/>
      <c r="N246" s="83"/>
      <c r="O246" s="13"/>
      <c r="P246" s="43"/>
      <c r="Q246" s="83"/>
      <c r="R246" s="13"/>
      <c r="S246" s="43"/>
      <c r="T246" s="45"/>
    </row>
    <row r="247" spans="1:20" s="41" customFormat="1" hidden="1" x14ac:dyDescent="0.25">
      <c r="A247" s="128" t="s">
        <v>302</v>
      </c>
      <c r="B247" s="53" t="s">
        <v>705</v>
      </c>
      <c r="C247" s="576" t="s">
        <v>303</v>
      </c>
      <c r="D247" s="577"/>
      <c r="E247" s="577"/>
      <c r="F247" s="265">
        <f t="shared" si="77"/>
        <v>0</v>
      </c>
      <c r="G247" s="158"/>
      <c r="H247" s="170">
        <f t="shared" si="67"/>
        <v>0</v>
      </c>
      <c r="I247" s="78"/>
      <c r="J247" s="13"/>
      <c r="K247" s="13"/>
      <c r="L247" s="13"/>
      <c r="M247" s="13"/>
      <c r="N247" s="83"/>
      <c r="O247" s="13"/>
      <c r="P247" s="43"/>
      <c r="Q247" s="83"/>
      <c r="R247" s="13"/>
      <c r="S247" s="43"/>
      <c r="T247" s="45"/>
    </row>
    <row r="248" spans="1:20" s="41" customFormat="1" hidden="1" x14ac:dyDescent="0.25">
      <c r="A248" s="128" t="s">
        <v>899</v>
      </c>
      <c r="B248" s="53" t="s">
        <v>900</v>
      </c>
      <c r="C248" s="576" t="s">
        <v>902</v>
      </c>
      <c r="D248" s="577"/>
      <c r="E248" s="577"/>
      <c r="F248" s="265">
        <f t="shared" si="77"/>
        <v>0</v>
      </c>
      <c r="G248" s="158"/>
      <c r="H248" s="170">
        <f t="shared" si="67"/>
        <v>0</v>
      </c>
      <c r="I248" s="78"/>
      <c r="J248" s="13"/>
      <c r="K248" s="13"/>
      <c r="L248" s="13"/>
      <c r="M248" s="13"/>
      <c r="N248" s="83"/>
      <c r="O248" s="13"/>
      <c r="P248" s="43"/>
      <c r="Q248" s="83"/>
      <c r="R248" s="13"/>
      <c r="S248" s="43"/>
      <c r="T248" s="45"/>
    </row>
    <row r="249" spans="1:20" s="41" customFormat="1" hidden="1" x14ac:dyDescent="0.25">
      <c r="A249" s="128"/>
      <c r="B249" s="53" t="s">
        <v>901</v>
      </c>
      <c r="C249" s="576" t="s">
        <v>903</v>
      </c>
      <c r="D249" s="577"/>
      <c r="E249" s="577"/>
      <c r="F249" s="265">
        <f>F250+F251</f>
        <v>0</v>
      </c>
      <c r="G249" s="158">
        <f t="shared" ref="G249:T249" si="78">G250+G251</f>
        <v>0</v>
      </c>
      <c r="H249" s="170">
        <f t="shared" si="67"/>
        <v>0</v>
      </c>
      <c r="I249" s="78">
        <f t="shared" si="78"/>
        <v>0</v>
      </c>
      <c r="J249" s="13">
        <f t="shared" si="78"/>
        <v>0</v>
      </c>
      <c r="K249" s="13">
        <f t="shared" si="78"/>
        <v>0</v>
      </c>
      <c r="L249" s="13">
        <f t="shared" si="78"/>
        <v>0</v>
      </c>
      <c r="M249" s="13">
        <f t="shared" si="78"/>
        <v>0</v>
      </c>
      <c r="N249" s="83">
        <f t="shared" si="78"/>
        <v>0</v>
      </c>
      <c r="O249" s="13">
        <f t="shared" si="78"/>
        <v>0</v>
      </c>
      <c r="P249" s="43">
        <f t="shared" si="78"/>
        <v>0</v>
      </c>
      <c r="Q249" s="83">
        <f t="shared" si="78"/>
        <v>0</v>
      </c>
      <c r="R249" s="13">
        <f t="shared" si="78"/>
        <v>0</v>
      </c>
      <c r="S249" s="43">
        <f t="shared" si="78"/>
        <v>0</v>
      </c>
      <c r="T249" s="45">
        <f t="shared" si="78"/>
        <v>0</v>
      </c>
    </row>
    <row r="250" spans="1:20" s="211" customFormat="1" hidden="1" x14ac:dyDescent="0.25">
      <c r="A250" s="128" t="s">
        <v>905</v>
      </c>
      <c r="B250" s="191" t="s">
        <v>904</v>
      </c>
      <c r="C250" s="200"/>
      <c r="D250" s="567" t="s">
        <v>908</v>
      </c>
      <c r="E250" s="567"/>
      <c r="F250" s="281">
        <f t="shared" ref="F250:F251" si="79">SUM(I250:T250)</f>
        <v>0</v>
      </c>
      <c r="G250" s="192"/>
      <c r="H250" s="193">
        <f t="shared" si="67"/>
        <v>0</v>
      </c>
      <c r="I250" s="201"/>
      <c r="J250" s="195"/>
      <c r="K250" s="195"/>
      <c r="L250" s="195"/>
      <c r="M250" s="195"/>
      <c r="N250" s="196"/>
      <c r="O250" s="195"/>
      <c r="P250" s="194"/>
      <c r="Q250" s="196"/>
      <c r="R250" s="195"/>
      <c r="S250" s="194"/>
      <c r="T250" s="197"/>
    </row>
    <row r="251" spans="1:20" s="211" customFormat="1" hidden="1" x14ac:dyDescent="0.25">
      <c r="A251" s="128" t="s">
        <v>906</v>
      </c>
      <c r="B251" s="191" t="s">
        <v>907</v>
      </c>
      <c r="C251" s="200"/>
      <c r="D251" s="567" t="s">
        <v>909</v>
      </c>
      <c r="E251" s="567"/>
      <c r="F251" s="281">
        <f t="shared" si="79"/>
        <v>0</v>
      </c>
      <c r="G251" s="192"/>
      <c r="H251" s="193">
        <f t="shared" si="67"/>
        <v>0</v>
      </c>
      <c r="I251" s="201"/>
      <c r="J251" s="195"/>
      <c r="K251" s="195"/>
      <c r="L251" s="195"/>
      <c r="M251" s="195"/>
      <c r="N251" s="196"/>
      <c r="O251" s="195"/>
      <c r="P251" s="194"/>
      <c r="Q251" s="196"/>
      <c r="R251" s="195"/>
      <c r="S251" s="194"/>
      <c r="T251" s="197"/>
    </row>
    <row r="252" spans="1:20" hidden="1" x14ac:dyDescent="0.25">
      <c r="B252" s="93" t="s">
        <v>709</v>
      </c>
      <c r="C252" s="556" t="s">
        <v>304</v>
      </c>
      <c r="D252" s="557"/>
      <c r="E252" s="557"/>
      <c r="F252" s="259">
        <f>F253+F254+F255+F256+F257</f>
        <v>0</v>
      </c>
      <c r="G252" s="152">
        <f t="shared" ref="G252:T252" si="80">G253+G254+G255+G256+G257</f>
        <v>0</v>
      </c>
      <c r="H252" s="168">
        <f t="shared" si="67"/>
        <v>0</v>
      </c>
      <c r="I252" s="95">
        <f t="shared" si="80"/>
        <v>0</v>
      </c>
      <c r="J252" s="96">
        <f t="shared" si="80"/>
        <v>0</v>
      </c>
      <c r="K252" s="96">
        <f t="shared" si="80"/>
        <v>0</v>
      </c>
      <c r="L252" s="96">
        <f t="shared" si="80"/>
        <v>0</v>
      </c>
      <c r="M252" s="96">
        <f t="shared" si="80"/>
        <v>0</v>
      </c>
      <c r="N252" s="99">
        <f t="shared" si="80"/>
        <v>0</v>
      </c>
      <c r="O252" s="96">
        <f t="shared" si="80"/>
        <v>0</v>
      </c>
      <c r="P252" s="98">
        <f t="shared" si="80"/>
        <v>0</v>
      </c>
      <c r="Q252" s="99">
        <f t="shared" si="80"/>
        <v>0</v>
      </c>
      <c r="R252" s="96">
        <f t="shared" si="80"/>
        <v>0</v>
      </c>
      <c r="S252" s="98">
        <f t="shared" si="80"/>
        <v>0</v>
      </c>
      <c r="T252" s="100">
        <f t="shared" si="80"/>
        <v>0</v>
      </c>
    </row>
    <row r="253" spans="1:20" s="41" customFormat="1" hidden="1" x14ac:dyDescent="0.25">
      <c r="A253" s="128" t="s">
        <v>305</v>
      </c>
      <c r="B253" s="198" t="s">
        <v>710</v>
      </c>
      <c r="C253" s="586" t="s">
        <v>385</v>
      </c>
      <c r="D253" s="587"/>
      <c r="E253" s="587"/>
      <c r="F253" s="282">
        <f t="shared" ref="F253:F259" si="81">SUM(I253:T253)</f>
        <v>0</v>
      </c>
      <c r="G253" s="199"/>
      <c r="H253" s="213">
        <f t="shared" si="67"/>
        <v>0</v>
      </c>
      <c r="I253" s="214"/>
      <c r="J253" s="215"/>
      <c r="K253" s="215"/>
      <c r="L253" s="215"/>
      <c r="M253" s="215"/>
      <c r="N253" s="219"/>
      <c r="O253" s="215"/>
      <c r="P253" s="217"/>
      <c r="Q253" s="219"/>
      <c r="R253" s="215"/>
      <c r="S253" s="217"/>
      <c r="T253" s="216"/>
    </row>
    <row r="254" spans="1:20" s="41" customFormat="1" hidden="1" x14ac:dyDescent="0.25">
      <c r="A254" s="128" t="s">
        <v>306</v>
      </c>
      <c r="B254" s="198" t="s">
        <v>711</v>
      </c>
      <c r="C254" s="586" t="s">
        <v>386</v>
      </c>
      <c r="D254" s="587"/>
      <c r="E254" s="587"/>
      <c r="F254" s="282">
        <f t="shared" si="81"/>
        <v>0</v>
      </c>
      <c r="G254" s="199"/>
      <c r="H254" s="213">
        <f t="shared" si="67"/>
        <v>0</v>
      </c>
      <c r="I254" s="214"/>
      <c r="J254" s="215"/>
      <c r="K254" s="215"/>
      <c r="L254" s="215"/>
      <c r="M254" s="215"/>
      <c r="N254" s="219"/>
      <c r="O254" s="215"/>
      <c r="P254" s="217"/>
      <c r="Q254" s="219"/>
      <c r="R254" s="215"/>
      <c r="S254" s="217"/>
      <c r="T254" s="216"/>
    </row>
    <row r="255" spans="1:20" s="41" customFormat="1" hidden="1" x14ac:dyDescent="0.25">
      <c r="A255" s="128" t="s">
        <v>307</v>
      </c>
      <c r="B255" s="198" t="s">
        <v>712</v>
      </c>
      <c r="C255" s="586" t="s">
        <v>308</v>
      </c>
      <c r="D255" s="587"/>
      <c r="E255" s="587"/>
      <c r="F255" s="282">
        <f t="shared" si="81"/>
        <v>0</v>
      </c>
      <c r="G255" s="199"/>
      <c r="H255" s="213">
        <f t="shared" si="67"/>
        <v>0</v>
      </c>
      <c r="I255" s="214"/>
      <c r="J255" s="215"/>
      <c r="K255" s="215"/>
      <c r="L255" s="215"/>
      <c r="M255" s="215"/>
      <c r="N255" s="219"/>
      <c r="O255" s="215"/>
      <c r="P255" s="217"/>
      <c r="Q255" s="219"/>
      <c r="R255" s="215"/>
      <c r="S255" s="217"/>
      <c r="T255" s="216"/>
    </row>
    <row r="256" spans="1:20" s="41" customFormat="1" hidden="1" x14ac:dyDescent="0.25">
      <c r="A256" s="128" t="s">
        <v>309</v>
      </c>
      <c r="B256" s="198" t="s">
        <v>713</v>
      </c>
      <c r="C256" s="586" t="s">
        <v>310</v>
      </c>
      <c r="D256" s="587"/>
      <c r="E256" s="587"/>
      <c r="F256" s="282">
        <f t="shared" si="81"/>
        <v>0</v>
      </c>
      <c r="G256" s="199"/>
      <c r="H256" s="213">
        <f t="shared" si="67"/>
        <v>0</v>
      </c>
      <c r="I256" s="214"/>
      <c r="J256" s="215"/>
      <c r="K256" s="215"/>
      <c r="L256" s="215"/>
      <c r="M256" s="215"/>
      <c r="N256" s="219"/>
      <c r="O256" s="215"/>
      <c r="P256" s="217"/>
      <c r="Q256" s="219"/>
      <c r="R256" s="215"/>
      <c r="S256" s="217"/>
      <c r="T256" s="216"/>
    </row>
    <row r="257" spans="1:20" s="41" customFormat="1" hidden="1" x14ac:dyDescent="0.25">
      <c r="A257" s="128" t="s">
        <v>311</v>
      </c>
      <c r="B257" s="198" t="s">
        <v>714</v>
      </c>
      <c r="C257" s="586" t="s">
        <v>387</v>
      </c>
      <c r="D257" s="587"/>
      <c r="E257" s="587"/>
      <c r="F257" s="282">
        <f t="shared" si="81"/>
        <v>0</v>
      </c>
      <c r="G257" s="199"/>
      <c r="H257" s="213">
        <f t="shared" si="67"/>
        <v>0</v>
      </c>
      <c r="I257" s="214"/>
      <c r="J257" s="215"/>
      <c r="K257" s="215"/>
      <c r="L257" s="215"/>
      <c r="M257" s="215"/>
      <c r="N257" s="219"/>
      <c r="O257" s="215"/>
      <c r="P257" s="217"/>
      <c r="Q257" s="219"/>
      <c r="R257" s="215"/>
      <c r="S257" s="217"/>
      <c r="T257" s="216"/>
    </row>
    <row r="258" spans="1:20" hidden="1" x14ac:dyDescent="0.25">
      <c r="A258" s="128" t="s">
        <v>313</v>
      </c>
      <c r="B258" s="93" t="s">
        <v>715</v>
      </c>
      <c r="C258" s="556" t="s">
        <v>312</v>
      </c>
      <c r="D258" s="557"/>
      <c r="E258" s="557"/>
      <c r="F258" s="259">
        <f t="shared" si="81"/>
        <v>0</v>
      </c>
      <c r="G258" s="152"/>
      <c r="H258" s="168">
        <f t="shared" si="67"/>
        <v>0</v>
      </c>
      <c r="I258" s="95"/>
      <c r="J258" s="96"/>
      <c r="K258" s="96"/>
      <c r="L258" s="96"/>
      <c r="M258" s="96"/>
      <c r="N258" s="99"/>
      <c r="O258" s="96"/>
      <c r="P258" s="98"/>
      <c r="Q258" s="99"/>
      <c r="R258" s="96"/>
      <c r="S258" s="98"/>
      <c r="T258" s="100"/>
    </row>
    <row r="259" spans="1:20" ht="15.75" hidden="1" thickBot="1" x14ac:dyDescent="0.3">
      <c r="A259" s="128" t="s">
        <v>910</v>
      </c>
      <c r="B259" s="93" t="s">
        <v>911</v>
      </c>
      <c r="C259" s="556" t="s">
        <v>912</v>
      </c>
      <c r="D259" s="557"/>
      <c r="E259" s="557"/>
      <c r="F259" s="259">
        <f t="shared" si="81"/>
        <v>0</v>
      </c>
      <c r="G259" s="152"/>
      <c r="H259" s="168">
        <f t="shared" si="67"/>
        <v>0</v>
      </c>
      <c r="I259" s="95"/>
      <c r="J259" s="96"/>
      <c r="K259" s="96"/>
      <c r="L259" s="96"/>
      <c r="M259" s="96"/>
      <c r="N259" s="99"/>
      <c r="O259" s="96"/>
      <c r="P259" s="98"/>
      <c r="Q259" s="99"/>
      <c r="R259" s="96"/>
      <c r="S259" s="98"/>
      <c r="T259" s="100"/>
    </row>
    <row r="260" spans="1:20" ht="15.75" thickBot="1" x14ac:dyDescent="0.3">
      <c r="B260" s="588" t="s">
        <v>314</v>
      </c>
      <c r="C260" s="589"/>
      <c r="D260" s="589"/>
      <c r="E260" s="589"/>
      <c r="F260" s="256">
        <f>F5+F24+F32+F64+F80+F152+F162+F167+F230</f>
        <v>1565925</v>
      </c>
      <c r="G260" s="149">
        <f>G5+G24+G32+G64+G80+G152+G162+G167+G230</f>
        <v>0</v>
      </c>
      <c r="H260" s="166">
        <f t="shared" si="67"/>
        <v>1565925</v>
      </c>
      <c r="I260" s="87">
        <f t="shared" ref="I260:T260" si="82">I5+I24+I32+I64+I80+I152+I162+I167+I230</f>
        <v>6175</v>
      </c>
      <c r="J260" s="88">
        <f t="shared" si="82"/>
        <v>0</v>
      </c>
      <c r="K260" s="88">
        <f t="shared" si="82"/>
        <v>0</v>
      </c>
      <c r="L260" s="88">
        <f t="shared" si="82"/>
        <v>1506150</v>
      </c>
      <c r="M260" s="88">
        <f t="shared" si="82"/>
        <v>11430</v>
      </c>
      <c r="N260" s="91">
        <f t="shared" si="82"/>
        <v>0</v>
      </c>
      <c r="O260" s="88">
        <f t="shared" si="82"/>
        <v>0</v>
      </c>
      <c r="P260" s="90">
        <f t="shared" si="82"/>
        <v>1170</v>
      </c>
      <c r="Q260" s="91">
        <f t="shared" si="82"/>
        <v>0</v>
      </c>
      <c r="R260" s="88">
        <f t="shared" si="82"/>
        <v>0</v>
      </c>
      <c r="S260" s="90">
        <f t="shared" si="82"/>
        <v>41000</v>
      </c>
      <c r="T260" s="92">
        <f t="shared" si="82"/>
        <v>0</v>
      </c>
    </row>
    <row r="261" spans="1:20" x14ac:dyDescent="0.25">
      <c r="B261" s="22"/>
      <c r="C261" s="23"/>
      <c r="D261" s="23"/>
      <c r="E261" s="24"/>
      <c r="F261" s="24"/>
      <c r="G261" s="24"/>
      <c r="H261" s="60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</row>
    <row r="262" spans="1:20" x14ac:dyDescent="0.25">
      <c r="B262" s="25"/>
      <c r="C262" s="26"/>
      <c r="D262" s="26"/>
      <c r="E262" s="24"/>
      <c r="F262" s="24"/>
      <c r="G262" s="24"/>
      <c r="H262" s="60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</row>
    <row r="263" spans="1:20" x14ac:dyDescent="0.25">
      <c r="B263" s="27"/>
      <c r="C263" s="24"/>
      <c r="D263" s="24"/>
      <c r="E263" s="28"/>
      <c r="F263" s="28"/>
      <c r="G263" s="28"/>
      <c r="H263" s="60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</row>
    <row r="264" spans="1:20" x14ac:dyDescent="0.25">
      <c r="B264" s="27"/>
      <c r="C264" s="24"/>
      <c r="D264" s="24"/>
      <c r="E264" s="28"/>
      <c r="F264" s="28"/>
      <c r="G264" s="28"/>
      <c r="H264" s="60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</row>
    <row r="265" spans="1:20" x14ac:dyDescent="0.25">
      <c r="B265" s="27"/>
      <c r="C265" s="24"/>
      <c r="D265" s="24"/>
      <c r="E265" s="28"/>
      <c r="F265" s="28"/>
      <c r="G265" s="28"/>
      <c r="H265" s="60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</row>
    <row r="266" spans="1:20" x14ac:dyDescent="0.25">
      <c r="B266" s="27"/>
      <c r="C266" s="24"/>
      <c r="D266" s="24"/>
      <c r="E266" s="28"/>
      <c r="F266" s="28"/>
      <c r="G266" s="28"/>
      <c r="H266" s="60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</row>
    <row r="267" spans="1:20" x14ac:dyDescent="0.25">
      <c r="B267" s="27"/>
      <c r="C267" s="24"/>
      <c r="D267" s="24"/>
      <c r="E267" s="28"/>
      <c r="F267" s="28"/>
      <c r="G267" s="28"/>
      <c r="H267" s="60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</row>
    <row r="268" spans="1:20" x14ac:dyDescent="0.25">
      <c r="B268" s="27"/>
      <c r="C268" s="24"/>
      <c r="D268" s="24"/>
      <c r="E268" s="28"/>
      <c r="F268" s="28"/>
      <c r="G268" s="28"/>
      <c r="H268" s="60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</row>
    <row r="269" spans="1:20" x14ac:dyDescent="0.25">
      <c r="B269" s="27"/>
      <c r="C269" s="28"/>
      <c r="D269" s="28"/>
      <c r="E269" s="24"/>
      <c r="F269" s="24"/>
      <c r="G269" s="24"/>
      <c r="H269" s="60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</row>
    <row r="270" spans="1:20" x14ac:dyDescent="0.25">
      <c r="B270" s="27"/>
      <c r="C270" s="28"/>
      <c r="D270" s="28"/>
      <c r="E270" s="24"/>
      <c r="F270" s="24"/>
      <c r="G270" s="24"/>
      <c r="H270" s="60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</row>
    <row r="271" spans="1:20" x14ac:dyDescent="0.25">
      <c r="B271" s="27"/>
      <c r="C271" s="28"/>
      <c r="D271" s="28"/>
      <c r="E271" s="24"/>
      <c r="F271" s="24"/>
      <c r="G271" s="24"/>
      <c r="H271" s="60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</row>
    <row r="272" spans="1:20" x14ac:dyDescent="0.25">
      <c r="B272" s="27"/>
      <c r="C272" s="24"/>
      <c r="D272" s="24"/>
      <c r="E272" s="28"/>
      <c r="F272" s="28"/>
      <c r="G272" s="28"/>
      <c r="H272" s="60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</row>
    <row r="273" spans="1:20" x14ac:dyDescent="0.25">
      <c r="B273" s="27"/>
      <c r="C273" s="24"/>
      <c r="D273" s="24"/>
      <c r="E273" s="28"/>
      <c r="F273" s="28"/>
      <c r="G273" s="28"/>
      <c r="H273" s="60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</row>
    <row r="274" spans="1:20" x14ac:dyDescent="0.25">
      <c r="B274" s="27"/>
      <c r="C274" s="24"/>
      <c r="D274" s="24"/>
      <c r="E274" s="28"/>
      <c r="F274" s="28"/>
      <c r="G274" s="28"/>
      <c r="H274" s="60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</row>
    <row r="275" spans="1:20" x14ac:dyDescent="0.25">
      <c r="A275" s="130"/>
      <c r="B275" s="27"/>
      <c r="C275" s="24"/>
      <c r="D275" s="24"/>
      <c r="E275" s="28"/>
      <c r="F275" s="28"/>
      <c r="G275" s="28"/>
      <c r="H275" s="60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</row>
    <row r="276" spans="1:20" x14ac:dyDescent="0.25">
      <c r="A276" s="130"/>
      <c r="B276" s="27"/>
      <c r="C276" s="24"/>
      <c r="D276" s="24"/>
      <c r="E276" s="28"/>
      <c r="F276" s="28"/>
      <c r="G276" s="28"/>
      <c r="H276" s="60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</row>
    <row r="277" spans="1:20" x14ac:dyDescent="0.25">
      <c r="A277" s="130"/>
      <c r="B277" s="27"/>
      <c r="C277" s="24"/>
      <c r="D277" s="24"/>
      <c r="E277" s="28"/>
      <c r="F277" s="28"/>
      <c r="G277" s="28"/>
      <c r="H277" s="60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</row>
    <row r="278" spans="1:20" x14ac:dyDescent="0.25">
      <c r="A278" s="130"/>
      <c r="B278" s="27"/>
      <c r="C278" s="24"/>
      <c r="D278" s="24"/>
      <c r="E278" s="28"/>
      <c r="F278" s="28"/>
      <c r="G278" s="28"/>
      <c r="H278" s="60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</row>
    <row r="279" spans="1:20" x14ac:dyDescent="0.25">
      <c r="A279" s="130"/>
      <c r="B279" s="27"/>
      <c r="C279" s="24"/>
      <c r="D279" s="24"/>
      <c r="E279" s="28"/>
      <c r="F279" s="28"/>
      <c r="G279" s="28"/>
      <c r="H279" s="60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</row>
    <row r="280" spans="1:20" x14ac:dyDescent="0.25">
      <c r="A280" s="130"/>
      <c r="B280" s="27"/>
      <c r="C280" s="24"/>
      <c r="D280" s="24"/>
      <c r="E280" s="28"/>
      <c r="F280" s="28"/>
      <c r="G280" s="28"/>
      <c r="H280" s="60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</row>
    <row r="281" spans="1:20" x14ac:dyDescent="0.25">
      <c r="A281" s="130"/>
      <c r="B281" s="27"/>
      <c r="C281" s="24"/>
      <c r="D281" s="24"/>
      <c r="E281" s="28"/>
      <c r="F281" s="28"/>
      <c r="G281" s="28"/>
      <c r="H281" s="60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</row>
    <row r="282" spans="1:20" x14ac:dyDescent="0.25">
      <c r="A282" s="130"/>
      <c r="B282" s="27"/>
      <c r="C282" s="28"/>
      <c r="D282" s="28"/>
      <c r="E282" s="24"/>
      <c r="F282" s="24"/>
      <c r="G282" s="24"/>
      <c r="H282" s="60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</row>
    <row r="283" spans="1:20" x14ac:dyDescent="0.25">
      <c r="A283" s="130"/>
      <c r="B283" s="27"/>
      <c r="C283" s="24"/>
      <c r="D283" s="24"/>
      <c r="E283" s="28"/>
      <c r="F283" s="28"/>
      <c r="G283" s="28"/>
      <c r="H283" s="60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</row>
    <row r="284" spans="1:20" x14ac:dyDescent="0.25">
      <c r="A284" s="130"/>
      <c r="B284" s="27"/>
      <c r="C284" s="24"/>
      <c r="D284" s="24"/>
      <c r="E284" s="28"/>
      <c r="F284" s="28"/>
      <c r="G284" s="28"/>
      <c r="H284" s="60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</row>
    <row r="285" spans="1:20" x14ac:dyDescent="0.25">
      <c r="A285" s="130"/>
      <c r="B285" s="27"/>
      <c r="C285" s="24"/>
      <c r="D285" s="24"/>
      <c r="E285" s="28"/>
      <c r="F285" s="28"/>
      <c r="G285" s="28"/>
      <c r="H285" s="60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</row>
    <row r="286" spans="1:20" x14ac:dyDescent="0.25">
      <c r="A286" s="130"/>
      <c r="B286" s="27"/>
      <c r="C286" s="24"/>
      <c r="D286" s="24"/>
      <c r="E286" s="28"/>
      <c r="F286" s="28"/>
      <c r="G286" s="28"/>
      <c r="H286" s="60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</row>
    <row r="287" spans="1:20" x14ac:dyDescent="0.25">
      <c r="A287" s="130"/>
      <c r="B287" s="27"/>
      <c r="C287" s="24"/>
      <c r="D287" s="24"/>
      <c r="E287" s="28"/>
      <c r="F287" s="28"/>
      <c r="G287" s="28"/>
      <c r="H287" s="60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</row>
    <row r="288" spans="1:20" x14ac:dyDescent="0.25">
      <c r="A288" s="130"/>
      <c r="B288" s="27"/>
      <c r="C288" s="24"/>
      <c r="D288" s="24"/>
      <c r="E288" s="28"/>
      <c r="F288" s="28"/>
      <c r="G288" s="28"/>
      <c r="H288" s="60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</row>
    <row r="289" spans="1:20" x14ac:dyDescent="0.25">
      <c r="A289" s="130"/>
      <c r="B289" s="27"/>
      <c r="C289" s="24"/>
      <c r="D289" s="24"/>
      <c r="E289" s="28"/>
      <c r="F289" s="28"/>
      <c r="G289" s="28"/>
      <c r="H289" s="60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</row>
    <row r="290" spans="1:20" x14ac:dyDescent="0.25">
      <c r="A290" s="130"/>
      <c r="B290" s="27"/>
      <c r="C290" s="24"/>
      <c r="D290" s="24"/>
      <c r="E290" s="28"/>
      <c r="F290" s="28"/>
      <c r="G290" s="28"/>
      <c r="H290" s="60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</row>
    <row r="291" spans="1:20" x14ac:dyDescent="0.25">
      <c r="A291" s="130"/>
      <c r="B291" s="27"/>
      <c r="C291" s="24"/>
      <c r="D291" s="24"/>
      <c r="E291" s="28"/>
      <c r="F291" s="28"/>
      <c r="G291" s="28"/>
      <c r="H291" s="60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</row>
    <row r="292" spans="1:20" x14ac:dyDescent="0.25">
      <c r="A292" s="130"/>
      <c r="B292" s="27"/>
      <c r="C292" s="24"/>
      <c r="D292" s="24"/>
      <c r="E292" s="28"/>
      <c r="F292" s="28"/>
      <c r="G292" s="28"/>
      <c r="H292" s="60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</row>
    <row r="293" spans="1:20" x14ac:dyDescent="0.25">
      <c r="A293" s="130"/>
      <c r="B293" s="27"/>
      <c r="C293" s="28"/>
      <c r="D293" s="28"/>
      <c r="E293" s="24"/>
      <c r="F293" s="24"/>
      <c r="G293" s="24"/>
      <c r="H293" s="60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</row>
    <row r="294" spans="1:20" x14ac:dyDescent="0.25">
      <c r="A294" s="130"/>
      <c r="B294" s="27"/>
      <c r="C294" s="24"/>
      <c r="D294" s="24"/>
      <c r="E294" s="28"/>
      <c r="F294" s="28"/>
      <c r="G294" s="28"/>
      <c r="H294" s="60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</row>
    <row r="295" spans="1:20" x14ac:dyDescent="0.25">
      <c r="A295" s="130"/>
      <c r="B295" s="27"/>
      <c r="C295" s="24"/>
      <c r="D295" s="24"/>
      <c r="E295" s="28"/>
      <c r="F295" s="28"/>
      <c r="G295" s="28"/>
      <c r="H295" s="60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</row>
    <row r="296" spans="1:20" x14ac:dyDescent="0.25">
      <c r="A296" s="130"/>
      <c r="B296" s="27"/>
      <c r="C296" s="24"/>
      <c r="D296" s="24"/>
      <c r="E296" s="28"/>
      <c r="F296" s="28"/>
      <c r="G296" s="28"/>
      <c r="H296" s="60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</row>
    <row r="297" spans="1:20" x14ac:dyDescent="0.25">
      <c r="A297" s="130"/>
      <c r="B297" s="27"/>
      <c r="C297" s="24"/>
      <c r="D297" s="24"/>
      <c r="E297" s="28"/>
      <c r="F297" s="28"/>
      <c r="G297" s="28"/>
      <c r="H297" s="60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</row>
    <row r="298" spans="1:20" x14ac:dyDescent="0.25">
      <c r="A298" s="130"/>
      <c r="B298" s="27"/>
      <c r="C298" s="24"/>
      <c r="D298" s="24"/>
      <c r="E298" s="28"/>
      <c r="F298" s="28"/>
      <c r="G298" s="28"/>
      <c r="H298" s="60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</row>
    <row r="299" spans="1:20" x14ac:dyDescent="0.25">
      <c r="A299" s="130"/>
      <c r="B299" s="27"/>
      <c r="C299" s="24"/>
      <c r="D299" s="24"/>
      <c r="E299" s="28"/>
      <c r="F299" s="28"/>
      <c r="G299" s="28"/>
      <c r="H299" s="60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</row>
    <row r="300" spans="1:20" x14ac:dyDescent="0.25">
      <c r="A300" s="130"/>
      <c r="B300" s="27"/>
      <c r="C300" s="24"/>
      <c r="D300" s="24"/>
      <c r="E300" s="28"/>
      <c r="F300" s="28"/>
      <c r="G300" s="28"/>
      <c r="H300" s="60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</row>
    <row r="301" spans="1:20" x14ac:dyDescent="0.25">
      <c r="A301" s="130"/>
      <c r="B301" s="27"/>
      <c r="C301" s="24"/>
      <c r="D301" s="24"/>
      <c r="E301" s="28"/>
      <c r="F301" s="28"/>
      <c r="G301" s="28"/>
      <c r="H301" s="60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</row>
    <row r="302" spans="1:20" x14ac:dyDescent="0.25">
      <c r="A302" s="130"/>
      <c r="B302" s="27"/>
      <c r="C302" s="24"/>
      <c r="D302" s="24"/>
      <c r="E302" s="28"/>
      <c r="F302" s="28"/>
      <c r="G302" s="28"/>
      <c r="H302" s="60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</row>
    <row r="303" spans="1:20" x14ac:dyDescent="0.25">
      <c r="A303" s="130"/>
      <c r="B303" s="27"/>
      <c r="C303" s="24"/>
      <c r="D303" s="24"/>
      <c r="E303" s="28"/>
      <c r="F303" s="28"/>
      <c r="G303" s="28"/>
      <c r="H303" s="60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</row>
    <row r="304" spans="1:20" x14ac:dyDescent="0.25">
      <c r="A304" s="130"/>
      <c r="B304" s="29"/>
      <c r="C304" s="23"/>
      <c r="D304" s="23"/>
      <c r="E304" s="24"/>
      <c r="F304" s="24"/>
      <c r="G304" s="24"/>
      <c r="H304" s="60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</row>
    <row r="305" spans="1:20" x14ac:dyDescent="0.25">
      <c r="A305" s="130"/>
      <c r="B305" s="27"/>
      <c r="C305" s="28"/>
      <c r="D305" s="28"/>
      <c r="E305" s="24"/>
      <c r="F305" s="24"/>
      <c r="G305" s="24"/>
      <c r="H305" s="60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</row>
    <row r="306" spans="1:20" x14ac:dyDescent="0.25">
      <c r="A306" s="130"/>
      <c r="B306" s="27"/>
      <c r="C306" s="28"/>
      <c r="D306" s="28"/>
      <c r="E306" s="24"/>
      <c r="F306" s="24"/>
      <c r="G306" s="24"/>
      <c r="H306" s="60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</row>
    <row r="307" spans="1:20" x14ac:dyDescent="0.25">
      <c r="A307" s="130"/>
      <c r="B307" s="27"/>
      <c r="C307" s="28"/>
      <c r="D307" s="28"/>
      <c r="E307" s="24"/>
      <c r="F307" s="24"/>
      <c r="G307" s="24"/>
      <c r="H307" s="60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</row>
    <row r="308" spans="1:20" x14ac:dyDescent="0.25">
      <c r="A308" s="130"/>
      <c r="B308" s="27"/>
      <c r="C308" s="24"/>
      <c r="D308" s="24"/>
      <c r="E308" s="28"/>
      <c r="F308" s="28"/>
      <c r="G308" s="28"/>
      <c r="H308" s="60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</row>
    <row r="309" spans="1:20" x14ac:dyDescent="0.25">
      <c r="A309" s="130"/>
      <c r="B309" s="27"/>
      <c r="C309" s="24"/>
      <c r="D309" s="24"/>
      <c r="E309" s="28"/>
      <c r="F309" s="28"/>
      <c r="G309" s="28"/>
      <c r="H309" s="60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</row>
    <row r="310" spans="1:20" x14ac:dyDescent="0.25">
      <c r="A310" s="130"/>
      <c r="B310" s="27"/>
      <c r="C310" s="24"/>
      <c r="D310" s="24"/>
      <c r="E310" s="28"/>
      <c r="F310" s="28"/>
      <c r="G310" s="28"/>
      <c r="H310" s="60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</row>
    <row r="311" spans="1:20" x14ac:dyDescent="0.25">
      <c r="A311" s="130"/>
      <c r="B311" s="27"/>
      <c r="C311" s="24"/>
      <c r="D311" s="24"/>
      <c r="E311" s="28"/>
      <c r="F311" s="28"/>
      <c r="G311" s="28"/>
      <c r="H311" s="60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</row>
    <row r="312" spans="1:20" x14ac:dyDescent="0.25">
      <c r="A312" s="130"/>
      <c r="B312" s="27"/>
      <c r="C312" s="24"/>
      <c r="D312" s="24"/>
      <c r="E312" s="28"/>
      <c r="F312" s="28"/>
      <c r="G312" s="28"/>
      <c r="H312" s="60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</row>
    <row r="313" spans="1:20" x14ac:dyDescent="0.25">
      <c r="A313" s="130"/>
      <c r="B313" s="27"/>
      <c r="C313" s="24"/>
      <c r="D313" s="24"/>
      <c r="E313" s="28"/>
      <c r="F313" s="28"/>
      <c r="G313" s="28"/>
      <c r="H313" s="60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</row>
    <row r="314" spans="1:20" x14ac:dyDescent="0.25">
      <c r="A314" s="130"/>
      <c r="B314" s="27"/>
      <c r="C314" s="24"/>
      <c r="D314" s="24"/>
      <c r="E314" s="28"/>
      <c r="F314" s="28"/>
      <c r="G314" s="28"/>
      <c r="H314" s="60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</row>
    <row r="315" spans="1:20" x14ac:dyDescent="0.25">
      <c r="A315" s="130"/>
      <c r="B315" s="27"/>
      <c r="C315" s="24"/>
      <c r="D315" s="24"/>
      <c r="E315" s="28"/>
      <c r="F315" s="28"/>
      <c r="G315" s="28"/>
      <c r="H315" s="60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</row>
    <row r="316" spans="1:20" x14ac:dyDescent="0.25">
      <c r="A316" s="130"/>
      <c r="B316" s="27"/>
      <c r="C316" s="24"/>
      <c r="D316" s="24"/>
      <c r="E316" s="28"/>
      <c r="F316" s="28"/>
      <c r="G316" s="28"/>
      <c r="H316" s="60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</row>
    <row r="317" spans="1:20" x14ac:dyDescent="0.25">
      <c r="A317" s="130"/>
      <c r="B317" s="27"/>
      <c r="C317" s="24"/>
      <c r="D317" s="24"/>
      <c r="E317" s="28"/>
      <c r="F317" s="28"/>
      <c r="G317" s="28"/>
      <c r="H317" s="60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</row>
    <row r="318" spans="1:20" x14ac:dyDescent="0.25">
      <c r="A318" s="130"/>
      <c r="B318" s="27"/>
      <c r="C318" s="28"/>
      <c r="D318" s="28"/>
      <c r="E318" s="24"/>
      <c r="F318" s="24"/>
      <c r="G318" s="24"/>
      <c r="H318" s="60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</row>
    <row r="319" spans="1:20" x14ac:dyDescent="0.25">
      <c r="A319" s="130"/>
      <c r="B319" s="27"/>
      <c r="C319" s="24"/>
      <c r="D319" s="24"/>
      <c r="E319" s="28"/>
      <c r="F319" s="28"/>
      <c r="G319" s="28"/>
      <c r="H319" s="60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</row>
    <row r="320" spans="1:20" x14ac:dyDescent="0.25">
      <c r="A320" s="130"/>
      <c r="B320" s="27"/>
      <c r="C320" s="24"/>
      <c r="D320" s="24"/>
      <c r="E320" s="28"/>
      <c r="F320" s="28"/>
      <c r="G320" s="28"/>
      <c r="H320" s="60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</row>
    <row r="321" spans="1:20" x14ac:dyDescent="0.25">
      <c r="A321" s="130"/>
      <c r="B321" s="27"/>
      <c r="C321" s="24"/>
      <c r="D321" s="24"/>
      <c r="E321" s="28"/>
      <c r="F321" s="28"/>
      <c r="G321" s="28"/>
      <c r="H321" s="60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</row>
    <row r="322" spans="1:20" x14ac:dyDescent="0.25">
      <c r="A322" s="130"/>
      <c r="B322" s="27"/>
      <c r="C322" s="24"/>
      <c r="D322" s="24"/>
      <c r="E322" s="28"/>
      <c r="F322" s="28"/>
      <c r="G322" s="28"/>
    </row>
    <row r="323" spans="1:20" x14ac:dyDescent="0.25">
      <c r="B323" s="27"/>
      <c r="C323" s="24"/>
      <c r="D323" s="24"/>
      <c r="E323" s="28"/>
      <c r="F323" s="28"/>
      <c r="G323" s="28"/>
      <c r="H323" s="18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</row>
    <row r="324" spans="1:20" s="12" customFormat="1" x14ac:dyDescent="0.25">
      <c r="A324" s="131"/>
      <c r="B324" s="27"/>
      <c r="C324" s="24"/>
      <c r="D324" s="24"/>
      <c r="E324" s="28"/>
      <c r="F324" s="28"/>
      <c r="G324" s="28"/>
      <c r="H324" s="49"/>
    </row>
    <row r="325" spans="1:20" s="12" customFormat="1" x14ac:dyDescent="0.25">
      <c r="A325" s="131"/>
      <c r="B325" s="27"/>
      <c r="C325" s="24"/>
      <c r="D325" s="24"/>
      <c r="E325" s="28"/>
      <c r="F325" s="28"/>
      <c r="G325" s="28"/>
      <c r="H325" s="49"/>
    </row>
    <row r="326" spans="1:20" s="12" customFormat="1" x14ac:dyDescent="0.25">
      <c r="A326" s="131"/>
      <c r="B326" s="27"/>
      <c r="C326" s="24"/>
      <c r="D326" s="24"/>
      <c r="E326" s="28"/>
      <c r="F326" s="28"/>
      <c r="G326" s="28"/>
      <c r="H326" s="49"/>
    </row>
    <row r="327" spans="1:20" s="12" customFormat="1" x14ac:dyDescent="0.25">
      <c r="A327" s="131"/>
      <c r="B327" s="27"/>
      <c r="C327" s="24"/>
      <c r="D327" s="24"/>
      <c r="E327" s="28"/>
      <c r="F327" s="28"/>
      <c r="G327" s="28"/>
      <c r="H327" s="49"/>
    </row>
    <row r="328" spans="1:20" s="12" customFormat="1" x14ac:dyDescent="0.25">
      <c r="A328" s="131"/>
      <c r="B328" s="27"/>
      <c r="C328" s="24"/>
      <c r="D328" s="24"/>
      <c r="E328" s="28"/>
      <c r="F328" s="28"/>
      <c r="G328" s="28"/>
      <c r="H328" s="49"/>
    </row>
    <row r="329" spans="1:20" s="12" customFormat="1" x14ac:dyDescent="0.25">
      <c r="A329" s="131"/>
      <c r="B329" s="27"/>
      <c r="C329" s="28"/>
      <c r="D329" s="28"/>
      <c r="E329" s="24"/>
      <c r="F329" s="24"/>
      <c r="G329" s="24"/>
      <c r="H329" s="49"/>
    </row>
    <row r="330" spans="1:20" s="12" customFormat="1" x14ac:dyDescent="0.25">
      <c r="A330" s="131"/>
      <c r="B330" s="27"/>
      <c r="C330" s="24"/>
      <c r="D330" s="24"/>
      <c r="E330" s="28"/>
      <c r="F330" s="28"/>
      <c r="G330" s="28"/>
      <c r="H330" s="49"/>
    </row>
    <row r="331" spans="1:20" s="12" customFormat="1" x14ac:dyDescent="0.25">
      <c r="A331" s="131"/>
      <c r="B331" s="27"/>
      <c r="C331" s="24"/>
      <c r="D331" s="24"/>
      <c r="E331" s="28"/>
      <c r="F331" s="28"/>
      <c r="G331" s="28"/>
      <c r="H331" s="49"/>
    </row>
    <row r="332" spans="1:20" s="12" customFormat="1" x14ac:dyDescent="0.25">
      <c r="A332" s="131"/>
      <c r="B332" s="27"/>
      <c r="C332" s="24"/>
      <c r="D332" s="24"/>
      <c r="E332" s="28"/>
      <c r="F332" s="28"/>
      <c r="G332" s="28"/>
      <c r="H332" s="49"/>
    </row>
    <row r="333" spans="1:20" s="12" customFormat="1" x14ac:dyDescent="0.25">
      <c r="A333" s="131"/>
      <c r="B333" s="27"/>
      <c r="C333" s="24"/>
      <c r="D333" s="24"/>
      <c r="E333" s="28"/>
      <c r="F333" s="28"/>
      <c r="G333" s="28"/>
      <c r="H333" s="49"/>
    </row>
    <row r="334" spans="1:20" s="12" customFormat="1" x14ac:dyDescent="0.25">
      <c r="A334" s="131"/>
      <c r="B334" s="27"/>
      <c r="C334" s="24"/>
      <c r="D334" s="24"/>
      <c r="E334" s="28"/>
      <c r="F334" s="28"/>
      <c r="G334" s="28"/>
      <c r="H334" s="49"/>
    </row>
    <row r="335" spans="1:20" s="12" customFormat="1" x14ac:dyDescent="0.25">
      <c r="A335" s="131"/>
      <c r="B335" s="27"/>
      <c r="C335" s="24"/>
      <c r="D335" s="24"/>
      <c r="E335" s="28"/>
      <c r="F335" s="28"/>
      <c r="G335" s="28"/>
      <c r="H335" s="49"/>
    </row>
    <row r="336" spans="1:20" s="12" customFormat="1" x14ac:dyDescent="0.25">
      <c r="A336" s="131"/>
      <c r="B336" s="27"/>
      <c r="C336" s="24"/>
      <c r="D336" s="24"/>
      <c r="E336" s="28"/>
      <c r="F336" s="28"/>
      <c r="G336" s="28"/>
      <c r="H336" s="49"/>
    </row>
    <row r="337" spans="1:20" s="12" customFormat="1" x14ac:dyDescent="0.25">
      <c r="A337" s="131"/>
      <c r="B337" s="27"/>
      <c r="C337" s="24"/>
      <c r="D337" s="24"/>
      <c r="E337" s="28"/>
      <c r="F337" s="28"/>
      <c r="G337" s="28"/>
      <c r="H337" s="49"/>
    </row>
    <row r="338" spans="1:20" s="12" customFormat="1" x14ac:dyDescent="0.25">
      <c r="A338" s="131"/>
      <c r="B338" s="27"/>
      <c r="C338" s="24"/>
      <c r="D338" s="24"/>
      <c r="E338" s="28"/>
      <c r="F338" s="28"/>
      <c r="G338" s="28"/>
      <c r="H338" s="49"/>
    </row>
    <row r="339" spans="1:20" s="12" customFormat="1" x14ac:dyDescent="0.25">
      <c r="A339" s="131"/>
      <c r="B339" s="27"/>
      <c r="C339" s="24"/>
      <c r="D339" s="24"/>
      <c r="E339" s="28"/>
      <c r="F339" s="28"/>
      <c r="G339" s="28"/>
      <c r="H339" s="49"/>
    </row>
    <row r="340" spans="1:20" x14ac:dyDescent="0.25">
      <c r="B340" s="29"/>
      <c r="C340" s="23"/>
      <c r="D340" s="23"/>
      <c r="E340" s="28"/>
      <c r="F340" s="28"/>
      <c r="G340" s="28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</row>
    <row r="341" spans="1:20" x14ac:dyDescent="0.25">
      <c r="B341" s="30"/>
      <c r="C341" s="26"/>
      <c r="D341" s="26"/>
      <c r="E341" s="24"/>
      <c r="F341" s="24"/>
      <c r="G341" s="24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</row>
    <row r="342" spans="1:20" x14ac:dyDescent="0.25">
      <c r="B342" s="27"/>
      <c r="C342" s="24"/>
      <c r="D342" s="24"/>
      <c r="E342" s="28"/>
      <c r="F342" s="28"/>
      <c r="G342" s="28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</row>
    <row r="343" spans="1:20" x14ac:dyDescent="0.25">
      <c r="B343" s="27"/>
      <c r="C343" s="28"/>
      <c r="D343" s="28"/>
      <c r="E343" s="24"/>
      <c r="F343" s="24"/>
      <c r="G343" s="24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</row>
    <row r="344" spans="1:20" x14ac:dyDescent="0.25">
      <c r="B344" s="27"/>
      <c r="C344" s="24"/>
      <c r="D344" s="24"/>
      <c r="E344" s="28"/>
      <c r="F344" s="28"/>
      <c r="G344" s="28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</row>
    <row r="345" spans="1:20" x14ac:dyDescent="0.25">
      <c r="B345" s="27"/>
      <c r="C345" s="24"/>
      <c r="D345" s="24"/>
      <c r="E345" s="28"/>
      <c r="F345" s="28"/>
      <c r="G345" s="28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</row>
    <row r="346" spans="1:20" x14ac:dyDescent="0.25">
      <c r="B346" s="27"/>
      <c r="C346" s="24"/>
      <c r="D346" s="24"/>
      <c r="E346" s="28"/>
      <c r="F346" s="28"/>
      <c r="G346" s="28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</row>
    <row r="347" spans="1:20" x14ac:dyDescent="0.25">
      <c r="B347" s="27"/>
      <c r="C347" s="24"/>
      <c r="D347" s="24"/>
      <c r="E347" s="28"/>
      <c r="F347" s="28"/>
      <c r="G347" s="28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</row>
    <row r="348" spans="1:20" x14ac:dyDescent="0.25">
      <c r="B348" s="27"/>
      <c r="C348" s="28"/>
      <c r="D348" s="28"/>
      <c r="E348" s="24"/>
      <c r="F348" s="24"/>
      <c r="G348" s="24"/>
      <c r="H348" s="60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</row>
    <row r="349" spans="1:20" x14ac:dyDescent="0.25">
      <c r="B349" s="27"/>
      <c r="C349" s="24"/>
      <c r="D349" s="24"/>
      <c r="E349" s="28"/>
      <c r="F349" s="28"/>
      <c r="G349" s="28"/>
      <c r="H349" s="60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</row>
    <row r="350" spans="1:20" x14ac:dyDescent="0.25">
      <c r="B350" s="27"/>
      <c r="C350" s="24"/>
      <c r="D350" s="24"/>
      <c r="E350" s="28"/>
      <c r="F350" s="28"/>
      <c r="G350" s="28"/>
      <c r="H350" s="60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</row>
    <row r="351" spans="1:20" x14ac:dyDescent="0.25">
      <c r="B351" s="27"/>
      <c r="C351" s="28"/>
      <c r="D351" s="28"/>
      <c r="E351" s="24"/>
      <c r="F351" s="24"/>
      <c r="G351" s="24"/>
      <c r="H351" s="60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</row>
    <row r="352" spans="1:20" x14ac:dyDescent="0.25">
      <c r="B352" s="27"/>
      <c r="C352" s="28"/>
      <c r="D352" s="28"/>
      <c r="E352" s="24"/>
      <c r="F352" s="24"/>
      <c r="G352" s="24"/>
      <c r="H352" s="60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</row>
    <row r="353" spans="1:20" x14ac:dyDescent="0.25">
      <c r="B353" s="27"/>
      <c r="C353" s="24"/>
      <c r="D353" s="24"/>
      <c r="E353" s="28"/>
      <c r="F353" s="28"/>
      <c r="G353" s="28"/>
      <c r="H353" s="60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</row>
    <row r="354" spans="1:20" x14ac:dyDescent="0.25">
      <c r="B354" s="27"/>
      <c r="C354" s="24"/>
      <c r="D354" s="24"/>
      <c r="E354" s="28"/>
      <c r="F354" s="28"/>
      <c r="G354" s="28"/>
      <c r="H354" s="60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</row>
    <row r="355" spans="1:20" x14ac:dyDescent="0.25">
      <c r="A355" s="130"/>
      <c r="B355" s="27"/>
      <c r="C355" s="24"/>
      <c r="D355" s="24"/>
      <c r="E355" s="28"/>
      <c r="F355" s="28"/>
      <c r="G355" s="28"/>
      <c r="H355" s="60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</row>
    <row r="356" spans="1:20" x14ac:dyDescent="0.25">
      <c r="A356" s="130"/>
      <c r="B356" s="27"/>
      <c r="C356" s="28"/>
      <c r="D356" s="28"/>
      <c r="E356" s="24"/>
      <c r="F356" s="24"/>
      <c r="G356" s="24"/>
      <c r="H356" s="60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</row>
    <row r="357" spans="1:20" x14ac:dyDescent="0.25">
      <c r="A357" s="130"/>
      <c r="B357" s="27"/>
      <c r="C357" s="24"/>
      <c r="D357" s="24"/>
      <c r="E357" s="28"/>
      <c r="F357" s="28"/>
      <c r="G357" s="28"/>
      <c r="H357" s="60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</row>
    <row r="358" spans="1:20" x14ac:dyDescent="0.25">
      <c r="A358" s="130"/>
      <c r="B358" s="27"/>
      <c r="C358" s="24"/>
      <c r="D358" s="24"/>
      <c r="E358" s="28"/>
      <c r="F358" s="28"/>
      <c r="G358" s="28"/>
      <c r="H358" s="60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</row>
    <row r="359" spans="1:20" x14ac:dyDescent="0.25">
      <c r="A359" s="130"/>
      <c r="B359" s="27"/>
      <c r="C359" s="24"/>
      <c r="D359" s="24"/>
      <c r="E359" s="28"/>
      <c r="F359" s="28"/>
      <c r="G359" s="28"/>
      <c r="H359" s="60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</row>
    <row r="360" spans="1:20" x14ac:dyDescent="0.25">
      <c r="A360" s="130"/>
      <c r="B360" s="27"/>
      <c r="C360" s="24"/>
      <c r="D360" s="24"/>
      <c r="E360" s="28"/>
      <c r="F360" s="28"/>
      <c r="G360" s="28"/>
      <c r="H360" s="60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</row>
    <row r="361" spans="1:20" x14ac:dyDescent="0.25">
      <c r="A361" s="130"/>
      <c r="B361" s="27"/>
      <c r="C361" s="24"/>
      <c r="D361" s="24"/>
      <c r="E361" s="28"/>
      <c r="F361" s="28"/>
      <c r="G361" s="28"/>
      <c r="H361" s="60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</row>
    <row r="362" spans="1:20" x14ac:dyDescent="0.25">
      <c r="A362" s="130"/>
      <c r="B362" s="27"/>
      <c r="C362" s="24"/>
      <c r="D362" s="24"/>
      <c r="E362" s="28"/>
      <c r="F362" s="28"/>
      <c r="G362" s="28"/>
      <c r="H362" s="60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</row>
    <row r="363" spans="1:20" x14ac:dyDescent="0.25">
      <c r="A363" s="130"/>
      <c r="B363" s="27"/>
      <c r="C363" s="24"/>
      <c r="D363" s="24"/>
      <c r="E363" s="28"/>
      <c r="F363" s="28"/>
      <c r="G363" s="28"/>
      <c r="H363" s="60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</row>
    <row r="364" spans="1:20" x14ac:dyDescent="0.25">
      <c r="A364" s="130"/>
      <c r="B364" s="27"/>
      <c r="C364" s="24"/>
      <c r="D364" s="24"/>
      <c r="E364" s="28"/>
      <c r="F364" s="28"/>
      <c r="G364" s="28"/>
      <c r="H364" s="60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</row>
    <row r="365" spans="1:20" x14ac:dyDescent="0.25">
      <c r="A365" s="130"/>
      <c r="B365" s="27"/>
      <c r="C365" s="24"/>
      <c r="D365" s="24"/>
      <c r="E365" s="28"/>
      <c r="F365" s="28"/>
      <c r="G365" s="28"/>
      <c r="H365" s="60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</row>
    <row r="366" spans="1:20" x14ac:dyDescent="0.25">
      <c r="A366" s="130"/>
      <c r="B366" s="27"/>
      <c r="C366" s="24"/>
      <c r="D366" s="24"/>
      <c r="E366" s="28"/>
      <c r="F366" s="28"/>
      <c r="G366" s="28"/>
      <c r="H366" s="60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</row>
    <row r="367" spans="1:20" x14ac:dyDescent="0.25">
      <c r="A367" s="130"/>
      <c r="B367" s="29"/>
      <c r="C367" s="23"/>
      <c r="D367" s="23"/>
      <c r="E367" s="24"/>
      <c r="F367" s="24"/>
      <c r="G367" s="24"/>
      <c r="H367" s="60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</row>
    <row r="368" spans="1:20" x14ac:dyDescent="0.25">
      <c r="A368" s="130"/>
      <c r="B368" s="27"/>
      <c r="C368" s="28"/>
      <c r="D368" s="28"/>
      <c r="E368" s="24"/>
      <c r="F368" s="24"/>
      <c r="G368" s="24"/>
      <c r="H368" s="60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</row>
    <row r="369" spans="1:20" x14ac:dyDescent="0.25">
      <c r="A369" s="130"/>
      <c r="B369" s="27"/>
      <c r="C369" s="28"/>
      <c r="D369" s="28"/>
      <c r="E369" s="24"/>
      <c r="F369" s="24"/>
      <c r="G369" s="24"/>
      <c r="H369" s="60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</row>
    <row r="370" spans="1:20" x14ac:dyDescent="0.25">
      <c r="A370" s="130"/>
      <c r="B370" s="27"/>
      <c r="C370" s="24"/>
      <c r="D370" s="24"/>
      <c r="E370" s="28"/>
      <c r="F370" s="28"/>
      <c r="G370" s="28"/>
      <c r="H370" s="60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</row>
    <row r="371" spans="1:20" x14ac:dyDescent="0.25">
      <c r="A371" s="130"/>
      <c r="B371" s="27"/>
      <c r="C371" s="24"/>
      <c r="D371" s="24"/>
      <c r="E371" s="28"/>
      <c r="F371" s="28"/>
      <c r="G371" s="28"/>
      <c r="H371" s="60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</row>
    <row r="372" spans="1:20" x14ac:dyDescent="0.25">
      <c r="A372" s="130"/>
      <c r="B372" s="27"/>
      <c r="C372" s="24"/>
      <c r="D372" s="24"/>
      <c r="E372" s="28"/>
      <c r="F372" s="28"/>
      <c r="G372" s="28"/>
      <c r="H372" s="60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</row>
    <row r="373" spans="1:20" x14ac:dyDescent="0.25">
      <c r="A373" s="130"/>
      <c r="B373" s="27"/>
      <c r="C373" s="28"/>
      <c r="D373" s="28"/>
      <c r="E373" s="24"/>
      <c r="F373" s="24"/>
      <c r="G373" s="24"/>
      <c r="H373" s="60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</row>
    <row r="374" spans="1:20" x14ac:dyDescent="0.25">
      <c r="A374" s="130"/>
      <c r="B374" s="27"/>
      <c r="C374" s="24"/>
      <c r="D374" s="24"/>
      <c r="E374" s="28"/>
      <c r="F374" s="28"/>
      <c r="G374" s="28"/>
      <c r="H374" s="60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</row>
    <row r="375" spans="1:20" x14ac:dyDescent="0.25">
      <c r="A375" s="130"/>
      <c r="B375" s="27"/>
      <c r="C375" s="24"/>
      <c r="D375" s="24"/>
      <c r="E375" s="28"/>
      <c r="F375" s="28"/>
      <c r="G375" s="28"/>
      <c r="H375" s="60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</row>
    <row r="376" spans="1:20" x14ac:dyDescent="0.25">
      <c r="A376" s="130"/>
      <c r="B376" s="27"/>
      <c r="C376" s="28"/>
      <c r="D376" s="28"/>
      <c r="E376" s="24"/>
      <c r="F376" s="24"/>
      <c r="G376" s="24"/>
      <c r="H376" s="60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</row>
    <row r="377" spans="1:20" x14ac:dyDescent="0.25">
      <c r="A377" s="130"/>
      <c r="B377" s="27"/>
      <c r="C377" s="24"/>
      <c r="D377" s="24"/>
      <c r="E377" s="28"/>
      <c r="F377" s="28"/>
      <c r="G377" s="28"/>
      <c r="H377" s="60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</row>
    <row r="378" spans="1:20" x14ac:dyDescent="0.25">
      <c r="A378" s="130"/>
      <c r="B378" s="27"/>
      <c r="C378" s="24"/>
      <c r="D378" s="24"/>
      <c r="E378" s="28"/>
      <c r="F378" s="28"/>
      <c r="G378" s="28"/>
      <c r="H378" s="60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</row>
    <row r="379" spans="1:20" x14ac:dyDescent="0.25">
      <c r="A379" s="130"/>
      <c r="B379" s="27"/>
      <c r="C379" s="24"/>
      <c r="D379" s="24"/>
      <c r="E379" s="28"/>
      <c r="F379" s="28"/>
      <c r="G379" s="28"/>
      <c r="H379" s="60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</row>
    <row r="380" spans="1:20" x14ac:dyDescent="0.25">
      <c r="A380" s="130"/>
      <c r="B380" s="27"/>
      <c r="C380" s="24"/>
      <c r="D380" s="24"/>
      <c r="E380" s="28"/>
      <c r="F380" s="28"/>
      <c r="G380" s="28"/>
      <c r="H380" s="60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</row>
    <row r="381" spans="1:20" x14ac:dyDescent="0.25">
      <c r="A381" s="130"/>
      <c r="B381" s="27"/>
      <c r="C381" s="24"/>
      <c r="D381" s="24"/>
      <c r="E381" s="28"/>
      <c r="F381" s="28"/>
      <c r="G381" s="28"/>
      <c r="H381" s="60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</row>
    <row r="382" spans="1:20" x14ac:dyDescent="0.25">
      <c r="A382" s="130"/>
      <c r="B382" s="27"/>
      <c r="C382" s="24"/>
      <c r="D382" s="24"/>
      <c r="E382" s="28"/>
      <c r="F382" s="28"/>
      <c r="G382" s="28"/>
      <c r="H382" s="60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</row>
    <row r="383" spans="1:20" x14ac:dyDescent="0.25">
      <c r="A383" s="130"/>
      <c r="B383" s="27"/>
      <c r="C383" s="24"/>
      <c r="D383" s="24"/>
      <c r="E383" s="28"/>
      <c r="F383" s="28"/>
      <c r="G383" s="28"/>
      <c r="H383" s="60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</row>
    <row r="384" spans="1:20" x14ac:dyDescent="0.25">
      <c r="A384" s="130"/>
      <c r="B384" s="27"/>
      <c r="C384" s="28"/>
      <c r="D384" s="28"/>
      <c r="E384" s="24"/>
      <c r="F384" s="24"/>
      <c r="G384" s="24"/>
      <c r="H384" s="60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</row>
    <row r="385" spans="1:20" x14ac:dyDescent="0.25">
      <c r="A385" s="130"/>
      <c r="B385" s="27"/>
      <c r="C385" s="28"/>
      <c r="D385" s="28"/>
      <c r="E385" s="24"/>
      <c r="F385" s="24"/>
      <c r="G385" s="24"/>
      <c r="H385" s="60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</row>
    <row r="386" spans="1:20" x14ac:dyDescent="0.25">
      <c r="A386" s="130"/>
      <c r="B386" s="27"/>
      <c r="C386" s="28"/>
      <c r="D386" s="28"/>
      <c r="E386" s="24"/>
      <c r="F386" s="24"/>
      <c r="G386" s="24"/>
      <c r="H386" s="60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</row>
    <row r="387" spans="1:20" x14ac:dyDescent="0.25">
      <c r="A387" s="130"/>
      <c r="B387" s="27"/>
      <c r="C387" s="28"/>
      <c r="D387" s="28"/>
      <c r="E387" s="24"/>
      <c r="F387" s="24"/>
      <c r="G387" s="24"/>
      <c r="H387" s="60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</row>
    <row r="388" spans="1:20" x14ac:dyDescent="0.25">
      <c r="A388" s="130"/>
      <c r="B388" s="27"/>
      <c r="C388" s="24"/>
      <c r="D388" s="24"/>
      <c r="E388" s="28"/>
      <c r="F388" s="28"/>
      <c r="G388" s="28"/>
      <c r="H388" s="60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</row>
    <row r="389" spans="1:20" x14ac:dyDescent="0.25">
      <c r="A389" s="130"/>
      <c r="B389" s="27"/>
      <c r="C389" s="24"/>
      <c r="D389" s="24"/>
      <c r="E389" s="28"/>
      <c r="F389" s="28"/>
      <c r="G389" s="28"/>
      <c r="H389" s="60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</row>
    <row r="390" spans="1:20" x14ac:dyDescent="0.25">
      <c r="A390" s="130"/>
      <c r="B390" s="27"/>
      <c r="C390" s="24"/>
      <c r="D390" s="24"/>
      <c r="E390" s="28"/>
      <c r="F390" s="28"/>
      <c r="G390" s="28"/>
      <c r="H390" s="60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</row>
    <row r="391" spans="1:20" x14ac:dyDescent="0.25">
      <c r="A391" s="130"/>
      <c r="B391" s="27"/>
      <c r="C391" s="24"/>
      <c r="D391" s="24"/>
      <c r="E391" s="28"/>
      <c r="F391" s="28"/>
      <c r="G391" s="28"/>
      <c r="H391" s="60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</row>
    <row r="392" spans="1:20" x14ac:dyDescent="0.25">
      <c r="A392" s="130"/>
      <c r="B392" s="27"/>
      <c r="C392" s="28"/>
      <c r="D392" s="28"/>
      <c r="E392" s="24"/>
      <c r="F392" s="24"/>
      <c r="G392" s="24"/>
      <c r="H392" s="60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</row>
    <row r="393" spans="1:20" x14ac:dyDescent="0.25">
      <c r="A393" s="130"/>
      <c r="B393" s="27"/>
      <c r="C393" s="24"/>
      <c r="D393" s="24"/>
      <c r="E393" s="28"/>
      <c r="F393" s="28"/>
      <c r="G393" s="28"/>
      <c r="H393" s="60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</row>
    <row r="394" spans="1:20" x14ac:dyDescent="0.25">
      <c r="A394" s="130"/>
      <c r="B394" s="27"/>
      <c r="C394" s="24"/>
      <c r="D394" s="24"/>
      <c r="E394" s="28"/>
      <c r="F394" s="28"/>
      <c r="G394" s="28"/>
      <c r="H394" s="60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</row>
    <row r="395" spans="1:20" x14ac:dyDescent="0.25">
      <c r="A395" s="130"/>
      <c r="B395" s="27"/>
      <c r="C395" s="24"/>
      <c r="D395" s="24"/>
      <c r="E395" s="28"/>
      <c r="F395" s="28"/>
      <c r="G395" s="28"/>
      <c r="H395" s="60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</row>
    <row r="396" spans="1:20" x14ac:dyDescent="0.25">
      <c r="A396" s="130"/>
      <c r="B396" s="27"/>
      <c r="C396" s="24"/>
      <c r="D396" s="24"/>
      <c r="E396" s="28"/>
      <c r="F396" s="28"/>
      <c r="G396" s="28"/>
      <c r="H396" s="60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</row>
    <row r="397" spans="1:20" x14ac:dyDescent="0.25">
      <c r="A397" s="130"/>
      <c r="B397" s="27"/>
      <c r="C397" s="24"/>
      <c r="D397" s="24"/>
      <c r="E397" s="28"/>
      <c r="F397" s="28"/>
      <c r="G397" s="28"/>
      <c r="H397" s="60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</row>
    <row r="398" spans="1:20" x14ac:dyDescent="0.25">
      <c r="A398" s="130"/>
      <c r="B398" s="27"/>
      <c r="C398" s="28"/>
      <c r="D398" s="28"/>
      <c r="E398" s="24"/>
      <c r="F398" s="24"/>
      <c r="G398" s="24"/>
      <c r="H398" s="60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</row>
    <row r="399" spans="1:20" x14ac:dyDescent="0.25">
      <c r="A399" s="130"/>
      <c r="B399" s="27"/>
      <c r="C399" s="28"/>
      <c r="D399" s="28"/>
      <c r="E399" s="24"/>
      <c r="F399" s="24"/>
      <c r="G399" s="24"/>
      <c r="H399" s="60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</row>
    <row r="400" spans="1:20" x14ac:dyDescent="0.25">
      <c r="A400" s="130"/>
      <c r="B400" s="27"/>
      <c r="C400" s="24"/>
      <c r="D400" s="24"/>
      <c r="E400" s="28"/>
      <c r="F400" s="28"/>
      <c r="G400" s="28"/>
      <c r="H400" s="60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</row>
    <row r="401" spans="1:20" x14ac:dyDescent="0.25">
      <c r="A401" s="130"/>
      <c r="B401" s="27"/>
      <c r="C401" s="24"/>
      <c r="D401" s="24"/>
      <c r="E401" s="28"/>
      <c r="F401" s="28"/>
      <c r="G401" s="28"/>
      <c r="H401" s="60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</row>
    <row r="402" spans="1:20" x14ac:dyDescent="0.25">
      <c r="A402" s="130"/>
      <c r="B402" s="27"/>
      <c r="C402" s="24"/>
      <c r="D402" s="24"/>
      <c r="E402" s="28"/>
      <c r="F402" s="28"/>
      <c r="G402" s="28"/>
      <c r="H402" s="60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</row>
    <row r="403" spans="1:20" x14ac:dyDescent="0.25">
      <c r="A403" s="130"/>
      <c r="B403" s="29"/>
      <c r="C403" s="23"/>
      <c r="D403" s="23"/>
      <c r="E403" s="24"/>
      <c r="F403" s="24"/>
      <c r="G403" s="24"/>
      <c r="H403" s="60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</row>
    <row r="404" spans="1:20" x14ac:dyDescent="0.25">
      <c r="A404" s="130"/>
      <c r="B404" s="27"/>
      <c r="C404" s="28"/>
      <c r="D404" s="28"/>
      <c r="E404" s="24"/>
      <c r="F404" s="24"/>
      <c r="G404" s="24"/>
      <c r="H404" s="60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</row>
    <row r="405" spans="1:20" x14ac:dyDescent="0.25">
      <c r="A405" s="130"/>
      <c r="B405" s="27"/>
      <c r="C405" s="28"/>
      <c r="D405" s="28"/>
      <c r="E405" s="24"/>
      <c r="F405" s="24"/>
      <c r="G405" s="24"/>
      <c r="H405" s="60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</row>
    <row r="406" spans="1:20" x14ac:dyDescent="0.25">
      <c r="A406" s="130"/>
      <c r="B406" s="27"/>
      <c r="C406" s="24"/>
      <c r="D406" s="24"/>
      <c r="E406" s="28"/>
      <c r="F406" s="28"/>
      <c r="G406" s="28"/>
      <c r="H406" s="60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</row>
    <row r="407" spans="1:20" x14ac:dyDescent="0.25">
      <c r="A407" s="130"/>
      <c r="B407" s="27"/>
      <c r="C407" s="24"/>
      <c r="D407" s="24"/>
      <c r="E407" s="28"/>
      <c r="F407" s="28"/>
      <c r="G407" s="28"/>
      <c r="H407" s="60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</row>
    <row r="408" spans="1:20" x14ac:dyDescent="0.25">
      <c r="A408" s="130"/>
      <c r="B408" s="27"/>
      <c r="C408" s="28"/>
      <c r="D408" s="28"/>
      <c r="E408" s="24"/>
      <c r="F408" s="24"/>
      <c r="G408" s="24"/>
      <c r="H408" s="60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</row>
    <row r="409" spans="1:20" x14ac:dyDescent="0.25">
      <c r="A409" s="130"/>
      <c r="B409" s="27"/>
      <c r="C409" s="28"/>
      <c r="D409" s="28"/>
      <c r="E409" s="24"/>
      <c r="F409" s="24"/>
      <c r="G409" s="24"/>
      <c r="H409" s="60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</row>
    <row r="410" spans="1:20" x14ac:dyDescent="0.25">
      <c r="A410" s="130"/>
      <c r="B410" s="27"/>
      <c r="C410" s="24"/>
      <c r="D410" s="24"/>
      <c r="E410" s="28"/>
      <c r="F410" s="28"/>
      <c r="G410" s="28"/>
      <c r="H410" s="60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</row>
    <row r="411" spans="1:20" x14ac:dyDescent="0.25">
      <c r="A411" s="130"/>
      <c r="B411" s="27"/>
      <c r="C411" s="24"/>
      <c r="D411" s="24"/>
      <c r="E411" s="28"/>
      <c r="F411" s="28"/>
      <c r="G411" s="28"/>
      <c r="H411" s="60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</row>
    <row r="412" spans="1:20" x14ac:dyDescent="0.25">
      <c r="A412" s="130"/>
      <c r="B412" s="27"/>
      <c r="C412" s="28"/>
      <c r="D412" s="28"/>
      <c r="E412" s="24"/>
      <c r="F412" s="24"/>
      <c r="G412" s="24"/>
      <c r="H412" s="60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</row>
    <row r="413" spans="1:20" x14ac:dyDescent="0.25">
      <c r="A413" s="130"/>
      <c r="B413" s="29"/>
      <c r="C413" s="23"/>
      <c r="D413" s="23"/>
      <c r="E413" s="24"/>
      <c r="F413" s="24"/>
      <c r="G413" s="24"/>
      <c r="H413" s="60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</row>
    <row r="414" spans="1:20" x14ac:dyDescent="0.25">
      <c r="A414" s="130"/>
      <c r="B414" s="27"/>
      <c r="C414" s="28"/>
      <c r="D414" s="28"/>
      <c r="E414" s="24"/>
      <c r="F414" s="24"/>
      <c r="G414" s="24"/>
      <c r="H414" s="60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</row>
    <row r="415" spans="1:20" x14ac:dyDescent="0.25">
      <c r="A415" s="130"/>
      <c r="B415" s="27"/>
      <c r="C415" s="28"/>
      <c r="D415" s="28"/>
      <c r="E415" s="24"/>
      <c r="F415" s="24"/>
      <c r="G415" s="24"/>
      <c r="H415" s="60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</row>
    <row r="416" spans="1:20" x14ac:dyDescent="0.25">
      <c r="A416" s="130"/>
      <c r="B416" s="27"/>
      <c r="C416" s="28"/>
      <c r="D416" s="28"/>
      <c r="E416" s="24"/>
      <c r="F416" s="24"/>
      <c r="G416" s="24"/>
      <c r="H416" s="60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</row>
    <row r="417" spans="1:20" x14ac:dyDescent="0.25">
      <c r="A417" s="130"/>
      <c r="B417" s="27"/>
      <c r="C417" s="28"/>
      <c r="D417" s="28"/>
      <c r="E417" s="24"/>
      <c r="F417" s="24"/>
      <c r="G417" s="24"/>
      <c r="H417" s="60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</row>
    <row r="418" spans="1:20" x14ac:dyDescent="0.25">
      <c r="A418" s="130"/>
      <c r="B418" s="27"/>
      <c r="C418" s="24"/>
      <c r="D418" s="24"/>
      <c r="E418" s="28"/>
      <c r="F418" s="28"/>
      <c r="G418" s="28"/>
      <c r="H418" s="60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</row>
    <row r="419" spans="1:20" x14ac:dyDescent="0.25">
      <c r="A419" s="130"/>
      <c r="B419" s="27"/>
      <c r="C419" s="24"/>
      <c r="D419" s="24"/>
      <c r="E419" s="28"/>
      <c r="F419" s="28"/>
      <c r="G419" s="28"/>
      <c r="H419" s="60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</row>
    <row r="420" spans="1:20" x14ac:dyDescent="0.25">
      <c r="A420" s="130"/>
      <c r="B420" s="27"/>
      <c r="C420" s="24"/>
      <c r="D420" s="24"/>
      <c r="E420" s="28"/>
      <c r="F420" s="28"/>
      <c r="G420" s="28"/>
      <c r="H420" s="60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</row>
    <row r="421" spans="1:20" x14ac:dyDescent="0.25">
      <c r="A421" s="130"/>
      <c r="B421" s="27"/>
      <c r="C421" s="24"/>
      <c r="D421" s="24"/>
      <c r="E421" s="28"/>
      <c r="F421" s="28"/>
      <c r="G421" s="28"/>
      <c r="H421" s="60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</row>
    <row r="422" spans="1:20" x14ac:dyDescent="0.25">
      <c r="A422" s="130"/>
      <c r="B422" s="27"/>
      <c r="C422" s="24"/>
      <c r="D422" s="24"/>
      <c r="E422" s="28"/>
      <c r="F422" s="28"/>
      <c r="G422" s="28"/>
      <c r="H422" s="60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</row>
    <row r="423" spans="1:20" x14ac:dyDescent="0.25">
      <c r="A423" s="130"/>
      <c r="B423" s="27"/>
      <c r="C423" s="24"/>
      <c r="D423" s="24"/>
      <c r="E423" s="28"/>
      <c r="F423" s="28"/>
      <c r="G423" s="28"/>
      <c r="H423" s="60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</row>
    <row r="424" spans="1:20" x14ac:dyDescent="0.25">
      <c r="A424" s="130"/>
      <c r="B424" s="27"/>
      <c r="C424" s="24"/>
      <c r="D424" s="24"/>
      <c r="E424" s="28"/>
      <c r="F424" s="28"/>
      <c r="G424" s="28"/>
      <c r="H424" s="60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</row>
    <row r="425" spans="1:20" x14ac:dyDescent="0.25">
      <c r="A425" s="130"/>
      <c r="B425" s="27"/>
      <c r="C425" s="24"/>
      <c r="D425" s="24"/>
      <c r="E425" s="28"/>
      <c r="F425" s="28"/>
      <c r="G425" s="28"/>
      <c r="H425" s="60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</row>
    <row r="426" spans="1:20" x14ac:dyDescent="0.25">
      <c r="A426" s="130"/>
      <c r="B426" s="27"/>
      <c r="C426" s="24"/>
      <c r="D426" s="24"/>
      <c r="E426" s="28"/>
      <c r="F426" s="28"/>
      <c r="G426" s="28"/>
      <c r="H426" s="60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</row>
    <row r="427" spans="1:20" x14ac:dyDescent="0.25">
      <c r="A427" s="130"/>
      <c r="B427" s="27"/>
      <c r="C427" s="28"/>
      <c r="D427" s="28"/>
      <c r="E427" s="24"/>
      <c r="F427" s="24"/>
      <c r="G427" s="24"/>
      <c r="H427" s="60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</row>
    <row r="428" spans="1:20" x14ac:dyDescent="0.25">
      <c r="A428" s="130"/>
      <c r="B428" s="27"/>
      <c r="C428" s="24"/>
      <c r="D428" s="24"/>
      <c r="E428" s="28"/>
      <c r="F428" s="28"/>
      <c r="G428" s="28"/>
      <c r="H428" s="60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</row>
    <row r="429" spans="1:20" x14ac:dyDescent="0.25">
      <c r="A429" s="130"/>
      <c r="B429" s="27"/>
      <c r="C429" s="24"/>
      <c r="D429" s="24"/>
      <c r="E429" s="28"/>
      <c r="F429" s="28"/>
      <c r="G429" s="28"/>
      <c r="H429" s="60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</row>
    <row r="430" spans="1:20" x14ac:dyDescent="0.25">
      <c r="A430" s="130"/>
      <c r="B430" s="27"/>
      <c r="C430" s="24"/>
      <c r="D430" s="24"/>
      <c r="E430" s="28"/>
      <c r="F430" s="28"/>
      <c r="G430" s="28"/>
      <c r="H430" s="60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</row>
    <row r="431" spans="1:20" x14ac:dyDescent="0.25">
      <c r="A431" s="130"/>
      <c r="B431" s="27"/>
      <c r="C431" s="24"/>
      <c r="D431" s="24"/>
      <c r="E431" s="28"/>
      <c r="F431" s="28"/>
      <c r="G431" s="28"/>
      <c r="H431" s="60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</row>
    <row r="432" spans="1:20" x14ac:dyDescent="0.25">
      <c r="A432" s="130"/>
      <c r="B432" s="27"/>
      <c r="C432" s="24"/>
      <c r="D432" s="24"/>
      <c r="E432" s="28"/>
      <c r="F432" s="28"/>
      <c r="G432" s="28"/>
      <c r="H432" s="60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</row>
    <row r="433" spans="1:20" x14ac:dyDescent="0.25">
      <c r="A433" s="130"/>
      <c r="B433" s="27"/>
      <c r="C433" s="24"/>
      <c r="D433" s="24"/>
      <c r="E433" s="28"/>
      <c r="F433" s="28"/>
      <c r="G433" s="28"/>
      <c r="H433" s="60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</row>
    <row r="434" spans="1:20" x14ac:dyDescent="0.25">
      <c r="A434" s="130"/>
      <c r="B434" s="27"/>
      <c r="C434" s="24"/>
      <c r="D434" s="24"/>
      <c r="E434" s="28"/>
      <c r="F434" s="28"/>
      <c r="G434" s="28"/>
      <c r="H434" s="60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</row>
    <row r="435" spans="1:20" x14ac:dyDescent="0.25">
      <c r="A435" s="130"/>
      <c r="B435" s="27"/>
      <c r="C435" s="24"/>
      <c r="D435" s="24"/>
      <c r="E435" s="28"/>
      <c r="F435" s="28"/>
      <c r="G435" s="28"/>
      <c r="H435" s="60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</row>
    <row r="436" spans="1:20" x14ac:dyDescent="0.25">
      <c r="A436" s="130"/>
      <c r="B436" s="27"/>
      <c r="C436" s="24"/>
      <c r="D436" s="24"/>
      <c r="E436" s="28"/>
      <c r="F436" s="28"/>
      <c r="G436" s="28"/>
      <c r="H436" s="60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</row>
    <row r="437" spans="1:20" x14ac:dyDescent="0.25">
      <c r="A437" s="130"/>
      <c r="B437" s="27"/>
      <c r="C437" s="24"/>
      <c r="D437" s="24"/>
      <c r="E437" s="28"/>
      <c r="F437" s="28"/>
      <c r="G437" s="28"/>
      <c r="H437" s="60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</row>
    <row r="438" spans="1:20" x14ac:dyDescent="0.25">
      <c r="A438" s="130"/>
      <c r="B438" s="27"/>
      <c r="C438" s="24"/>
      <c r="D438" s="24"/>
      <c r="E438" s="28"/>
      <c r="F438" s="28"/>
      <c r="G438" s="28"/>
      <c r="H438" s="60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</row>
    <row r="439" spans="1:20" x14ac:dyDescent="0.25">
      <c r="A439" s="130"/>
      <c r="B439" s="29"/>
      <c r="C439" s="23"/>
      <c r="D439" s="23"/>
      <c r="E439" s="24"/>
      <c r="F439" s="24"/>
      <c r="G439" s="24"/>
      <c r="H439" s="60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</row>
    <row r="440" spans="1:20" x14ac:dyDescent="0.25">
      <c r="A440" s="130"/>
      <c r="B440" s="27"/>
      <c r="C440" s="28"/>
      <c r="D440" s="28"/>
      <c r="E440" s="24"/>
      <c r="F440" s="24"/>
      <c r="G440" s="24"/>
      <c r="H440" s="60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</row>
    <row r="441" spans="1:20" x14ac:dyDescent="0.25">
      <c r="A441" s="130"/>
      <c r="B441" s="27"/>
      <c r="C441" s="28"/>
      <c r="D441" s="28"/>
      <c r="E441" s="24"/>
      <c r="F441" s="24"/>
      <c r="G441" s="24"/>
      <c r="H441" s="60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</row>
    <row r="442" spans="1:20" x14ac:dyDescent="0.25">
      <c r="A442" s="130"/>
      <c r="B442" s="27"/>
      <c r="C442" s="28"/>
      <c r="D442" s="28"/>
      <c r="E442" s="24"/>
      <c r="F442" s="24"/>
      <c r="G442" s="24"/>
      <c r="H442" s="60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</row>
    <row r="443" spans="1:20" x14ac:dyDescent="0.25">
      <c r="A443" s="130"/>
      <c r="B443" s="27"/>
      <c r="C443" s="28"/>
      <c r="D443" s="28"/>
      <c r="E443" s="24"/>
      <c r="F443" s="24"/>
      <c r="G443" s="24"/>
      <c r="H443" s="60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</row>
    <row r="444" spans="1:20" x14ac:dyDescent="0.25">
      <c r="A444" s="130"/>
      <c r="B444" s="27"/>
      <c r="C444" s="24"/>
      <c r="D444" s="24"/>
      <c r="E444" s="28"/>
      <c r="F444" s="28"/>
      <c r="G444" s="28"/>
      <c r="H444" s="60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</row>
    <row r="445" spans="1:20" x14ac:dyDescent="0.25">
      <c r="A445" s="130"/>
      <c r="B445" s="27"/>
      <c r="C445" s="24"/>
      <c r="D445" s="24"/>
      <c r="E445" s="28"/>
      <c r="F445" s="28"/>
      <c r="G445" s="28"/>
      <c r="H445" s="60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</row>
    <row r="446" spans="1:20" x14ac:dyDescent="0.25">
      <c r="A446" s="130"/>
      <c r="B446" s="27"/>
      <c r="C446" s="24"/>
      <c r="D446" s="24"/>
      <c r="E446" s="28"/>
      <c r="F446" s="28"/>
      <c r="G446" s="28"/>
      <c r="H446" s="60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</row>
    <row r="447" spans="1:20" x14ac:dyDescent="0.25">
      <c r="A447" s="130"/>
      <c r="B447" s="27"/>
      <c r="C447" s="24"/>
      <c r="D447" s="24"/>
      <c r="E447" s="28"/>
      <c r="F447" s="28"/>
      <c r="G447" s="28"/>
      <c r="H447" s="60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</row>
    <row r="448" spans="1:20" x14ac:dyDescent="0.25">
      <c r="A448" s="130"/>
      <c r="B448" s="27"/>
      <c r="C448" s="24"/>
      <c r="D448" s="24"/>
      <c r="E448" s="28"/>
      <c r="F448" s="28"/>
      <c r="G448" s="28"/>
      <c r="H448" s="60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</row>
    <row r="449" spans="1:20" x14ac:dyDescent="0.25">
      <c r="A449" s="130"/>
      <c r="B449" s="27"/>
      <c r="C449" s="24"/>
      <c r="D449" s="24"/>
      <c r="E449" s="28"/>
      <c r="F449" s="28"/>
      <c r="G449" s="28"/>
      <c r="H449" s="60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</row>
    <row r="450" spans="1:20" x14ac:dyDescent="0.25">
      <c r="A450" s="130"/>
      <c r="B450" s="27"/>
      <c r="C450" s="24"/>
      <c r="D450" s="24"/>
      <c r="E450" s="28"/>
      <c r="F450" s="28"/>
      <c r="G450" s="28"/>
      <c r="H450" s="60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</row>
    <row r="451" spans="1:20" x14ac:dyDescent="0.25">
      <c r="A451" s="130"/>
      <c r="B451" s="27"/>
      <c r="C451" s="24"/>
      <c r="D451" s="24"/>
      <c r="E451" s="28"/>
      <c r="F451" s="28"/>
      <c r="G451" s="28"/>
      <c r="H451" s="60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</row>
    <row r="452" spans="1:20" x14ac:dyDescent="0.25">
      <c r="A452" s="130"/>
      <c r="B452" s="27"/>
      <c r="C452" s="24"/>
      <c r="D452" s="24"/>
      <c r="E452" s="28"/>
      <c r="F452" s="28"/>
      <c r="G452" s="28"/>
      <c r="H452" s="60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</row>
    <row r="453" spans="1:20" x14ac:dyDescent="0.25">
      <c r="A453" s="130"/>
      <c r="B453" s="27"/>
      <c r="C453" s="28"/>
      <c r="D453" s="28"/>
      <c r="E453" s="24"/>
      <c r="F453" s="24"/>
      <c r="G453" s="24"/>
      <c r="H453" s="60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</row>
    <row r="454" spans="1:20" x14ac:dyDescent="0.25">
      <c r="A454" s="130"/>
      <c r="B454" s="27"/>
      <c r="C454" s="24"/>
      <c r="D454" s="24"/>
      <c r="E454" s="28"/>
      <c r="F454" s="28"/>
      <c r="G454" s="28"/>
      <c r="H454" s="60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</row>
    <row r="455" spans="1:20" x14ac:dyDescent="0.25">
      <c r="A455" s="130"/>
      <c r="B455" s="27"/>
      <c r="C455" s="24"/>
      <c r="D455" s="24"/>
      <c r="E455" s="28"/>
      <c r="F455" s="28"/>
      <c r="G455" s="28"/>
      <c r="H455" s="60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</row>
    <row r="456" spans="1:20" x14ac:dyDescent="0.25">
      <c r="A456" s="130"/>
      <c r="B456" s="27"/>
      <c r="C456" s="24"/>
      <c r="D456" s="24"/>
      <c r="E456" s="28"/>
      <c r="F456" s="28"/>
      <c r="G456" s="28"/>
      <c r="H456" s="60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</row>
    <row r="457" spans="1:20" x14ac:dyDescent="0.25">
      <c r="A457" s="130"/>
      <c r="B457" s="27"/>
      <c r="C457" s="24"/>
      <c r="D457" s="24"/>
      <c r="E457" s="28"/>
      <c r="F457" s="28"/>
      <c r="G457" s="28"/>
      <c r="H457" s="60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</row>
    <row r="458" spans="1:20" x14ac:dyDescent="0.25">
      <c r="A458" s="130"/>
      <c r="B458" s="27"/>
      <c r="C458" s="24"/>
      <c r="D458" s="24"/>
      <c r="E458" s="28"/>
      <c r="F458" s="28"/>
      <c r="G458" s="28"/>
      <c r="H458" s="60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</row>
    <row r="459" spans="1:20" x14ac:dyDescent="0.25">
      <c r="A459" s="130"/>
      <c r="B459" s="27"/>
      <c r="C459" s="24"/>
      <c r="D459" s="24"/>
      <c r="E459" s="28"/>
      <c r="F459" s="28"/>
      <c r="G459" s="28"/>
      <c r="H459" s="60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</row>
    <row r="460" spans="1:20" x14ac:dyDescent="0.25">
      <c r="A460" s="130"/>
      <c r="B460" s="27"/>
      <c r="C460" s="24"/>
      <c r="D460" s="24"/>
      <c r="E460" s="28"/>
      <c r="F460" s="28"/>
      <c r="G460" s="28"/>
      <c r="H460" s="60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</row>
    <row r="461" spans="1:20" x14ac:dyDescent="0.25">
      <c r="A461" s="130"/>
      <c r="B461" s="27"/>
      <c r="C461" s="24"/>
      <c r="D461" s="24"/>
      <c r="E461" s="28"/>
      <c r="F461" s="28"/>
      <c r="G461" s="28"/>
      <c r="H461" s="60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</row>
    <row r="462" spans="1:20" x14ac:dyDescent="0.25">
      <c r="A462" s="130"/>
      <c r="B462" s="27"/>
      <c r="C462" s="24"/>
      <c r="D462" s="24"/>
      <c r="E462" s="28"/>
      <c r="F462" s="28"/>
      <c r="G462" s="28"/>
      <c r="H462" s="60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</row>
    <row r="463" spans="1:20" x14ac:dyDescent="0.25">
      <c r="A463" s="130"/>
      <c r="B463" s="27"/>
      <c r="C463" s="24"/>
      <c r="D463" s="24"/>
      <c r="E463" s="28"/>
      <c r="F463" s="28"/>
      <c r="G463" s="28"/>
      <c r="H463" s="60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</row>
    <row r="464" spans="1:20" x14ac:dyDescent="0.25">
      <c r="A464" s="130"/>
      <c r="B464" s="27"/>
      <c r="C464" s="24"/>
      <c r="D464" s="24"/>
      <c r="E464" s="28"/>
      <c r="F464" s="28"/>
      <c r="G464" s="28"/>
      <c r="H464" s="60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</row>
    <row r="465" spans="1:20" x14ac:dyDescent="0.25">
      <c r="A465" s="130"/>
      <c r="B465" s="29"/>
      <c r="C465" s="23"/>
      <c r="D465" s="23"/>
      <c r="E465" s="24"/>
      <c r="F465" s="24"/>
      <c r="G465" s="24"/>
      <c r="H465" s="60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</row>
    <row r="466" spans="1:20" x14ac:dyDescent="0.25">
      <c r="A466" s="130"/>
      <c r="B466" s="32"/>
      <c r="C466" s="33"/>
      <c r="D466" s="33"/>
      <c r="E466" s="24"/>
      <c r="F466" s="24"/>
      <c r="G466" s="24"/>
      <c r="H466" s="60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</row>
    <row r="467" spans="1:20" x14ac:dyDescent="0.25">
      <c r="A467" s="130"/>
      <c r="B467" s="34"/>
      <c r="C467" s="35"/>
      <c r="D467" s="35"/>
      <c r="E467" s="36"/>
      <c r="F467" s="36"/>
      <c r="G467" s="36"/>
      <c r="H467" s="60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</row>
    <row r="468" spans="1:20" x14ac:dyDescent="0.25">
      <c r="A468" s="130"/>
      <c r="B468" s="19"/>
      <c r="C468" s="37"/>
      <c r="D468" s="37"/>
      <c r="E468" s="24"/>
      <c r="F468" s="24"/>
      <c r="G468" s="24"/>
      <c r="H468" s="60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</row>
    <row r="469" spans="1:20" x14ac:dyDescent="0.25">
      <c r="A469" s="130"/>
      <c r="B469" s="19"/>
      <c r="C469" s="37"/>
      <c r="D469" s="37"/>
      <c r="E469" s="24"/>
      <c r="F469" s="24"/>
      <c r="G469" s="24"/>
      <c r="H469" s="60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</row>
    <row r="470" spans="1:20" x14ac:dyDescent="0.25">
      <c r="A470" s="130"/>
      <c r="B470" s="19"/>
      <c r="C470" s="37"/>
      <c r="D470" s="37"/>
      <c r="E470" s="24"/>
      <c r="F470" s="24"/>
      <c r="G470" s="24"/>
      <c r="H470" s="60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</row>
    <row r="471" spans="1:20" x14ac:dyDescent="0.25">
      <c r="A471" s="130"/>
      <c r="B471" s="34"/>
      <c r="C471" s="35"/>
      <c r="D471" s="35"/>
      <c r="E471" s="36"/>
      <c r="F471" s="36"/>
      <c r="G471" s="36"/>
      <c r="H471" s="60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</row>
    <row r="472" spans="1:20" x14ac:dyDescent="0.25">
      <c r="A472" s="130"/>
      <c r="B472" s="19"/>
      <c r="C472" s="37"/>
      <c r="D472" s="37"/>
      <c r="E472" s="24"/>
      <c r="F472" s="24"/>
      <c r="G472" s="24"/>
      <c r="H472" s="60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</row>
    <row r="473" spans="1:20" x14ac:dyDescent="0.25">
      <c r="A473" s="130"/>
      <c r="B473" s="19"/>
      <c r="C473" s="24"/>
      <c r="D473" s="24"/>
      <c r="E473" s="37"/>
      <c r="F473" s="37"/>
      <c r="G473" s="37"/>
    </row>
    <row r="474" spans="1:20" x14ac:dyDescent="0.25">
      <c r="A474" s="130"/>
      <c r="B474" s="19"/>
      <c r="C474" s="24"/>
      <c r="D474" s="24"/>
      <c r="E474" s="37"/>
      <c r="F474" s="37"/>
      <c r="G474" s="37"/>
    </row>
    <row r="475" spans="1:20" x14ac:dyDescent="0.25">
      <c r="A475" s="130"/>
      <c r="B475" s="19"/>
      <c r="C475" s="24"/>
      <c r="D475" s="24"/>
      <c r="E475" s="37"/>
      <c r="F475" s="37"/>
      <c r="G475" s="37"/>
    </row>
    <row r="476" spans="1:20" x14ac:dyDescent="0.25">
      <c r="A476" s="130"/>
      <c r="B476" s="19"/>
      <c r="C476" s="24"/>
      <c r="D476" s="24"/>
      <c r="E476" s="37"/>
      <c r="F476" s="37"/>
      <c r="G476" s="37"/>
    </row>
    <row r="477" spans="1:20" x14ac:dyDescent="0.25">
      <c r="A477" s="130"/>
      <c r="B477" s="19"/>
      <c r="C477" s="24"/>
      <c r="D477" s="24"/>
      <c r="E477" s="37"/>
      <c r="F477" s="37"/>
      <c r="G477" s="37"/>
    </row>
    <row r="478" spans="1:20" x14ac:dyDescent="0.25">
      <c r="A478" s="130"/>
      <c r="B478" s="19"/>
      <c r="C478" s="24"/>
      <c r="D478" s="24"/>
      <c r="E478" s="37"/>
      <c r="F478" s="37"/>
      <c r="G478" s="37"/>
    </row>
    <row r="479" spans="1:20" x14ac:dyDescent="0.25">
      <c r="A479" s="130"/>
      <c r="B479" s="34"/>
      <c r="C479" s="35"/>
      <c r="D479" s="35"/>
      <c r="E479" s="36"/>
      <c r="F479" s="36"/>
      <c r="G479" s="36"/>
    </row>
    <row r="480" spans="1:20" x14ac:dyDescent="0.25">
      <c r="A480" s="130"/>
      <c r="B480" s="19"/>
      <c r="C480" s="37"/>
      <c r="D480" s="37"/>
      <c r="E480" s="24"/>
      <c r="F480" s="24"/>
      <c r="G480" s="24"/>
    </row>
    <row r="481" spans="1:20" x14ac:dyDescent="0.25">
      <c r="A481" s="130"/>
      <c r="B481" s="19"/>
      <c r="C481" s="37"/>
      <c r="D481" s="37"/>
      <c r="E481" s="24"/>
      <c r="F481" s="24"/>
      <c r="G481" s="24"/>
    </row>
    <row r="482" spans="1:20" x14ac:dyDescent="0.25">
      <c r="A482" s="130"/>
      <c r="B482" s="19"/>
      <c r="C482" s="37"/>
      <c r="D482" s="37"/>
      <c r="E482" s="24"/>
      <c r="F482" s="24"/>
      <c r="G482" s="24"/>
    </row>
    <row r="483" spans="1:20" x14ac:dyDescent="0.25">
      <c r="B483" s="19"/>
      <c r="C483" s="37"/>
      <c r="D483" s="37"/>
      <c r="E483" s="24"/>
      <c r="F483" s="24"/>
      <c r="G483" s="24"/>
      <c r="H483" s="18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</row>
    <row r="484" spans="1:20" s="12" customFormat="1" x14ac:dyDescent="0.25">
      <c r="A484" s="131"/>
      <c r="B484" s="19"/>
      <c r="C484" s="37"/>
      <c r="D484" s="37"/>
      <c r="E484" s="24"/>
      <c r="F484" s="24"/>
      <c r="G484" s="24"/>
      <c r="H484" s="49"/>
    </row>
    <row r="485" spans="1:20" s="12" customFormat="1" x14ac:dyDescent="0.25">
      <c r="A485" s="131"/>
      <c r="B485" s="32"/>
      <c r="C485" s="33"/>
      <c r="D485" s="33"/>
      <c r="E485" s="24"/>
      <c r="F485" s="24"/>
      <c r="G485" s="24"/>
      <c r="H485" s="49"/>
    </row>
    <row r="486" spans="1:20" s="12" customFormat="1" x14ac:dyDescent="0.25">
      <c r="A486" s="131"/>
      <c r="B486" s="19"/>
      <c r="C486" s="37"/>
      <c r="D486" s="37"/>
      <c r="E486" s="24"/>
      <c r="F486" s="24"/>
      <c r="G486" s="24"/>
      <c r="H486" s="49"/>
    </row>
    <row r="487" spans="1:20" s="12" customFormat="1" x14ac:dyDescent="0.25">
      <c r="A487" s="131"/>
      <c r="B487" s="19"/>
      <c r="C487" s="37"/>
      <c r="D487" s="37"/>
      <c r="E487" s="24"/>
      <c r="F487" s="24"/>
      <c r="G487" s="24"/>
      <c r="H487" s="49"/>
    </row>
    <row r="488" spans="1:20" s="12" customFormat="1" x14ac:dyDescent="0.25">
      <c r="A488" s="131"/>
      <c r="B488" s="19"/>
      <c r="C488" s="37"/>
      <c r="D488" s="37"/>
      <c r="E488" s="24"/>
      <c r="F488" s="24"/>
      <c r="G488" s="24"/>
      <c r="H488" s="49"/>
    </row>
    <row r="489" spans="1:20" s="12" customFormat="1" x14ac:dyDescent="0.25">
      <c r="A489" s="131"/>
      <c r="B489" s="19"/>
      <c r="C489" s="37"/>
      <c r="D489" s="37"/>
      <c r="E489" s="24"/>
      <c r="F489" s="24"/>
      <c r="G489" s="24"/>
      <c r="H489" s="49"/>
    </row>
    <row r="490" spans="1:20" s="12" customFormat="1" x14ac:dyDescent="0.25">
      <c r="A490" s="131"/>
      <c r="B490" s="19"/>
      <c r="C490" s="37"/>
      <c r="D490" s="37"/>
      <c r="E490" s="24"/>
      <c r="F490" s="24"/>
      <c r="G490" s="24"/>
      <c r="H490" s="49"/>
    </row>
    <row r="491" spans="1:20" s="12" customFormat="1" x14ac:dyDescent="0.25">
      <c r="A491" s="131"/>
      <c r="B491" s="19"/>
      <c r="C491" s="37"/>
      <c r="D491" s="37"/>
      <c r="E491" s="24"/>
      <c r="F491" s="24"/>
      <c r="G491" s="24"/>
      <c r="H491" s="49"/>
    </row>
    <row r="492" spans="1:20" x14ac:dyDescent="0.25">
      <c r="A492" s="130"/>
      <c r="B492" s="17"/>
      <c r="C492" s="17"/>
      <c r="D492" s="17"/>
      <c r="E492" s="17"/>
      <c r="F492" s="17"/>
      <c r="G492" s="17"/>
      <c r="H492" s="18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</row>
    <row r="493" spans="1:20" x14ac:dyDescent="0.25">
      <c r="A493" s="130"/>
      <c r="B493" s="17"/>
      <c r="C493" s="17"/>
      <c r="D493" s="17"/>
      <c r="E493" s="17"/>
      <c r="F493" s="17"/>
      <c r="G493" s="17"/>
      <c r="H493" s="18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</row>
    <row r="494" spans="1:20" x14ac:dyDescent="0.25">
      <c r="A494" s="130"/>
      <c r="B494" s="17"/>
      <c r="C494" s="17"/>
      <c r="D494" s="17"/>
      <c r="E494" s="17"/>
      <c r="F494" s="17"/>
      <c r="G494" s="17"/>
      <c r="H494" s="18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</row>
    <row r="495" spans="1:20" x14ac:dyDescent="0.25">
      <c r="A495" s="130"/>
      <c r="B495" s="17"/>
      <c r="C495" s="17"/>
      <c r="D495" s="17"/>
      <c r="E495" s="17"/>
      <c r="F495" s="17"/>
      <c r="G495" s="17"/>
      <c r="H495" s="18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</row>
    <row r="496" spans="1:20" x14ac:dyDescent="0.25">
      <c r="A496" s="130"/>
      <c r="B496" s="17"/>
      <c r="C496" s="17"/>
      <c r="D496" s="17"/>
      <c r="E496" s="17"/>
      <c r="F496" s="17"/>
      <c r="G496" s="17"/>
      <c r="H496" s="18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</row>
    <row r="497" spans="1:20" x14ac:dyDescent="0.25">
      <c r="A497" s="130"/>
      <c r="B497" s="17"/>
      <c r="C497" s="17"/>
      <c r="D497" s="17"/>
      <c r="E497" s="17"/>
      <c r="F497" s="17"/>
      <c r="G497" s="17"/>
      <c r="H497" s="18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</row>
    <row r="498" spans="1:20" x14ac:dyDescent="0.25">
      <c r="A498" s="130"/>
      <c r="B498" s="17"/>
      <c r="C498" s="17"/>
      <c r="D498" s="17"/>
      <c r="E498" s="17"/>
      <c r="F498" s="17"/>
      <c r="G498" s="17"/>
      <c r="H498" s="18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</row>
    <row r="499" spans="1:20" x14ac:dyDescent="0.25">
      <c r="A499" s="130"/>
      <c r="B499" s="17"/>
      <c r="C499" s="17"/>
      <c r="D499" s="17"/>
      <c r="E499" s="17"/>
      <c r="F499" s="17"/>
      <c r="G499" s="17"/>
      <c r="H499" s="18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</row>
    <row r="500" spans="1:20" x14ac:dyDescent="0.25">
      <c r="A500" s="130"/>
      <c r="B500" s="17"/>
      <c r="C500" s="17"/>
      <c r="D500" s="17"/>
      <c r="E500" s="17"/>
      <c r="F500" s="17"/>
      <c r="G500" s="17"/>
      <c r="H500" s="18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</row>
    <row r="501" spans="1:20" x14ac:dyDescent="0.25">
      <c r="A501" s="130"/>
      <c r="B501" s="17"/>
      <c r="C501" s="17"/>
      <c r="D501" s="17"/>
      <c r="E501" s="17"/>
      <c r="F501" s="17"/>
      <c r="G501" s="17"/>
      <c r="H501" s="18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</row>
    <row r="502" spans="1:20" x14ac:dyDescent="0.25">
      <c r="A502" s="130"/>
      <c r="B502" s="17"/>
      <c r="C502" s="17"/>
      <c r="D502" s="17"/>
      <c r="E502" s="17"/>
      <c r="F502" s="17"/>
      <c r="G502" s="17"/>
      <c r="H502" s="18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</row>
    <row r="503" spans="1:20" x14ac:dyDescent="0.25">
      <c r="A503" s="130"/>
      <c r="B503" s="17"/>
      <c r="C503" s="17"/>
      <c r="D503" s="17"/>
      <c r="E503" s="17"/>
      <c r="F503" s="17"/>
      <c r="G503" s="17"/>
      <c r="H503" s="18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</row>
    <row r="504" spans="1:20" x14ac:dyDescent="0.25">
      <c r="A504" s="130"/>
      <c r="B504" s="17"/>
      <c r="C504" s="17"/>
      <c r="D504" s="17"/>
      <c r="E504" s="17"/>
      <c r="F504" s="17"/>
      <c r="G504" s="17"/>
      <c r="H504" s="18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</row>
    <row r="505" spans="1:20" x14ac:dyDescent="0.25">
      <c r="A505" s="130"/>
      <c r="B505" s="17"/>
      <c r="C505" s="17"/>
      <c r="D505" s="17"/>
      <c r="E505" s="17"/>
      <c r="F505" s="17"/>
      <c r="G505" s="17"/>
      <c r="H505" s="18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</row>
    <row r="506" spans="1:20" x14ac:dyDescent="0.25">
      <c r="A506" s="130"/>
      <c r="B506" s="17"/>
      <c r="C506" s="17"/>
      <c r="D506" s="17"/>
      <c r="E506" s="17"/>
      <c r="F506" s="17"/>
      <c r="G506" s="17"/>
      <c r="H506" s="18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</row>
    <row r="507" spans="1:20" x14ac:dyDescent="0.25">
      <c r="A507" s="130"/>
      <c r="B507" s="17"/>
      <c r="C507" s="17"/>
      <c r="D507" s="17"/>
      <c r="E507" s="17"/>
      <c r="F507" s="17"/>
      <c r="G507" s="17"/>
      <c r="H507" s="18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</row>
    <row r="508" spans="1:20" x14ac:dyDescent="0.25">
      <c r="A508" s="130"/>
      <c r="B508" s="17"/>
      <c r="C508" s="17"/>
      <c r="D508" s="17"/>
      <c r="E508" s="17"/>
      <c r="F508" s="17"/>
      <c r="G508" s="17"/>
      <c r="H508" s="18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</row>
    <row r="509" spans="1:20" x14ac:dyDescent="0.25">
      <c r="A509" s="130"/>
      <c r="B509" s="17"/>
      <c r="C509" s="17"/>
      <c r="D509" s="17"/>
      <c r="E509" s="17"/>
      <c r="F509" s="17"/>
      <c r="G509" s="17"/>
      <c r="H509" s="18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</row>
    <row r="510" spans="1:20" x14ac:dyDescent="0.25">
      <c r="A510" s="130"/>
      <c r="B510" s="17"/>
      <c r="C510" s="17"/>
      <c r="D510" s="17"/>
      <c r="E510" s="17"/>
      <c r="F510" s="17"/>
      <c r="G510" s="17"/>
      <c r="H510" s="18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</row>
    <row r="511" spans="1:20" x14ac:dyDescent="0.25">
      <c r="A511" s="130"/>
      <c r="B511" s="17"/>
      <c r="C511" s="17"/>
      <c r="D511" s="17"/>
      <c r="E511" s="17"/>
      <c r="F511" s="17"/>
      <c r="G511" s="17"/>
      <c r="H511" s="18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</row>
    <row r="512" spans="1:20" x14ac:dyDescent="0.25">
      <c r="A512" s="130"/>
      <c r="B512" s="17"/>
      <c r="C512" s="17"/>
      <c r="D512" s="17"/>
      <c r="E512" s="17"/>
      <c r="F512" s="17"/>
      <c r="G512" s="17"/>
      <c r="H512" s="18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</row>
    <row r="513" spans="1:20" x14ac:dyDescent="0.25">
      <c r="A513" s="130"/>
      <c r="B513" s="17"/>
      <c r="C513" s="17"/>
      <c r="D513" s="17"/>
      <c r="E513" s="17"/>
      <c r="F513" s="17"/>
      <c r="G513" s="17"/>
      <c r="H513" s="18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</row>
    <row r="514" spans="1:20" x14ac:dyDescent="0.25">
      <c r="A514" s="130"/>
      <c r="B514" s="17"/>
      <c r="C514" s="17"/>
      <c r="D514" s="17"/>
      <c r="E514" s="17"/>
      <c r="F514" s="17"/>
      <c r="G514" s="17"/>
      <c r="H514" s="18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</row>
    <row r="515" spans="1:20" x14ac:dyDescent="0.25">
      <c r="A515" s="130"/>
      <c r="B515" s="17"/>
      <c r="C515" s="17"/>
      <c r="D515" s="17"/>
      <c r="E515" s="17"/>
      <c r="F515" s="17"/>
      <c r="G515" s="17"/>
      <c r="H515" s="18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</row>
    <row r="516" spans="1:20" x14ac:dyDescent="0.25">
      <c r="A516" s="130"/>
      <c r="B516" s="17"/>
      <c r="C516" s="17"/>
      <c r="D516" s="17"/>
      <c r="E516" s="17"/>
      <c r="F516" s="17"/>
      <c r="G516" s="17"/>
      <c r="H516" s="18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</row>
    <row r="517" spans="1:20" x14ac:dyDescent="0.25">
      <c r="A517" s="130"/>
      <c r="B517" s="17"/>
      <c r="C517" s="17"/>
      <c r="D517" s="17"/>
      <c r="E517" s="17"/>
      <c r="F517" s="17"/>
      <c r="G517" s="17"/>
      <c r="H517" s="18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</row>
    <row r="518" spans="1:20" x14ac:dyDescent="0.25">
      <c r="A518" s="130"/>
      <c r="B518" s="17"/>
      <c r="C518" s="17"/>
      <c r="D518" s="17"/>
      <c r="E518" s="17"/>
      <c r="F518" s="17"/>
      <c r="G518" s="17"/>
      <c r="H518" s="18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</row>
    <row r="519" spans="1:20" x14ac:dyDescent="0.25">
      <c r="A519" s="130"/>
      <c r="B519" s="17"/>
      <c r="C519" s="17"/>
      <c r="D519" s="17"/>
      <c r="E519" s="17"/>
      <c r="F519" s="17"/>
      <c r="G519" s="17"/>
      <c r="H519" s="18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</row>
    <row r="520" spans="1:20" x14ac:dyDescent="0.25">
      <c r="A520" s="130"/>
      <c r="B520" s="17"/>
      <c r="C520" s="17"/>
      <c r="D520" s="17"/>
      <c r="E520" s="17"/>
      <c r="F520" s="17"/>
      <c r="G520" s="17"/>
      <c r="H520" s="18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</row>
    <row r="521" spans="1:20" x14ac:dyDescent="0.25">
      <c r="A521" s="130"/>
      <c r="B521" s="17"/>
      <c r="C521" s="17"/>
      <c r="D521" s="17"/>
      <c r="E521" s="17"/>
      <c r="F521" s="17"/>
      <c r="G521" s="17"/>
      <c r="H521" s="18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</row>
    <row r="522" spans="1:20" x14ac:dyDescent="0.25">
      <c r="A522" s="130"/>
      <c r="B522" s="17"/>
      <c r="C522" s="17"/>
      <c r="D522" s="17"/>
      <c r="E522" s="17"/>
      <c r="F522" s="17"/>
      <c r="G522" s="17"/>
      <c r="H522" s="18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</row>
    <row r="523" spans="1:20" x14ac:dyDescent="0.25">
      <c r="A523" s="130"/>
      <c r="B523" s="17"/>
      <c r="C523" s="17"/>
      <c r="D523" s="17"/>
      <c r="E523" s="17"/>
      <c r="F523" s="17"/>
      <c r="G523" s="17"/>
      <c r="H523" s="18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</row>
    <row r="524" spans="1:20" x14ac:dyDescent="0.25">
      <c r="A524" s="130"/>
      <c r="B524" s="17"/>
      <c r="C524" s="17"/>
      <c r="D524" s="17"/>
      <c r="E524" s="17"/>
      <c r="F524" s="17"/>
      <c r="G524" s="17"/>
      <c r="H524" s="18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</row>
    <row r="525" spans="1:20" x14ac:dyDescent="0.25">
      <c r="A525" s="130"/>
      <c r="B525" s="17"/>
      <c r="C525" s="17"/>
      <c r="D525" s="17"/>
      <c r="E525" s="17"/>
      <c r="F525" s="17"/>
      <c r="G525" s="17"/>
      <c r="H525" s="18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</row>
    <row r="526" spans="1:20" x14ac:dyDescent="0.25">
      <c r="A526" s="130"/>
      <c r="B526" s="17"/>
      <c r="C526" s="17"/>
      <c r="D526" s="17"/>
      <c r="E526" s="17"/>
      <c r="F526" s="17"/>
      <c r="G526" s="17"/>
      <c r="H526" s="18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</row>
    <row r="527" spans="1:20" x14ac:dyDescent="0.25">
      <c r="A527" s="130"/>
      <c r="B527" s="17"/>
      <c r="C527" s="17"/>
      <c r="D527" s="17"/>
      <c r="E527" s="17"/>
      <c r="F527" s="17"/>
      <c r="G527" s="17"/>
      <c r="H527" s="18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</row>
    <row r="528" spans="1:20" x14ac:dyDescent="0.25">
      <c r="A528" s="130"/>
      <c r="B528" s="17"/>
      <c r="C528" s="17"/>
      <c r="D528" s="17"/>
      <c r="E528" s="17"/>
      <c r="F528" s="17"/>
      <c r="G528" s="17"/>
      <c r="H528" s="18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</row>
    <row r="529" spans="1:20" x14ac:dyDescent="0.25">
      <c r="A529" s="130"/>
      <c r="B529" s="17"/>
      <c r="C529" s="17"/>
      <c r="D529" s="17"/>
      <c r="E529" s="17"/>
      <c r="F529" s="17"/>
      <c r="G529" s="17"/>
      <c r="H529" s="18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</row>
    <row r="530" spans="1:20" x14ac:dyDescent="0.25">
      <c r="A530" s="130"/>
      <c r="B530" s="17"/>
      <c r="C530" s="17"/>
      <c r="D530" s="17"/>
      <c r="E530" s="17"/>
      <c r="F530" s="17"/>
      <c r="G530" s="17"/>
      <c r="H530" s="18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</row>
    <row r="531" spans="1:20" x14ac:dyDescent="0.25">
      <c r="A531" s="130"/>
      <c r="B531" s="17"/>
      <c r="C531" s="17"/>
      <c r="D531" s="17"/>
      <c r="E531" s="17"/>
      <c r="F531" s="17"/>
      <c r="G531" s="17"/>
      <c r="H531" s="18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</row>
    <row r="532" spans="1:20" x14ac:dyDescent="0.25">
      <c r="A532" s="130"/>
      <c r="B532" s="17"/>
      <c r="C532" s="17"/>
      <c r="D532" s="17"/>
      <c r="E532" s="17"/>
      <c r="F532" s="17"/>
      <c r="G532" s="17"/>
      <c r="H532" s="18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</row>
    <row r="533" spans="1:20" x14ac:dyDescent="0.25">
      <c r="A533" s="130"/>
      <c r="B533" s="17"/>
      <c r="C533" s="17"/>
      <c r="D533" s="17"/>
      <c r="E533" s="17"/>
      <c r="F533" s="17"/>
      <c r="G533" s="17"/>
      <c r="H533" s="18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</row>
    <row r="534" spans="1:20" x14ac:dyDescent="0.25">
      <c r="A534" s="130"/>
      <c r="B534" s="17"/>
      <c r="C534" s="17"/>
      <c r="D534" s="17"/>
      <c r="E534" s="17"/>
      <c r="F534" s="17"/>
      <c r="G534" s="17"/>
      <c r="H534" s="18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</row>
    <row r="535" spans="1:20" x14ac:dyDescent="0.25">
      <c r="A535" s="130"/>
      <c r="B535" s="17"/>
      <c r="C535" s="17"/>
      <c r="D535" s="17"/>
      <c r="E535" s="17"/>
      <c r="F535" s="17"/>
      <c r="G535" s="17"/>
      <c r="H535" s="18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</row>
    <row r="536" spans="1:20" x14ac:dyDescent="0.25">
      <c r="A536" s="130"/>
      <c r="B536" s="17"/>
      <c r="C536" s="17"/>
      <c r="D536" s="17"/>
      <c r="E536" s="17"/>
      <c r="F536" s="17"/>
      <c r="G536" s="17"/>
      <c r="H536" s="18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</row>
    <row r="537" spans="1:20" x14ac:dyDescent="0.25">
      <c r="A537" s="130"/>
      <c r="B537" s="17"/>
      <c r="C537" s="17"/>
      <c r="D537" s="17"/>
      <c r="E537" s="17"/>
      <c r="F537" s="17"/>
      <c r="G537" s="17"/>
      <c r="H537" s="18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</row>
    <row r="538" spans="1:20" x14ac:dyDescent="0.25">
      <c r="A538" s="130"/>
      <c r="B538" s="17"/>
      <c r="C538" s="17"/>
      <c r="D538" s="17"/>
      <c r="E538" s="17"/>
      <c r="F538" s="17"/>
      <c r="G538" s="17"/>
      <c r="H538" s="18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</row>
    <row r="539" spans="1:20" x14ac:dyDescent="0.25">
      <c r="A539" s="130"/>
      <c r="B539" s="17"/>
      <c r="C539" s="17"/>
      <c r="D539" s="17"/>
      <c r="E539" s="17"/>
      <c r="F539" s="17"/>
      <c r="G539" s="17"/>
      <c r="H539" s="18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</row>
    <row r="540" spans="1:20" x14ac:dyDescent="0.25">
      <c r="A540" s="130"/>
      <c r="B540" s="17"/>
      <c r="C540" s="17"/>
      <c r="D540" s="17"/>
      <c r="E540" s="17"/>
      <c r="F540" s="17"/>
      <c r="G540" s="17"/>
      <c r="H540" s="18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</row>
    <row r="541" spans="1:20" x14ac:dyDescent="0.25">
      <c r="A541" s="130"/>
      <c r="B541" s="17"/>
      <c r="C541" s="17"/>
      <c r="D541" s="17"/>
      <c r="E541" s="17"/>
      <c r="F541" s="17"/>
      <c r="G541" s="17"/>
      <c r="H541" s="18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</row>
    <row r="542" spans="1:20" x14ac:dyDescent="0.25">
      <c r="A542" s="130"/>
      <c r="B542" s="17"/>
      <c r="C542" s="17"/>
      <c r="D542" s="17"/>
      <c r="E542" s="17"/>
      <c r="F542" s="17"/>
      <c r="G542" s="17"/>
      <c r="H542" s="18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</row>
    <row r="543" spans="1:20" x14ac:dyDescent="0.25">
      <c r="A543" s="130"/>
      <c r="B543" s="17"/>
      <c r="C543" s="17"/>
      <c r="D543" s="17"/>
      <c r="E543" s="17"/>
      <c r="F543" s="17"/>
      <c r="G543" s="17"/>
      <c r="H543" s="18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</row>
    <row r="544" spans="1:20" x14ac:dyDescent="0.25">
      <c r="A544" s="130"/>
      <c r="B544" s="17"/>
      <c r="C544" s="17"/>
      <c r="D544" s="17"/>
      <c r="E544" s="17"/>
      <c r="F544" s="17"/>
      <c r="G544" s="17"/>
      <c r="H544" s="18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</row>
    <row r="545" spans="1:20" x14ac:dyDescent="0.25">
      <c r="A545" s="130"/>
      <c r="B545" s="17"/>
      <c r="C545" s="17"/>
      <c r="D545" s="17"/>
      <c r="E545" s="17"/>
      <c r="F545" s="17"/>
      <c r="G545" s="17"/>
      <c r="H545" s="18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</row>
    <row r="546" spans="1:20" x14ac:dyDescent="0.25">
      <c r="A546" s="130"/>
      <c r="B546" s="17"/>
      <c r="C546" s="17"/>
      <c r="D546" s="17"/>
      <c r="E546" s="17"/>
      <c r="F546" s="17"/>
      <c r="G546" s="17"/>
      <c r="H546" s="18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</row>
    <row r="547" spans="1:20" x14ac:dyDescent="0.25">
      <c r="A547" s="130"/>
      <c r="B547" s="17"/>
      <c r="C547" s="17"/>
      <c r="D547" s="17"/>
      <c r="E547" s="17"/>
      <c r="F547" s="17"/>
      <c r="G547" s="17"/>
      <c r="H547" s="18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</row>
    <row r="548" spans="1:20" x14ac:dyDescent="0.25">
      <c r="A548" s="130"/>
      <c r="B548" s="17"/>
      <c r="C548" s="17"/>
      <c r="D548" s="17"/>
      <c r="E548" s="17"/>
      <c r="F548" s="17"/>
      <c r="G548" s="17"/>
      <c r="H548" s="18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</row>
    <row r="549" spans="1:20" x14ac:dyDescent="0.25">
      <c r="A549" s="130"/>
      <c r="B549" s="17"/>
      <c r="C549" s="17"/>
      <c r="D549" s="17"/>
      <c r="E549" s="17"/>
      <c r="F549" s="17"/>
      <c r="G549" s="17"/>
      <c r="H549" s="18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</row>
    <row r="550" spans="1:20" x14ac:dyDescent="0.25">
      <c r="A550" s="130"/>
      <c r="B550" s="17"/>
      <c r="C550" s="17"/>
      <c r="D550" s="17"/>
      <c r="E550" s="17"/>
      <c r="F550" s="17"/>
      <c r="G550" s="17"/>
      <c r="H550" s="18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</row>
    <row r="551" spans="1:20" x14ac:dyDescent="0.25">
      <c r="A551" s="130"/>
      <c r="B551" s="17"/>
      <c r="C551" s="17"/>
      <c r="D551" s="17"/>
      <c r="E551" s="17"/>
      <c r="F551" s="17"/>
      <c r="G551" s="17"/>
      <c r="H551" s="18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</row>
    <row r="552" spans="1:20" x14ac:dyDescent="0.25">
      <c r="A552" s="130"/>
      <c r="B552" s="17"/>
      <c r="C552" s="17"/>
      <c r="D552" s="17"/>
      <c r="E552" s="17"/>
      <c r="F552" s="17"/>
      <c r="G552" s="17"/>
      <c r="H552" s="18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</row>
    <row r="553" spans="1:20" x14ac:dyDescent="0.25">
      <c r="A553" s="130"/>
      <c r="B553" s="17"/>
      <c r="C553" s="17"/>
      <c r="D553" s="17"/>
      <c r="E553" s="17"/>
      <c r="F553" s="17"/>
      <c r="G553" s="17"/>
      <c r="H553" s="18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</row>
    <row r="554" spans="1:20" x14ac:dyDescent="0.25">
      <c r="A554" s="130"/>
      <c r="B554" s="17"/>
      <c r="C554" s="17"/>
      <c r="D554" s="17"/>
      <c r="E554" s="17"/>
      <c r="F554" s="17"/>
      <c r="G554" s="17"/>
      <c r="H554" s="18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</row>
    <row r="555" spans="1:20" x14ac:dyDescent="0.25">
      <c r="A555" s="130"/>
      <c r="B555" s="17"/>
      <c r="C555" s="17"/>
      <c r="D555" s="17"/>
      <c r="E555" s="17"/>
      <c r="F555" s="17"/>
      <c r="G555" s="17"/>
      <c r="H555" s="18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</row>
    <row r="556" spans="1:20" x14ac:dyDescent="0.25">
      <c r="A556" s="130"/>
      <c r="B556" s="17"/>
      <c r="C556" s="17"/>
      <c r="D556" s="17"/>
      <c r="E556" s="17"/>
      <c r="F556" s="17"/>
      <c r="G556" s="17"/>
      <c r="H556" s="18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</row>
    <row r="557" spans="1:20" x14ac:dyDescent="0.25">
      <c r="A557" s="130"/>
      <c r="B557" s="17"/>
      <c r="C557" s="17"/>
      <c r="D557" s="17"/>
      <c r="E557" s="17"/>
      <c r="F557" s="17"/>
      <c r="G557" s="17"/>
      <c r="H557" s="18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</row>
    <row r="558" spans="1:20" x14ac:dyDescent="0.25">
      <c r="A558" s="130"/>
      <c r="B558" s="17"/>
      <c r="C558" s="17"/>
      <c r="D558" s="17"/>
      <c r="E558" s="17"/>
      <c r="F558" s="17"/>
      <c r="G558" s="17"/>
      <c r="H558" s="18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</row>
    <row r="559" spans="1:20" x14ac:dyDescent="0.25">
      <c r="A559" s="130"/>
      <c r="B559" s="17"/>
      <c r="C559" s="17"/>
      <c r="D559" s="17"/>
      <c r="E559" s="17"/>
      <c r="F559" s="17"/>
      <c r="G559" s="17"/>
      <c r="H559" s="18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</row>
    <row r="560" spans="1:20" x14ac:dyDescent="0.25">
      <c r="A560" s="130"/>
      <c r="B560" s="17"/>
      <c r="C560" s="17"/>
      <c r="D560" s="17"/>
      <c r="E560" s="17"/>
      <c r="F560" s="17"/>
      <c r="G560" s="17"/>
      <c r="H560" s="18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</row>
    <row r="561" spans="1:20" x14ac:dyDescent="0.25">
      <c r="A561" s="130"/>
      <c r="B561" s="17"/>
      <c r="C561" s="17"/>
      <c r="D561" s="17"/>
      <c r="E561" s="17"/>
      <c r="F561" s="17"/>
      <c r="G561" s="17"/>
      <c r="H561" s="18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</row>
    <row r="562" spans="1:20" x14ac:dyDescent="0.25">
      <c r="A562" s="130"/>
      <c r="B562" s="17"/>
      <c r="C562" s="17"/>
      <c r="D562" s="17"/>
      <c r="E562" s="17"/>
      <c r="F562" s="17"/>
      <c r="G562" s="17"/>
      <c r="H562" s="18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</row>
    <row r="563" spans="1:20" x14ac:dyDescent="0.25">
      <c r="A563" s="130"/>
      <c r="B563" s="17"/>
      <c r="C563" s="17"/>
      <c r="D563" s="17"/>
      <c r="E563" s="17"/>
      <c r="F563" s="17"/>
      <c r="G563" s="17"/>
      <c r="H563" s="18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</row>
    <row r="564" spans="1:20" x14ac:dyDescent="0.25">
      <c r="A564" s="130"/>
      <c r="B564" s="17"/>
      <c r="C564" s="17"/>
      <c r="D564" s="17"/>
      <c r="E564" s="17"/>
      <c r="F564" s="17"/>
      <c r="G564" s="17"/>
      <c r="H564" s="18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</row>
    <row r="565" spans="1:20" x14ac:dyDescent="0.25">
      <c r="A565" s="130"/>
      <c r="B565" s="17"/>
      <c r="C565" s="17"/>
      <c r="D565" s="17"/>
      <c r="E565" s="17"/>
      <c r="F565" s="17"/>
      <c r="G565" s="17"/>
      <c r="H565" s="18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</row>
    <row r="566" spans="1:20" x14ac:dyDescent="0.25">
      <c r="A566" s="130"/>
      <c r="B566" s="17"/>
      <c r="C566" s="17"/>
      <c r="D566" s="17"/>
      <c r="E566" s="17"/>
      <c r="F566" s="17"/>
      <c r="G566" s="17"/>
      <c r="H566" s="18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</row>
    <row r="567" spans="1:20" x14ac:dyDescent="0.25">
      <c r="A567" s="130"/>
      <c r="B567" s="17"/>
      <c r="C567" s="17"/>
      <c r="D567" s="17"/>
      <c r="E567" s="17"/>
      <c r="F567" s="17"/>
      <c r="G567" s="17"/>
      <c r="H567" s="18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</row>
    <row r="568" spans="1:20" x14ac:dyDescent="0.25">
      <c r="A568" s="130"/>
      <c r="B568" s="17"/>
      <c r="C568" s="17"/>
      <c r="D568" s="17"/>
      <c r="E568" s="17"/>
      <c r="F568" s="17"/>
      <c r="G568" s="17"/>
      <c r="H568" s="18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</row>
    <row r="569" spans="1:20" x14ac:dyDescent="0.25">
      <c r="A569" s="130"/>
      <c r="B569" s="17"/>
      <c r="C569" s="17"/>
      <c r="D569" s="17"/>
      <c r="E569" s="17"/>
      <c r="F569" s="17"/>
      <c r="G569" s="17"/>
      <c r="H569" s="18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</row>
    <row r="570" spans="1:20" x14ac:dyDescent="0.25">
      <c r="A570" s="130"/>
      <c r="B570" s="17"/>
      <c r="C570" s="17"/>
      <c r="D570" s="17"/>
      <c r="E570" s="17"/>
      <c r="F570" s="17"/>
      <c r="G570" s="17"/>
      <c r="H570" s="18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</row>
    <row r="571" spans="1:20" x14ac:dyDescent="0.25">
      <c r="A571" s="130"/>
      <c r="B571" s="17"/>
      <c r="C571" s="17"/>
      <c r="D571" s="17"/>
      <c r="E571" s="17"/>
      <c r="F571" s="17"/>
      <c r="G571" s="17"/>
      <c r="H571" s="18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</row>
    <row r="572" spans="1:20" x14ac:dyDescent="0.25">
      <c r="A572" s="130"/>
      <c r="B572" s="17"/>
      <c r="C572" s="17"/>
      <c r="D572" s="17"/>
      <c r="E572" s="17"/>
      <c r="F572" s="17"/>
      <c r="G572" s="17"/>
      <c r="H572" s="18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</row>
    <row r="573" spans="1:20" x14ac:dyDescent="0.25">
      <c r="A573" s="130"/>
      <c r="B573" s="17"/>
      <c r="C573" s="17"/>
      <c r="D573" s="17"/>
      <c r="E573" s="17"/>
      <c r="F573" s="17"/>
      <c r="G573" s="17"/>
      <c r="H573" s="18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</row>
    <row r="574" spans="1:20" x14ac:dyDescent="0.25">
      <c r="A574" s="130"/>
      <c r="B574" s="17"/>
      <c r="C574" s="17"/>
      <c r="D574" s="17"/>
      <c r="E574" s="17"/>
      <c r="F574" s="17"/>
      <c r="G574" s="17"/>
      <c r="H574" s="18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</row>
    <row r="575" spans="1:20" x14ac:dyDescent="0.25">
      <c r="A575" s="130"/>
      <c r="B575" s="17"/>
      <c r="C575" s="17"/>
      <c r="D575" s="17"/>
      <c r="E575" s="17"/>
      <c r="F575" s="17"/>
      <c r="G575" s="17"/>
      <c r="H575" s="18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</row>
    <row r="576" spans="1:20" x14ac:dyDescent="0.25">
      <c r="A576" s="130"/>
      <c r="B576" s="17"/>
      <c r="C576" s="17"/>
      <c r="D576" s="17"/>
      <c r="E576" s="17"/>
      <c r="F576" s="17"/>
      <c r="G576" s="17"/>
      <c r="H576" s="18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</row>
    <row r="577" spans="1:20" x14ac:dyDescent="0.25">
      <c r="A577" s="130"/>
      <c r="B577" s="17"/>
      <c r="C577" s="17"/>
      <c r="D577" s="17"/>
      <c r="E577" s="17"/>
      <c r="F577" s="17"/>
      <c r="G577" s="17"/>
      <c r="H577" s="18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</row>
    <row r="578" spans="1:20" x14ac:dyDescent="0.25">
      <c r="A578" s="130"/>
      <c r="B578" s="17"/>
      <c r="C578" s="17"/>
      <c r="D578" s="17"/>
      <c r="E578" s="17"/>
      <c r="F578" s="17"/>
      <c r="G578" s="17"/>
      <c r="H578" s="18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</row>
    <row r="579" spans="1:20" x14ac:dyDescent="0.25">
      <c r="A579" s="130"/>
      <c r="B579" s="17"/>
      <c r="C579" s="17"/>
      <c r="D579" s="17"/>
      <c r="E579" s="17"/>
      <c r="F579" s="17"/>
      <c r="G579" s="17"/>
      <c r="H579" s="18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</row>
    <row r="580" spans="1:20" x14ac:dyDescent="0.25">
      <c r="A580" s="130"/>
      <c r="B580" s="17"/>
      <c r="C580" s="17"/>
      <c r="D580" s="17"/>
      <c r="E580" s="17"/>
      <c r="F580" s="17"/>
      <c r="G580" s="17"/>
      <c r="H580" s="18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</row>
    <row r="581" spans="1:20" x14ac:dyDescent="0.25">
      <c r="A581" s="130"/>
      <c r="B581" s="17"/>
      <c r="C581" s="17"/>
      <c r="D581" s="17"/>
      <c r="E581" s="17"/>
      <c r="F581" s="17"/>
      <c r="G581" s="17"/>
      <c r="H581" s="18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</row>
    <row r="582" spans="1:20" x14ac:dyDescent="0.25">
      <c r="A582" s="130"/>
      <c r="B582" s="17"/>
      <c r="C582" s="17"/>
      <c r="D582" s="17"/>
      <c r="E582" s="17"/>
      <c r="F582" s="17"/>
      <c r="G582" s="17"/>
      <c r="H582" s="18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</row>
    <row r="583" spans="1:20" x14ac:dyDescent="0.25">
      <c r="A583" s="130"/>
      <c r="B583" s="17"/>
      <c r="C583" s="17"/>
      <c r="D583" s="17"/>
      <c r="E583" s="17"/>
      <c r="F583" s="17"/>
      <c r="G583" s="17"/>
      <c r="H583" s="18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</row>
    <row r="584" spans="1:20" x14ac:dyDescent="0.25">
      <c r="A584" s="130"/>
      <c r="B584" s="17"/>
      <c r="C584" s="17"/>
      <c r="D584" s="17"/>
      <c r="E584" s="17"/>
      <c r="F584" s="17"/>
      <c r="G584" s="17"/>
      <c r="H584" s="18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</row>
    <row r="585" spans="1:20" x14ac:dyDescent="0.25">
      <c r="A585" s="130"/>
      <c r="B585" s="17"/>
      <c r="C585" s="17"/>
      <c r="D585" s="17"/>
      <c r="E585" s="17"/>
      <c r="F585" s="17"/>
      <c r="G585" s="17"/>
      <c r="H585" s="18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</row>
    <row r="586" spans="1:20" x14ac:dyDescent="0.25">
      <c r="A586" s="130"/>
      <c r="B586" s="17"/>
      <c r="C586" s="17"/>
      <c r="D586" s="17"/>
      <c r="E586" s="17"/>
      <c r="F586" s="17"/>
      <c r="G586" s="17"/>
      <c r="H586" s="18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</row>
    <row r="587" spans="1:20" x14ac:dyDescent="0.25">
      <c r="A587" s="130"/>
      <c r="B587" s="17"/>
      <c r="C587" s="17"/>
      <c r="D587" s="17"/>
      <c r="E587" s="17"/>
      <c r="F587" s="17"/>
      <c r="G587" s="17"/>
      <c r="H587" s="18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</row>
    <row r="588" spans="1:20" x14ac:dyDescent="0.25">
      <c r="A588" s="130"/>
      <c r="B588" s="17"/>
      <c r="C588" s="17"/>
      <c r="D588" s="17"/>
      <c r="E588" s="17"/>
      <c r="F588" s="17"/>
      <c r="G588" s="17"/>
      <c r="H588" s="18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</row>
    <row r="589" spans="1:20" x14ac:dyDescent="0.25">
      <c r="A589" s="130"/>
      <c r="B589" s="17"/>
      <c r="C589" s="17"/>
      <c r="D589" s="17"/>
      <c r="E589" s="17"/>
      <c r="F589" s="17"/>
      <c r="G589" s="17"/>
      <c r="H589" s="18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</row>
    <row r="590" spans="1:20" x14ac:dyDescent="0.25">
      <c r="A590" s="130"/>
      <c r="B590" s="17"/>
      <c r="C590" s="17"/>
      <c r="D590" s="17"/>
      <c r="E590" s="17"/>
      <c r="F590" s="17"/>
      <c r="G590" s="17"/>
      <c r="H590" s="18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</row>
    <row r="591" spans="1:20" x14ac:dyDescent="0.25">
      <c r="A591" s="130"/>
      <c r="B591" s="17"/>
      <c r="C591" s="17"/>
      <c r="D591" s="17"/>
      <c r="E591" s="17"/>
      <c r="F591" s="17"/>
      <c r="G591" s="17"/>
      <c r="H591" s="18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</row>
    <row r="592" spans="1:20" x14ac:dyDescent="0.25">
      <c r="A592" s="130"/>
      <c r="B592" s="17"/>
      <c r="C592" s="17"/>
      <c r="D592" s="17"/>
      <c r="E592" s="17"/>
      <c r="F592" s="17"/>
      <c r="G592" s="17"/>
      <c r="H592" s="18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</row>
    <row r="593" spans="1:20" x14ac:dyDescent="0.25">
      <c r="A593" s="130"/>
      <c r="B593" s="17"/>
      <c r="C593" s="17"/>
      <c r="D593" s="17"/>
      <c r="E593" s="17"/>
      <c r="F593" s="17"/>
      <c r="G593" s="17"/>
      <c r="H593" s="18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</row>
    <row r="594" spans="1:20" x14ac:dyDescent="0.25">
      <c r="A594" s="130"/>
      <c r="B594" s="17"/>
      <c r="C594" s="17"/>
      <c r="D594" s="17"/>
      <c r="E594" s="17"/>
      <c r="F594" s="17"/>
      <c r="G594" s="17"/>
      <c r="H594" s="18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</row>
    <row r="595" spans="1:20" x14ac:dyDescent="0.25">
      <c r="A595" s="130"/>
      <c r="B595" s="17"/>
      <c r="C595" s="17"/>
      <c r="D595" s="17"/>
      <c r="E595" s="17"/>
      <c r="F595" s="17"/>
      <c r="G595" s="17"/>
      <c r="H595" s="18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</row>
    <row r="596" spans="1:20" x14ac:dyDescent="0.25">
      <c r="A596" s="130"/>
      <c r="B596" s="17"/>
      <c r="C596" s="17"/>
      <c r="D596" s="17"/>
      <c r="E596" s="17"/>
      <c r="F596" s="17"/>
      <c r="G596" s="17"/>
      <c r="H596" s="18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</row>
    <row r="597" spans="1:20" x14ac:dyDescent="0.25">
      <c r="A597" s="130"/>
      <c r="B597" s="17"/>
      <c r="C597" s="17"/>
      <c r="D597" s="17"/>
      <c r="E597" s="17"/>
      <c r="F597" s="17"/>
      <c r="G597" s="17"/>
      <c r="H597" s="18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</row>
    <row r="598" spans="1:20" x14ac:dyDescent="0.25">
      <c r="A598" s="130"/>
      <c r="B598" s="17"/>
      <c r="C598" s="17"/>
      <c r="D598" s="17"/>
      <c r="E598" s="17"/>
      <c r="F598" s="17"/>
      <c r="G598" s="17"/>
      <c r="H598" s="18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</row>
    <row r="599" spans="1:20" x14ac:dyDescent="0.25">
      <c r="A599" s="130"/>
      <c r="B599" s="17"/>
      <c r="C599" s="17"/>
      <c r="D599" s="17"/>
      <c r="E599" s="17"/>
      <c r="F599" s="17"/>
      <c r="G599" s="17"/>
      <c r="H599" s="18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</row>
    <row r="600" spans="1:20" x14ac:dyDescent="0.25">
      <c r="A600" s="130"/>
      <c r="B600" s="17"/>
      <c r="C600" s="17"/>
      <c r="D600" s="17"/>
      <c r="E600" s="17"/>
      <c r="F600" s="17"/>
      <c r="G600" s="17"/>
      <c r="H600" s="18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</row>
    <row r="601" spans="1:20" x14ac:dyDescent="0.25">
      <c r="A601" s="130"/>
      <c r="B601" s="17"/>
      <c r="C601" s="17"/>
      <c r="D601" s="17"/>
      <c r="E601" s="17"/>
      <c r="F601" s="17"/>
      <c r="G601" s="17"/>
      <c r="H601" s="18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</row>
    <row r="602" spans="1:20" x14ac:dyDescent="0.25">
      <c r="A602" s="130"/>
      <c r="B602" s="17"/>
      <c r="C602" s="17"/>
      <c r="D602" s="17"/>
      <c r="E602" s="17"/>
      <c r="F602" s="17"/>
      <c r="G602" s="17"/>
      <c r="H602" s="18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</row>
    <row r="603" spans="1:20" x14ac:dyDescent="0.25">
      <c r="A603" s="130"/>
      <c r="B603" s="17"/>
      <c r="C603" s="17"/>
      <c r="D603" s="17"/>
      <c r="E603" s="17"/>
      <c r="F603" s="17"/>
      <c r="G603" s="17"/>
      <c r="H603" s="18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</row>
    <row r="604" spans="1:20" x14ac:dyDescent="0.25">
      <c r="A604" s="130"/>
      <c r="B604" s="17"/>
      <c r="C604" s="17"/>
      <c r="D604" s="17"/>
      <c r="E604" s="17"/>
      <c r="F604" s="17"/>
      <c r="G604" s="17"/>
      <c r="H604" s="18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</row>
    <row r="605" spans="1:20" x14ac:dyDescent="0.25">
      <c r="A605" s="130"/>
      <c r="B605" s="17"/>
      <c r="C605" s="17"/>
      <c r="D605" s="17"/>
      <c r="E605" s="17"/>
      <c r="F605" s="17"/>
      <c r="G605" s="17"/>
      <c r="H605" s="18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</row>
    <row r="606" spans="1:20" x14ac:dyDescent="0.25">
      <c r="A606" s="130"/>
      <c r="B606" s="17"/>
      <c r="C606" s="17"/>
      <c r="D606" s="17"/>
      <c r="E606" s="17"/>
      <c r="F606" s="17"/>
      <c r="G606" s="17"/>
      <c r="H606" s="18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</row>
    <row r="607" spans="1:20" x14ac:dyDescent="0.25">
      <c r="A607" s="130"/>
      <c r="B607" s="17"/>
      <c r="C607" s="17"/>
      <c r="D607" s="17"/>
      <c r="E607" s="17"/>
      <c r="F607" s="17"/>
      <c r="G607" s="17"/>
      <c r="H607" s="18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</row>
    <row r="608" spans="1:20" x14ac:dyDescent="0.25">
      <c r="A608" s="130"/>
      <c r="B608" s="17"/>
      <c r="C608" s="17"/>
      <c r="D608" s="17"/>
      <c r="E608" s="17"/>
      <c r="F608" s="17"/>
      <c r="G608" s="17"/>
      <c r="H608" s="18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</row>
    <row r="609" spans="1:20" x14ac:dyDescent="0.25">
      <c r="A609" s="130"/>
      <c r="B609" s="17"/>
      <c r="C609" s="17"/>
      <c r="D609" s="17"/>
      <c r="E609" s="17"/>
      <c r="F609" s="17"/>
      <c r="G609" s="17"/>
      <c r="H609" s="18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</row>
    <row r="610" spans="1:20" x14ac:dyDescent="0.25">
      <c r="A610" s="130"/>
      <c r="B610" s="17"/>
      <c r="C610" s="17"/>
      <c r="D610" s="17"/>
      <c r="E610" s="17"/>
      <c r="F610" s="17"/>
      <c r="G610" s="17"/>
      <c r="H610" s="18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</row>
    <row r="611" spans="1:20" x14ac:dyDescent="0.25">
      <c r="A611" s="130"/>
      <c r="B611" s="17"/>
      <c r="C611" s="17"/>
      <c r="D611" s="17"/>
      <c r="E611" s="17"/>
      <c r="F611" s="17"/>
      <c r="G611" s="17"/>
      <c r="H611" s="18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</row>
    <row r="612" spans="1:20" x14ac:dyDescent="0.25">
      <c r="A612" s="130"/>
      <c r="B612" s="17"/>
      <c r="C612" s="17"/>
      <c r="D612" s="17"/>
      <c r="E612" s="17"/>
      <c r="F612" s="17"/>
      <c r="G612" s="17"/>
      <c r="H612" s="18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</row>
    <row r="613" spans="1:20" x14ac:dyDescent="0.25">
      <c r="A613" s="130"/>
      <c r="B613" s="17"/>
      <c r="C613" s="17"/>
      <c r="D613" s="17"/>
      <c r="E613" s="17"/>
      <c r="F613" s="17"/>
      <c r="G613" s="17"/>
      <c r="H613" s="18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</row>
    <row r="614" spans="1:20" x14ac:dyDescent="0.25">
      <c r="A614" s="130"/>
      <c r="B614" s="17"/>
      <c r="C614" s="17"/>
      <c r="D614" s="17"/>
      <c r="E614" s="17"/>
      <c r="F614" s="17"/>
      <c r="G614" s="17"/>
      <c r="H614" s="18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</row>
    <row r="615" spans="1:20" x14ac:dyDescent="0.25">
      <c r="A615" s="130"/>
      <c r="B615" s="17"/>
      <c r="C615" s="17"/>
      <c r="D615" s="17"/>
      <c r="E615" s="17"/>
      <c r="F615" s="17"/>
      <c r="G615" s="17"/>
      <c r="H615" s="18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</row>
    <row r="616" spans="1:20" x14ac:dyDescent="0.25">
      <c r="A616" s="130"/>
      <c r="B616" s="17"/>
      <c r="C616" s="17"/>
      <c r="D616" s="17"/>
      <c r="E616" s="17"/>
      <c r="F616" s="17"/>
      <c r="G616" s="17"/>
      <c r="H616" s="18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</row>
    <row r="617" spans="1:20" x14ac:dyDescent="0.25">
      <c r="A617" s="130"/>
      <c r="B617" s="17"/>
      <c r="C617" s="17"/>
      <c r="D617" s="17"/>
      <c r="E617" s="17"/>
      <c r="F617" s="17"/>
      <c r="G617" s="17"/>
      <c r="H617" s="18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</row>
    <row r="618" spans="1:20" x14ac:dyDescent="0.25">
      <c r="A618" s="130"/>
      <c r="B618" s="17"/>
      <c r="C618" s="17"/>
      <c r="D618" s="17"/>
      <c r="E618" s="17"/>
      <c r="F618" s="17"/>
      <c r="G618" s="17"/>
      <c r="H618" s="18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</row>
    <row r="619" spans="1:20" x14ac:dyDescent="0.25">
      <c r="A619" s="130"/>
      <c r="B619" s="17"/>
      <c r="C619" s="17"/>
      <c r="D619" s="17"/>
      <c r="E619" s="17"/>
      <c r="F619" s="17"/>
      <c r="G619" s="17"/>
      <c r="H619" s="18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</row>
    <row r="620" spans="1:20" x14ac:dyDescent="0.25">
      <c r="A620" s="130"/>
      <c r="B620" s="17"/>
      <c r="C620" s="17"/>
      <c r="D620" s="17"/>
      <c r="E620" s="17"/>
      <c r="F620" s="17"/>
      <c r="G620" s="17"/>
      <c r="H620" s="18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</row>
    <row r="621" spans="1:20" x14ac:dyDescent="0.25">
      <c r="A621" s="130"/>
      <c r="B621" s="17"/>
      <c r="C621" s="17"/>
      <c r="D621" s="17"/>
      <c r="E621" s="17"/>
      <c r="F621" s="17"/>
      <c r="G621" s="17"/>
      <c r="H621" s="18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</row>
    <row r="622" spans="1:20" x14ac:dyDescent="0.25">
      <c r="A622" s="130"/>
      <c r="B622" s="17"/>
      <c r="C622" s="17"/>
      <c r="D622" s="17"/>
      <c r="E622" s="17"/>
      <c r="F622" s="17"/>
      <c r="G622" s="17"/>
      <c r="H622" s="18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</row>
    <row r="623" spans="1:20" x14ac:dyDescent="0.25">
      <c r="A623" s="130"/>
      <c r="B623" s="17"/>
      <c r="C623" s="17"/>
      <c r="D623" s="17"/>
      <c r="E623" s="17"/>
      <c r="F623" s="17"/>
      <c r="G623" s="17"/>
      <c r="H623" s="18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</row>
    <row r="624" spans="1:20" x14ac:dyDescent="0.25">
      <c r="A624" s="130"/>
      <c r="B624" s="17"/>
      <c r="C624" s="17"/>
      <c r="D624" s="17"/>
      <c r="E624" s="17"/>
      <c r="F624" s="17"/>
      <c r="G624" s="17"/>
      <c r="H624" s="18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</row>
    <row r="625" spans="1:20" x14ac:dyDescent="0.25">
      <c r="A625" s="130"/>
      <c r="B625" s="17"/>
      <c r="C625" s="17"/>
      <c r="D625" s="17"/>
      <c r="E625" s="17"/>
      <c r="F625" s="17"/>
      <c r="G625" s="17"/>
      <c r="H625" s="18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</row>
    <row r="626" spans="1:20" x14ac:dyDescent="0.25">
      <c r="A626" s="130"/>
      <c r="B626" s="17"/>
      <c r="C626" s="17"/>
      <c r="D626" s="17"/>
      <c r="E626" s="17"/>
      <c r="F626" s="17"/>
      <c r="G626" s="17"/>
      <c r="H626" s="18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</row>
    <row r="627" spans="1:20" x14ac:dyDescent="0.25">
      <c r="A627" s="130"/>
      <c r="B627" s="17"/>
      <c r="C627" s="17"/>
      <c r="D627" s="17"/>
      <c r="E627" s="17"/>
      <c r="F627" s="17"/>
      <c r="G627" s="17"/>
      <c r="H627" s="18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</row>
    <row r="628" spans="1:20" x14ac:dyDescent="0.25">
      <c r="A628" s="130"/>
      <c r="B628" s="17"/>
      <c r="C628" s="17"/>
      <c r="D628" s="17"/>
      <c r="E628" s="17"/>
      <c r="F628" s="17"/>
      <c r="G628" s="17"/>
      <c r="H628" s="18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</row>
    <row r="629" spans="1:20" x14ac:dyDescent="0.25">
      <c r="A629" s="130"/>
      <c r="B629" s="17"/>
      <c r="C629" s="17"/>
      <c r="D629" s="17"/>
      <c r="E629" s="17"/>
      <c r="F629" s="17"/>
      <c r="G629" s="17"/>
      <c r="H629" s="18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</row>
    <row r="630" spans="1:20" x14ac:dyDescent="0.25">
      <c r="A630" s="130"/>
      <c r="B630" s="17"/>
      <c r="C630" s="17"/>
      <c r="D630" s="17"/>
      <c r="E630" s="17"/>
      <c r="F630" s="17"/>
      <c r="G630" s="17"/>
      <c r="H630" s="18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</row>
    <row r="631" spans="1:20" x14ac:dyDescent="0.25">
      <c r="A631" s="130"/>
      <c r="B631" s="17"/>
      <c r="C631" s="17"/>
      <c r="D631" s="17"/>
      <c r="E631" s="17"/>
      <c r="F631" s="17"/>
      <c r="G631" s="17"/>
      <c r="H631" s="18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</row>
    <row r="632" spans="1:20" x14ac:dyDescent="0.25">
      <c r="A632" s="130"/>
      <c r="B632" s="17"/>
      <c r="C632" s="17"/>
      <c r="D632" s="17"/>
      <c r="E632" s="17"/>
      <c r="F632" s="17"/>
      <c r="G632" s="17"/>
      <c r="H632" s="18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</row>
    <row r="633" spans="1:20" x14ac:dyDescent="0.25">
      <c r="A633" s="130"/>
      <c r="B633" s="17"/>
      <c r="C633" s="17"/>
      <c r="D633" s="17"/>
      <c r="E633" s="17"/>
      <c r="F633" s="17"/>
      <c r="G633" s="17"/>
      <c r="H633" s="18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</row>
    <row r="634" spans="1:20" x14ac:dyDescent="0.25">
      <c r="A634" s="130"/>
      <c r="B634" s="17"/>
      <c r="C634" s="17"/>
      <c r="D634" s="17"/>
      <c r="E634" s="17"/>
      <c r="F634" s="17"/>
      <c r="G634" s="17"/>
      <c r="H634" s="18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</row>
    <row r="635" spans="1:20" x14ac:dyDescent="0.25">
      <c r="A635" s="130"/>
      <c r="B635" s="17"/>
      <c r="C635" s="17"/>
      <c r="D635" s="17"/>
      <c r="E635" s="17"/>
      <c r="F635" s="17"/>
      <c r="G635" s="17"/>
      <c r="H635" s="18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</row>
    <row r="636" spans="1:20" x14ac:dyDescent="0.25">
      <c r="A636" s="130"/>
      <c r="B636" s="17"/>
      <c r="C636" s="17"/>
      <c r="D636" s="17"/>
      <c r="E636" s="17"/>
      <c r="F636" s="17"/>
      <c r="G636" s="17"/>
      <c r="H636" s="18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</row>
    <row r="637" spans="1:20" x14ac:dyDescent="0.25">
      <c r="A637" s="130"/>
      <c r="B637" s="17"/>
      <c r="C637" s="17"/>
      <c r="D637" s="17"/>
      <c r="E637" s="17"/>
      <c r="F637" s="17"/>
      <c r="G637" s="17"/>
      <c r="H637" s="18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</row>
    <row r="638" spans="1:20" x14ac:dyDescent="0.25">
      <c r="A638" s="130"/>
      <c r="B638" s="17"/>
      <c r="C638" s="17"/>
      <c r="D638" s="17"/>
      <c r="E638" s="17"/>
      <c r="F638" s="17"/>
      <c r="G638" s="17"/>
      <c r="H638" s="18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</row>
    <row r="639" spans="1:20" x14ac:dyDescent="0.25">
      <c r="A639" s="130"/>
      <c r="B639" s="17"/>
      <c r="C639" s="17"/>
      <c r="D639" s="17"/>
      <c r="E639" s="17"/>
      <c r="F639" s="17"/>
      <c r="G639" s="17"/>
      <c r="H639" s="18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</row>
    <row r="640" spans="1:20" x14ac:dyDescent="0.25">
      <c r="A640" s="130"/>
      <c r="B640" s="17"/>
      <c r="C640" s="17"/>
      <c r="D640" s="17"/>
      <c r="E640" s="17"/>
      <c r="F640" s="17"/>
      <c r="G640" s="17"/>
      <c r="H640" s="18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</row>
    <row r="641" spans="1:20" x14ac:dyDescent="0.25">
      <c r="A641" s="130"/>
      <c r="B641" s="17"/>
      <c r="C641" s="17"/>
      <c r="D641" s="17"/>
      <c r="E641" s="17"/>
      <c r="F641" s="17"/>
      <c r="G641" s="17"/>
      <c r="H641" s="18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</row>
    <row r="642" spans="1:20" x14ac:dyDescent="0.25">
      <c r="A642" s="130"/>
      <c r="B642" s="17"/>
      <c r="C642" s="17"/>
      <c r="D642" s="17"/>
      <c r="E642" s="17"/>
      <c r="F642" s="17"/>
      <c r="G642" s="17"/>
      <c r="H642" s="18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</row>
    <row r="643" spans="1:20" x14ac:dyDescent="0.25">
      <c r="A643" s="130"/>
      <c r="B643" s="17"/>
      <c r="C643" s="17"/>
      <c r="D643" s="17"/>
      <c r="E643" s="17"/>
      <c r="F643" s="17"/>
      <c r="G643" s="17"/>
      <c r="H643" s="18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</row>
    <row r="644" spans="1:20" x14ac:dyDescent="0.25">
      <c r="A644" s="130"/>
      <c r="B644" s="17"/>
      <c r="C644" s="17"/>
      <c r="D644" s="17"/>
      <c r="E644" s="17"/>
      <c r="F644" s="17"/>
      <c r="G644" s="17"/>
      <c r="H644" s="18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</row>
    <row r="645" spans="1:20" x14ac:dyDescent="0.25">
      <c r="A645" s="130"/>
      <c r="B645" s="17"/>
      <c r="C645" s="17"/>
      <c r="D645" s="17"/>
      <c r="E645" s="17"/>
      <c r="F645" s="17"/>
      <c r="G645" s="17"/>
      <c r="H645" s="18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</row>
    <row r="646" spans="1:20" x14ac:dyDescent="0.25">
      <c r="A646" s="130"/>
      <c r="B646" s="17"/>
      <c r="C646" s="17"/>
      <c r="D646" s="17"/>
      <c r="E646" s="17"/>
      <c r="F646" s="17"/>
      <c r="G646" s="17"/>
      <c r="H646" s="18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</row>
    <row r="647" spans="1:20" x14ac:dyDescent="0.25">
      <c r="A647" s="130"/>
      <c r="B647" s="17"/>
      <c r="C647" s="17"/>
      <c r="D647" s="17"/>
      <c r="E647" s="17"/>
      <c r="F647" s="17"/>
      <c r="G647" s="17"/>
      <c r="H647" s="18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</row>
    <row r="648" spans="1:20" x14ac:dyDescent="0.25">
      <c r="A648" s="130"/>
      <c r="B648" s="17"/>
      <c r="C648" s="17"/>
      <c r="D648" s="17"/>
      <c r="E648" s="17"/>
      <c r="F648" s="17"/>
      <c r="G648" s="17"/>
      <c r="H648" s="18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</row>
    <row r="649" spans="1:20" x14ac:dyDescent="0.25">
      <c r="A649" s="130"/>
      <c r="B649" s="17"/>
      <c r="C649" s="17"/>
      <c r="D649" s="17"/>
      <c r="E649" s="17"/>
      <c r="F649" s="17"/>
      <c r="G649" s="17"/>
      <c r="H649" s="18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</row>
    <row r="650" spans="1:20" x14ac:dyDescent="0.25">
      <c r="A650" s="130"/>
      <c r="B650" s="17"/>
      <c r="C650" s="17"/>
      <c r="D650" s="17"/>
      <c r="E650" s="17"/>
      <c r="F650" s="17"/>
      <c r="G650" s="17"/>
      <c r="H650" s="18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</row>
    <row r="651" spans="1:20" x14ac:dyDescent="0.25">
      <c r="A651" s="130"/>
      <c r="B651" s="17"/>
      <c r="C651" s="17"/>
      <c r="D651" s="17"/>
      <c r="E651" s="17"/>
      <c r="F651" s="17"/>
      <c r="G651" s="17"/>
      <c r="H651" s="18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</row>
    <row r="652" spans="1:20" x14ac:dyDescent="0.25">
      <c r="A652" s="130"/>
      <c r="B652" s="17"/>
      <c r="C652" s="17"/>
      <c r="D652" s="17"/>
      <c r="E652" s="17"/>
      <c r="F652" s="17"/>
      <c r="G652" s="17"/>
      <c r="H652" s="18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</row>
    <row r="653" spans="1:20" x14ac:dyDescent="0.25">
      <c r="A653" s="130"/>
      <c r="B653" s="17"/>
      <c r="C653" s="17"/>
      <c r="D653" s="17"/>
      <c r="E653" s="17"/>
      <c r="F653" s="17"/>
      <c r="G653" s="17"/>
      <c r="H653" s="18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</row>
    <row r="654" spans="1:20" x14ac:dyDescent="0.25">
      <c r="A654" s="130"/>
      <c r="B654" s="17"/>
      <c r="C654" s="17"/>
      <c r="D654" s="17"/>
      <c r="E654" s="17"/>
      <c r="F654" s="17"/>
      <c r="G654" s="17"/>
      <c r="H654" s="18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</row>
    <row r="655" spans="1:20" x14ac:dyDescent="0.25">
      <c r="A655" s="130"/>
      <c r="B655" s="17"/>
      <c r="C655" s="17"/>
      <c r="D655" s="17"/>
      <c r="E655" s="17"/>
      <c r="F655" s="17"/>
      <c r="G655" s="17"/>
      <c r="H655" s="18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</row>
    <row r="656" spans="1:20" x14ac:dyDescent="0.25">
      <c r="A656" s="130"/>
      <c r="B656" s="17"/>
      <c r="C656" s="17"/>
      <c r="D656" s="17"/>
      <c r="E656" s="17"/>
      <c r="F656" s="17"/>
      <c r="G656" s="17"/>
      <c r="H656" s="18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</row>
    <row r="657" spans="1:20" x14ac:dyDescent="0.25">
      <c r="A657" s="130"/>
      <c r="B657" s="17"/>
      <c r="C657" s="17"/>
      <c r="D657" s="17"/>
      <c r="E657" s="17"/>
      <c r="F657" s="17"/>
      <c r="G657" s="17"/>
      <c r="H657" s="18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</row>
    <row r="658" spans="1:20" x14ac:dyDescent="0.25">
      <c r="A658" s="130"/>
      <c r="B658" s="17"/>
      <c r="C658" s="17"/>
      <c r="D658" s="17"/>
      <c r="E658" s="17"/>
      <c r="F658" s="17"/>
      <c r="G658" s="17"/>
      <c r="H658" s="18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</row>
    <row r="659" spans="1:20" x14ac:dyDescent="0.25">
      <c r="A659" s="130"/>
      <c r="B659" s="17"/>
      <c r="C659" s="17"/>
      <c r="D659" s="17"/>
      <c r="E659" s="17"/>
      <c r="F659" s="17"/>
      <c r="G659" s="17"/>
      <c r="H659" s="18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</row>
    <row r="660" spans="1:20" x14ac:dyDescent="0.25">
      <c r="A660" s="130"/>
      <c r="B660" s="17"/>
      <c r="C660" s="17"/>
      <c r="D660" s="17"/>
      <c r="E660" s="17"/>
      <c r="F660" s="17"/>
      <c r="G660" s="17"/>
      <c r="H660" s="18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</row>
    <row r="661" spans="1:20" x14ac:dyDescent="0.25">
      <c r="A661" s="130"/>
      <c r="B661" s="17"/>
      <c r="C661" s="17"/>
      <c r="D661" s="17"/>
      <c r="E661" s="17"/>
      <c r="F661" s="17"/>
      <c r="G661" s="17"/>
      <c r="H661" s="18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</row>
    <row r="662" spans="1:20" x14ac:dyDescent="0.25">
      <c r="A662" s="130"/>
      <c r="B662" s="17"/>
      <c r="C662" s="17"/>
      <c r="D662" s="17"/>
      <c r="E662" s="17"/>
      <c r="F662" s="17"/>
      <c r="G662" s="17"/>
      <c r="H662" s="18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</row>
    <row r="663" spans="1:20" x14ac:dyDescent="0.25">
      <c r="A663" s="130"/>
      <c r="B663" s="17"/>
      <c r="C663" s="17"/>
      <c r="D663" s="17"/>
      <c r="E663" s="17"/>
      <c r="F663" s="17"/>
      <c r="G663" s="17"/>
      <c r="H663" s="18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</row>
    <row r="664" spans="1:20" x14ac:dyDescent="0.25">
      <c r="A664" s="130"/>
      <c r="B664" s="17"/>
      <c r="C664" s="17"/>
      <c r="D664" s="17"/>
      <c r="E664" s="17"/>
      <c r="F664" s="17"/>
      <c r="G664" s="17"/>
      <c r="H664" s="18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</row>
    <row r="665" spans="1:20" x14ac:dyDescent="0.25">
      <c r="A665" s="130"/>
      <c r="B665" s="17"/>
      <c r="C665" s="17"/>
      <c r="D665" s="17"/>
      <c r="E665" s="17"/>
      <c r="F665" s="17"/>
      <c r="G665" s="17"/>
      <c r="H665" s="18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</row>
    <row r="666" spans="1:20" x14ac:dyDescent="0.25">
      <c r="A666" s="130"/>
      <c r="B666" s="17"/>
      <c r="C666" s="17"/>
      <c r="D666" s="17"/>
      <c r="E666" s="17"/>
      <c r="F666" s="17"/>
      <c r="G666" s="17"/>
      <c r="H666" s="18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</row>
    <row r="667" spans="1:20" x14ac:dyDescent="0.25">
      <c r="A667" s="130"/>
      <c r="B667" s="17"/>
      <c r="C667" s="17"/>
      <c r="D667" s="17"/>
      <c r="E667" s="17"/>
      <c r="F667" s="17"/>
      <c r="G667" s="17"/>
      <c r="H667" s="18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</row>
    <row r="668" spans="1:20" x14ac:dyDescent="0.25">
      <c r="A668" s="130"/>
      <c r="B668" s="17"/>
      <c r="C668" s="17"/>
      <c r="D668" s="17"/>
      <c r="E668" s="17"/>
      <c r="F668" s="17"/>
      <c r="G668" s="17"/>
      <c r="H668" s="18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</row>
    <row r="669" spans="1:20" x14ac:dyDescent="0.25">
      <c r="A669" s="130"/>
      <c r="B669" s="17"/>
      <c r="C669" s="17"/>
      <c r="D669" s="17"/>
      <c r="E669" s="17"/>
      <c r="F669" s="17"/>
      <c r="G669" s="17"/>
      <c r="H669" s="18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</row>
    <row r="670" spans="1:20" x14ac:dyDescent="0.25">
      <c r="A670" s="130"/>
      <c r="B670" s="17"/>
      <c r="C670" s="17"/>
      <c r="D670" s="17"/>
      <c r="E670" s="17"/>
      <c r="F670" s="17"/>
      <c r="G670" s="17"/>
      <c r="H670" s="18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</row>
    <row r="671" spans="1:20" x14ac:dyDescent="0.25">
      <c r="A671" s="130"/>
      <c r="B671" s="17"/>
      <c r="C671" s="17"/>
      <c r="D671" s="17"/>
      <c r="E671" s="17"/>
      <c r="F671" s="17"/>
      <c r="G671" s="17"/>
      <c r="H671" s="18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</row>
    <row r="672" spans="1:20" x14ac:dyDescent="0.25">
      <c r="A672" s="130"/>
      <c r="B672" s="17"/>
      <c r="C672" s="17"/>
      <c r="D672" s="17"/>
      <c r="E672" s="17"/>
      <c r="F672" s="17"/>
      <c r="G672" s="17"/>
      <c r="H672" s="18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</row>
    <row r="673" spans="1:20" x14ac:dyDescent="0.25">
      <c r="A673" s="130"/>
      <c r="B673" s="17"/>
      <c r="C673" s="17"/>
      <c r="D673" s="17"/>
      <c r="E673" s="17"/>
      <c r="F673" s="17"/>
      <c r="G673" s="17"/>
      <c r="H673" s="18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</row>
    <row r="674" spans="1:20" x14ac:dyDescent="0.25">
      <c r="A674" s="130"/>
      <c r="B674" s="17"/>
      <c r="C674" s="17"/>
      <c r="D674" s="17"/>
      <c r="E674" s="17"/>
      <c r="F674" s="17"/>
      <c r="G674" s="17"/>
      <c r="H674" s="18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</row>
    <row r="675" spans="1:20" x14ac:dyDescent="0.25">
      <c r="A675" s="130"/>
      <c r="B675" s="17"/>
      <c r="C675" s="17"/>
      <c r="D675" s="17"/>
      <c r="E675" s="17"/>
      <c r="F675" s="17"/>
      <c r="G675" s="17"/>
      <c r="H675" s="18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</row>
    <row r="676" spans="1:20" x14ac:dyDescent="0.25">
      <c r="A676" s="130"/>
      <c r="B676" s="17"/>
      <c r="C676" s="17"/>
      <c r="D676" s="17"/>
      <c r="E676" s="17"/>
      <c r="F676" s="17"/>
      <c r="G676" s="17"/>
      <c r="H676" s="18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</row>
    <row r="677" spans="1:20" x14ac:dyDescent="0.25">
      <c r="A677" s="130"/>
      <c r="B677" s="17"/>
      <c r="C677" s="17"/>
      <c r="D677" s="17"/>
      <c r="E677" s="17"/>
      <c r="F677" s="17"/>
      <c r="G677" s="17"/>
      <c r="H677" s="18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</row>
    <row r="678" spans="1:20" x14ac:dyDescent="0.25">
      <c r="A678" s="130"/>
      <c r="B678" s="17"/>
      <c r="C678" s="17"/>
      <c r="D678" s="17"/>
      <c r="E678" s="17"/>
      <c r="F678" s="17"/>
      <c r="G678" s="17"/>
      <c r="H678" s="18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</row>
    <row r="679" spans="1:20" x14ac:dyDescent="0.25">
      <c r="A679" s="130"/>
      <c r="B679" s="17"/>
      <c r="C679" s="17"/>
      <c r="D679" s="17"/>
      <c r="E679" s="17"/>
      <c r="F679" s="17"/>
      <c r="G679" s="17"/>
      <c r="H679" s="18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</row>
    <row r="680" spans="1:20" x14ac:dyDescent="0.25">
      <c r="A680" s="130"/>
      <c r="B680" s="17"/>
      <c r="C680" s="17"/>
      <c r="D680" s="17"/>
      <c r="E680" s="17"/>
      <c r="F680" s="17"/>
      <c r="G680" s="17"/>
      <c r="H680" s="18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</row>
    <row r="681" spans="1:20" x14ac:dyDescent="0.25">
      <c r="A681" s="130"/>
      <c r="B681" s="17"/>
      <c r="C681" s="17"/>
      <c r="D681" s="17"/>
      <c r="E681" s="17"/>
      <c r="F681" s="17"/>
      <c r="G681" s="17"/>
      <c r="H681" s="18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</row>
    <row r="682" spans="1:20" x14ac:dyDescent="0.25">
      <c r="A682" s="130"/>
      <c r="B682" s="17"/>
      <c r="C682" s="17"/>
      <c r="D682" s="17"/>
      <c r="E682" s="17"/>
      <c r="F682" s="17"/>
      <c r="G682" s="17"/>
      <c r="H682" s="18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</row>
    <row r="683" spans="1:20" x14ac:dyDescent="0.25">
      <c r="A683" s="130"/>
      <c r="B683" s="17"/>
      <c r="C683" s="17"/>
      <c r="D683" s="17"/>
      <c r="E683" s="17"/>
      <c r="F683" s="17"/>
      <c r="G683" s="17"/>
      <c r="H683" s="18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</row>
    <row r="684" spans="1:20" x14ac:dyDescent="0.25">
      <c r="A684" s="130"/>
      <c r="B684" s="17"/>
      <c r="C684" s="17"/>
      <c r="D684" s="17"/>
      <c r="E684" s="17"/>
      <c r="F684" s="17"/>
      <c r="G684" s="17"/>
      <c r="H684" s="18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</row>
    <row r="685" spans="1:20" x14ac:dyDescent="0.25">
      <c r="A685" s="130"/>
      <c r="B685" s="17"/>
      <c r="C685" s="17"/>
      <c r="D685" s="17"/>
      <c r="E685" s="17"/>
      <c r="F685" s="17"/>
      <c r="G685" s="17"/>
      <c r="H685" s="18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</row>
    <row r="686" spans="1:20" x14ac:dyDescent="0.25">
      <c r="A686" s="130"/>
      <c r="B686" s="17"/>
      <c r="C686" s="17"/>
      <c r="D686" s="17"/>
      <c r="E686" s="17"/>
      <c r="F686" s="17"/>
      <c r="G686" s="17"/>
      <c r="H686" s="18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</row>
    <row r="687" spans="1:20" x14ac:dyDescent="0.25">
      <c r="A687" s="130"/>
      <c r="B687" s="17"/>
      <c r="C687" s="17"/>
      <c r="D687" s="17"/>
      <c r="E687" s="17"/>
      <c r="F687" s="17"/>
      <c r="G687" s="17"/>
      <c r="H687" s="18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</row>
    <row r="688" spans="1:20" x14ac:dyDescent="0.25">
      <c r="A688" s="130"/>
      <c r="B688" s="17"/>
      <c r="C688" s="17"/>
      <c r="D688" s="17"/>
      <c r="E688" s="17"/>
      <c r="F688" s="17"/>
      <c r="G688" s="17"/>
      <c r="H688" s="18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</row>
    <row r="689" spans="1:20" x14ac:dyDescent="0.25">
      <c r="A689" s="130"/>
      <c r="B689" s="17"/>
      <c r="C689" s="17"/>
      <c r="D689" s="17"/>
      <c r="E689" s="17"/>
      <c r="F689" s="17"/>
      <c r="G689" s="17"/>
      <c r="H689" s="18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</row>
    <row r="690" spans="1:20" x14ac:dyDescent="0.25">
      <c r="A690" s="130"/>
      <c r="B690" s="17"/>
      <c r="C690" s="17"/>
      <c r="D690" s="17"/>
      <c r="E690" s="17"/>
      <c r="F690" s="17"/>
      <c r="G690" s="17"/>
      <c r="H690" s="18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</row>
    <row r="691" spans="1:20" x14ac:dyDescent="0.25">
      <c r="A691" s="130"/>
      <c r="B691" s="17"/>
      <c r="C691" s="17"/>
      <c r="D691" s="17"/>
      <c r="E691" s="17"/>
      <c r="F691" s="17"/>
      <c r="G691" s="17"/>
      <c r="H691" s="18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</row>
    <row r="692" spans="1:20" x14ac:dyDescent="0.25">
      <c r="A692" s="130"/>
      <c r="B692" s="17"/>
      <c r="C692" s="17"/>
      <c r="D692" s="17"/>
      <c r="E692" s="17"/>
      <c r="F692" s="17"/>
      <c r="G692" s="17"/>
      <c r="H692" s="18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</row>
    <row r="693" spans="1:20" x14ac:dyDescent="0.25">
      <c r="A693" s="130"/>
      <c r="B693" s="17"/>
      <c r="C693" s="17"/>
      <c r="D693" s="17"/>
      <c r="E693" s="17"/>
      <c r="F693" s="17"/>
      <c r="G693" s="17"/>
      <c r="H693" s="18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</row>
    <row r="694" spans="1:20" x14ac:dyDescent="0.25">
      <c r="A694" s="130"/>
      <c r="B694" s="17"/>
      <c r="C694" s="17"/>
      <c r="D694" s="17"/>
      <c r="E694" s="17"/>
      <c r="F694" s="17"/>
      <c r="G694" s="17"/>
      <c r="H694" s="18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</row>
    <row r="695" spans="1:20" x14ac:dyDescent="0.25">
      <c r="A695" s="130"/>
      <c r="B695" s="17"/>
      <c r="C695" s="17"/>
      <c r="D695" s="17"/>
      <c r="E695" s="17"/>
      <c r="F695" s="17"/>
      <c r="G695" s="17"/>
      <c r="H695" s="18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</row>
    <row r="696" spans="1:20" x14ac:dyDescent="0.25">
      <c r="A696" s="130"/>
      <c r="B696" s="17"/>
      <c r="C696" s="17"/>
      <c r="D696" s="17"/>
      <c r="E696" s="17"/>
      <c r="F696" s="17"/>
      <c r="G696" s="17"/>
      <c r="H696" s="18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</row>
    <row r="697" spans="1:20" x14ac:dyDescent="0.25">
      <c r="A697" s="130"/>
      <c r="B697" s="17"/>
      <c r="C697" s="17"/>
      <c r="D697" s="17"/>
      <c r="E697" s="17"/>
      <c r="F697" s="17"/>
      <c r="G697" s="17"/>
      <c r="H697" s="18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</row>
    <row r="698" spans="1:20" x14ac:dyDescent="0.25">
      <c r="A698" s="130"/>
      <c r="B698" s="17"/>
      <c r="C698" s="17"/>
      <c r="D698" s="17"/>
      <c r="E698" s="17"/>
      <c r="F698" s="17"/>
      <c r="G698" s="17"/>
      <c r="H698" s="18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</row>
    <row r="699" spans="1:20" x14ac:dyDescent="0.25">
      <c r="A699" s="130"/>
      <c r="B699" s="17"/>
      <c r="C699" s="17"/>
      <c r="D699" s="17"/>
      <c r="E699" s="17"/>
      <c r="F699" s="17"/>
      <c r="G699" s="17"/>
      <c r="H699" s="18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</row>
    <row r="700" spans="1:20" x14ac:dyDescent="0.25">
      <c r="A700" s="130"/>
      <c r="B700" s="17"/>
      <c r="C700" s="17"/>
      <c r="D700" s="17"/>
      <c r="E700" s="17"/>
      <c r="F700" s="17"/>
      <c r="G700" s="17"/>
      <c r="H700" s="18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</row>
    <row r="701" spans="1:20" x14ac:dyDescent="0.25">
      <c r="A701" s="130"/>
      <c r="B701" s="17"/>
      <c r="C701" s="17"/>
      <c r="D701" s="17"/>
      <c r="E701" s="17"/>
      <c r="F701" s="17"/>
      <c r="G701" s="17"/>
      <c r="H701" s="18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</row>
    <row r="702" spans="1:20" x14ac:dyDescent="0.25">
      <c r="A702" s="130"/>
      <c r="B702" s="17"/>
      <c r="C702" s="17"/>
      <c r="D702" s="17"/>
      <c r="E702" s="17"/>
      <c r="F702" s="17"/>
      <c r="G702" s="17"/>
      <c r="H702" s="18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</row>
    <row r="703" spans="1:20" x14ac:dyDescent="0.25">
      <c r="A703" s="130"/>
      <c r="B703" s="17"/>
      <c r="C703" s="17"/>
      <c r="D703" s="17"/>
      <c r="E703" s="17"/>
      <c r="F703" s="17"/>
      <c r="G703" s="17"/>
      <c r="H703" s="18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</row>
    <row r="704" spans="1:20" x14ac:dyDescent="0.25">
      <c r="A704" s="130"/>
      <c r="B704" s="17"/>
      <c r="C704" s="17"/>
      <c r="D704" s="17"/>
      <c r="E704" s="17"/>
      <c r="F704" s="17"/>
      <c r="G704" s="17"/>
      <c r="H704" s="18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</row>
    <row r="705" spans="1:20" x14ac:dyDescent="0.25">
      <c r="A705" s="130"/>
      <c r="B705" s="17"/>
      <c r="C705" s="17"/>
      <c r="D705" s="17"/>
      <c r="E705" s="17"/>
      <c r="F705" s="17"/>
      <c r="G705" s="17"/>
      <c r="H705" s="18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</row>
    <row r="706" spans="1:20" x14ac:dyDescent="0.25">
      <c r="A706" s="130"/>
      <c r="B706" s="17"/>
      <c r="C706" s="17"/>
      <c r="D706" s="17"/>
      <c r="E706" s="17"/>
      <c r="F706" s="17"/>
      <c r="G706" s="17"/>
      <c r="H706" s="18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</row>
    <row r="707" spans="1:20" x14ac:dyDescent="0.25">
      <c r="A707" s="130"/>
      <c r="B707" s="17"/>
      <c r="C707" s="17"/>
      <c r="D707" s="17"/>
      <c r="E707" s="17"/>
      <c r="F707" s="17"/>
      <c r="G707" s="17"/>
      <c r="H707" s="18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</row>
    <row r="708" spans="1:20" x14ac:dyDescent="0.25">
      <c r="A708" s="130"/>
      <c r="B708" s="17"/>
      <c r="C708" s="17"/>
      <c r="D708" s="17"/>
      <c r="E708" s="17"/>
      <c r="F708" s="17"/>
      <c r="G708" s="17"/>
      <c r="H708" s="18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</row>
    <row r="709" spans="1:20" x14ac:dyDescent="0.25">
      <c r="A709" s="130"/>
      <c r="B709" s="17"/>
      <c r="C709" s="17"/>
      <c r="D709" s="17"/>
      <c r="E709" s="17"/>
      <c r="F709" s="17"/>
      <c r="G709" s="17"/>
      <c r="H709" s="18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</row>
    <row r="710" spans="1:20" x14ac:dyDescent="0.25">
      <c r="A710" s="130"/>
      <c r="B710" s="17"/>
      <c r="C710" s="17"/>
      <c r="D710" s="17"/>
      <c r="E710" s="17"/>
      <c r="F710" s="17"/>
      <c r="G710" s="17"/>
      <c r="H710" s="18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</row>
    <row r="711" spans="1:20" x14ac:dyDescent="0.25">
      <c r="A711" s="130"/>
      <c r="B711" s="17"/>
      <c r="C711" s="17"/>
      <c r="D711" s="17"/>
      <c r="E711" s="17"/>
      <c r="F711" s="17"/>
      <c r="G711" s="17"/>
      <c r="H711" s="18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</row>
    <row r="712" spans="1:20" x14ac:dyDescent="0.25">
      <c r="A712" s="130"/>
      <c r="B712" s="17"/>
      <c r="C712" s="17"/>
      <c r="D712" s="17"/>
      <c r="E712" s="17"/>
      <c r="F712" s="17"/>
      <c r="G712" s="17"/>
      <c r="H712" s="18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</row>
    <row r="713" spans="1:20" x14ac:dyDescent="0.25">
      <c r="A713" s="130"/>
      <c r="B713" s="17"/>
      <c r="C713" s="17"/>
      <c r="D713" s="17"/>
      <c r="E713" s="17"/>
      <c r="F713" s="17"/>
      <c r="G713" s="17"/>
      <c r="H713" s="18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</row>
    <row r="714" spans="1:20" x14ac:dyDescent="0.25">
      <c r="A714" s="130"/>
      <c r="B714" s="17"/>
      <c r="C714" s="17"/>
      <c r="D714" s="17"/>
      <c r="E714" s="17"/>
      <c r="F714" s="17"/>
      <c r="G714" s="17"/>
      <c r="H714" s="18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</row>
    <row r="715" spans="1:20" x14ac:dyDescent="0.25">
      <c r="A715" s="130"/>
      <c r="B715" s="17"/>
      <c r="C715" s="17"/>
      <c r="D715" s="17"/>
      <c r="E715" s="17"/>
      <c r="F715" s="17"/>
      <c r="G715" s="17"/>
      <c r="H715" s="18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</row>
    <row r="716" spans="1:20" x14ac:dyDescent="0.25">
      <c r="A716" s="130"/>
      <c r="B716" s="17"/>
      <c r="C716" s="17"/>
      <c r="D716" s="17"/>
      <c r="E716" s="17"/>
      <c r="F716" s="17"/>
      <c r="G716" s="17"/>
      <c r="H716" s="18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</row>
    <row r="717" spans="1:20" x14ac:dyDescent="0.25">
      <c r="A717" s="130"/>
      <c r="B717" s="17"/>
      <c r="C717" s="17"/>
      <c r="D717" s="17"/>
      <c r="E717" s="17"/>
      <c r="F717" s="17"/>
      <c r="G717" s="17"/>
      <c r="H717" s="18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</row>
    <row r="718" spans="1:20" x14ac:dyDescent="0.25">
      <c r="A718" s="130"/>
      <c r="B718" s="17"/>
      <c r="C718" s="17"/>
      <c r="D718" s="17"/>
      <c r="E718" s="17"/>
      <c r="F718" s="17"/>
      <c r="G718" s="17"/>
      <c r="H718" s="18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</row>
    <row r="719" spans="1:20" x14ac:dyDescent="0.25">
      <c r="A719" s="130"/>
      <c r="B719" s="17"/>
      <c r="C719" s="17"/>
      <c r="D719" s="17"/>
      <c r="E719" s="17"/>
      <c r="F719" s="17"/>
      <c r="G719" s="17"/>
      <c r="H719" s="18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</row>
    <row r="720" spans="1:20" x14ac:dyDescent="0.25">
      <c r="A720" s="130"/>
      <c r="B720" s="17"/>
      <c r="C720" s="17"/>
      <c r="D720" s="17"/>
      <c r="E720" s="17"/>
      <c r="F720" s="17"/>
      <c r="G720" s="17"/>
      <c r="H720" s="18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</row>
    <row r="721" spans="1:20" x14ac:dyDescent="0.25">
      <c r="A721" s="130"/>
      <c r="B721" s="17"/>
      <c r="C721" s="17"/>
      <c r="D721" s="17"/>
      <c r="E721" s="17"/>
      <c r="F721" s="17"/>
      <c r="G721" s="17"/>
      <c r="H721" s="18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</row>
    <row r="722" spans="1:20" x14ac:dyDescent="0.25">
      <c r="A722" s="130"/>
      <c r="B722" s="17"/>
      <c r="C722" s="17"/>
      <c r="D722" s="17"/>
      <c r="E722" s="17"/>
      <c r="F722" s="17"/>
      <c r="G722" s="17"/>
      <c r="H722" s="18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</row>
    <row r="723" spans="1:20" x14ac:dyDescent="0.25">
      <c r="A723" s="130"/>
      <c r="B723" s="17"/>
      <c r="C723" s="17"/>
      <c r="D723" s="17"/>
      <c r="E723" s="17"/>
      <c r="F723" s="17"/>
      <c r="G723" s="17"/>
      <c r="H723" s="18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</row>
    <row r="724" spans="1:20" x14ac:dyDescent="0.25">
      <c r="A724" s="130"/>
      <c r="B724" s="17"/>
      <c r="C724" s="17"/>
      <c r="D724" s="17"/>
      <c r="E724" s="17"/>
      <c r="F724" s="17"/>
      <c r="G724" s="17"/>
      <c r="H724" s="18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</row>
  </sheetData>
  <mergeCells count="244">
    <mergeCell ref="C5:E5"/>
    <mergeCell ref="C6:E6"/>
    <mergeCell ref="C20:E20"/>
    <mergeCell ref="C21:E21"/>
    <mergeCell ref="C22:E22"/>
    <mergeCell ref="C23:E23"/>
    <mergeCell ref="B2:E4"/>
    <mergeCell ref="F2:H2"/>
    <mergeCell ref="I2:T3"/>
    <mergeCell ref="F3:F4"/>
    <mergeCell ref="G3:G4"/>
    <mergeCell ref="H3:H4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4:E44"/>
    <mergeCell ref="C45:E45"/>
    <mergeCell ref="C46:E46"/>
    <mergeCell ref="C47:E47"/>
    <mergeCell ref="D48:E48"/>
    <mergeCell ref="D49:E49"/>
    <mergeCell ref="C36:E36"/>
    <mergeCell ref="C37:E37"/>
    <mergeCell ref="C38:E38"/>
    <mergeCell ref="C39:E39"/>
    <mergeCell ref="C40:E40"/>
    <mergeCell ref="C41:E41"/>
    <mergeCell ref="C59:E59"/>
    <mergeCell ref="C60:E60"/>
    <mergeCell ref="C61:E61"/>
    <mergeCell ref="C62:E62"/>
    <mergeCell ref="C63:E63"/>
    <mergeCell ref="C64:E64"/>
    <mergeCell ref="C50:E50"/>
    <mergeCell ref="C51:E51"/>
    <mergeCell ref="C55:E55"/>
    <mergeCell ref="C56:E56"/>
    <mergeCell ref="C57:E57"/>
    <mergeCell ref="C58:E58"/>
    <mergeCell ref="D52:E52"/>
    <mergeCell ref="D53:E53"/>
    <mergeCell ref="D54:E54"/>
    <mergeCell ref="C71:E71"/>
    <mergeCell ref="D72:E72"/>
    <mergeCell ref="D73:E73"/>
    <mergeCell ref="D74:E74"/>
    <mergeCell ref="C75:E75"/>
    <mergeCell ref="D76:E76"/>
    <mergeCell ref="C65:E65"/>
    <mergeCell ref="C66:E66"/>
    <mergeCell ref="C67:E67"/>
    <mergeCell ref="C68:E68"/>
    <mergeCell ref="C69:E69"/>
    <mergeCell ref="C70:E70"/>
    <mergeCell ref="D83:E83"/>
    <mergeCell ref="C84:E84"/>
    <mergeCell ref="C88:E88"/>
    <mergeCell ref="C89:E89"/>
    <mergeCell ref="D90:E90"/>
    <mergeCell ref="D91:E91"/>
    <mergeCell ref="D77:E77"/>
    <mergeCell ref="D78:E78"/>
    <mergeCell ref="D79:E79"/>
    <mergeCell ref="C80:E80"/>
    <mergeCell ref="C81:E81"/>
    <mergeCell ref="D82:E82"/>
    <mergeCell ref="D98:E98"/>
    <mergeCell ref="D99:E99"/>
    <mergeCell ref="C100:E100"/>
    <mergeCell ref="D101:E101"/>
    <mergeCell ref="D102:E102"/>
    <mergeCell ref="D103:E103"/>
    <mergeCell ref="D92:E92"/>
    <mergeCell ref="D93:E93"/>
    <mergeCell ref="D94:E94"/>
    <mergeCell ref="D95:E95"/>
    <mergeCell ref="D96:E96"/>
    <mergeCell ref="D97:E97"/>
    <mergeCell ref="D110:E110"/>
    <mergeCell ref="C111:E111"/>
    <mergeCell ref="D112:E112"/>
    <mergeCell ref="D113:E113"/>
    <mergeCell ref="D114:E114"/>
    <mergeCell ref="D115:E115"/>
    <mergeCell ref="D104:E104"/>
    <mergeCell ref="D105:E105"/>
    <mergeCell ref="D106:E106"/>
    <mergeCell ref="D107:E107"/>
    <mergeCell ref="D108:E108"/>
    <mergeCell ref="D109:E109"/>
    <mergeCell ref="C122:E122"/>
    <mergeCell ref="D123:E123"/>
    <mergeCell ref="D124:E124"/>
    <mergeCell ref="C125:E125"/>
    <mergeCell ref="D126:E126"/>
    <mergeCell ref="D127:E127"/>
    <mergeCell ref="D116:E116"/>
    <mergeCell ref="D117:E117"/>
    <mergeCell ref="D118:E118"/>
    <mergeCell ref="D119:E119"/>
    <mergeCell ref="D120:E120"/>
    <mergeCell ref="D121:E121"/>
    <mergeCell ref="D134:E134"/>
    <mergeCell ref="D135:E135"/>
    <mergeCell ref="D136:E136"/>
    <mergeCell ref="C137:E137"/>
    <mergeCell ref="C138:E138"/>
    <mergeCell ref="C139:E139"/>
    <mergeCell ref="D128:E128"/>
    <mergeCell ref="D129:E129"/>
    <mergeCell ref="D130:E130"/>
    <mergeCell ref="D131:E131"/>
    <mergeCell ref="D132:E132"/>
    <mergeCell ref="D133:E133"/>
    <mergeCell ref="D146:E146"/>
    <mergeCell ref="D147:E147"/>
    <mergeCell ref="D148:E148"/>
    <mergeCell ref="D149:E149"/>
    <mergeCell ref="D150:E150"/>
    <mergeCell ref="C151:E151"/>
    <mergeCell ref="C140:E140"/>
    <mergeCell ref="D141:E141"/>
    <mergeCell ref="D142:E142"/>
    <mergeCell ref="D143:E143"/>
    <mergeCell ref="D144:E144"/>
    <mergeCell ref="D145:E145"/>
    <mergeCell ref="C158:E158"/>
    <mergeCell ref="C159:E159"/>
    <mergeCell ref="C160:E160"/>
    <mergeCell ref="C161:E161"/>
    <mergeCell ref="C162:E162"/>
    <mergeCell ref="C163:E163"/>
    <mergeCell ref="C152:E152"/>
    <mergeCell ref="C153:E153"/>
    <mergeCell ref="C154:E154"/>
    <mergeCell ref="D155:E155"/>
    <mergeCell ref="D156:E156"/>
    <mergeCell ref="C157:E157"/>
    <mergeCell ref="D170:E170"/>
    <mergeCell ref="D171:E171"/>
    <mergeCell ref="D172:E172"/>
    <mergeCell ref="D173:E173"/>
    <mergeCell ref="D174:E174"/>
    <mergeCell ref="D175:E175"/>
    <mergeCell ref="C164:E164"/>
    <mergeCell ref="C165:E165"/>
    <mergeCell ref="C166:E166"/>
    <mergeCell ref="C167:E167"/>
    <mergeCell ref="C168:E168"/>
    <mergeCell ref="C169:E169"/>
    <mergeCell ref="D182:E182"/>
    <mergeCell ref="D183:E183"/>
    <mergeCell ref="D184:E184"/>
    <mergeCell ref="D185:E185"/>
    <mergeCell ref="D186:E186"/>
    <mergeCell ref="D187:E187"/>
    <mergeCell ref="D176:E176"/>
    <mergeCell ref="D177:E177"/>
    <mergeCell ref="D178:E178"/>
    <mergeCell ref="D179:E179"/>
    <mergeCell ref="C180:E180"/>
    <mergeCell ref="D181:E181"/>
    <mergeCell ref="D194:E194"/>
    <mergeCell ref="D195:E195"/>
    <mergeCell ref="D196:E196"/>
    <mergeCell ref="D197:E197"/>
    <mergeCell ref="D198:E198"/>
    <mergeCell ref="D199:E199"/>
    <mergeCell ref="D188:E188"/>
    <mergeCell ref="D189:E189"/>
    <mergeCell ref="D190:E190"/>
    <mergeCell ref="C191:E191"/>
    <mergeCell ref="D192:E192"/>
    <mergeCell ref="D193:E193"/>
    <mergeCell ref="D206:E206"/>
    <mergeCell ref="D207:E207"/>
    <mergeCell ref="D208:E208"/>
    <mergeCell ref="D209:E209"/>
    <mergeCell ref="D210:E210"/>
    <mergeCell ref="D211:E211"/>
    <mergeCell ref="D200:E200"/>
    <mergeCell ref="D201:E201"/>
    <mergeCell ref="C202:E202"/>
    <mergeCell ref="D203:E203"/>
    <mergeCell ref="D204:E204"/>
    <mergeCell ref="C205:E205"/>
    <mergeCell ref="C218:E218"/>
    <mergeCell ref="C219:E219"/>
    <mergeCell ref="D220:E220"/>
    <mergeCell ref="D221:E221"/>
    <mergeCell ref="D222:E222"/>
    <mergeCell ref="D223:E223"/>
    <mergeCell ref="D212:E212"/>
    <mergeCell ref="D213:E213"/>
    <mergeCell ref="D214:E214"/>
    <mergeCell ref="D215:E215"/>
    <mergeCell ref="D216:E216"/>
    <mergeCell ref="C217:E217"/>
    <mergeCell ref="C230:E230"/>
    <mergeCell ref="C231:E231"/>
    <mergeCell ref="C232:E232"/>
    <mergeCell ref="D233:E233"/>
    <mergeCell ref="D234:E234"/>
    <mergeCell ref="D235:E235"/>
    <mergeCell ref="D224:E224"/>
    <mergeCell ref="D225:E225"/>
    <mergeCell ref="D226:E226"/>
    <mergeCell ref="D227:E227"/>
    <mergeCell ref="D228:E228"/>
    <mergeCell ref="D229:E229"/>
    <mergeCell ref="D242:E242"/>
    <mergeCell ref="C243:E243"/>
    <mergeCell ref="C244:E244"/>
    <mergeCell ref="C245:E245"/>
    <mergeCell ref="C246:E246"/>
    <mergeCell ref="C247:E247"/>
    <mergeCell ref="C236:E236"/>
    <mergeCell ref="D237:E237"/>
    <mergeCell ref="D238:E238"/>
    <mergeCell ref="D239:E239"/>
    <mergeCell ref="D240:E240"/>
    <mergeCell ref="D241:E241"/>
    <mergeCell ref="B260:E260"/>
    <mergeCell ref="C254:E254"/>
    <mergeCell ref="C255:E255"/>
    <mergeCell ref="C256:E256"/>
    <mergeCell ref="C257:E257"/>
    <mergeCell ref="C258:E258"/>
    <mergeCell ref="C259:E259"/>
    <mergeCell ref="C248:E248"/>
    <mergeCell ref="C249:E249"/>
    <mergeCell ref="D250:E250"/>
    <mergeCell ref="D251:E251"/>
    <mergeCell ref="C252:E252"/>
    <mergeCell ref="C253:E25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013350 Az önkormányzati vagyonnal való gazdálkodással kapcsolatos feladatokKiadások - 2017. év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24</vt:i4>
      </vt:variant>
      <vt:variant>
        <vt:lpstr>Névvel ellátott tartományok</vt:lpstr>
      </vt:variant>
      <vt:variant>
        <vt:i4>18</vt:i4>
      </vt:variant>
    </vt:vector>
  </HeadingPairs>
  <TitlesOfParts>
    <vt:vector size="42" baseType="lpstr">
      <vt:lpstr>Összesítő</vt:lpstr>
      <vt:lpstr>Szár össz</vt:lpstr>
      <vt:lpstr>Szár össz cofog</vt:lpstr>
      <vt:lpstr>Normatíva</vt:lpstr>
      <vt:lpstr>Bevételek</vt:lpstr>
      <vt:lpstr>Kiadások</vt:lpstr>
      <vt:lpstr>Igazgatás</vt:lpstr>
      <vt:lpstr>Községgazd</vt:lpstr>
      <vt:lpstr>Vagyongazd</vt:lpstr>
      <vt:lpstr>Közfoglalkoztatás</vt:lpstr>
      <vt:lpstr>Közút</vt:lpstr>
      <vt:lpstr>Környezetvédelem</vt:lpstr>
      <vt:lpstr>Egészségügy</vt:lpstr>
      <vt:lpstr>Sport</vt:lpstr>
      <vt:lpstr>Közművelődés</vt:lpstr>
      <vt:lpstr>Támogatás</vt:lpstr>
      <vt:lpstr>Hivatal össz</vt:lpstr>
      <vt:lpstr>Hivatal be</vt:lpstr>
      <vt:lpstr>Hivatal ki</vt:lpstr>
      <vt:lpstr>Óvoda össz</vt:lpstr>
      <vt:lpstr>Óvoda be</vt:lpstr>
      <vt:lpstr>Óvoda ki</vt:lpstr>
      <vt:lpstr>Óvoda</vt:lpstr>
      <vt:lpstr>Étkeztetés</vt:lpstr>
      <vt:lpstr>Bevételek!Nyomtatási_terület</vt:lpstr>
      <vt:lpstr>Egészségügy!Nyomtatási_terület</vt:lpstr>
      <vt:lpstr>Étkeztetés!Nyomtatási_terület</vt:lpstr>
      <vt:lpstr>'Hivatal be'!Nyomtatási_terület</vt:lpstr>
      <vt:lpstr>'Hivatal ki'!Nyomtatási_terület</vt:lpstr>
      <vt:lpstr>Igazgatás!Nyomtatási_terület</vt:lpstr>
      <vt:lpstr>Kiadások!Nyomtatási_terület</vt:lpstr>
      <vt:lpstr>Környezetvédelem!Nyomtatási_terület</vt:lpstr>
      <vt:lpstr>Közfoglalkoztatás!Nyomtatási_terület</vt:lpstr>
      <vt:lpstr>Közművelődés!Nyomtatási_terület</vt:lpstr>
      <vt:lpstr>Közút!Nyomtatási_terület</vt:lpstr>
      <vt:lpstr>Községgazd!Nyomtatási_terület</vt:lpstr>
      <vt:lpstr>Óvoda!Nyomtatási_terület</vt:lpstr>
      <vt:lpstr>'Óvoda be'!Nyomtatási_terület</vt:lpstr>
      <vt:lpstr>'Óvoda ki'!Nyomtatási_terület</vt:lpstr>
      <vt:lpstr>Sport!Nyomtatási_terület</vt:lpstr>
      <vt:lpstr>Támogatás!Nyomtatási_terület</vt:lpstr>
      <vt:lpstr>Vagyongazd!Nyomtatási_terület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Manoly</dc:creator>
  <cp:lastModifiedBy>fjozsefne</cp:lastModifiedBy>
  <cp:lastPrinted>2017-01-06T15:38:21Z</cp:lastPrinted>
  <dcterms:created xsi:type="dcterms:W3CDTF">2015-11-28T12:14:02Z</dcterms:created>
  <dcterms:modified xsi:type="dcterms:W3CDTF">2017-03-02T14:28:30Z</dcterms:modified>
</cp:coreProperties>
</file>