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ezdőlap\Jegyző\ELŐTERJESZTÉSEK\2018\2018. 05. 22. RENDES\"/>
    </mc:Choice>
  </mc:AlternateContent>
  <bookViews>
    <workbookView xWindow="0" yWindow="0" windowWidth="19200" windowHeight="11595" firstSheet="17" activeTab="24"/>
  </bookViews>
  <sheets>
    <sheet name="1. bevétel" sheetId="33" r:id="rId1"/>
    <sheet name="Munka1" sheetId="55" state="hidden" r:id="rId2"/>
    <sheet name="1.1 Önkormányzat" sheetId="34" r:id="rId3"/>
    <sheet name="1.2 Polgárm." sheetId="25" r:id="rId4"/>
    <sheet name="1.3 Óvoda" sheetId="22" r:id="rId5"/>
    <sheet name="1.4 Gondozási" sheetId="18" r:id="rId6"/>
    <sheet name="1.5 Műv. ház" sheetId="24" r:id="rId7"/>
    <sheet name="1.1-1.5 Bevétel összesen" sheetId="27" r:id="rId8"/>
    <sheet name="Diagram1" sheetId="56" state="hidden" r:id="rId9"/>
    <sheet name="2.kiadás" sheetId="5" r:id="rId10"/>
    <sheet name="2.1-2.5. melléklet" sheetId="17" r:id="rId11"/>
    <sheet name="3. felhalmozás" sheetId="2" r:id="rId12"/>
    <sheet name="4.felújítás" sheetId="3" r:id="rId13"/>
    <sheet name="5. támogatás" sheetId="6" r:id="rId14"/>
    <sheet name="6. segély" sheetId="7" r:id="rId15"/>
    <sheet name="6.2.ph. segély" sheetId="28" state="hidden" r:id="rId16"/>
    <sheet name="7. kötött állami" sheetId="8" r:id="rId17"/>
    <sheet name="8.bev. kiadás" sheetId="35" r:id="rId18"/>
    <sheet name="9.létszám" sheetId="12" r:id="rId19"/>
    <sheet name="10.közvetett tám" sheetId="39" r:id="rId20"/>
    <sheet name="11. hitel" sheetId="42" r:id="rId21"/>
    <sheet name="12. köt és önként váll." sheetId="43" state="hidden" r:id="rId22"/>
    <sheet name="12. finanszíroz" sheetId="41" r:id="rId23"/>
    <sheet name="13. maradvány" sheetId="52" r:id="rId24"/>
    <sheet name="14. mérleg" sheetId="53" r:id="rId25"/>
    <sheet name="15. eredmény" sheetId="54" r:id="rId26"/>
    <sheet name="17. Uniós" sheetId="51" state="hidden" r:id="rId27"/>
    <sheet name="16. gazd. társ." sheetId="47" r:id="rId28"/>
  </sheets>
  <definedNames>
    <definedName name="_xlnm.Print_Titles" localSheetId="9">'2.kiadás'!$4:$5</definedName>
    <definedName name="_xlnm.Print_Area" localSheetId="0">'1. bevétel'!$A$1:$E$43</definedName>
    <definedName name="_xlnm.Print_Area" localSheetId="27">'16. gazd. társ.'!$A$1:$D$37</definedName>
    <definedName name="_xlnm.Print_Area" localSheetId="10">'2.1-2.5. melléklet'!$A$1:$DJ$23</definedName>
    <definedName name="_xlnm.Print_Area" localSheetId="17">'8.bev. kiadás'!$A$1:$E$68</definedName>
  </definedNames>
  <calcPr calcId="152511"/>
</workbook>
</file>

<file path=xl/calcChain.xml><?xml version="1.0" encoding="utf-8"?>
<calcChain xmlns="http://schemas.openxmlformats.org/spreadsheetml/2006/main">
  <c r="D19" i="35" l="1"/>
  <c r="D34" i="35"/>
  <c r="C19" i="35"/>
  <c r="M17" i="18" l="1"/>
  <c r="M16" i="18"/>
  <c r="M15" i="18"/>
  <c r="M13" i="18"/>
  <c r="M12" i="18"/>
  <c r="M11" i="18"/>
  <c r="M10" i="18"/>
  <c r="M9" i="18"/>
  <c r="M8" i="18"/>
  <c r="M7" i="18"/>
  <c r="L17" i="18"/>
  <c r="L16" i="18"/>
  <c r="L15" i="18"/>
  <c r="L13" i="18"/>
  <c r="L12" i="18"/>
  <c r="L11" i="18"/>
  <c r="L10" i="18"/>
  <c r="L8" i="18"/>
  <c r="L7" i="18"/>
  <c r="D30" i="33"/>
  <c r="C30" i="33"/>
  <c r="B30" i="33"/>
  <c r="M14" i="18" l="1"/>
  <c r="CU12" i="17"/>
  <c r="D61" i="5" l="1"/>
  <c r="G13" i="41" l="1"/>
  <c r="E62" i="35" l="1"/>
  <c r="C60" i="35"/>
  <c r="E64" i="35"/>
  <c r="E57" i="35"/>
  <c r="D23" i="33" l="1"/>
  <c r="B18" i="34"/>
  <c r="E19" i="33"/>
  <c r="AC17" i="34" l="1"/>
  <c r="AC16" i="34"/>
  <c r="AC15" i="34"/>
  <c r="AC13" i="34"/>
  <c r="AC12" i="34"/>
  <c r="AC11" i="34"/>
  <c r="AC10" i="34"/>
  <c r="AC9" i="34"/>
  <c r="AC8" i="34"/>
  <c r="AC7" i="34"/>
  <c r="AB19" i="34"/>
  <c r="AB18" i="34"/>
  <c r="AB17" i="34"/>
  <c r="AB16" i="34"/>
  <c r="AB15" i="34"/>
  <c r="AB13" i="34"/>
  <c r="AB12" i="34"/>
  <c r="AB11" i="34"/>
  <c r="AB10" i="34"/>
  <c r="AB9" i="34"/>
  <c r="AB8" i="34"/>
  <c r="AB7" i="34"/>
  <c r="T14" i="34"/>
  <c r="T20" i="34" s="1"/>
  <c r="F8" i="7" l="1"/>
  <c r="F9" i="7"/>
  <c r="F10" i="7"/>
  <c r="F15" i="7"/>
  <c r="F18" i="7"/>
  <c r="C19" i="7"/>
  <c r="D19" i="7"/>
  <c r="E19" i="7"/>
  <c r="F19" i="7" l="1"/>
  <c r="E21" i="2"/>
  <c r="CU9" i="17" l="1"/>
  <c r="BF13" i="17" l="1"/>
  <c r="BF10" i="17"/>
  <c r="DF10" i="17" s="1"/>
  <c r="BE10" i="17"/>
  <c r="DE10" i="17" s="1"/>
  <c r="BF7" i="17"/>
  <c r="CV9" i="17" l="1"/>
  <c r="J13" i="17" l="1"/>
  <c r="J9" i="17"/>
  <c r="J8" i="17" l="1"/>
  <c r="J7" i="17"/>
  <c r="I9" i="17"/>
  <c r="I8" i="17"/>
  <c r="I7" i="17"/>
  <c r="I12" i="17" l="1"/>
  <c r="E14" i="3"/>
  <c r="I19" i="17" l="1"/>
  <c r="E7" i="51"/>
  <c r="C7" i="51"/>
  <c r="D7" i="51"/>
  <c r="F7" i="51" l="1"/>
  <c r="B60" i="35" l="1"/>
  <c r="E9" i="35"/>
  <c r="E10" i="35"/>
  <c r="E11" i="35"/>
  <c r="E12" i="35"/>
  <c r="E13" i="35"/>
  <c r="E14" i="35"/>
  <c r="E15" i="35"/>
  <c r="E16" i="35"/>
  <c r="B19" i="35"/>
  <c r="E21" i="35"/>
  <c r="E22" i="35"/>
  <c r="B25" i="35"/>
  <c r="C25" i="35"/>
  <c r="D25" i="35"/>
  <c r="E41" i="35"/>
  <c r="E42" i="35"/>
  <c r="D54" i="35"/>
  <c r="E43" i="35"/>
  <c r="E44" i="35"/>
  <c r="E45" i="35"/>
  <c r="E46" i="35"/>
  <c r="B52" i="35"/>
  <c r="B54" i="35" s="1"/>
  <c r="C52" i="35"/>
  <c r="C54" i="35" s="1"/>
  <c r="D52" i="35"/>
  <c r="E56" i="35"/>
  <c r="D60" i="35"/>
  <c r="B65" i="35"/>
  <c r="C65" i="35"/>
  <c r="D65" i="35"/>
  <c r="E10" i="8"/>
  <c r="F10" i="8" s="1"/>
  <c r="D10" i="8"/>
  <c r="C10" i="8"/>
  <c r="B66" i="35" l="1"/>
  <c r="D66" i="35"/>
  <c r="B34" i="35"/>
  <c r="E65" i="35"/>
  <c r="C68" i="35"/>
  <c r="C66" i="35"/>
  <c r="E66" i="35" s="1"/>
  <c r="E60" i="35"/>
  <c r="D32" i="35"/>
  <c r="E25" i="35"/>
  <c r="C32" i="35"/>
  <c r="C34" i="35"/>
  <c r="E19" i="35"/>
  <c r="D68" i="35"/>
  <c r="E54" i="35"/>
  <c r="B68" i="35"/>
  <c r="E32" i="35" l="1"/>
  <c r="E34" i="35"/>
  <c r="E68" i="35"/>
  <c r="E15" i="6"/>
  <c r="D15" i="6"/>
  <c r="C15" i="6"/>
  <c r="E8" i="6"/>
  <c r="D8" i="6"/>
  <c r="C8" i="6"/>
  <c r="C30" i="6" l="1"/>
  <c r="D30" i="6"/>
  <c r="E30" i="6"/>
  <c r="D14" i="3" l="1"/>
  <c r="C14" i="3"/>
  <c r="Z14" i="34" l="1"/>
  <c r="Z20" i="34" s="1"/>
  <c r="AA14" i="34"/>
  <c r="AA20" i="34" s="1"/>
  <c r="C44" i="5" l="1"/>
  <c r="B9" i="33" l="1"/>
  <c r="E14" i="33"/>
  <c r="C9" i="33" l="1"/>
  <c r="B17" i="33"/>
  <c r="C17" i="33"/>
  <c r="D17" i="33"/>
  <c r="B23" i="33"/>
  <c r="C23" i="33"/>
  <c r="B37" i="33"/>
  <c r="B40" i="33"/>
  <c r="C40" i="33"/>
  <c r="D40" i="33"/>
  <c r="B8" i="33" l="1"/>
  <c r="B43" i="33" s="1"/>
  <c r="D8" i="33"/>
  <c r="D43" i="33" s="1"/>
  <c r="C8" i="33"/>
  <c r="C43" i="33" s="1"/>
  <c r="H4" i="54"/>
  <c r="H5" i="54"/>
  <c r="H6" i="54"/>
  <c r="C7" i="54"/>
  <c r="D7" i="54"/>
  <c r="E7" i="54"/>
  <c r="F7" i="54"/>
  <c r="G7" i="54"/>
  <c r="H8" i="54"/>
  <c r="H9" i="54"/>
  <c r="H11" i="54"/>
  <c r="H12" i="54"/>
  <c r="H13" i="54"/>
  <c r="C14" i="54"/>
  <c r="D14" i="54"/>
  <c r="E14" i="54"/>
  <c r="F14" i="54"/>
  <c r="G14" i="54"/>
  <c r="H15" i="54"/>
  <c r="H16" i="54"/>
  <c r="H17" i="54"/>
  <c r="H18" i="54"/>
  <c r="C19" i="54"/>
  <c r="D19" i="54"/>
  <c r="E19" i="54"/>
  <c r="F19" i="54"/>
  <c r="G19" i="54"/>
  <c r="H20" i="54"/>
  <c r="H21" i="54"/>
  <c r="H22" i="54"/>
  <c r="C23" i="54"/>
  <c r="D23" i="54"/>
  <c r="E23" i="54"/>
  <c r="F23" i="54"/>
  <c r="G23" i="54"/>
  <c r="H24" i="54"/>
  <c r="H25" i="54"/>
  <c r="H27" i="54"/>
  <c r="H28" i="54"/>
  <c r="H29" i="54"/>
  <c r="H30" i="54"/>
  <c r="C31" i="54"/>
  <c r="D31" i="54"/>
  <c r="D37" i="54" s="1"/>
  <c r="E31" i="54"/>
  <c r="F31" i="54"/>
  <c r="G31" i="54"/>
  <c r="H32" i="54"/>
  <c r="H33" i="54"/>
  <c r="H34" i="54"/>
  <c r="H35" i="54"/>
  <c r="C36" i="54"/>
  <c r="D36" i="54"/>
  <c r="E37" i="54"/>
  <c r="F36" i="54"/>
  <c r="G36" i="54"/>
  <c r="G37" i="54" s="1"/>
  <c r="H39" i="54"/>
  <c r="H40" i="54"/>
  <c r="C41" i="54"/>
  <c r="C43" i="54" s="1"/>
  <c r="D41" i="54"/>
  <c r="H42" i="54"/>
  <c r="D43" i="54"/>
  <c r="E43" i="54"/>
  <c r="F43" i="54"/>
  <c r="M50" i="53"/>
  <c r="L50" i="53"/>
  <c r="M49" i="53"/>
  <c r="L49" i="53"/>
  <c r="L48" i="53"/>
  <c r="K47" i="53"/>
  <c r="J47" i="53"/>
  <c r="I47" i="53"/>
  <c r="H47" i="53"/>
  <c r="G47" i="53"/>
  <c r="F47" i="53"/>
  <c r="E47" i="53"/>
  <c r="D47" i="53"/>
  <c r="C47" i="53"/>
  <c r="B47" i="53"/>
  <c r="M46" i="53"/>
  <c r="L46" i="53"/>
  <c r="M45" i="53"/>
  <c r="L45" i="53"/>
  <c r="M44" i="53"/>
  <c r="L44" i="53"/>
  <c r="K43" i="53"/>
  <c r="K51" i="53" s="1"/>
  <c r="J43" i="53"/>
  <c r="J51" i="53" s="1"/>
  <c r="I43" i="53"/>
  <c r="I51" i="53" s="1"/>
  <c r="H43" i="53"/>
  <c r="H51" i="53" s="1"/>
  <c r="G43" i="53"/>
  <c r="G51" i="53" s="1"/>
  <c r="F43" i="53"/>
  <c r="F51" i="53" s="1"/>
  <c r="E43" i="53"/>
  <c r="E51" i="53" s="1"/>
  <c r="D43" i="53"/>
  <c r="D51" i="53" s="1"/>
  <c r="C43" i="53"/>
  <c r="B43" i="53"/>
  <c r="B51" i="53" s="1"/>
  <c r="M42" i="53"/>
  <c r="L42" i="53"/>
  <c r="M41" i="53"/>
  <c r="L41" i="53"/>
  <c r="M40" i="53"/>
  <c r="L40" i="53"/>
  <c r="M39" i="53"/>
  <c r="L39" i="53"/>
  <c r="M38" i="53"/>
  <c r="L38" i="53"/>
  <c r="M34" i="53"/>
  <c r="L34" i="53"/>
  <c r="M33" i="53"/>
  <c r="L33" i="53"/>
  <c r="K32" i="53"/>
  <c r="J32" i="53"/>
  <c r="I32" i="53"/>
  <c r="H32" i="53"/>
  <c r="G32" i="53"/>
  <c r="F32" i="53"/>
  <c r="C31" i="53"/>
  <c r="C32" i="53" s="1"/>
  <c r="B31" i="53"/>
  <c r="B32" i="53" s="1"/>
  <c r="M30" i="53"/>
  <c r="L30" i="53"/>
  <c r="M29" i="53"/>
  <c r="L29" i="53"/>
  <c r="M28" i="53"/>
  <c r="L28" i="53"/>
  <c r="K27" i="53"/>
  <c r="J27" i="53"/>
  <c r="I27" i="53"/>
  <c r="H27" i="53"/>
  <c r="G27" i="53"/>
  <c r="F27" i="53"/>
  <c r="E27" i="53"/>
  <c r="D27" i="53"/>
  <c r="C27" i="53"/>
  <c r="B27" i="53"/>
  <c r="M26" i="53"/>
  <c r="L26" i="53"/>
  <c r="M25" i="53"/>
  <c r="L25" i="53"/>
  <c r="M24" i="53"/>
  <c r="L24" i="53"/>
  <c r="K22" i="53"/>
  <c r="J22" i="53"/>
  <c r="I22" i="53"/>
  <c r="H22" i="53"/>
  <c r="G22" i="53"/>
  <c r="F22" i="53"/>
  <c r="E22" i="53"/>
  <c r="D22" i="53"/>
  <c r="C22" i="53"/>
  <c r="B22" i="53"/>
  <c r="M20" i="53"/>
  <c r="M22" i="53" s="1"/>
  <c r="L20" i="53"/>
  <c r="L22" i="53" s="1"/>
  <c r="M18" i="53"/>
  <c r="L18" i="53"/>
  <c r="K17" i="53"/>
  <c r="J17" i="53"/>
  <c r="I17" i="53"/>
  <c r="H17" i="53"/>
  <c r="G17" i="53"/>
  <c r="F17" i="53"/>
  <c r="E17" i="53"/>
  <c r="D17" i="53"/>
  <c r="C17" i="53"/>
  <c r="B17" i="53"/>
  <c r="M15" i="53"/>
  <c r="M17" i="53" s="1"/>
  <c r="L15" i="53"/>
  <c r="L17" i="53" s="1"/>
  <c r="K14" i="53"/>
  <c r="J14" i="53"/>
  <c r="I14" i="53"/>
  <c r="H14" i="53"/>
  <c r="G14" i="53"/>
  <c r="F14" i="53"/>
  <c r="E14" i="53"/>
  <c r="D14" i="53"/>
  <c r="C14" i="53"/>
  <c r="B14" i="53"/>
  <c r="M13" i="53"/>
  <c r="L13" i="53"/>
  <c r="M12" i="53"/>
  <c r="L12" i="53"/>
  <c r="M11" i="53"/>
  <c r="L11" i="53"/>
  <c r="M10" i="53"/>
  <c r="L10" i="53"/>
  <c r="K9" i="53"/>
  <c r="J9" i="53"/>
  <c r="I9" i="53"/>
  <c r="H9" i="53"/>
  <c r="G9" i="53"/>
  <c r="F9" i="53"/>
  <c r="E9" i="53"/>
  <c r="D9" i="53"/>
  <c r="D19" i="53" s="1"/>
  <c r="D35" i="53" s="1"/>
  <c r="C9" i="53"/>
  <c r="B9" i="53"/>
  <c r="M7" i="53"/>
  <c r="M9" i="53" s="1"/>
  <c r="L7" i="53"/>
  <c r="L9" i="53" s="1"/>
  <c r="G23" i="52"/>
  <c r="G22" i="52"/>
  <c r="G20" i="52"/>
  <c r="G18" i="52"/>
  <c r="G17" i="52"/>
  <c r="G16" i="52"/>
  <c r="G15" i="52"/>
  <c r="G14" i="52"/>
  <c r="G13" i="52"/>
  <c r="G12" i="52"/>
  <c r="F10" i="52"/>
  <c r="E10" i="52"/>
  <c r="D10" i="52"/>
  <c r="C10" i="52"/>
  <c r="B10" i="52"/>
  <c r="G9" i="52"/>
  <c r="G8" i="52"/>
  <c r="F7" i="52"/>
  <c r="E7" i="52"/>
  <c r="D7" i="52"/>
  <c r="C7" i="52"/>
  <c r="B7" i="52"/>
  <c r="G6" i="52"/>
  <c r="G5" i="52"/>
  <c r="C26" i="54" l="1"/>
  <c r="M51" i="53"/>
  <c r="I19" i="53"/>
  <c r="H41" i="54"/>
  <c r="E11" i="52"/>
  <c r="E19" i="52" s="1"/>
  <c r="E21" i="52" s="1"/>
  <c r="M47" i="53"/>
  <c r="I35" i="53"/>
  <c r="E26" i="54"/>
  <c r="E38" i="54" s="1"/>
  <c r="E44" i="54" s="1"/>
  <c r="D11" i="52"/>
  <c r="D19" i="52" s="1"/>
  <c r="D21" i="52" s="1"/>
  <c r="D26" i="54"/>
  <c r="H36" i="54"/>
  <c r="G26" i="54"/>
  <c r="G38" i="54" s="1"/>
  <c r="G44" i="54" s="1"/>
  <c r="F26" i="54"/>
  <c r="H31" i="54"/>
  <c r="H23" i="54"/>
  <c r="H7" i="54"/>
  <c r="H43" i="54"/>
  <c r="C37" i="54"/>
  <c r="H19" i="54"/>
  <c r="H14" i="54"/>
  <c r="H10" i="54"/>
  <c r="M27" i="53"/>
  <c r="C19" i="53"/>
  <c r="C35" i="53" s="1"/>
  <c r="B19" i="53"/>
  <c r="B35" i="53" s="1"/>
  <c r="L14" i="53"/>
  <c r="L32" i="53"/>
  <c r="E19" i="53"/>
  <c r="E35" i="53" s="1"/>
  <c r="M14" i="53"/>
  <c r="M19" i="53" s="1"/>
  <c r="L27" i="53"/>
  <c r="G19" i="53"/>
  <c r="G35" i="53" s="1"/>
  <c r="F19" i="53"/>
  <c r="F35" i="53" s="1"/>
  <c r="K19" i="53"/>
  <c r="K35" i="53" s="1"/>
  <c r="J19" i="53"/>
  <c r="J35" i="53" s="1"/>
  <c r="L47" i="53"/>
  <c r="M43" i="53"/>
  <c r="M32" i="53"/>
  <c r="L19" i="53"/>
  <c r="H19" i="53"/>
  <c r="H35" i="53" s="1"/>
  <c r="F11" i="52"/>
  <c r="F19" i="52" s="1"/>
  <c r="F21" i="52" s="1"/>
  <c r="G7" i="52"/>
  <c r="C11" i="52"/>
  <c r="C19" i="52" s="1"/>
  <c r="C21" i="52" s="1"/>
  <c r="G10" i="52"/>
  <c r="F37" i="54"/>
  <c r="L51" i="53"/>
  <c r="L31" i="53"/>
  <c r="M31" i="53"/>
  <c r="L43" i="53"/>
  <c r="B11" i="52"/>
  <c r="H26" i="54" l="1"/>
  <c r="F38" i="54"/>
  <c r="F44" i="54" s="1"/>
  <c r="D38" i="54"/>
  <c r="D44" i="54" s="1"/>
  <c r="C38" i="54"/>
  <c r="C44" i="54" s="1"/>
  <c r="M35" i="53"/>
  <c r="L35" i="53"/>
  <c r="H37" i="54"/>
  <c r="B19" i="52"/>
  <c r="G11" i="52"/>
  <c r="L12" i="41"/>
  <c r="K13" i="41"/>
  <c r="L11" i="41"/>
  <c r="L10" i="41"/>
  <c r="L9" i="41"/>
  <c r="BY12" i="17"/>
  <c r="BY19" i="17" s="1"/>
  <c r="H38" i="54" l="1"/>
  <c r="H44" i="54"/>
  <c r="G19" i="52"/>
  <c r="G21" i="52"/>
  <c r="CU13" i="17"/>
  <c r="CH13" i="17"/>
  <c r="BP13" i="17"/>
  <c r="BE9" i="17"/>
  <c r="BE8" i="17"/>
  <c r="BE13" i="17"/>
  <c r="BC12" i="17"/>
  <c r="BC19" i="17" s="1"/>
  <c r="BA12" i="17"/>
  <c r="BA19" i="17" s="1"/>
  <c r="BE7" i="17"/>
  <c r="D14" i="22"/>
  <c r="D17" i="25"/>
  <c r="E44" i="5"/>
  <c r="F43" i="5"/>
  <c r="F45" i="5"/>
  <c r="F52" i="5"/>
  <c r="F56" i="5"/>
  <c r="F40" i="5"/>
  <c r="F9" i="5"/>
  <c r="F17" i="5"/>
  <c r="F18" i="5"/>
  <c r="F19" i="5"/>
  <c r="F20" i="5"/>
  <c r="F21" i="5"/>
  <c r="F22" i="5"/>
  <c r="E15" i="33"/>
  <c r="E16" i="33"/>
  <c r="DE13" i="17" l="1"/>
  <c r="BF9" i="17"/>
  <c r="BF8" i="17"/>
  <c r="BD12" i="17"/>
  <c r="BD19" i="17" s="1"/>
  <c r="BB12" i="17"/>
  <c r="BB19" i="17" s="1"/>
  <c r="CI13" i="17"/>
  <c r="BQ13" i="17"/>
  <c r="DF13" i="17" s="1"/>
  <c r="D44" i="5"/>
  <c r="F44" i="5" s="1"/>
  <c r="E17" i="33"/>
  <c r="E29" i="33"/>
  <c r="V14" i="34"/>
  <c r="V20" i="34" s="1"/>
  <c r="X14" i="34"/>
  <c r="X20" i="34" s="1"/>
  <c r="B12" i="43"/>
  <c r="C12" i="43"/>
  <c r="D12" i="43"/>
  <c r="F12" i="43"/>
  <c r="G12" i="43"/>
  <c r="H12" i="43"/>
  <c r="E11" i="43"/>
  <c r="I11" i="43"/>
  <c r="E10" i="43"/>
  <c r="I10" i="43"/>
  <c r="E9" i="43"/>
  <c r="I9" i="43"/>
  <c r="E8" i="43"/>
  <c r="I8" i="43"/>
  <c r="E7" i="43"/>
  <c r="I7" i="43"/>
  <c r="H13" i="41"/>
  <c r="I13" i="41"/>
  <c r="J13" i="41"/>
  <c r="C13" i="41"/>
  <c r="D13" i="41"/>
  <c r="E13" i="41"/>
  <c r="F12" i="41"/>
  <c r="F11" i="41"/>
  <c r="F10" i="41"/>
  <c r="F9" i="41"/>
  <c r="D16" i="39"/>
  <c r="Q12" i="17"/>
  <c r="Q19" i="17" s="1"/>
  <c r="BF16" i="17"/>
  <c r="BF15" i="17"/>
  <c r="BF14" i="17"/>
  <c r="DF14" i="17" s="1"/>
  <c r="BE18" i="17"/>
  <c r="DE18" i="17" s="1"/>
  <c r="BE16" i="17"/>
  <c r="DE16" i="17" s="1"/>
  <c r="BE14" i="17"/>
  <c r="DE14" i="17" s="1"/>
  <c r="BE11" i="17"/>
  <c r="AT12" i="17"/>
  <c r="AT19" i="17" s="1"/>
  <c r="D12" i="17"/>
  <c r="F12" i="17"/>
  <c r="F19" i="17" s="1"/>
  <c r="C12" i="17"/>
  <c r="E12" i="17"/>
  <c r="E19" i="17" s="1"/>
  <c r="E23" i="33"/>
  <c r="E30" i="33"/>
  <c r="E18" i="28"/>
  <c r="F18" i="28" s="1"/>
  <c r="D18" i="28"/>
  <c r="F12" i="28"/>
  <c r="F13" i="28"/>
  <c r="F14" i="28"/>
  <c r="F10" i="28"/>
  <c r="F9" i="28"/>
  <c r="F8" i="28"/>
  <c r="BF20" i="17"/>
  <c r="DF20" i="17" s="1"/>
  <c r="AV12" i="17"/>
  <c r="AV19" i="17" s="1"/>
  <c r="AR12" i="17"/>
  <c r="AR19" i="17" s="1"/>
  <c r="AN12" i="17"/>
  <c r="AN19" i="17" s="1"/>
  <c r="AL12" i="17"/>
  <c r="AL19" i="17" s="1"/>
  <c r="AJ12" i="17"/>
  <c r="AJ19" i="17" s="1"/>
  <c r="AH12" i="17"/>
  <c r="AH19" i="17" s="1"/>
  <c r="AF12" i="17"/>
  <c r="AF19" i="17" s="1"/>
  <c r="AB12" i="17"/>
  <c r="AB19" i="17" s="1"/>
  <c r="Z12" i="17"/>
  <c r="Z19" i="17" s="1"/>
  <c r="X12" i="17"/>
  <c r="X19" i="17" s="1"/>
  <c r="V12" i="17"/>
  <c r="V19" i="17" s="1"/>
  <c r="T12" i="17"/>
  <c r="T19" i="17" s="1"/>
  <c r="R12" i="17"/>
  <c r="R19" i="17" s="1"/>
  <c r="AX12" i="17"/>
  <c r="AX19" i="17" s="1"/>
  <c r="BE20" i="17"/>
  <c r="DE20" i="17" s="1"/>
  <c r="AU12" i="17"/>
  <c r="AQ12" i="17"/>
  <c r="AQ19" i="17" s="1"/>
  <c r="AM12" i="17"/>
  <c r="AM19" i="17" s="1"/>
  <c r="AK12" i="17"/>
  <c r="AK19" i="17" s="1"/>
  <c r="AI12" i="17"/>
  <c r="AI19" i="17" s="1"/>
  <c r="AG12" i="17"/>
  <c r="AG19" i="17" s="1"/>
  <c r="AE12" i="17"/>
  <c r="AE19" i="17" s="1"/>
  <c r="AA12" i="17"/>
  <c r="AA19" i="17" s="1"/>
  <c r="Y12" i="17"/>
  <c r="Y19" i="17" s="1"/>
  <c r="W12" i="17"/>
  <c r="W19" i="17" s="1"/>
  <c r="U12" i="17"/>
  <c r="U19" i="17" s="1"/>
  <c r="S12" i="17"/>
  <c r="S19" i="17" s="1"/>
  <c r="AS12" i="17"/>
  <c r="AS19" i="17" s="1"/>
  <c r="AW12" i="17"/>
  <c r="AW19" i="17" s="1"/>
  <c r="AY12" i="17"/>
  <c r="AY19" i="17" s="1"/>
  <c r="BE15" i="17"/>
  <c r="DE15" i="17" s="1"/>
  <c r="BQ8" i="17"/>
  <c r="CI8" i="17"/>
  <c r="CV8" i="17"/>
  <c r="CI9" i="17"/>
  <c r="BQ9" i="17"/>
  <c r="CI10" i="17"/>
  <c r="BQ10" i="17"/>
  <c r="CV10" i="17"/>
  <c r="BQ11" i="17"/>
  <c r="CI11" i="17"/>
  <c r="CV7" i="17"/>
  <c r="CI7" i="17"/>
  <c r="BQ7" i="17"/>
  <c r="CV13" i="17"/>
  <c r="CV14" i="17"/>
  <c r="CV15" i="17"/>
  <c r="CV16" i="17"/>
  <c r="BF18" i="17"/>
  <c r="CI20" i="17"/>
  <c r="CV20" i="17"/>
  <c r="BP11" i="17"/>
  <c r="CH11" i="17"/>
  <c r="DE11" i="17"/>
  <c r="CH7" i="17"/>
  <c r="CH8" i="17"/>
  <c r="CH9" i="17"/>
  <c r="CH10" i="17"/>
  <c r="BP7" i="17"/>
  <c r="BP8" i="17"/>
  <c r="BP9" i="17"/>
  <c r="DE9" i="17" s="1"/>
  <c r="BP10" i="17"/>
  <c r="CU7" i="17"/>
  <c r="CU8" i="17"/>
  <c r="CU10" i="17"/>
  <c r="BP20" i="17"/>
  <c r="CH20" i="17"/>
  <c r="CU20" i="17"/>
  <c r="E23" i="5"/>
  <c r="L7" i="24"/>
  <c r="E7" i="25"/>
  <c r="K7" i="22"/>
  <c r="M7" i="24"/>
  <c r="H14" i="24"/>
  <c r="H19" i="24" s="1"/>
  <c r="D14" i="18"/>
  <c r="D19" i="18" s="1"/>
  <c r="J14" i="18"/>
  <c r="J19" i="18" s="1"/>
  <c r="E18" i="25"/>
  <c r="E17" i="25"/>
  <c r="E16" i="25"/>
  <c r="C16" i="27" s="1"/>
  <c r="E15" i="25"/>
  <c r="E13" i="25"/>
  <c r="E12" i="25"/>
  <c r="E10" i="25"/>
  <c r="E9" i="25"/>
  <c r="E8" i="25"/>
  <c r="D7" i="25"/>
  <c r="Y14" i="34"/>
  <c r="Y20" i="34" s="1"/>
  <c r="C16" i="5"/>
  <c r="C7" i="5"/>
  <c r="E29" i="5"/>
  <c r="E61" i="5"/>
  <c r="E55" i="5"/>
  <c r="E16" i="5"/>
  <c r="E7" i="5"/>
  <c r="F61" i="5"/>
  <c r="D55" i="5"/>
  <c r="D29" i="5"/>
  <c r="D62" i="5" s="1"/>
  <c r="D23" i="5"/>
  <c r="D16" i="5"/>
  <c r="D7" i="5"/>
  <c r="F28" i="5"/>
  <c r="F25" i="5"/>
  <c r="F6" i="5"/>
  <c r="C61" i="5"/>
  <c r="C29" i="5"/>
  <c r="C23" i="5"/>
  <c r="E36" i="33"/>
  <c r="E37" i="33"/>
  <c r="E38" i="33"/>
  <c r="E26" i="33"/>
  <c r="E27" i="33"/>
  <c r="E28" i="33"/>
  <c r="E13" i="33"/>
  <c r="E18" i="33"/>
  <c r="E20" i="33"/>
  <c r="E21" i="33"/>
  <c r="E24" i="33"/>
  <c r="E25" i="33"/>
  <c r="E10" i="33"/>
  <c r="E11" i="33"/>
  <c r="E12" i="33"/>
  <c r="I14" i="24"/>
  <c r="I19" i="24" s="1"/>
  <c r="K14" i="18"/>
  <c r="K19" i="18" s="1"/>
  <c r="E14" i="22"/>
  <c r="E19" i="22" s="1"/>
  <c r="G14" i="34"/>
  <c r="C14" i="34"/>
  <c r="C20" i="34" s="1"/>
  <c r="E14" i="34"/>
  <c r="E20" i="34" s="1"/>
  <c r="I14" i="34"/>
  <c r="I20" i="34" s="1"/>
  <c r="O14" i="34"/>
  <c r="O20" i="34" s="1"/>
  <c r="S14" i="34"/>
  <c r="S20" i="34" s="1"/>
  <c r="K14" i="34"/>
  <c r="K20" i="34" s="1"/>
  <c r="B14" i="34"/>
  <c r="B20" i="34" s="1"/>
  <c r="D14" i="34"/>
  <c r="D20" i="34" s="1"/>
  <c r="F14" i="34"/>
  <c r="F20" i="34" s="1"/>
  <c r="H14" i="34"/>
  <c r="H20" i="34" s="1"/>
  <c r="J14" i="34"/>
  <c r="J20" i="34" s="1"/>
  <c r="L14" i="34"/>
  <c r="L20" i="34" s="1"/>
  <c r="R14" i="34"/>
  <c r="R20" i="34" s="1"/>
  <c r="C55" i="5"/>
  <c r="B8" i="12"/>
  <c r="J8" i="12" s="1"/>
  <c r="C18" i="28"/>
  <c r="K15" i="22"/>
  <c r="K16" i="22"/>
  <c r="K17" i="22"/>
  <c r="K18" i="22"/>
  <c r="J15" i="22"/>
  <c r="J16" i="22"/>
  <c r="J17" i="22"/>
  <c r="B17" i="27" s="1"/>
  <c r="C14" i="22"/>
  <c r="J7" i="22"/>
  <c r="J8" i="22"/>
  <c r="J9" i="22"/>
  <c r="B9" i="27" s="1"/>
  <c r="J10" i="22"/>
  <c r="J11" i="22"/>
  <c r="J12" i="22"/>
  <c r="J13" i="22"/>
  <c r="F14" i="24"/>
  <c r="F19" i="24" s="1"/>
  <c r="G14" i="24"/>
  <c r="G19" i="24" s="1"/>
  <c r="E14" i="24"/>
  <c r="E19" i="24" s="1"/>
  <c r="D14" i="24"/>
  <c r="D19" i="24" s="1"/>
  <c r="M15" i="24"/>
  <c r="M16" i="24"/>
  <c r="M17" i="24"/>
  <c r="M18" i="24"/>
  <c r="L15" i="24"/>
  <c r="L16" i="24"/>
  <c r="L17" i="24"/>
  <c r="M8" i="24"/>
  <c r="M9" i="24"/>
  <c r="M10" i="24"/>
  <c r="M11" i="24"/>
  <c r="M12" i="24"/>
  <c r="M13" i="24"/>
  <c r="L9" i="24"/>
  <c r="L8" i="24"/>
  <c r="L10" i="24"/>
  <c r="L11" i="24"/>
  <c r="L12" i="24"/>
  <c r="L13" i="24"/>
  <c r="C14" i="24"/>
  <c r="C19" i="24"/>
  <c r="B14" i="24"/>
  <c r="B19" i="24" s="1"/>
  <c r="B15" i="27"/>
  <c r="B16" i="27"/>
  <c r="C14" i="18"/>
  <c r="C19" i="18" s="1"/>
  <c r="E14" i="18"/>
  <c r="E19" i="18" s="1"/>
  <c r="F14" i="18"/>
  <c r="F19" i="18" s="1"/>
  <c r="G14" i="18"/>
  <c r="G19" i="18" s="1"/>
  <c r="H14" i="18"/>
  <c r="H19" i="18" s="1"/>
  <c r="I14" i="18"/>
  <c r="I19" i="18" s="1"/>
  <c r="B14" i="18"/>
  <c r="B19" i="18" s="1"/>
  <c r="D19" i="22"/>
  <c r="B14" i="22"/>
  <c r="B19" i="22" s="1"/>
  <c r="CM12" i="17"/>
  <c r="CM19" i="17" s="1"/>
  <c r="CD12" i="17"/>
  <c r="CD19" i="17" s="1"/>
  <c r="CB12" i="17"/>
  <c r="CB19" i="17" s="1"/>
  <c r="BZ12" i="17"/>
  <c r="BZ19" i="17" s="1"/>
  <c r="BX12" i="17"/>
  <c r="BX19" i="17" s="1"/>
  <c r="BN12" i="17"/>
  <c r="BN19" i="17" s="1"/>
  <c r="BL12" i="17"/>
  <c r="BL19" i="17" s="1"/>
  <c r="K8" i="12"/>
  <c r="J12" i="12"/>
  <c r="K12" i="12"/>
  <c r="J13" i="12"/>
  <c r="K13" i="12"/>
  <c r="J14" i="12"/>
  <c r="K14" i="12"/>
  <c r="J15" i="12"/>
  <c r="K15" i="12"/>
  <c r="J18" i="12"/>
  <c r="K18" i="12"/>
  <c r="J22" i="12"/>
  <c r="J23" i="12"/>
  <c r="C25" i="12"/>
  <c r="C29" i="12" s="1"/>
  <c r="C32" i="12" s="1"/>
  <c r="D25" i="12"/>
  <c r="D29" i="12" s="1"/>
  <c r="D32" i="12" s="1"/>
  <c r="E25" i="12"/>
  <c r="E29" i="12" s="1"/>
  <c r="E32" i="12" s="1"/>
  <c r="F25" i="12"/>
  <c r="F29" i="12" s="1"/>
  <c r="F32" i="12" s="1"/>
  <c r="G25" i="12"/>
  <c r="H25" i="12"/>
  <c r="H29" i="12"/>
  <c r="H32" i="12" s="1"/>
  <c r="I25" i="12"/>
  <c r="I29" i="12" s="1"/>
  <c r="I32" i="12" s="1"/>
  <c r="K27" i="12"/>
  <c r="G29" i="12"/>
  <c r="G32" i="12" s="1"/>
  <c r="J31" i="12"/>
  <c r="BM12" i="17"/>
  <c r="BM19" i="17" s="1"/>
  <c r="BO12" i="17"/>
  <c r="BO19" i="17" s="1"/>
  <c r="CA12" i="17"/>
  <c r="CA19" i="17" s="1"/>
  <c r="CC12" i="17"/>
  <c r="CC19" i="17" s="1"/>
  <c r="CE12" i="17"/>
  <c r="CE19" i="17" s="1"/>
  <c r="CF12" i="17"/>
  <c r="CF19" i="17" s="1"/>
  <c r="CG12" i="17"/>
  <c r="CG19" i="17" s="1"/>
  <c r="CN12" i="17"/>
  <c r="CN19" i="17" s="1"/>
  <c r="CO12" i="17"/>
  <c r="CO19" i="17" s="1"/>
  <c r="CP12" i="17"/>
  <c r="CP19" i="17" s="1"/>
  <c r="CS12" i="17"/>
  <c r="CS19" i="17" s="1"/>
  <c r="CT12" i="17"/>
  <c r="CT19" i="17" s="1"/>
  <c r="B14" i="25"/>
  <c r="B19" i="25" s="1"/>
  <c r="C14" i="25"/>
  <c r="C19" i="25" s="1"/>
  <c r="K8" i="22"/>
  <c r="K9" i="22"/>
  <c r="K10" i="22"/>
  <c r="K11" i="22"/>
  <c r="K12" i="22"/>
  <c r="K13" i="22"/>
  <c r="N14" i="34"/>
  <c r="N20" i="34" s="1"/>
  <c r="M20" i="34"/>
  <c r="C15" i="27" l="1"/>
  <c r="C12" i="27"/>
  <c r="C17" i="27"/>
  <c r="D14" i="25"/>
  <c r="D19" i="25" s="1"/>
  <c r="B7" i="27"/>
  <c r="DF9" i="17"/>
  <c r="DE8" i="17"/>
  <c r="DF7" i="17"/>
  <c r="DE7" i="17"/>
  <c r="DF8" i="17"/>
  <c r="G20" i="34"/>
  <c r="AC14" i="34"/>
  <c r="AC20" i="34" s="1"/>
  <c r="D19" i="17"/>
  <c r="J12" i="17"/>
  <c r="B25" i="12"/>
  <c r="B29" i="12" s="1"/>
  <c r="B32" i="12" s="1"/>
  <c r="J7" i="43"/>
  <c r="CV12" i="17"/>
  <c r="CV19" i="17" s="1"/>
  <c r="CI12" i="17"/>
  <c r="CI19" i="17" s="1"/>
  <c r="C8" i="27"/>
  <c r="F23" i="5"/>
  <c r="F16" i="5"/>
  <c r="C62" i="5"/>
  <c r="L14" i="18"/>
  <c r="L19" i="18" s="1"/>
  <c r="F7" i="5"/>
  <c r="BP12" i="17"/>
  <c r="B8" i="27"/>
  <c r="B12" i="27"/>
  <c r="B13" i="27"/>
  <c r="C13" i="27"/>
  <c r="F55" i="5"/>
  <c r="AU19" i="17"/>
  <c r="BE12" i="17"/>
  <c r="BE19" i="17" s="1"/>
  <c r="L13" i="41"/>
  <c r="J8" i="43"/>
  <c r="B10" i="27"/>
  <c r="C19" i="17"/>
  <c r="B11" i="27"/>
  <c r="J11" i="43"/>
  <c r="J9" i="43"/>
  <c r="E12" i="43"/>
  <c r="F13" i="41"/>
  <c r="J10" i="43"/>
  <c r="I12" i="43"/>
  <c r="K25" i="12"/>
  <c r="K29" i="12" s="1"/>
  <c r="K32" i="12" s="1"/>
  <c r="K14" i="22"/>
  <c r="K19" i="22" s="1"/>
  <c r="M14" i="24"/>
  <c r="M19" i="24" s="1"/>
  <c r="M19" i="18"/>
  <c r="E43" i="33"/>
  <c r="E62" i="5"/>
  <c r="BQ12" i="17"/>
  <c r="BQ19" i="17" s="1"/>
  <c r="F29" i="5"/>
  <c r="BF12" i="17"/>
  <c r="BF19" i="17" s="1"/>
  <c r="DF19" i="17" s="1"/>
  <c r="CU19" i="17"/>
  <c r="CH12" i="17"/>
  <c r="CH19" i="17" s="1"/>
  <c r="L14" i="24"/>
  <c r="L19" i="24" s="1"/>
  <c r="C7" i="27"/>
  <c r="C19" i="22"/>
  <c r="C10" i="27"/>
  <c r="J14" i="22"/>
  <c r="J19" i="22" s="1"/>
  <c r="E14" i="25"/>
  <c r="E19" i="25" s="1"/>
  <c r="C9" i="27"/>
  <c r="AB14" i="34"/>
  <c r="AB20" i="34" s="1"/>
  <c r="C11" i="27"/>
  <c r="E9" i="33"/>
  <c r="J25" i="12"/>
  <c r="J29" i="12" s="1"/>
  <c r="J32" i="12" s="1"/>
  <c r="BP19" i="17" l="1"/>
  <c r="DE19" i="17" s="1"/>
  <c r="DE12" i="17"/>
  <c r="J19" i="17"/>
  <c r="DF12" i="17"/>
  <c r="B14" i="27"/>
  <c r="B20" i="27" s="1"/>
  <c r="F62" i="5"/>
  <c r="E8" i="33"/>
  <c r="C14" i="27"/>
  <c r="C20" i="27" s="1"/>
</calcChain>
</file>

<file path=xl/sharedStrings.xml><?xml version="1.0" encoding="utf-8"?>
<sst xmlns="http://schemas.openxmlformats.org/spreadsheetml/2006/main" count="1276" uniqueCount="671">
  <si>
    <t>Eredeti</t>
  </si>
  <si>
    <t>Előirányzat</t>
  </si>
  <si>
    <t>Megnevezés</t>
  </si>
  <si>
    <t>I. Működési bevételek</t>
  </si>
  <si>
    <t>1. Intézményi működési bevételek</t>
  </si>
  <si>
    <t xml:space="preserve">Módosított </t>
  </si>
  <si>
    <t>– Intézményi működéshez kapcsolódó egyéb bevételek</t>
  </si>
  <si>
    <t>– Intézmények egyéb sajátos bevételei</t>
  </si>
  <si>
    <t>– Általános forgalmi adó bevétel, visszatérülés</t>
  </si>
  <si>
    <t>2.1 Működési célú támogatás értékű bevételek</t>
  </si>
  <si>
    <t>– ebből: TB-től átvett működési célú támogatás</t>
  </si>
  <si>
    <t>– Magánszemélyek Kommunális adója</t>
  </si>
  <si>
    <t>– Iparűzési adó</t>
  </si>
  <si>
    <t>– Gépjárműadó</t>
  </si>
  <si>
    <t>Önkormányzat összesen</t>
  </si>
  <si>
    <t>– Pótlékok, bírságok</t>
  </si>
  <si>
    <t>III. Felhalmozási és tőke jellegű bevételek</t>
  </si>
  <si>
    <t>IV. Támogatási kölcsönök visszatérülése</t>
  </si>
  <si>
    <t>V. Külső finanszírozás bevételei</t>
  </si>
  <si>
    <t>– Fejlesztési hitel</t>
  </si>
  <si>
    <t>Módosított</t>
  </si>
  <si>
    <t>Bevételek</t>
  </si>
  <si>
    <t>Kiadások</t>
  </si>
  <si>
    <t>I. Működési kiadások</t>
  </si>
  <si>
    <t>1. Személyi juttatás</t>
  </si>
  <si>
    <t>– ebből kamat bevétel</t>
  </si>
  <si>
    <t>2. Munkaadókat terhelő járulékok</t>
  </si>
  <si>
    <t>2. Támogatásértékű bevételek</t>
  </si>
  <si>
    <t>3. Dologi és egyéb folyó kiadások</t>
  </si>
  <si>
    <t>– ebből TB-től átvett támogatás</t>
  </si>
  <si>
    <t>4. Pénzeszköz átadás és egyéb támogatás</t>
  </si>
  <si>
    <t>– Működési célú pénzeszköz átadás ÁHT-n kívülre</t>
  </si>
  <si>
    <t>– Szoc. pol. juttatások</t>
  </si>
  <si>
    <t>Müködési bevételek összesen:</t>
  </si>
  <si>
    <t>Működési kiadások összesen:</t>
  </si>
  <si>
    <t>II. Felhalmozási és tőke jellegű bevételek</t>
  </si>
  <si>
    <t>II. Felhalmozási és tőke jellegű kiadások</t>
  </si>
  <si>
    <t>2. Támogatási kölcsön visszatérítés</t>
  </si>
  <si>
    <t>Felhalmozási és tőke jellegű bevételek összesen:</t>
  </si>
  <si>
    <t>Felhalmozási és tőke jellegű kiadások összesen:</t>
  </si>
  <si>
    <t>Fejlesztés finanszírozási bevételei</t>
  </si>
  <si>
    <t>2. Külső finanszírozás</t>
  </si>
  <si>
    <t>Finanszírozási bevételek összesen:</t>
  </si>
  <si>
    <t>Finanszírozási kiadások összesen:</t>
  </si>
  <si>
    <t>Fejlesztési  bevételek összesen:</t>
  </si>
  <si>
    <t>Fejlesztési kiadások összesen:</t>
  </si>
  <si>
    <t>Bevételek összesen:</t>
  </si>
  <si>
    <t>Kiadások összesen:</t>
  </si>
  <si>
    <t>Tartalékok</t>
  </si>
  <si>
    <t>2. Beruházási kiadások ÁFÁ-val</t>
  </si>
  <si>
    <t>– Hitel visszafizetés</t>
  </si>
  <si>
    <t>1. Felhalmozási és tőke jellegű bevétel</t>
  </si>
  <si>
    <t>Ssz.</t>
  </si>
  <si>
    <t>Kiadási előirányzat megnevezése</t>
  </si>
  <si>
    <t xml:space="preserve">Eredeti </t>
  </si>
  <si>
    <t>1.</t>
  </si>
  <si>
    <t>2.</t>
  </si>
  <si>
    <t>3.</t>
  </si>
  <si>
    <t>I.</t>
  </si>
  <si>
    <t>4.</t>
  </si>
  <si>
    <t>5.</t>
  </si>
  <si>
    <t>6.</t>
  </si>
  <si>
    <t>7.</t>
  </si>
  <si>
    <t>II.</t>
  </si>
  <si>
    <t>III.</t>
  </si>
  <si>
    <t>Dologi és egyéb folyó kiadások</t>
  </si>
  <si>
    <t>Személyi juttatások összesen:</t>
  </si>
  <si>
    <t>Társadalombiztosítási járulék</t>
  </si>
  <si>
    <t>Munkerőpiaci fogl. Járulék</t>
  </si>
  <si>
    <t xml:space="preserve">Táppénz hozzájárulás </t>
  </si>
  <si>
    <t>Munkaadókat terhelő járulékok áht-n kívülre</t>
  </si>
  <si>
    <t>Készletbeszerzések</t>
  </si>
  <si>
    <t>Szolgáltatások</t>
  </si>
  <si>
    <t>Általános forgalmi adó kiadása</t>
  </si>
  <si>
    <t>kiküldetés, reprezentáció, reklám kiadások</t>
  </si>
  <si>
    <t>Egyéb folyó kiadások</t>
  </si>
  <si>
    <t>IV.</t>
  </si>
  <si>
    <t xml:space="preserve"> Egyéb folyó kiadások összesen:</t>
  </si>
  <si>
    <t>V.</t>
  </si>
  <si>
    <t>VI.</t>
  </si>
  <si>
    <t>Ellátottak pénzbeli juttatásai összesen:</t>
  </si>
  <si>
    <t>Működési célú pénzeszközátadás államháztartáson kívülre</t>
  </si>
  <si>
    <t>Működési célú pénzeszközátadás államháztartáson belülre</t>
  </si>
  <si>
    <t>Felhalmozási célú pénzeszközátadás államháztartáson belülre</t>
  </si>
  <si>
    <t>Társadalom- és szociálpolitikai juttatások</t>
  </si>
  <si>
    <t>VII.</t>
  </si>
  <si>
    <t>VIII.</t>
  </si>
  <si>
    <t>IX.</t>
  </si>
  <si>
    <t>X.</t>
  </si>
  <si>
    <t>Nyugdíjbiztosítási pénzbeli ellátások</t>
  </si>
  <si>
    <t>Egészségbiztosítási Pénzbeli ellátások</t>
  </si>
  <si>
    <t>Munkaerő piaci pénzbeli ellátások</t>
  </si>
  <si>
    <t>Háztartások közvetett támogatása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</si>
  <si>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</si>
  <si>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</si>
  <si>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</si>
  <si>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</si>
  <si>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</si>
  <si>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Ingatlanok felújítása</t>
  </si>
  <si>
    <t>Járművek felújítása</t>
  </si>
  <si>
    <t>Felújítás előzetesen felszámított ÁFA-ja</t>
  </si>
  <si>
    <t>XI.</t>
  </si>
  <si>
    <t>Felújítás összesen:</t>
  </si>
  <si>
    <t>8.</t>
  </si>
  <si>
    <t>9.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</si>
  <si>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</si>
  <si>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</si>
  <si>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</si>
  <si>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</si>
  <si>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</si>
  <si>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</si>
  <si>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Állami készletek tartalékok felhalmozási kiadásai</t>
  </si>
  <si>
    <t>Pénzügyi befektetések kiadásai</t>
  </si>
  <si>
    <t>Beruházások általános forgalmiadója</t>
  </si>
  <si>
    <t>XII.</t>
  </si>
  <si>
    <t>Felhalmozási és pénzügyi befektetések összesen:</t>
  </si>
  <si>
    <t>Kölcsönök nyújtása és törlesztése</t>
  </si>
  <si>
    <t>Az I. – XII. pontba nem tartozó kiadások összesen:</t>
  </si>
  <si>
    <t>XIII.</t>
  </si>
  <si>
    <t>Kiadások összesen (I – XIII-ig):</t>
  </si>
  <si>
    <t>– Fejlesztési hitel kamata</t>
  </si>
  <si>
    <t>– Céltartalék</t>
  </si>
  <si>
    <t>– Általános tartalék</t>
  </si>
  <si>
    <t xml:space="preserve">III.Finanszírozási kiadások </t>
  </si>
  <si>
    <t>– Nyújtott kölcsön</t>
  </si>
  <si>
    <t>Teljesítés</t>
  </si>
  <si>
    <t>Teljesítés a mód.kv %-ban</t>
  </si>
  <si>
    <t>Cél</t>
  </si>
  <si>
    <t>Sor-szám</t>
  </si>
  <si>
    <t>Alcím</t>
  </si>
  <si>
    <t>Igazgatás</t>
  </si>
  <si>
    <t>Összesen:</t>
  </si>
  <si>
    <t>Összesen</t>
  </si>
  <si>
    <t>Adatok ezer forintban</t>
  </si>
  <si>
    <t>Szakfeladat megnevezése</t>
  </si>
  <si>
    <t>Redszeres gyermekvédelmi támogatás</t>
  </si>
  <si>
    <t>Rendszeres szociális segély</t>
  </si>
  <si>
    <t>Lakásfenntartási támogatás</t>
  </si>
  <si>
    <t>Átmeneti segély</t>
  </si>
  <si>
    <t>Köztemetés</t>
  </si>
  <si>
    <t>Közgyógyellátás</t>
  </si>
  <si>
    <t>ÖSSZESEN:</t>
  </si>
  <si>
    <t>Egyes szociális feladatok kiegészítő támogatása</t>
  </si>
  <si>
    <t>- Gyermekvédelmi támogatás</t>
  </si>
  <si>
    <t>Polgármesteri Hivatal</t>
  </si>
  <si>
    <t>Szakfeladat</t>
  </si>
  <si>
    <t>Közalkalmazott</t>
  </si>
  <si>
    <t>Köztisztviselő</t>
  </si>
  <si>
    <t>Terv</t>
  </si>
  <si>
    <t>Tény</t>
  </si>
  <si>
    <t>adatok: fő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</si>
  <si>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</si>
  <si>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</si>
  <si>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</si>
  <si>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</si>
  <si>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</si>
  <si>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</si>
  <si>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</si>
  <si>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</si>
  <si>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</si>
  <si>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</si>
  <si>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</si>
  <si>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</si>
  <si>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</si>
  <si>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</si>
  <si>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841112 Önkormányzati jogalkotás</t>
  </si>
  <si>
    <t>Bevétel megnevezése</t>
  </si>
  <si>
    <t>Intézményi működéshez kapcsolódó egyéb bevétel</t>
  </si>
  <si>
    <t>Intézmények egyéb sajátos bevételei</t>
  </si>
  <si>
    <t>ÁFA bevételek</t>
  </si>
  <si>
    <t>Támogatás értékű bevételek</t>
  </si>
  <si>
    <t>Helyi adók</t>
  </si>
  <si>
    <t>Átengedett központi adók</t>
  </si>
  <si>
    <t>Bírság, pótlék egyéb sajátos bevételek</t>
  </si>
  <si>
    <t>I. Működési bevételek összesen:</t>
  </si>
  <si>
    <t>II. Önkormányzatok költségvetési támogatása</t>
  </si>
  <si>
    <t>910502-1 Művelődési Ház</t>
  </si>
  <si>
    <t>910123-1      Könyvtár</t>
  </si>
  <si>
    <t>Polgármesteri Hivatal Összesen</t>
  </si>
  <si>
    <t>Mind Összesen</t>
  </si>
  <si>
    <t>Közvilágítás</t>
  </si>
  <si>
    <t>Lakás támogatás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</si>
  <si>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</si>
  <si>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</si>
  <si>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</si>
  <si>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</si>
  <si>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</si>
  <si>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</si>
  <si>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</si>
  <si>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</si>
  <si>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tartalék, Céltartalék</t>
  </si>
  <si>
    <t>Mindösszesen</t>
  </si>
  <si>
    <t>Kiadások jogcímenként</t>
  </si>
  <si>
    <t>Ált. tartalék</t>
  </si>
  <si>
    <t>Céltartalék</t>
  </si>
  <si>
    <t>Int. étkeztetés</t>
  </si>
  <si>
    <t>Nevelés</t>
  </si>
  <si>
    <t>Napköziotthonos Óvoda</t>
  </si>
  <si>
    <t>Gondozási Központ</t>
  </si>
  <si>
    <t>Gondozó ház</t>
  </si>
  <si>
    <t>Nappali sz. ellátás</t>
  </si>
  <si>
    <t>Házigondozás</t>
  </si>
  <si>
    <t>Védőnők</t>
  </si>
  <si>
    <t>Szoc. Étkezés</t>
  </si>
  <si>
    <t>Justh Zsigmond Művelődési Ház és Könyvtár</t>
  </si>
  <si>
    <t>Műv. Ház</t>
  </si>
  <si>
    <t>Közösségi Ház</t>
  </si>
  <si>
    <t>Könyvtár</t>
  </si>
  <si>
    <t>Műv. Ház összesen</t>
  </si>
  <si>
    <t>Foglalkoztatottak + Képviselők együtt</t>
  </si>
  <si>
    <t>Egészségügyi hozzájárulás</t>
  </si>
  <si>
    <t>910502-1 01 Közösségi ház</t>
  </si>
  <si>
    <t>Gondozási K. Összesen</t>
  </si>
  <si>
    <t>MINDÖSSZESEN:</t>
  </si>
  <si>
    <t>Létszám (fő):</t>
  </si>
  <si>
    <t>G Á D O R O S</t>
  </si>
  <si>
    <t>GÁDOROS ÖSSZESEN</t>
  </si>
  <si>
    <t>ÖNKORMÁNYZAT ÖSSZESEN</t>
  </si>
  <si>
    <t xml:space="preserve">Justh Zsigmond Művelődési ház és Könyvtár </t>
  </si>
  <si>
    <t>Önkormányzat</t>
  </si>
  <si>
    <t>Ált. tart</t>
  </si>
  <si>
    <t>Város- és Községg</t>
  </si>
  <si>
    <t>Iskola eü</t>
  </si>
  <si>
    <t>Tel. Hulladék</t>
  </si>
  <si>
    <t>Civil szerv tám</t>
  </si>
  <si>
    <t>Belf-i fin. kiad.(felh. kamat)</t>
  </si>
  <si>
    <t>Fogorvosi alapellátás 862301</t>
  </si>
  <si>
    <t>Város- és községgazdálkodás</t>
  </si>
  <si>
    <t>Foglalkoztatást helyettesítő támogatás</t>
  </si>
  <si>
    <t>Egészségkárosultak rendszeres szociális segélye</t>
  </si>
  <si>
    <t xml:space="preserve">1. Belső finanszírozás </t>
  </si>
  <si>
    <t>Belföldi finanszírozási kiadás (felhalmozott kamat)</t>
  </si>
  <si>
    <t>Gondozási Központ Családsegítő és Védőnői Szolgálat</t>
  </si>
  <si>
    <t>– Beruházás célú támog.értékű bev.fejl.EU-s progr</t>
  </si>
  <si>
    <t>– Beruházás c.támog.értékű bev.ÁHT-n kívülről</t>
  </si>
  <si>
    <t>3. Támogatás értékű felhalm. bevétel</t>
  </si>
  <si>
    <t>4. Beruházások Áfa visszatérülése</t>
  </si>
  <si>
    <t>680002 Nem lakóingatlan bérbeadása</t>
  </si>
  <si>
    <t>Működési célú kamat kiadások</t>
  </si>
  <si>
    <t>-Működési hitel (folyószámla)</t>
  </si>
  <si>
    <t>7.Külső finanszírozás</t>
  </si>
  <si>
    <t xml:space="preserve"> -Bérleti díj bevételek </t>
  </si>
  <si>
    <t xml:space="preserve"> -Továbbszámlázott belföldi szolgáltatás</t>
  </si>
  <si>
    <t xml:space="preserve"> -Működési célú kamat bevételek</t>
  </si>
  <si>
    <t>2.2 Önkormányzatok működési támogatása</t>
  </si>
  <si>
    <t>2. Működési célú támogatások államházt.belül.</t>
  </si>
  <si>
    <t>3. Működési célú átvett pénzeszköz államh.kív.</t>
  </si>
  <si>
    <t>4. Közhatalmi bevételek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</si>
  <si>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</si>
  <si>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</si>
  <si>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</si>
  <si>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</si>
  <si>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4. Felhalm.célú visszatér.támog.kölcsönök visszatér.</t>
  </si>
  <si>
    <t>III. Belső finanszírozás bevételei</t>
  </si>
  <si>
    <t>– Hitel és kölcsön felvétel államháztartáson kívülről</t>
  </si>
  <si>
    <t>IV. Külső finanszírozás bevételei</t>
  </si>
  <si>
    <t>Bérleti díjak</t>
  </si>
  <si>
    <t>Működ.célú tám.ÁHT.belülről</t>
  </si>
  <si>
    <t>Működ.célú tám.ÁHT.kivülről</t>
  </si>
  <si>
    <t>Közhatalmi bevételek</t>
  </si>
  <si>
    <t>II/4. Támog.kölcsönök visszatérülése</t>
  </si>
  <si>
    <t>III. Belső finanszírozás bev.</t>
  </si>
  <si>
    <t>Bérleti díj</t>
  </si>
  <si>
    <t>Működ.célú tám ÁHT.belülről</t>
  </si>
  <si>
    <t>Működ.célú tám ÁHT.kívülről</t>
  </si>
  <si>
    <t>III. Belső finanszírozás bevétele</t>
  </si>
  <si>
    <t>IV.Külső finanszírozás bevétele</t>
  </si>
  <si>
    <t xml:space="preserve">Működ.célú tám.ÁHT.belülről </t>
  </si>
  <si>
    <t xml:space="preserve">Működ.célú tám.ÁHT.kívülről </t>
  </si>
  <si>
    <t>Köhatalmi bevételek</t>
  </si>
  <si>
    <t>II/4. Támogatási kölcsönök visszatérülése</t>
  </si>
  <si>
    <t>Működ.célú tám.ÁHT.kívülről</t>
  </si>
  <si>
    <t>Működ.célú tám.ÁHT belülről</t>
  </si>
  <si>
    <t>II.Felhalmozási és tőke jellegű bevételek</t>
  </si>
  <si>
    <t>III.Belső finanszírozás bevétele</t>
  </si>
  <si>
    <t>Működ.célú támog.ÁHT.belülről</t>
  </si>
  <si>
    <t>Működ.célú támog.ÁHT.kívülről</t>
  </si>
  <si>
    <t xml:space="preserve">III.Belső finanszírozás bevétele </t>
  </si>
  <si>
    <t>IV. Külső finanszírozás bevétele</t>
  </si>
  <si>
    <t>GÁDOROS ÖSSZESEN:</t>
  </si>
  <si>
    <t>Közutak üzemelt</t>
  </si>
  <si>
    <t>Munkaadókat terhelő járulékok össz:</t>
  </si>
  <si>
    <t>Pénzeszközátadás egyéb támogatás össz:</t>
  </si>
  <si>
    <t>Gépek berendezések és felsz. felújítása</t>
  </si>
  <si>
    <t>- ebböl Önkormányzat működési támog.</t>
  </si>
  <si>
    <t>3. Közhatalmi bevételek</t>
  </si>
  <si>
    <t>4. Működés belső finanszírozás bevételei</t>
  </si>
  <si>
    <t>- Pénzmaradvány</t>
  </si>
  <si>
    <t>Társadalom és szociálpolitikai juttatások 2014. évi költségvetés kiadásai</t>
  </si>
  <si>
    <t>3. Felhalm.célú pénzeszk.átadás</t>
  </si>
  <si>
    <t>Sorszám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</si>
  <si>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</si>
  <si>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</si>
  <si>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</si>
  <si>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</si>
  <si>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</si>
  <si>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</si>
  <si>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</si>
  <si>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Békés megyei Mezőgazdasági Szakigazgatási Hivatal bérleti díj</t>
  </si>
  <si>
    <t>Térítési díjak:</t>
  </si>
  <si>
    <t>– Szociális étkezés</t>
  </si>
  <si>
    <t>– Bentlakásos ellátás</t>
  </si>
  <si>
    <t>Kiadások összesen</t>
  </si>
  <si>
    <t>Bevételek összesen</t>
  </si>
  <si>
    <t>Intézmény</t>
  </si>
  <si>
    <t>Saját bevétel</t>
  </si>
  <si>
    <t>Állami támogatás</t>
  </si>
  <si>
    <t>Intézmény finanszírozás</t>
  </si>
  <si>
    <t>Személyi juttatások</t>
  </si>
  <si>
    <t>Munkaadó-kat terhelő járulékok</t>
  </si>
  <si>
    <t>Dologi kiadások</t>
  </si>
  <si>
    <t>Szociális ellátás kiadásai</t>
  </si>
  <si>
    <t>Justh Zsigmond Művelődési Ház</t>
  </si>
  <si>
    <t>ÖSSZESEN (1+…...+5)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</si>
  <si>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</si>
  <si>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</si>
  <si>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</si>
  <si>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</si>
  <si>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KÖTELEZŐ, ÖNKÉNT VÁLLALT ÉS ÁLLAMIGAZGATÁSI FELADATOK SZERINT</t>
  </si>
  <si>
    <t xml:space="preserve">Bevételek </t>
  </si>
  <si>
    <t>Kötelező feladathoz kapcsolódó</t>
  </si>
  <si>
    <t>Önként vállalt feladathoz kapcsolódó</t>
  </si>
  <si>
    <t>államigaz-gatási feladathoz kapcsolódó</t>
  </si>
  <si>
    <t>Önkormányzat által finanszírozott</t>
  </si>
  <si>
    <t>Művelődési Ház</t>
  </si>
  <si>
    <t>ÖSSZESEN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</si>
  <si>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</si>
  <si>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</si>
  <si>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</si>
  <si>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</si>
  <si>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</si>
  <si>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 xml:space="preserve"> Köztemető fenntartása</t>
  </si>
  <si>
    <t>Önkormányzat elszámolása</t>
  </si>
  <si>
    <t>Ifjúság eü.-i gondozás</t>
  </si>
  <si>
    <t xml:space="preserve"> Igazgatási tevékenység</t>
  </si>
  <si>
    <t xml:space="preserve"> Óvodai intézményi étkeztetés</t>
  </si>
  <si>
    <t xml:space="preserve"> Óvodai nevelés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</si>
  <si>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</si>
  <si>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</si>
  <si>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</si>
  <si>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</si>
  <si>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</si>
  <si>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>Napközi Oth. Óvoda</t>
  </si>
  <si>
    <t>Polg.Hivatal</t>
  </si>
  <si>
    <t>Gondozási Közp.</t>
  </si>
  <si>
    <t>államigazg. feladathoz kapcs.</t>
  </si>
  <si>
    <t>GÁDOROS NAGYK. ÖNKORM. BEVÉTELI ÉS KIADÁSI ELŐIRÁNYZATAINAK MEGOSZLÁSA</t>
  </si>
  <si>
    <t>Működőképesség megőrzését szolg.kieg.támog.</t>
  </si>
  <si>
    <t>Projekt megnevezése</t>
  </si>
  <si>
    <t>Tárgyévi bevétel</t>
  </si>
  <si>
    <t>Tárgyévi kiadás</t>
  </si>
  <si>
    <t>Képviselő+Polgm.</t>
  </si>
  <si>
    <t>Egyéb bérrend.</t>
  </si>
  <si>
    <t>Felhalmozási célú pénzeszköz átadás</t>
  </si>
  <si>
    <t>Módosítás</t>
  </si>
  <si>
    <t xml:space="preserve"> Pénzmaradvány igénybevétele</t>
  </si>
  <si>
    <t xml:space="preserve">– Egyéb adó </t>
  </si>
  <si>
    <t>Szociális hozzájárulási adó</t>
  </si>
  <si>
    <t>Személyi jövedelemadó</t>
  </si>
  <si>
    <t>Egyéb segélyek</t>
  </si>
  <si>
    <t>Lakásfenntartási támogatás természetben</t>
  </si>
  <si>
    <t>Kedvezményes szociális hozzájárulási adó</t>
  </si>
  <si>
    <t>V. Áht-n belüli államihj. megelőlegezés</t>
  </si>
  <si>
    <t>5. Ellátottak pénzbeli juttatásai</t>
  </si>
  <si>
    <t>6. Tartalékok</t>
  </si>
  <si>
    <t>1. Felújítási kiadások ÁFÁ-val</t>
  </si>
  <si>
    <t>Teljesít</t>
  </si>
  <si>
    <t>V. Megelőlegezés</t>
  </si>
  <si>
    <t>V. Államihj. megelőlegezés</t>
  </si>
  <si>
    <t>Tárgyi eszköz</t>
  </si>
  <si>
    <t>Gépjárműadó mentesség</t>
  </si>
  <si>
    <t>#</t>
  </si>
  <si>
    <t>Gazdasági társaságok száma (db)</t>
  </si>
  <si>
    <t>Befektetett eszközök</t>
  </si>
  <si>
    <t>Befektetett eszk.-ből-Immateriális javak</t>
  </si>
  <si>
    <t>Befektetett eszk.-ből-Tárgyi eszközök</t>
  </si>
  <si>
    <t>Befektetett eszk.-ből:-Befektetett pénzgyi eszközök</t>
  </si>
  <si>
    <t>Befektetett eszk.-ből:-Vagyonkezelésbe átvett eszközök</t>
  </si>
  <si>
    <t>Forgóeszközök</t>
  </si>
  <si>
    <t>Forgóeszközökből:-Készletek</t>
  </si>
  <si>
    <t>Forgóeszközökból:-Követelések</t>
  </si>
  <si>
    <t>Forgóeszközökből:-Értékpapírok</t>
  </si>
  <si>
    <t>Forgóeszközökből:-Pénzeszközök</t>
  </si>
  <si>
    <t>Saját tőke</t>
  </si>
  <si>
    <t>Saját tőkéből:-Jegyzett tőke</t>
  </si>
  <si>
    <t>Saját tőkéből:-Tőketartalék</t>
  </si>
  <si>
    <t>Saját tőkéből:-Eredménytartalék</t>
  </si>
  <si>
    <t>Kötelezettségek összesen:</t>
  </si>
  <si>
    <t>Kötelezettségekből:-Hosszú lejáratú kötelezettségek</t>
  </si>
  <si>
    <t>hosszú lejáratúból:- Tartozások kötvénykibocsátásból</t>
  </si>
  <si>
    <t>hosszú lejáratúból:- Beruházási és fejlesztési hitelek</t>
  </si>
  <si>
    <t>hosszú lejáratúból:- Egyéb hosszú lejáratú hitelek és kötelezettségek</t>
  </si>
  <si>
    <t>hosszú lejáratúból:- Tartós kötelezettségek kapcsolt, vagy egyéb részesedési viszonyban lévő vállalkozással szemben</t>
  </si>
  <si>
    <t>hosszú lejáratúból:- Egyéb hosszú lejáratú kötelezettségek</t>
  </si>
  <si>
    <t>Kötelezettségekből:- Rövid lejáratú kötelezettségek</t>
  </si>
  <si>
    <t>rövid lejáratúból-Rövid lejáratú kölcsönök és hitelek</t>
  </si>
  <si>
    <t>rövid lejáratúból- Vevőktől kapott előlegek</t>
  </si>
  <si>
    <t xml:space="preserve">rövid lejáratúból- Kötelezettségek áruszállításból és szolgáltatásból </t>
  </si>
  <si>
    <t>rövid lejáratúból- rovid lejárató kötelezettségek kapcsolt, vagy egyéb részesedési viszonyban lévő vállalkozssal szemben</t>
  </si>
  <si>
    <t>rövid lejáratúból- Egyéb rövid lejáratú kötelezettségek</t>
  </si>
  <si>
    <t>Mérlegfőösszeg</t>
  </si>
  <si>
    <t>Értékesítés nettó árbevétale</t>
  </si>
  <si>
    <t xml:space="preserve">Üzemi (üzleti) tevékenység eredménye </t>
  </si>
  <si>
    <t>Kifizetett osztalék és részesedés</t>
  </si>
  <si>
    <t>Mérleg szerinti eredmény</t>
  </si>
  <si>
    <t>Óvoda</t>
  </si>
  <si>
    <t>Alaptevékenység költségvetési bevételei</t>
  </si>
  <si>
    <t>Alaptevékenység költségvetési kiadásai</t>
  </si>
  <si>
    <t>I. Alaptevékenység költségvetési egyenlege</t>
  </si>
  <si>
    <t>Alaptevékenység finanszírozási bevételei</t>
  </si>
  <si>
    <t>Alaptevékenység finanszírozási kiadásai</t>
  </si>
  <si>
    <t>II. Alaptevékenység finanszírozási egyenlege</t>
  </si>
  <si>
    <t>A)  Alaptevékenység maradványa</t>
  </si>
  <si>
    <t>Vállakozási tevékenység költségvetési bevételei</t>
  </si>
  <si>
    <t>Vállakozási tevékenység költségvetési kiadásai</t>
  </si>
  <si>
    <t>III. Vállakozási tevékenység költségvetési egyenlege</t>
  </si>
  <si>
    <t>Vállakozási tevékenység finanszírozási bevételei</t>
  </si>
  <si>
    <t>Vállakozási tevékenység finanszírozási kiadásai</t>
  </si>
  <si>
    <t>IV. Vállakozási tevékenység finanszírozási egyenlege</t>
  </si>
  <si>
    <t>B) Vállakozási tevékenység maradványa</t>
  </si>
  <si>
    <t>C) Összes maradvány</t>
  </si>
  <si>
    <t>D) Alaptevékenységkötelezettségvállalással terhelt maradványa</t>
  </si>
  <si>
    <t>E) Alaptevékenység szabad maradványa</t>
  </si>
  <si>
    <t>F) Vállalkozási tevékenységet terhelő befizetési kötelezettség</t>
  </si>
  <si>
    <t>G) Vállalkozási tevékenység felhasználható maradványa</t>
  </si>
  <si>
    <t>Polg. Hivatal</t>
  </si>
  <si>
    <t>előző évi</t>
  </si>
  <si>
    <t>tárgy évi</t>
  </si>
  <si>
    <t xml:space="preserve">Eszközök </t>
  </si>
  <si>
    <t>Vagyoni értékű jogok</t>
  </si>
  <si>
    <t>Szellemi termékek</t>
  </si>
  <si>
    <t>A/1 Immateriális javak</t>
  </si>
  <si>
    <t>Ingatlanok</t>
  </si>
  <si>
    <t>Gépek</t>
  </si>
  <si>
    <t>Tenyészállatok</t>
  </si>
  <si>
    <t>Beruházások</t>
  </si>
  <si>
    <t>A/2 Tárgyieszközök</t>
  </si>
  <si>
    <t>Tartós  részesedések</t>
  </si>
  <si>
    <t>Értékpapírok</t>
  </si>
  <si>
    <t>A/III Befektetett pénzügyi eszközök</t>
  </si>
  <si>
    <t>A/IV Koncesszióba,vagyonkezelésbe adott eszközök</t>
  </si>
  <si>
    <t>A) Nemzetivagyonba Tartozó Befektetett Eszközök</t>
  </si>
  <si>
    <t>B/1 Készletek</t>
  </si>
  <si>
    <t>B/II Értékpapirok</t>
  </si>
  <si>
    <t>B) Nemzeti Vagyonba Tartozó Forgóeszközök</t>
  </si>
  <si>
    <t>Hosszú lejáratú betétek</t>
  </si>
  <si>
    <t>Pénztárak</t>
  </si>
  <si>
    <t>Forintszámlák</t>
  </si>
  <si>
    <t>Idegen pénzeszközök</t>
  </si>
  <si>
    <t>C) Pénzeszközök</t>
  </si>
  <si>
    <t>D/II Költségvetési évben esedékes követelés</t>
  </si>
  <si>
    <t>D/II Költségvetési évet követően esedékes követelés</t>
  </si>
  <si>
    <t>Adott előlegek</t>
  </si>
  <si>
    <t>D/III Követelés jellegű elszámolás</t>
  </si>
  <si>
    <t>D Követelések</t>
  </si>
  <si>
    <t>E) Egyéb sajátos eszközoldali elszámolások</t>
  </si>
  <si>
    <t>F) Aktív időbeli elszámolások</t>
  </si>
  <si>
    <t>ESZKÖZÖK ÖSSZESEN:</t>
  </si>
  <si>
    <t>Források</t>
  </si>
  <si>
    <t>G/I Nemzeti vagyon induláskori értéke</t>
  </si>
  <si>
    <t>G/II Nemzeti vagyon változásai</t>
  </si>
  <si>
    <t>G/III Egyéb eszköz induláskori értéke és változásai</t>
  </si>
  <si>
    <t>G/IVFelhalmozott eredmény</t>
  </si>
  <si>
    <t>G/VI Mérleg szerinti eredmény</t>
  </si>
  <si>
    <t>G Saját tőke</t>
  </si>
  <si>
    <t>H/I Költségvetési évben esedékes kötelezettség</t>
  </si>
  <si>
    <t>H/II Költségvetési évet követően esedékes  kötelezettség</t>
  </si>
  <si>
    <t>H/III Kötelezettség jellegű sajátos elszámolás</t>
  </si>
  <si>
    <t>H) Kötelezettségek</t>
  </si>
  <si>
    <t>I) Egyéb sajátos forrásoldali elszámolás</t>
  </si>
  <si>
    <t>J) Kincstári számlavezetéssel kapcsolatos elszámolás</t>
  </si>
  <si>
    <t>K) Passzív időbeli elhatárolások</t>
  </si>
  <si>
    <t>FORRÁSOK ÖSSZESEN:</t>
  </si>
  <si>
    <t>01</t>
  </si>
  <si>
    <t>Közhatalmi eredményszemléletű bevétel</t>
  </si>
  <si>
    <t>02</t>
  </si>
  <si>
    <t>Eszközök értékesítése esz. Bevételei</t>
  </si>
  <si>
    <t>03</t>
  </si>
  <si>
    <t>Tevékenység egyéb esz. bevétele</t>
  </si>
  <si>
    <t>I</t>
  </si>
  <si>
    <t>Tevékenység nettó esz. bevétele</t>
  </si>
  <si>
    <t>04</t>
  </si>
  <si>
    <t>Saját termelésű készlet áll. változása</t>
  </si>
  <si>
    <t>05</t>
  </si>
  <si>
    <t>Saját előállítású eszközök aktivált értéke</t>
  </si>
  <si>
    <t>II</t>
  </si>
  <si>
    <t>Aktivált saját teljesítmények értéke</t>
  </si>
  <si>
    <t>06</t>
  </si>
  <si>
    <t>Központi működési támogatások</t>
  </si>
  <si>
    <t>07</t>
  </si>
  <si>
    <t>Egyéb működési támogatások</t>
  </si>
  <si>
    <t>08</t>
  </si>
  <si>
    <t>Különféle egyéb esz. Bevételek</t>
  </si>
  <si>
    <t>III</t>
  </si>
  <si>
    <t>Egyéb eredmény szemléletű bevételek</t>
  </si>
  <si>
    <t>09</t>
  </si>
  <si>
    <t>Anyag költség</t>
  </si>
  <si>
    <t>10</t>
  </si>
  <si>
    <t>Igénybe vett szolgáltatások értéke</t>
  </si>
  <si>
    <t>11</t>
  </si>
  <si>
    <t>Eladott árúk beszerzési értéke</t>
  </si>
  <si>
    <t>12</t>
  </si>
  <si>
    <t>Eladott (közvetített) szolgáltatások értéke</t>
  </si>
  <si>
    <t>IV</t>
  </si>
  <si>
    <t>Anyag jellegű ráfordítások</t>
  </si>
  <si>
    <t>Bérköltség</t>
  </si>
  <si>
    <t>Személyi jellegű egyéb kifizetések</t>
  </si>
  <si>
    <t>Bérjárulékok</t>
  </si>
  <si>
    <t>V</t>
  </si>
  <si>
    <t>Személyi jellegű ráfordítások</t>
  </si>
  <si>
    <t>VI</t>
  </si>
  <si>
    <t>Értékcsökkenési leírás</t>
  </si>
  <si>
    <t>VII</t>
  </si>
  <si>
    <t>Egyéb ráfordítások</t>
  </si>
  <si>
    <t>A)</t>
  </si>
  <si>
    <t>TEVÉKENYSÉGEK EREDMÉNYE</t>
  </si>
  <si>
    <t>Kapott osztalék</t>
  </si>
  <si>
    <t xml:space="preserve">Kapott kamatok </t>
  </si>
  <si>
    <t>Pénzügyi műveletek egyéb esz. bevételei</t>
  </si>
  <si>
    <t>18a</t>
  </si>
  <si>
    <t>-ebből árfolyam nyereség</t>
  </si>
  <si>
    <t>VIII</t>
  </si>
  <si>
    <t>Pénzügyi műveletek esz. bevételei</t>
  </si>
  <si>
    <t>Fizetendő kamatok</t>
  </si>
  <si>
    <t>Részesedések, értékpapirok értékvesztése</t>
  </si>
  <si>
    <t>Pénzügyi műveletek egyéb ráfordításai</t>
  </si>
  <si>
    <t>21a</t>
  </si>
  <si>
    <t>-ebből árfolyam veszteség</t>
  </si>
  <si>
    <t>IX</t>
  </si>
  <si>
    <t>Pénzügyi műveletek ráfordításai</t>
  </si>
  <si>
    <t>B)</t>
  </si>
  <si>
    <t>PÉNZÜGYIMŰVELETEK EREDMÉNYE</t>
  </si>
  <si>
    <t>C)</t>
  </si>
  <si>
    <t>SZOKÁSOS EREDMÉNY</t>
  </si>
  <si>
    <t>Felhalmozási célú támogatások esz. bevét.</t>
  </si>
  <si>
    <t>Külön féle esz. Bevétel</t>
  </si>
  <si>
    <t>X</t>
  </si>
  <si>
    <t>Rendkívüli eredmény szemléletű bevétel</t>
  </si>
  <si>
    <t>XI</t>
  </si>
  <si>
    <t>Rendkívüli ráfordítások</t>
  </si>
  <si>
    <t>D)</t>
  </si>
  <si>
    <t>RENDKÍVÜLI EREDMÉNY</t>
  </si>
  <si>
    <t>E)</t>
  </si>
  <si>
    <t>MÉRLEG SZERINTI EREDMÉNY</t>
  </si>
  <si>
    <t>Az Önkormányzat hitel felvételből fennálló</t>
  </si>
  <si>
    <t>Lejárat időpontja</t>
  </si>
  <si>
    <t xml:space="preserve"> -Mezőgazdasági termények értékesítése</t>
  </si>
  <si>
    <t>Általános tartalék</t>
  </si>
  <si>
    <t>Céltatalék fejlesztéshez</t>
  </si>
  <si>
    <t>ÁHT.-n belüli megelőlegezés visszafizetése</t>
  </si>
  <si>
    <t xml:space="preserve"> </t>
  </si>
  <si>
    <t>Mósosít</t>
  </si>
  <si>
    <t>Startmunka mintaprogram</t>
  </si>
  <si>
    <t>Start Közfogl.</t>
  </si>
  <si>
    <t>Háziorvos</t>
  </si>
  <si>
    <t>Zöldterület kez</t>
  </si>
  <si>
    <t>Köztemető fenn</t>
  </si>
  <si>
    <t>10.</t>
  </si>
  <si>
    <t>Megelőleg.visszafiz.</t>
  </si>
  <si>
    <t>Bentlakásos intézmény fejlesztése  K-2014-TIOP-3.4.2-11/1-0037996/307 számú pályázat</t>
  </si>
  <si>
    <t>Közösségi ház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</si>
  <si>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</si>
  <si>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</si>
  <si>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</si>
  <si>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</si>
  <si>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</si>
  <si>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</si>
  <si>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Gyermeknap</t>
  </si>
  <si>
    <t>Kötelező hozzájárulások (tagdíjak)</t>
  </si>
  <si>
    <t>Baba kötvény</t>
  </si>
  <si>
    <t xml:space="preserve">Testvértelepülési kapcsolatok </t>
  </si>
  <si>
    <t>OEP támogatás tovább adása (házi orvos, fogorvos)</t>
  </si>
  <si>
    <t>Dr. Hajdú Ilona fogorvosnő támogatása</t>
  </si>
  <si>
    <t>Paczuk Ádám támogatása</t>
  </si>
  <si>
    <t>Iskola étkezés támogatása</t>
  </si>
  <si>
    <t>4. Fejlesztési céltartalék</t>
  </si>
  <si>
    <t>Megelőlegezés visszafizetése</t>
  </si>
  <si>
    <t>Hitel felvét időp.</t>
  </si>
  <si>
    <t>Ivóvízminőség-javító program KEOP-1.3.0/09-11-2012-0009</t>
  </si>
  <si>
    <t>Bevétel teljesítése</t>
  </si>
  <si>
    <t>Kiadás teljesítése</t>
  </si>
  <si>
    <t>- Házi segítségnyújtás</t>
  </si>
  <si>
    <t>2016. év</t>
  </si>
  <si>
    <t>Gádoros Nagyközségi Önkormányzat 2016. évi Európai Uniós projektjei</t>
  </si>
  <si>
    <t>Adatok  forintban</t>
  </si>
  <si>
    <t>2016. év adata- Többségi helyi önkormányzati/társulási/térségi fejlesztési tanácsi tulajdonú gazdasági társaságok</t>
  </si>
  <si>
    <t>Tájház</t>
  </si>
  <si>
    <t>Jogalkotás</t>
  </si>
  <si>
    <t>Szünidei étkezés</t>
  </si>
  <si>
    <t>Gyermekvédelmi</t>
  </si>
  <si>
    <t>Törvény szerinti illetmények</t>
  </si>
  <si>
    <t>Belföldi fin. Kiadásai, felhalmozási kamat</t>
  </si>
  <si>
    <t>Hivatal</t>
  </si>
  <si>
    <t>Művelődési ház</t>
  </si>
  <si>
    <t>START program</t>
  </si>
  <si>
    <t>Nyugdíjas Klub</t>
  </si>
  <si>
    <t>Polgárőrség</t>
  </si>
  <si>
    <t>Egyházak</t>
  </si>
  <si>
    <t>Oros Kémény Bt</t>
  </si>
  <si>
    <t>Iskola Erdélyi kirándulás</t>
  </si>
  <si>
    <t>Gyermekvédelmi utalványban</t>
  </si>
  <si>
    <t>Adat forintban</t>
  </si>
  <si>
    <t>Gondozási Központ összesen</t>
  </si>
  <si>
    <t xml:space="preserve"> Háziorvosi, fogorvosi , védönöi alapellátás</t>
  </si>
  <si>
    <t>ebből: Földalapú támogatás</t>
  </si>
  <si>
    <t xml:space="preserve">  Talajterhelési díj</t>
  </si>
  <si>
    <t>V. Áht-n belüli állami. megelőlegezés</t>
  </si>
  <si>
    <t>Lekötött tartalék</t>
  </si>
  <si>
    <t>GÁDOROS 2017. évi költségvetési kiadásai</t>
  </si>
  <si>
    <t xml:space="preserve"> 2017. évi  költségvetés kiadásai</t>
  </si>
  <si>
    <t>2017. évi  költségvetés kiadásai</t>
  </si>
  <si>
    <t>2017. évi  költségvetés kiadások</t>
  </si>
  <si>
    <t xml:space="preserve">   </t>
  </si>
  <si>
    <t>Társadalom és szociálpolitikai juttatás 2017. évi költségv. kiadásai</t>
  </si>
  <si>
    <t>Kríziskeret</t>
  </si>
  <si>
    <t>Szociális tüzelő szén</t>
  </si>
  <si>
    <t xml:space="preserve"> Gyermekek pénzbeni támog.</t>
  </si>
  <si>
    <t>Idősek pénzbeni támog.</t>
  </si>
  <si>
    <t>Csomagok időseknek</t>
  </si>
  <si>
    <t>Csomagok gyerekeknek</t>
  </si>
  <si>
    <t>Orosházi Kistérség</t>
  </si>
  <si>
    <t>Iskola étkezés hozzájár.</t>
  </si>
  <si>
    <t>Önkormányzat által nyújtott 2017. évi költségvetés támogatási kiadásai</t>
  </si>
  <si>
    <t>Oroházi Kistérség</t>
  </si>
  <si>
    <t>AIKIDÓ</t>
  </si>
  <si>
    <t>Foci torna Üveges Katalin</t>
  </si>
  <si>
    <t>2017. évi költségvetés felhalmozási kiadásai</t>
  </si>
  <si>
    <t>nyomtató</t>
  </si>
  <si>
    <t>laptop</t>
  </si>
  <si>
    <t>usb kodak</t>
  </si>
  <si>
    <t>informatikai eszköz besz. ASP</t>
  </si>
  <si>
    <t>eszköz beszerzések</t>
  </si>
  <si>
    <t>TOP- os pályázat előkészítő tev.</t>
  </si>
  <si>
    <t>könyvtárba bútorok</t>
  </si>
  <si>
    <t>asztali ventilátor, pavilon, vasaló</t>
  </si>
  <si>
    <t>oszlopos ventilátor</t>
  </si>
  <si>
    <t>lamináló</t>
  </si>
  <si>
    <t>Gondozási központ</t>
  </si>
  <si>
    <t>vasaló, kenyérpirító, kávéfőző, mikro</t>
  </si>
  <si>
    <t>Város és községgazd.</t>
  </si>
  <si>
    <t>Külterületi földutak pályázat önerő</t>
  </si>
  <si>
    <t>2017. évi költségvetés felújítási kiadásai</t>
  </si>
  <si>
    <t>Állagmegóvás Pártház</t>
  </si>
  <si>
    <t>Arculati kézikönyv</t>
  </si>
  <si>
    <t xml:space="preserve">Állagmegóvás </t>
  </si>
  <si>
    <t>Klub</t>
  </si>
  <si>
    <t>Állagmegóvás</t>
  </si>
  <si>
    <t>TOP- os pályázatok előkészítése</t>
  </si>
  <si>
    <t>2017. évi költségvetés kiadásai</t>
  </si>
  <si>
    <t>Felhasználási kötöttséggel járó állami hozzájárulások 2017. év</t>
  </si>
  <si>
    <t>Gádoros Nagyközség Önkormányzata és intézményei dolgozói létszámának alakulása 2017.évi költségvetésben</t>
  </si>
  <si>
    <t>Motoros Egyesület</t>
  </si>
  <si>
    <t>Hitel összege 2017. 12. 31-én</t>
  </si>
  <si>
    <t>Gádoros Nagyközségi Önkormányzat 2017. évi maradvány kimutatása</t>
  </si>
  <si>
    <t>Gádoros Nagyközségi Önkormányzat 2017. évi mérlege</t>
  </si>
  <si>
    <t xml:space="preserve">  </t>
  </si>
  <si>
    <t>Gádoros Nagyközségi Önkormányzat 2017. évi eredmény kimutatása</t>
  </si>
  <si>
    <t xml:space="preserve">      </t>
  </si>
  <si>
    <t>2017. év adata- Többségi helyi önkormányzati/társulási/térségi fejlesztési tanácsi tulajdonú gazdasági társaságok</t>
  </si>
  <si>
    <t>A helyi önkorm., társulás, térségi fejl. tanács tulajdonában álló gt. tárgyévet megelőző, lezárt két üzleti évének számviteli beszámoló szerinti adatai ezer forintban</t>
  </si>
  <si>
    <t>Gádoros Nagyközség Önkormányzata 2017. évi összesített adatai intézmény finanszírozáshoz</t>
  </si>
  <si>
    <t>2017. évi  költségvetési  bevételei</t>
  </si>
  <si>
    <t>2017. ÉVI BEVÉTELEK ÖSSZESEN:</t>
  </si>
  <si>
    <t>2017. évi  költségvetési bevételek</t>
  </si>
  <si>
    <t xml:space="preserve"> 2017. évi költségvetési  bevételek</t>
  </si>
  <si>
    <t>2017. évi költségvetési bevételek</t>
  </si>
  <si>
    <t>2017.évi  költségvetési  bevételek</t>
  </si>
  <si>
    <t xml:space="preserve"> 2017.évi költségvetési bevételek</t>
  </si>
  <si>
    <t xml:space="preserve">2017. ÉVI KÖLTSÉGVETÉSI BEVÉTELEK </t>
  </si>
  <si>
    <t>2017. évi költségvetés működési és felhalmozási bevételek és kiadások mérlegszerű bemutatása</t>
  </si>
  <si>
    <t>Működési célú pénze. átadás ÁHT-n belülre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</si>
</sst>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" fillId="0" borderId="0"/>
  </cellStyleXfs>
  <cellXfs count="38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0" xfId="0" applyNumberFormat="1"/>
    <xf numFmtId="0" fontId="0" fillId="0" borderId="0" xfId="0" applyAlignment="1">
      <alignment horizontal="right"/>
    </xf>
    <xf numFmtId="0" fontId="9" fillId="0" borderId="0" xfId="0" applyFont="1" applyAlignment="1">
      <alignment horizontal="centerContinuous"/>
    </xf>
    <xf numFmtId="0" fontId="6" fillId="0" borderId="1" xfId="0" applyFont="1" applyBorder="1"/>
    <xf numFmtId="3" fontId="6" fillId="0" borderId="1" xfId="0" applyNumberFormat="1" applyFont="1" applyBorder="1"/>
    <xf numFmtId="3" fontId="0" fillId="0" borderId="1" xfId="0" applyNumberFormat="1" applyBorder="1"/>
    <xf numFmtId="0" fontId="7" fillId="0" borderId="1" xfId="0" applyFont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/>
    </xf>
    <xf numFmtId="0" fontId="10" fillId="0" borderId="1" xfId="0" applyFont="1" applyBorder="1"/>
    <xf numFmtId="3" fontId="10" fillId="0" borderId="1" xfId="0" applyNumberFormat="1" applyFont="1" applyBorder="1"/>
    <xf numFmtId="4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2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6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Continuous"/>
    </xf>
    <xf numFmtId="0" fontId="14" fillId="0" borderId="1" xfId="0" applyFont="1" applyBorder="1"/>
    <xf numFmtId="3" fontId="6" fillId="0" borderId="0" xfId="0" applyNumberFormat="1" applyFont="1" applyBorder="1"/>
    <xf numFmtId="3" fontId="0" fillId="0" borderId="0" xfId="0" applyNumberForma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Continuous"/>
    </xf>
    <xf numFmtId="10" fontId="0" fillId="0" borderId="1" xfId="0" applyNumberFormat="1" applyBorder="1"/>
    <xf numFmtId="10" fontId="6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/>
    <xf numFmtId="0" fontId="0" fillId="0" borderId="3" xfId="0" applyBorder="1"/>
    <xf numFmtId="0" fontId="13" fillId="0" borderId="0" xfId="0" applyFont="1"/>
    <xf numFmtId="0" fontId="8" fillId="0" borderId="1" xfId="0" applyFont="1" applyBorder="1"/>
    <xf numFmtId="0" fontId="0" fillId="0" borderId="4" xfId="0" applyBorder="1"/>
    <xf numFmtId="0" fontId="0" fillId="0" borderId="5" xfId="0" applyBorder="1"/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0" fillId="0" borderId="0" xfId="0" applyBorder="1"/>
    <xf numFmtId="0" fontId="0" fillId="0" borderId="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7" xfId="0" applyBorder="1"/>
    <xf numFmtId="0" fontId="6" fillId="0" borderId="7" xfId="0" applyFont="1" applyBorder="1" applyAlignment="1">
      <alignment horizontal="centerContinuous"/>
    </xf>
    <xf numFmtId="0" fontId="0" fillId="0" borderId="7" xfId="0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3" fontId="16" fillId="0" borderId="1" xfId="0" applyNumberFormat="1" applyFont="1" applyBorder="1"/>
    <xf numFmtId="3" fontId="15" fillId="0" borderId="1" xfId="0" applyNumberFormat="1" applyFont="1" applyBorder="1"/>
    <xf numFmtId="0" fontId="0" fillId="0" borderId="8" xfId="0" applyBorder="1"/>
    <xf numFmtId="0" fontId="0" fillId="0" borderId="2" xfId="0" applyBorder="1"/>
    <xf numFmtId="0" fontId="17" fillId="0" borderId="0" xfId="0" applyFont="1" applyAlignment="1">
      <alignment horizontal="centerContinuous"/>
    </xf>
    <xf numFmtId="49" fontId="10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3" fontId="0" fillId="0" borderId="4" xfId="0" applyNumberFormat="1" applyBorder="1"/>
    <xf numFmtId="3" fontId="6" fillId="0" borderId="4" xfId="0" applyNumberFormat="1" applyFont="1" applyBorder="1"/>
    <xf numFmtId="3" fontId="0" fillId="0" borderId="5" xfId="0" applyNumberFormat="1" applyBorder="1"/>
    <xf numFmtId="0" fontId="0" fillId="0" borderId="0" xfId="0" applyBorder="1" applyAlignment="1">
      <alignment horizontal="centerContinuous"/>
    </xf>
    <xf numFmtId="3" fontId="0" fillId="0" borderId="11" xfId="0" applyNumberFormat="1" applyBorder="1"/>
    <xf numFmtId="0" fontId="0" fillId="0" borderId="10" xfId="0" applyBorder="1" applyAlignment="1">
      <alignment horizontal="centerContinuous"/>
    </xf>
    <xf numFmtId="3" fontId="6" fillId="0" borderId="12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3" fontId="6" fillId="0" borderId="11" xfId="0" applyNumberFormat="1" applyFont="1" applyBorder="1"/>
    <xf numFmtId="3" fontId="0" fillId="0" borderId="16" xfId="0" applyNumberFormat="1" applyBorder="1"/>
    <xf numFmtId="0" fontId="0" fillId="0" borderId="4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3" fontId="0" fillId="0" borderId="13" xfId="0" applyNumberFormat="1" applyBorder="1"/>
    <xf numFmtId="0" fontId="6" fillId="0" borderId="3" xfId="0" applyFont="1" applyBorder="1" applyAlignment="1">
      <alignment horizontal="centerContinuous"/>
    </xf>
    <xf numFmtId="0" fontId="6" fillId="0" borderId="17" xfId="0" applyFont="1" applyBorder="1" applyAlignment="1">
      <alignment horizontal="centerContinuous"/>
    </xf>
    <xf numFmtId="3" fontId="0" fillId="0" borderId="12" xfId="0" applyNumberFormat="1" applyBorder="1"/>
    <xf numFmtId="0" fontId="15" fillId="0" borderId="1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wrapText="1"/>
    </xf>
    <xf numFmtId="3" fontId="0" fillId="0" borderId="0" xfId="0" quotePrefix="1" applyNumberFormat="1" applyBorder="1"/>
    <xf numFmtId="0" fontId="15" fillId="0" borderId="0" xfId="0" applyFont="1" applyBorder="1" applyAlignment="1">
      <alignment wrapText="1"/>
    </xf>
    <xf numFmtId="0" fontId="8" fillId="0" borderId="0" xfId="0" applyFont="1" applyFill="1" applyBorder="1" applyAlignment="1">
      <alignment wrapText="1"/>
    </xf>
    <xf numFmtId="3" fontId="6" fillId="0" borderId="1" xfId="0" quotePrefix="1" applyNumberFormat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18" xfId="0" applyBorder="1"/>
    <xf numFmtId="0" fontId="0" fillId="0" borderId="4" xfId="0" applyBorder="1" applyAlignment="1">
      <alignment horizontal="center" vertical="center" wrapText="1"/>
    </xf>
    <xf numFmtId="3" fontId="11" fillId="0" borderId="1" xfId="0" applyNumberFormat="1" applyFont="1" applyBorder="1"/>
    <xf numFmtId="0" fontId="0" fillId="0" borderId="0" xfId="0" applyAlignme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10" fontId="11" fillId="0" borderId="1" xfId="0" applyNumberFormat="1" applyFont="1" applyBorder="1"/>
    <xf numFmtId="0" fontId="13" fillId="0" borderId="1" xfId="0" applyFont="1" applyBorder="1"/>
    <xf numFmtId="0" fontId="17" fillId="0" borderId="0" xfId="0" applyFont="1"/>
    <xf numFmtId="0" fontId="9" fillId="0" borderId="1" xfId="0" applyFont="1" applyBorder="1"/>
    <xf numFmtId="0" fontId="6" fillId="0" borderId="6" xfId="0" applyFont="1" applyFill="1" applyBorder="1" applyAlignment="1">
      <alignment wrapText="1"/>
    </xf>
    <xf numFmtId="3" fontId="6" fillId="0" borderId="5" xfId="0" applyNumberFormat="1" applyFont="1" applyBorder="1"/>
    <xf numFmtId="3" fontId="0" fillId="0" borderId="5" xfId="0" applyNumberFormat="1" applyBorder="1" applyAlignment="1">
      <alignment horizontal="center"/>
    </xf>
    <xf numFmtId="49" fontId="13" fillId="0" borderId="1" xfId="0" applyNumberFormat="1" applyFont="1" applyBorder="1"/>
    <xf numFmtId="10" fontId="5" fillId="0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right" vertical="center"/>
    </xf>
    <xf numFmtId="10" fontId="6" fillId="0" borderId="1" xfId="0" applyNumberFormat="1" applyFont="1" applyFill="1" applyBorder="1" applyAlignment="1">
      <alignment horizontal="right" wrapText="1"/>
    </xf>
    <xf numFmtId="0" fontId="8" fillId="0" borderId="0" xfId="0" applyFont="1"/>
    <xf numFmtId="0" fontId="0" fillId="0" borderId="19" xfId="0" applyBorder="1"/>
    <xf numFmtId="0" fontId="19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0" fontId="8" fillId="0" borderId="1" xfId="0" applyFont="1" applyBorder="1" applyAlignment="1">
      <alignment horizontal="center" textRotation="90" wrapText="1"/>
    </xf>
    <xf numFmtId="0" fontId="0" fillId="0" borderId="5" xfId="0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 vertical="center" wrapText="1"/>
    </xf>
    <xf numFmtId="0" fontId="15" fillId="0" borderId="1" xfId="0" applyFont="1" applyBorder="1" applyAlignment="1">
      <alignment horizontal="center" vertical="justify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top" wrapText="1" shrinkToFit="1"/>
    </xf>
    <xf numFmtId="164" fontId="8" fillId="0" borderId="1" xfId="1" applyNumberFormat="1" applyFont="1" applyBorder="1"/>
    <xf numFmtId="164" fontId="8" fillId="0" borderId="1" xfId="0" applyNumberFormat="1" applyFont="1" applyBorder="1"/>
    <xf numFmtId="164" fontId="15" fillId="0" borderId="1" xfId="1" applyNumberFormat="1" applyFont="1" applyBorder="1"/>
    <xf numFmtId="164" fontId="0" fillId="0" borderId="1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textRotation="90"/>
    </xf>
    <xf numFmtId="0" fontId="5" fillId="0" borderId="1" xfId="0" applyFont="1" applyBorder="1"/>
    <xf numFmtId="0" fontId="5" fillId="0" borderId="1" xfId="2" applyBorder="1"/>
    <xf numFmtId="0" fontId="0" fillId="0" borderId="1" xfId="0" applyBorder="1" applyAlignment="1">
      <alignment horizontal="left" vertical="top"/>
    </xf>
    <xf numFmtId="0" fontId="13" fillId="0" borderId="0" xfId="0" applyFont="1" applyAlignment="1">
      <alignment horizontal="center"/>
    </xf>
    <xf numFmtId="0" fontId="6" fillId="0" borderId="4" xfId="0" applyFont="1" applyBorder="1" applyAlignment="1">
      <alignment horizontal="centerContinuous"/>
    </xf>
    <xf numFmtId="0" fontId="13" fillId="0" borderId="0" xfId="0" applyFont="1" applyAlignment="1"/>
    <xf numFmtId="0" fontId="6" fillId="0" borderId="1" xfId="2" applyFont="1" applyBorder="1"/>
    <xf numFmtId="9" fontId="5" fillId="0" borderId="0" xfId="4" applyFont="1" applyBorder="1"/>
    <xf numFmtId="3" fontId="5" fillId="0" borderId="1" xfId="0" applyNumberFormat="1" applyFont="1" applyBorder="1"/>
    <xf numFmtId="10" fontId="5" fillId="0" borderId="1" xfId="0" applyNumberFormat="1" applyFont="1" applyBorder="1"/>
    <xf numFmtId="0" fontId="8" fillId="0" borderId="6" xfId="0" applyFont="1" applyBorder="1" applyAlignment="1">
      <alignment wrapText="1"/>
    </xf>
    <xf numFmtId="3" fontId="6" fillId="2" borderId="1" xfId="0" quotePrefix="1" applyNumberFormat="1" applyFont="1" applyFill="1" applyBorder="1"/>
    <xf numFmtId="10" fontId="6" fillId="0" borderId="4" xfId="0" applyNumberFormat="1" applyFont="1" applyBorder="1"/>
    <xf numFmtId="10" fontId="11" fillId="0" borderId="4" xfId="0" applyNumberFormat="1" applyFont="1" applyBorder="1"/>
    <xf numFmtId="3" fontId="0" fillId="0" borderId="0" xfId="0" applyNumberFormat="1" applyFill="1" applyBorder="1"/>
    <xf numFmtId="0" fontId="15" fillId="0" borderId="4" xfId="0" applyFont="1" applyFill="1" applyBorder="1" applyAlignment="1">
      <alignment horizontal="center" wrapText="1"/>
    </xf>
    <xf numFmtId="9" fontId="11" fillId="0" borderId="4" xfId="3" applyFont="1" applyBorder="1"/>
    <xf numFmtId="9" fontId="6" fillId="0" borderId="4" xfId="3" applyFont="1" applyBorder="1"/>
    <xf numFmtId="10" fontId="0" fillId="0" borderId="4" xfId="0" applyNumberFormat="1" applyBorder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20" fillId="0" borderId="0" xfId="0" applyFont="1" applyAlignment="1">
      <alignment horizontal="left" wrapText="1"/>
    </xf>
    <xf numFmtId="0" fontId="21" fillId="0" borderId="1" xfId="0" applyFont="1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3" fillId="0" borderId="0" xfId="6"/>
    <xf numFmtId="0" fontId="3" fillId="0" borderId="1" xfId="6" applyBorder="1" applyAlignment="1">
      <alignment horizontal="center"/>
    </xf>
    <xf numFmtId="0" fontId="3" fillId="0" borderId="1" xfId="6" applyBorder="1" applyAlignment="1">
      <alignment vertical="center"/>
    </xf>
    <xf numFmtId="0" fontId="3" fillId="0" borderId="1" xfId="6" applyBorder="1" applyAlignment="1">
      <alignment horizontal="center" wrapText="1"/>
    </xf>
    <xf numFmtId="0" fontId="3" fillId="0" borderId="1" xfId="6" applyBorder="1" applyAlignment="1">
      <alignment horizontal="center" vertical="center"/>
    </xf>
    <xf numFmtId="0" fontId="3" fillId="0" borderId="1" xfId="6" applyBorder="1" applyAlignment="1">
      <alignment horizontal="center" vertical="center" wrapText="1"/>
    </xf>
    <xf numFmtId="0" fontId="3" fillId="0" borderId="1" xfId="6" applyBorder="1"/>
    <xf numFmtId="3" fontId="3" fillId="0" borderId="1" xfId="6" applyNumberFormat="1" applyBorder="1"/>
    <xf numFmtId="0" fontId="22" fillId="0" borderId="1" xfId="6" applyFont="1" applyBorder="1"/>
    <xf numFmtId="0" fontId="22" fillId="0" borderId="1" xfId="6" applyFont="1" applyBorder="1" applyAlignment="1">
      <alignment wrapText="1"/>
    </xf>
    <xf numFmtId="0" fontId="22" fillId="0" borderId="0" xfId="6" applyFont="1" applyAlignment="1">
      <alignment horizontal="centerContinuous"/>
    </xf>
    <xf numFmtId="0" fontId="3" fillId="0" borderId="0" xfId="6" applyAlignment="1">
      <alignment horizontal="centerContinuous"/>
    </xf>
    <xf numFmtId="0" fontId="22" fillId="0" borderId="0" xfId="6" applyFont="1" applyAlignment="1">
      <alignment horizontal="center"/>
    </xf>
    <xf numFmtId="0" fontId="22" fillId="0" borderId="1" xfId="6" applyFont="1" applyBorder="1" applyAlignment="1">
      <alignment horizontal="center"/>
    </xf>
    <xf numFmtId="0" fontId="3" fillId="0" borderId="1" xfId="6" applyFont="1" applyBorder="1" applyAlignment="1">
      <alignment horizontal="center"/>
    </xf>
    <xf numFmtId="3" fontId="22" fillId="0" borderId="1" xfId="6" applyNumberFormat="1" applyFont="1" applyBorder="1"/>
    <xf numFmtId="0" fontId="3" fillId="0" borderId="1" xfId="6" applyBorder="1" applyAlignment="1">
      <alignment wrapText="1"/>
    </xf>
    <xf numFmtId="0" fontId="3" fillId="0" borderId="1" xfId="6" applyFont="1" applyBorder="1" applyAlignment="1">
      <alignment wrapText="1"/>
    </xf>
    <xf numFmtId="3" fontId="3" fillId="0" borderId="1" xfId="6" applyNumberFormat="1" applyFont="1" applyBorder="1"/>
    <xf numFmtId="0" fontId="22" fillId="0" borderId="1" xfId="6" applyFont="1" applyBorder="1" applyAlignment="1">
      <alignment horizontal="center" wrapText="1"/>
    </xf>
    <xf numFmtId="3" fontId="3" fillId="0" borderId="0" xfId="6" applyNumberFormat="1"/>
    <xf numFmtId="0" fontId="3" fillId="0" borderId="0" xfId="6" applyAlignment="1">
      <alignment horizontal="center" vertical="center"/>
    </xf>
    <xf numFmtId="0" fontId="22" fillId="0" borderId="0" xfId="6" applyFont="1"/>
    <xf numFmtId="0" fontId="22" fillId="0" borderId="1" xfId="6" applyFont="1" applyBorder="1" applyAlignment="1">
      <alignment horizontal="center" vertical="center"/>
    </xf>
    <xf numFmtId="49" fontId="3" fillId="0" borderId="1" xfId="6" applyNumberFormat="1" applyBorder="1"/>
    <xf numFmtId="49" fontId="3" fillId="0" borderId="1" xfId="6" applyNumberFormat="1" applyBorder="1" applyAlignment="1">
      <alignment horizontal="center"/>
    </xf>
    <xf numFmtId="49" fontId="22" fillId="0" borderId="1" xfId="6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/>
    <xf numFmtId="0" fontId="0" fillId="0" borderId="6" xfId="0" applyBorder="1"/>
    <xf numFmtId="0" fontId="0" fillId="0" borderId="1" xfId="0" applyFill="1" applyBorder="1"/>
    <xf numFmtId="0" fontId="0" fillId="0" borderId="6" xfId="0" applyFill="1" applyBorder="1"/>
    <xf numFmtId="0" fontId="18" fillId="0" borderId="0" xfId="0" applyFont="1" applyAlignment="1">
      <alignment horizontal="centerContinuous"/>
    </xf>
    <xf numFmtId="0" fontId="0" fillId="0" borderId="6" xfId="0" applyBorder="1" applyAlignment="1">
      <alignment horizontal="center"/>
    </xf>
    <xf numFmtId="49" fontId="9" fillId="0" borderId="1" xfId="0" applyNumberFormat="1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vertical="center"/>
    </xf>
    <xf numFmtId="0" fontId="12" fillId="0" borderId="0" xfId="0" applyFont="1" applyAlignment="1">
      <alignment horizontal="centerContinuous"/>
    </xf>
    <xf numFmtId="0" fontId="5" fillId="0" borderId="1" xfId="0" applyFont="1" applyBorder="1" applyAlignment="1">
      <alignment horizontal="centerContinuous" vertical="center" wrapText="1"/>
    </xf>
    <xf numFmtId="3" fontId="5" fillId="0" borderId="1" xfId="0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3" fontId="6" fillId="0" borderId="1" xfId="0" applyNumberFormat="1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4" xfId="0" applyFont="1" applyBorder="1"/>
    <xf numFmtId="0" fontId="0" fillId="0" borderId="12" xfId="0" applyBorder="1"/>
    <xf numFmtId="0" fontId="5" fillId="0" borderId="13" xfId="0" applyFont="1" applyBorder="1"/>
    <xf numFmtId="0" fontId="6" fillId="0" borderId="12" xfId="0" applyFont="1" applyBorder="1"/>
    <xf numFmtId="0" fontId="6" fillId="0" borderId="13" xfId="0" applyFont="1" applyBorder="1"/>
    <xf numFmtId="3" fontId="6" fillId="0" borderId="30" xfId="0" applyNumberFormat="1" applyFont="1" applyBorder="1"/>
    <xf numFmtId="3" fontId="0" fillId="0" borderId="7" xfId="0" applyNumberFormat="1" applyBorder="1"/>
    <xf numFmtId="3" fontId="0" fillId="0" borderId="7" xfId="0" applyNumberFormat="1" applyBorder="1" applyAlignment="1">
      <alignment horizontal="center"/>
    </xf>
    <xf numFmtId="3" fontId="6" fillId="0" borderId="7" xfId="0" applyNumberFormat="1" applyFont="1" applyBorder="1"/>
    <xf numFmtId="0" fontId="5" fillId="0" borderId="1" xfId="0" applyFont="1" applyBorder="1" applyAlignment="1"/>
    <xf numFmtId="0" fontId="5" fillId="0" borderId="1" xfId="0" applyFont="1" applyFill="1" applyBorder="1"/>
    <xf numFmtId="49" fontId="5" fillId="0" borderId="1" xfId="0" applyNumberFormat="1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5" xfId="0" applyBorder="1" applyAlignment="1"/>
    <xf numFmtId="3" fontId="5" fillId="0" borderId="1" xfId="0" applyNumberFormat="1" applyFont="1" applyBorder="1" applyAlignment="1">
      <alignment wrapText="1"/>
    </xf>
    <xf numFmtId="0" fontId="0" fillId="0" borderId="4" xfId="0" applyBorder="1" applyAlignment="1"/>
    <xf numFmtId="0" fontId="8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5" fillId="0" borderId="4" xfId="0" applyFont="1" applyBorder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3" fontId="1" fillId="0" borderId="0" xfId="6" applyNumberFormat="1" applyFont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0" fillId="0" borderId="7" xfId="0" applyBorder="1" applyAlignment="1"/>
    <xf numFmtId="0" fontId="0" fillId="0" borderId="5" xfId="0" applyBorder="1" applyAlignment="1"/>
    <xf numFmtId="0" fontId="12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1" xfId="0" applyBorder="1" applyAlignment="1"/>
    <xf numFmtId="0" fontId="0" fillId="0" borderId="3" xfId="0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19" xfId="0" applyBorder="1" applyAlignment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9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0" fontId="5" fillId="0" borderId="8" xfId="0" applyNumberFormat="1" applyFont="1" applyFill="1" applyBorder="1" applyAlignment="1">
      <alignment horizontal="right" vertical="center" wrapText="1"/>
    </xf>
    <xf numFmtId="10" fontId="5" fillId="0" borderId="2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8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right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 applyAlignment="1"/>
    <xf numFmtId="14" fontId="0" fillId="0" borderId="1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2" fillId="0" borderId="0" xfId="6" applyFont="1" applyAlignment="1">
      <alignment horizontal="center"/>
    </xf>
    <xf numFmtId="0" fontId="2" fillId="0" borderId="19" xfId="6" applyFont="1" applyBorder="1" applyAlignment="1">
      <alignment horizontal="center"/>
    </xf>
    <xf numFmtId="0" fontId="3" fillId="0" borderId="19" xfId="6" applyBorder="1" applyAlignment="1">
      <alignment horizontal="center"/>
    </xf>
    <xf numFmtId="0" fontId="22" fillId="0" borderId="1" xfId="6" applyFont="1" applyBorder="1" applyAlignment="1">
      <alignment horizontal="center"/>
    </xf>
    <xf numFmtId="0" fontId="22" fillId="0" borderId="8" xfId="6" applyFont="1" applyBorder="1" applyAlignment="1">
      <alignment horizontal="center" vertical="center"/>
    </xf>
    <xf numFmtId="0" fontId="22" fillId="0" borderId="2" xfId="6" applyFont="1" applyBorder="1" applyAlignment="1">
      <alignment horizontal="center" vertical="center"/>
    </xf>
    <xf numFmtId="0" fontId="3" fillId="0" borderId="1" xfId="6" applyFont="1" applyBorder="1" applyAlignment="1">
      <alignment horizontal="center"/>
    </xf>
    <xf numFmtId="0" fontId="3" fillId="0" borderId="1" xfId="6" applyBorder="1" applyAlignment="1">
      <alignment horizontal="center"/>
    </xf>
    <xf numFmtId="0" fontId="22" fillId="0" borderId="19" xfId="6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</cellXfs>
  <cellStyles count="7">
    <cellStyle name="Ezres" xfId="1" builtinId="3"/>
    <cellStyle name="Normál" xfId="0" builtinId="0"/>
    <cellStyle name="Normál 2" xfId="2"/>
    <cellStyle name="Normál 3" xfId="5"/>
    <cellStyle name="Normál 3 2" xfId="6"/>
    <cellStyle name="Százalék" xfId="3" builtinId="5"/>
    <cellStyle name="Százalék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worksheet" Target="worksheets/sheet27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'2.kiadás'!$E$3:$E$4</c:f>
              <c:strCache>
                <c:ptCount val="2"/>
                <c:pt idx="0">
                  <c:v>Adatok forintban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'2.kiadás'!$A$5:$D$62</c:f>
              <c:multiLvlStrCache>
                <c:ptCount val="58"/>
                <c:lvl>
                  <c:pt idx="0">
                    <c:v>Módosított</c:v>
                  </c:pt>
                  <c:pt idx="1">
                    <c:v>310 127 639</c:v>
                  </c:pt>
                  <c:pt idx="2">
                    <c:v>310 127 639</c:v>
                  </c:pt>
                  <c:pt idx="4">
                    <c:v>60 903 037</c:v>
                  </c:pt>
                  <c:pt idx="11">
                    <c:v>60 903 037</c:v>
                  </c:pt>
                  <c:pt idx="12">
                    <c:v>32 693 546</c:v>
                  </c:pt>
                  <c:pt idx="13">
                    <c:v>90 749 027</c:v>
                  </c:pt>
                  <c:pt idx="14">
                    <c:v>30 431 933</c:v>
                  </c:pt>
                  <c:pt idx="15">
                    <c:v>288 000</c:v>
                  </c:pt>
                  <c:pt idx="16">
                    <c:v>36 274 824</c:v>
                  </c:pt>
                  <c:pt idx="17">
                    <c:v>120 000</c:v>
                  </c:pt>
                  <c:pt idx="18">
                    <c:v>190 557 330</c:v>
                  </c:pt>
                  <c:pt idx="20">
                    <c:v>28 747 303</c:v>
                  </c:pt>
                  <c:pt idx="21">
                    <c:v>25 524 739</c:v>
                  </c:pt>
                  <c:pt idx="23">
                    <c:v>31 420 204</c:v>
                  </c:pt>
                  <c:pt idx="24">
                    <c:v>85 692 246</c:v>
                  </c:pt>
                  <c:pt idx="35">
                    <c:v>167 535 376</c:v>
                  </c:pt>
                  <c:pt idx="38">
                    <c:v>46 504 322</c:v>
                  </c:pt>
                  <c:pt idx="39">
                    <c:v>214 039 698</c:v>
                  </c:pt>
                  <c:pt idx="40">
                    <c:v>23 243 730</c:v>
                  </c:pt>
                  <c:pt idx="47">
                    <c:v>6 361 328</c:v>
                  </c:pt>
                  <c:pt idx="50">
                    <c:v>29 605 058</c:v>
                  </c:pt>
                  <c:pt idx="51">
                    <c:v>5 106 012</c:v>
                  </c:pt>
                  <c:pt idx="52">
                    <c:v>10 900 000</c:v>
                  </c:pt>
                  <c:pt idx="53">
                    <c:v>5 000 000</c:v>
                  </c:pt>
                  <c:pt idx="54">
                    <c:v>2 929 314</c:v>
                  </c:pt>
                  <c:pt idx="55">
                    <c:v>9 388 224</c:v>
                  </c:pt>
                  <c:pt idx="56">
                    <c:v>33 323 550</c:v>
                  </c:pt>
                  <c:pt idx="57">
                    <c:v>924 248 558</c:v>
                  </c:pt>
                </c:lvl>
                <c:lvl>
                  <c:pt idx="0">
                    <c:v>Eredeti </c:v>
                  </c:pt>
                  <c:pt idx="1">
                    <c:v>167 304 081</c:v>
                  </c:pt>
                  <c:pt idx="2">
                    <c:v>167 304 081</c:v>
                  </c:pt>
                  <c:pt idx="4">
                    <c:v>37 552 756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37 552 756</c:v>
                  </c:pt>
                  <c:pt idx="12">
                    <c:v>22 274 000</c:v>
                  </c:pt>
                  <c:pt idx="13">
                    <c:v>72 466 000</c:v>
                  </c:pt>
                  <c:pt idx="14">
                    <c:v>27 534 000</c:v>
                  </c:pt>
                  <c:pt idx="15">
                    <c:v>228 000</c:v>
                  </c:pt>
                  <c:pt idx="16">
                    <c:v>3 138 000</c:v>
                  </c:pt>
                  <c:pt idx="17">
                    <c:v>1 000 000</c:v>
                  </c:pt>
                  <c:pt idx="18">
                    <c:v>126 640 000</c:v>
                  </c:pt>
                  <c:pt idx="20">
                    <c:v>31 804 000</c:v>
                  </c:pt>
                  <c:pt idx="23">
                    <c:v>7 700 000</c:v>
                  </c:pt>
                  <c:pt idx="24">
                    <c:v>39 504 000</c:v>
                  </c:pt>
                  <c:pt idx="35">
                    <c:v>2 976 000</c:v>
                  </c:pt>
                  <c:pt idx="38">
                    <c:v>804 000</c:v>
                  </c:pt>
                  <c:pt idx="39">
                    <c:v>3 780 000</c:v>
                  </c:pt>
                  <c:pt idx="40">
                    <c:v>11 811 000</c:v>
                  </c:pt>
                  <c:pt idx="47">
                    <c:v>3 189 000</c:v>
                  </c:pt>
                  <c:pt idx="50">
                    <c:v>15 000 000</c:v>
                  </c:pt>
                  <c:pt idx="51">
                    <c:v>1 000 000</c:v>
                  </c:pt>
                  <c:pt idx="52">
                    <c:v>6 000 000</c:v>
                  </c:pt>
                  <c:pt idx="53">
                    <c:v>5 000 000</c:v>
                  </c:pt>
                  <c:pt idx="54">
                    <c:v>10 433 713</c:v>
                  </c:pt>
                  <c:pt idx="56">
                    <c:v>22 433 713</c:v>
                  </c:pt>
                  <c:pt idx="57">
                    <c:v>412 214 550</c:v>
                  </c:pt>
                </c:lvl>
                <c:lvl>
                  <c:pt idx="1">
                    <c:v>Törvény szerinti illetmények</c:v>
                  </c:pt>
                  <c:pt idx="2">
                    <c:v>Személyi juttatások összesen:</c:v>
                  </c:pt>
                  <c:pt idx="3">
                    <c:v>Társadalombiztosítási járulék</c:v>
                  </c:pt>
                  <c:pt idx="4">
                    <c:v>Szociális hozzájárulási adó</c:v>
                  </c:pt>
                  <c:pt idx="5">
                    <c:v>Kedvezményes szociális hozzájárulási adó</c:v>
                  </c:pt>
                  <c:pt idx="6">
                    <c:v>Munkerőpiaci fogl. Járulék</c:v>
                  </c:pt>
                  <c:pt idx="7">
                    <c:v>Egészségügyi hozzájárulás</c:v>
                  </c:pt>
                  <c:pt idx="8">
                    <c:v>Táppénz hozzájárulás </c:v>
                  </c:pt>
                  <c:pt idx="9">
                    <c:v>Munkaadókat terhelő járulékok áht-n kívülre</c:v>
                  </c:pt>
                  <c:pt idx="10">
                    <c:v>Személyi jövedelemadó</c:v>
                  </c:pt>
                  <c:pt idx="11">
                    <c:v>Munkaadókat terhelő járulékok össz:</c:v>
                  </c:pt>
                  <c:pt idx="12">
                    <c:v>Készletbeszerzések</c:v>
                  </c:pt>
                  <c:pt idx="13">
                    <c:v>Szolgáltatások</c:v>
                  </c:pt>
                  <c:pt idx="14">
                    <c:v>Általános forgalmi adó kiadása</c:v>
                  </c:pt>
                  <c:pt idx="15">
                    <c:v>kiküldetés, reprezentáció, reklám kiadások</c:v>
                  </c:pt>
                  <c:pt idx="16">
                    <c:v>Egyéb folyó kiadások</c:v>
                  </c:pt>
                  <c:pt idx="17">
                    <c:v>Működési célú kamat kiadások</c:v>
                  </c:pt>
                  <c:pt idx="18">
                    <c:v>Dologi és egyéb folyó kiadások</c:v>
                  </c:pt>
                  <c:pt idx="19">
                    <c:v> Egyéb folyó kiadások összesen:</c:v>
                  </c:pt>
                  <c:pt idx="20">
                    <c:v>Működési célú pénzeszközátadás államháztartáson kívülre</c:v>
                  </c:pt>
                  <c:pt idx="21">
                    <c:v>Működési célú pénzeszközátadás államháztartáson belülre</c:v>
                  </c:pt>
                  <c:pt idx="22">
                    <c:v>Felhalmozási célú pénzeszközátadás államháztartáson belülre</c:v>
                  </c:pt>
                  <c:pt idx="23">
                    <c:v>Társadalom- és szociálpolitikai juttatások</c:v>
                  </c:pt>
                  <c:pt idx="24">
                    <c:v>Pénzeszközátadás egyéb támogatás össz:</c:v>
                  </c:pt>
                  <c:pt idx="25">
                    <c:v>Állami gondozásban lévők pénzbeli juttatásai</c:v>
                  </c:pt>
                  <c:pt idx="26">
                    <c:v>Középfokú oktatásban résztvevők pénzbeli juttatásai</c:v>
                  </c:pt>
                  <c:pt idx="27">
                    <c:v>Felsőfokú oktatásban résztvevők pénzbeli juttatásai</c:v>
                  </c:pt>
                  <c:pt idx="28">
                    <c:v>Felnőtt oktatásban résztvevők pénzbeli juttatásai</c:v>
                  </c:pt>
                  <c:pt idx="29">
                    <c:v>Ellátottak egyéb pénzbeli juttatásai</c:v>
                  </c:pt>
                  <c:pt idx="30">
                    <c:v>Ellátottak pénzbeli juttatásai összesen:</c:v>
                  </c:pt>
                  <c:pt idx="31">
                    <c:v>Nyugdíjbiztosítási pénzbeli ellátások</c:v>
                  </c:pt>
                  <c:pt idx="32">
                    <c:v>Egészségbiztosítási Pénzbeli ellátások</c:v>
                  </c:pt>
                  <c:pt idx="33">
                    <c:v>Munkaerő piaci pénzbeli ellátások</c:v>
                  </c:pt>
                  <c:pt idx="34">
                    <c:v>Háztartások közvetett támogatása</c:v>
                  </c:pt>
                  <c:pt idx="35">
                    <c:v>Ingatlanok felújítása</c:v>
                  </c:pt>
                  <c:pt idx="36">
                    <c:v>Gépek berendezések és felsz. felújítása</c:v>
                  </c:pt>
                  <c:pt idx="37">
                    <c:v>Járművek felújítása</c:v>
                  </c:pt>
                  <c:pt idx="38">
                    <c:v>Felújítás előzetesen felszámított ÁFA-ja</c:v>
                  </c:pt>
                  <c:pt idx="39">
                    <c:v>Felújítás összesen:</c:v>
                  </c:pt>
                  <c:pt idx="40">
                    <c:v>Intézményi beruházási kiadások</c:v>
                  </c:pt>
                  <c:pt idx="41">
                    <c:v>Egyéb központi beruházások</c:v>
                  </c:pt>
                  <c:pt idx="42">
                    <c:v>Lakástámogatás</c:v>
                  </c:pt>
                  <c:pt idx="43">
                    <c:v>Lakásépítés</c:v>
                  </c:pt>
                  <c:pt idx="44">
                    <c:v>Beruházási célprogramok</c:v>
                  </c:pt>
                  <c:pt idx="45">
                    <c:v>Kiemeltjelentőségű beruházások</c:v>
                  </c:pt>
                  <c:pt idx="46">
                    <c:v>Állami készletek tartalékok felhalmozási kiadásai</c:v>
                  </c:pt>
                  <c:pt idx="47">
                    <c:v>Beruházások általános forgalmiadója</c:v>
                  </c:pt>
                  <c:pt idx="48">
                    <c:v>Felhalmozási célú pénzeszköz átadás</c:v>
                  </c:pt>
                  <c:pt idx="49">
                    <c:v>Pénzügyi befektetések kiadásai</c:v>
                  </c:pt>
                  <c:pt idx="50">
                    <c:v>Felhalmozási és pénzügyi befektetések összesen:</c:v>
                  </c:pt>
                  <c:pt idx="51">
                    <c:v>Kölcsönök nyújtása és törlesztése</c:v>
                  </c:pt>
                  <c:pt idx="52">
                    <c:v>Belföldi fin. Kiadásai, felhalmozási kamat</c:v>
                  </c:pt>
                  <c:pt idx="53">
                    <c:v>Céltatalék fejlesztéshez</c:v>
                  </c:pt>
                  <c:pt idx="54">
                    <c:v>Általános tartalék</c:v>
                  </c:pt>
                  <c:pt idx="55">
                    <c:v>ÁHT.-n belüli megelőlegezés visszafizetése</c:v>
                  </c:pt>
                  <c:pt idx="56">
                    <c:v>Az I. – XII. pontba nem tartozó kiadások összesen:</c:v>
                  </c:pt>
                  <c:pt idx="57">
                    <c:v>Kiadások összesen (I – XIII-ig):</c:v>
                  </c:pt>
                </c:lvl>
                <c:lvl>
                  <c:pt idx="1">
                    <c:v>1.</c:v>
                  </c:pt>
                  <c:pt idx="2">
                    <c:v>I.</c:v>
                  </c:pt>
                  <c:pt idx="3">
                    <c:v>1.</c:v>
                  </c:pt>
                  <c:pt idx="4">
                    <c:v>2.</c:v>
                  </c:pt>
                  <c:pt idx="5">
                    <c:v>3.</c:v>
                  </c:pt>
                  <c:pt idx="6">
                    <c:v>4.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II.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5.</c:v>
                  </c:pt>
                  <c:pt idx="17">
                    <c:v>6.</c:v>
                  </c:pt>
                  <c:pt idx="18">
                    <c:v>III.</c:v>
                  </c:pt>
                  <c:pt idx="19">
                    <c:v>IV.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4.</c:v>
                  </c:pt>
                  <c:pt idx="23">
                    <c:v>5.</c:v>
                  </c:pt>
                  <c:pt idx="24">
                    <c:v>V.</c:v>
                  </c:pt>
                  <c:pt idx="25">
                    <c:v>1.</c:v>
                  </c:pt>
                  <c:pt idx="26">
                    <c:v>2.</c:v>
                  </c:pt>
                  <c:pt idx="27">
                    <c:v>3.</c:v>
                  </c:pt>
                  <c:pt idx="28">
                    <c:v>4.</c:v>
                  </c:pt>
                  <c:pt idx="29">
                    <c:v>5.</c:v>
                  </c:pt>
                  <c:pt idx="30">
                    <c:v>VI.</c:v>
                  </c:pt>
                  <c:pt idx="31">
                    <c:v>VII.</c:v>
                  </c:pt>
                  <c:pt idx="32">
                    <c:v>VIII.</c:v>
                  </c:pt>
                  <c:pt idx="33">
                    <c:v>IX.</c:v>
                  </c:pt>
                  <c:pt idx="34">
                    <c:v>X.</c:v>
                  </c:pt>
                  <c:pt idx="35">
                    <c:v>1.</c:v>
                  </c:pt>
                  <c:pt idx="36">
                    <c:v>2.</c:v>
                  </c:pt>
                  <c:pt idx="37">
                    <c:v>3.</c:v>
                  </c:pt>
                  <c:pt idx="38">
                    <c:v>4.</c:v>
                  </c:pt>
                  <c:pt idx="39">
                    <c:v>XI.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5.</c:v>
                  </c:pt>
                  <c:pt idx="45">
                    <c:v>6.</c:v>
                  </c:pt>
                  <c:pt idx="46">
                    <c:v>7.</c:v>
                  </c:pt>
                  <c:pt idx="47">
                    <c:v>8.</c:v>
                  </c:pt>
                  <c:pt idx="48">
                    <c:v>9</c:v>
                  </c:pt>
                  <c:pt idx="49">
                    <c:v>10</c:v>
                  </c:pt>
                  <c:pt idx="50">
                    <c:v>XII.</c:v>
                  </c:pt>
                  <c:pt idx="51">
                    <c:v>1.</c:v>
                  </c:pt>
                  <c:pt idx="52">
                    <c:v>2.</c:v>
                  </c:pt>
                  <c:pt idx="53">
                    <c:v>3.</c:v>
                  </c:pt>
                  <c:pt idx="54">
                    <c:v>4.</c:v>
                  </c:pt>
                  <c:pt idx="55">
                    <c:v>5.</c:v>
                  </c:pt>
                  <c:pt idx="56">
                    <c:v>XIII.</c:v>
                  </c:pt>
                </c:lvl>
              </c:multiLvlStrCache>
            </c:multiLvlStrRef>
          </c:cat>
          <c:val>
            <c:numRef>
              <c:f>'2.kiadás'!$E$5:$E$62</c:f>
              <c:numCache>
                <c:formatCode>#,##0</c:formatCode>
                <c:ptCount val="58"/>
                <c:pt idx="0" formatCode="General">
                  <c:v>0</c:v>
                </c:pt>
                <c:pt idx="1">
                  <c:v>248316955</c:v>
                </c:pt>
                <c:pt idx="2">
                  <c:v>248316955</c:v>
                </c:pt>
                <c:pt idx="4">
                  <c:v>44041696</c:v>
                </c:pt>
                <c:pt idx="7">
                  <c:v>1164481</c:v>
                </c:pt>
                <c:pt idx="8">
                  <c:v>4416497</c:v>
                </c:pt>
                <c:pt idx="10">
                  <c:v>1097761</c:v>
                </c:pt>
                <c:pt idx="11">
                  <c:v>50720435</c:v>
                </c:pt>
                <c:pt idx="12">
                  <c:v>26627295</c:v>
                </c:pt>
                <c:pt idx="13">
                  <c:v>73447804</c:v>
                </c:pt>
                <c:pt idx="14">
                  <c:v>27154910</c:v>
                </c:pt>
                <c:pt idx="15">
                  <c:v>172894</c:v>
                </c:pt>
                <c:pt idx="16">
                  <c:v>35574426</c:v>
                </c:pt>
                <c:pt idx="17">
                  <c:v>26075</c:v>
                </c:pt>
                <c:pt idx="18">
                  <c:v>163003404</c:v>
                </c:pt>
                <c:pt idx="20">
                  <c:v>26650380</c:v>
                </c:pt>
                <c:pt idx="23">
                  <c:v>31141094</c:v>
                </c:pt>
                <c:pt idx="24">
                  <c:v>57791474</c:v>
                </c:pt>
                <c:pt idx="35">
                  <c:v>5000077</c:v>
                </c:pt>
                <c:pt idx="38">
                  <c:v>1220421</c:v>
                </c:pt>
                <c:pt idx="39">
                  <c:v>6220498</c:v>
                </c:pt>
                <c:pt idx="40">
                  <c:v>16490473</c:v>
                </c:pt>
                <c:pt idx="47">
                  <c:v>4452427</c:v>
                </c:pt>
                <c:pt idx="50">
                  <c:v>20942900</c:v>
                </c:pt>
                <c:pt idx="52">
                  <c:v>4900000</c:v>
                </c:pt>
                <c:pt idx="55">
                  <c:v>9388224</c:v>
                </c:pt>
                <c:pt idx="56">
                  <c:v>14288224</c:v>
                </c:pt>
                <c:pt idx="57">
                  <c:v>561283890</c:v>
                </c:pt>
              </c:numCache>
            </c:numRef>
          </c:val>
        </c:ser>
        <c:ser>
          <c:idx val="1"/>
          <c:order val="1"/>
          <c:tx>
            <c:strRef>
              <c:f>'2.kiadás'!$F$3:$F$4</c:f>
              <c:strCache>
                <c:ptCount val="2"/>
                <c:pt idx="0">
                  <c:v>Adatok forintban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'2.kiadás'!$A$5:$D$62</c:f>
              <c:multiLvlStrCache>
                <c:ptCount val="58"/>
                <c:lvl>
                  <c:pt idx="0">
                    <c:v>Módosított</c:v>
                  </c:pt>
                  <c:pt idx="1">
                    <c:v>310 127 639</c:v>
                  </c:pt>
                  <c:pt idx="2">
                    <c:v>310 127 639</c:v>
                  </c:pt>
                  <c:pt idx="4">
                    <c:v>60 903 037</c:v>
                  </c:pt>
                  <c:pt idx="11">
                    <c:v>60 903 037</c:v>
                  </c:pt>
                  <c:pt idx="12">
                    <c:v>32 693 546</c:v>
                  </c:pt>
                  <c:pt idx="13">
                    <c:v>90 749 027</c:v>
                  </c:pt>
                  <c:pt idx="14">
                    <c:v>30 431 933</c:v>
                  </c:pt>
                  <c:pt idx="15">
                    <c:v>288 000</c:v>
                  </c:pt>
                  <c:pt idx="16">
                    <c:v>36 274 824</c:v>
                  </c:pt>
                  <c:pt idx="17">
                    <c:v>120 000</c:v>
                  </c:pt>
                  <c:pt idx="18">
                    <c:v>190 557 330</c:v>
                  </c:pt>
                  <c:pt idx="20">
                    <c:v>28 747 303</c:v>
                  </c:pt>
                  <c:pt idx="21">
                    <c:v>25 524 739</c:v>
                  </c:pt>
                  <c:pt idx="23">
                    <c:v>31 420 204</c:v>
                  </c:pt>
                  <c:pt idx="24">
                    <c:v>85 692 246</c:v>
                  </c:pt>
                  <c:pt idx="35">
                    <c:v>167 535 376</c:v>
                  </c:pt>
                  <c:pt idx="38">
                    <c:v>46 504 322</c:v>
                  </c:pt>
                  <c:pt idx="39">
                    <c:v>214 039 698</c:v>
                  </c:pt>
                  <c:pt idx="40">
                    <c:v>23 243 730</c:v>
                  </c:pt>
                  <c:pt idx="47">
                    <c:v>6 361 328</c:v>
                  </c:pt>
                  <c:pt idx="50">
                    <c:v>29 605 058</c:v>
                  </c:pt>
                  <c:pt idx="51">
                    <c:v>5 106 012</c:v>
                  </c:pt>
                  <c:pt idx="52">
                    <c:v>10 900 000</c:v>
                  </c:pt>
                  <c:pt idx="53">
                    <c:v>5 000 000</c:v>
                  </c:pt>
                  <c:pt idx="54">
                    <c:v>2 929 314</c:v>
                  </c:pt>
                  <c:pt idx="55">
                    <c:v>9 388 224</c:v>
                  </c:pt>
                  <c:pt idx="56">
                    <c:v>33 323 550</c:v>
                  </c:pt>
                  <c:pt idx="57">
                    <c:v>924 248 558</c:v>
                  </c:pt>
                </c:lvl>
                <c:lvl>
                  <c:pt idx="0">
                    <c:v>Eredeti </c:v>
                  </c:pt>
                  <c:pt idx="1">
                    <c:v>167 304 081</c:v>
                  </c:pt>
                  <c:pt idx="2">
                    <c:v>167 304 081</c:v>
                  </c:pt>
                  <c:pt idx="4">
                    <c:v>37 552 756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37 552 756</c:v>
                  </c:pt>
                  <c:pt idx="12">
                    <c:v>22 274 000</c:v>
                  </c:pt>
                  <c:pt idx="13">
                    <c:v>72 466 000</c:v>
                  </c:pt>
                  <c:pt idx="14">
                    <c:v>27 534 000</c:v>
                  </c:pt>
                  <c:pt idx="15">
                    <c:v>228 000</c:v>
                  </c:pt>
                  <c:pt idx="16">
                    <c:v>3 138 000</c:v>
                  </c:pt>
                  <c:pt idx="17">
                    <c:v>1 000 000</c:v>
                  </c:pt>
                  <c:pt idx="18">
                    <c:v>126 640 000</c:v>
                  </c:pt>
                  <c:pt idx="20">
                    <c:v>31 804 000</c:v>
                  </c:pt>
                  <c:pt idx="23">
                    <c:v>7 700 000</c:v>
                  </c:pt>
                  <c:pt idx="24">
                    <c:v>39 504 000</c:v>
                  </c:pt>
                  <c:pt idx="35">
                    <c:v>2 976 000</c:v>
                  </c:pt>
                  <c:pt idx="38">
                    <c:v>804 000</c:v>
                  </c:pt>
                  <c:pt idx="39">
                    <c:v>3 780 000</c:v>
                  </c:pt>
                  <c:pt idx="40">
                    <c:v>11 811 000</c:v>
                  </c:pt>
                  <c:pt idx="47">
                    <c:v>3 189 000</c:v>
                  </c:pt>
                  <c:pt idx="50">
                    <c:v>15 000 000</c:v>
                  </c:pt>
                  <c:pt idx="51">
                    <c:v>1 000 000</c:v>
                  </c:pt>
                  <c:pt idx="52">
                    <c:v>6 000 000</c:v>
                  </c:pt>
                  <c:pt idx="53">
                    <c:v>5 000 000</c:v>
                  </c:pt>
                  <c:pt idx="54">
                    <c:v>10 433 713</c:v>
                  </c:pt>
                  <c:pt idx="56">
                    <c:v>22 433 713</c:v>
                  </c:pt>
                  <c:pt idx="57">
                    <c:v>412 214 550</c:v>
                  </c:pt>
                </c:lvl>
                <c:lvl>
                  <c:pt idx="1">
                    <c:v>Törvény szerinti illetmények</c:v>
                  </c:pt>
                  <c:pt idx="2">
                    <c:v>Személyi juttatások összesen:</c:v>
                  </c:pt>
                  <c:pt idx="3">
                    <c:v>Társadalombiztosítási járulék</c:v>
                  </c:pt>
                  <c:pt idx="4">
                    <c:v>Szociális hozzájárulási adó</c:v>
                  </c:pt>
                  <c:pt idx="5">
                    <c:v>Kedvezményes szociális hozzájárulási adó</c:v>
                  </c:pt>
                  <c:pt idx="6">
                    <c:v>Munkerőpiaci fogl. Járulék</c:v>
                  </c:pt>
                  <c:pt idx="7">
                    <c:v>Egészségügyi hozzájárulás</c:v>
                  </c:pt>
                  <c:pt idx="8">
                    <c:v>Táppénz hozzájárulás </c:v>
                  </c:pt>
                  <c:pt idx="9">
                    <c:v>Munkaadókat terhelő járulékok áht-n kívülre</c:v>
                  </c:pt>
                  <c:pt idx="10">
                    <c:v>Személyi jövedelemadó</c:v>
                  </c:pt>
                  <c:pt idx="11">
                    <c:v>Munkaadókat terhelő járulékok össz:</c:v>
                  </c:pt>
                  <c:pt idx="12">
                    <c:v>Készletbeszerzések</c:v>
                  </c:pt>
                  <c:pt idx="13">
                    <c:v>Szolgáltatások</c:v>
                  </c:pt>
                  <c:pt idx="14">
                    <c:v>Általános forgalmi adó kiadása</c:v>
                  </c:pt>
                  <c:pt idx="15">
                    <c:v>kiküldetés, reprezentáció, reklám kiadások</c:v>
                  </c:pt>
                  <c:pt idx="16">
                    <c:v>Egyéb folyó kiadások</c:v>
                  </c:pt>
                  <c:pt idx="17">
                    <c:v>Működési célú kamat kiadások</c:v>
                  </c:pt>
                  <c:pt idx="18">
                    <c:v>Dologi és egyéb folyó kiadások</c:v>
                  </c:pt>
                  <c:pt idx="19">
                    <c:v> Egyéb folyó kiadások összesen:</c:v>
                  </c:pt>
                  <c:pt idx="20">
                    <c:v>Működési célú pénzeszközátadás államháztartáson kívülre</c:v>
                  </c:pt>
                  <c:pt idx="21">
                    <c:v>Működési célú pénzeszközátadás államháztartáson belülre</c:v>
                  </c:pt>
                  <c:pt idx="22">
                    <c:v>Felhalmozási célú pénzeszközátadás államháztartáson belülre</c:v>
                  </c:pt>
                  <c:pt idx="23">
                    <c:v>Társadalom- és szociálpolitikai juttatások</c:v>
                  </c:pt>
                  <c:pt idx="24">
                    <c:v>Pénzeszközátadás egyéb támogatás össz:</c:v>
                  </c:pt>
                  <c:pt idx="25">
                    <c:v>Állami gondozásban lévők pénzbeli juttatásai</c:v>
                  </c:pt>
                  <c:pt idx="26">
                    <c:v>Középfokú oktatásban résztvevők pénzbeli juttatásai</c:v>
                  </c:pt>
                  <c:pt idx="27">
                    <c:v>Felsőfokú oktatásban résztvevők pénzbeli juttatásai</c:v>
                  </c:pt>
                  <c:pt idx="28">
                    <c:v>Felnőtt oktatásban résztvevők pénzbeli juttatásai</c:v>
                  </c:pt>
                  <c:pt idx="29">
                    <c:v>Ellátottak egyéb pénzbeli juttatásai</c:v>
                  </c:pt>
                  <c:pt idx="30">
                    <c:v>Ellátottak pénzbeli juttatásai összesen:</c:v>
                  </c:pt>
                  <c:pt idx="31">
                    <c:v>Nyugdíjbiztosítási pénzbeli ellátások</c:v>
                  </c:pt>
                  <c:pt idx="32">
                    <c:v>Egészségbiztosítási Pénzbeli ellátások</c:v>
                  </c:pt>
                  <c:pt idx="33">
                    <c:v>Munkaerő piaci pénzbeli ellátások</c:v>
                  </c:pt>
                  <c:pt idx="34">
                    <c:v>Háztartások közvetett támogatása</c:v>
                  </c:pt>
                  <c:pt idx="35">
                    <c:v>Ingatlanok felújítása</c:v>
                  </c:pt>
                  <c:pt idx="36">
                    <c:v>Gépek berendezések és felsz. felújítása</c:v>
                  </c:pt>
                  <c:pt idx="37">
                    <c:v>Járművek felújítása</c:v>
                  </c:pt>
                  <c:pt idx="38">
                    <c:v>Felújítás előzetesen felszámított ÁFA-ja</c:v>
                  </c:pt>
                  <c:pt idx="39">
                    <c:v>Felújítás összesen:</c:v>
                  </c:pt>
                  <c:pt idx="40">
                    <c:v>Intézményi beruházási kiadások</c:v>
                  </c:pt>
                  <c:pt idx="41">
                    <c:v>Egyéb központi beruházások</c:v>
                  </c:pt>
                  <c:pt idx="42">
                    <c:v>Lakástámogatás</c:v>
                  </c:pt>
                  <c:pt idx="43">
                    <c:v>Lakásépítés</c:v>
                  </c:pt>
                  <c:pt idx="44">
                    <c:v>Beruházási célprogramok</c:v>
                  </c:pt>
                  <c:pt idx="45">
                    <c:v>Kiemeltjelentőségű beruházások</c:v>
                  </c:pt>
                  <c:pt idx="46">
                    <c:v>Állami készletek tartalékok felhalmozási kiadásai</c:v>
                  </c:pt>
                  <c:pt idx="47">
                    <c:v>Beruházások általános forgalmiadója</c:v>
                  </c:pt>
                  <c:pt idx="48">
                    <c:v>Felhalmozási célú pénzeszköz átadás</c:v>
                  </c:pt>
                  <c:pt idx="49">
                    <c:v>Pénzügyi befektetések kiadásai</c:v>
                  </c:pt>
                  <c:pt idx="50">
                    <c:v>Felhalmozási és pénzügyi befektetések összesen:</c:v>
                  </c:pt>
                  <c:pt idx="51">
                    <c:v>Kölcsönök nyújtása és törlesztése</c:v>
                  </c:pt>
                  <c:pt idx="52">
                    <c:v>Belföldi fin. Kiadásai, felhalmozási kamat</c:v>
                  </c:pt>
                  <c:pt idx="53">
                    <c:v>Céltatalék fejlesztéshez</c:v>
                  </c:pt>
                  <c:pt idx="54">
                    <c:v>Általános tartalék</c:v>
                  </c:pt>
                  <c:pt idx="55">
                    <c:v>ÁHT.-n belüli megelőlegezés visszafizetése</c:v>
                  </c:pt>
                  <c:pt idx="56">
                    <c:v>Az I. – XII. pontba nem tartozó kiadások összesen:</c:v>
                  </c:pt>
                  <c:pt idx="57">
                    <c:v>Kiadások összesen (I – XIII-ig):</c:v>
                  </c:pt>
                </c:lvl>
                <c:lvl>
                  <c:pt idx="1">
                    <c:v>1.</c:v>
                  </c:pt>
                  <c:pt idx="2">
                    <c:v>I.</c:v>
                  </c:pt>
                  <c:pt idx="3">
                    <c:v>1.</c:v>
                  </c:pt>
                  <c:pt idx="4">
                    <c:v>2.</c:v>
                  </c:pt>
                  <c:pt idx="5">
                    <c:v>3.</c:v>
                  </c:pt>
                  <c:pt idx="6">
                    <c:v>4.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II.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5.</c:v>
                  </c:pt>
                  <c:pt idx="17">
                    <c:v>6.</c:v>
                  </c:pt>
                  <c:pt idx="18">
                    <c:v>III.</c:v>
                  </c:pt>
                  <c:pt idx="19">
                    <c:v>IV.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4.</c:v>
                  </c:pt>
                  <c:pt idx="23">
                    <c:v>5.</c:v>
                  </c:pt>
                  <c:pt idx="24">
                    <c:v>V.</c:v>
                  </c:pt>
                  <c:pt idx="25">
                    <c:v>1.</c:v>
                  </c:pt>
                  <c:pt idx="26">
                    <c:v>2.</c:v>
                  </c:pt>
                  <c:pt idx="27">
                    <c:v>3.</c:v>
                  </c:pt>
                  <c:pt idx="28">
                    <c:v>4.</c:v>
                  </c:pt>
                  <c:pt idx="29">
                    <c:v>5.</c:v>
                  </c:pt>
                  <c:pt idx="30">
                    <c:v>VI.</c:v>
                  </c:pt>
                  <c:pt idx="31">
                    <c:v>VII.</c:v>
                  </c:pt>
                  <c:pt idx="32">
                    <c:v>VIII.</c:v>
                  </c:pt>
                  <c:pt idx="33">
                    <c:v>IX.</c:v>
                  </c:pt>
                  <c:pt idx="34">
                    <c:v>X.</c:v>
                  </c:pt>
                  <c:pt idx="35">
                    <c:v>1.</c:v>
                  </c:pt>
                  <c:pt idx="36">
                    <c:v>2.</c:v>
                  </c:pt>
                  <c:pt idx="37">
                    <c:v>3.</c:v>
                  </c:pt>
                  <c:pt idx="38">
                    <c:v>4.</c:v>
                  </c:pt>
                  <c:pt idx="39">
                    <c:v>XI.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5.</c:v>
                  </c:pt>
                  <c:pt idx="45">
                    <c:v>6.</c:v>
                  </c:pt>
                  <c:pt idx="46">
                    <c:v>7.</c:v>
                  </c:pt>
                  <c:pt idx="47">
                    <c:v>8.</c:v>
                  </c:pt>
                  <c:pt idx="48">
                    <c:v>9</c:v>
                  </c:pt>
                  <c:pt idx="49">
                    <c:v>10</c:v>
                  </c:pt>
                  <c:pt idx="50">
                    <c:v>XII.</c:v>
                  </c:pt>
                  <c:pt idx="51">
                    <c:v>1.</c:v>
                  </c:pt>
                  <c:pt idx="52">
                    <c:v>2.</c:v>
                  </c:pt>
                  <c:pt idx="53">
                    <c:v>3.</c:v>
                  </c:pt>
                  <c:pt idx="54">
                    <c:v>4.</c:v>
                  </c:pt>
                  <c:pt idx="55">
                    <c:v>5.</c:v>
                  </c:pt>
                  <c:pt idx="56">
                    <c:v>XIII.</c:v>
                  </c:pt>
                </c:lvl>
              </c:multiLvlStrCache>
            </c:multiLvlStrRef>
          </c:cat>
          <c:val>
            <c:numRef>
              <c:f>'2.kiadás'!$F$5:$F$62</c:f>
              <c:numCache>
                <c:formatCode>0%</c:formatCode>
                <c:ptCount val="58"/>
                <c:pt idx="0" formatCode="General">
                  <c:v>0</c:v>
                </c:pt>
                <c:pt idx="1">
                  <c:v>0.8006927592803168</c:v>
                </c:pt>
                <c:pt idx="2">
                  <c:v>0.8006927592803168</c:v>
                </c:pt>
                <c:pt idx="4">
                  <c:v>0.72314449606183018</c:v>
                </c:pt>
                <c:pt idx="11">
                  <c:v>0.83280633443616281</c:v>
                </c:pt>
                <c:pt idx="12">
                  <c:v>0.8144511152139936</c:v>
                </c:pt>
                <c:pt idx="13">
                  <c:v>0.80935087050575205</c:v>
                </c:pt>
                <c:pt idx="14">
                  <c:v>0.8923163047184679</c:v>
                </c:pt>
                <c:pt idx="15">
                  <c:v>0.6003263888888889</c:v>
                </c:pt>
                <c:pt idx="16">
                  <c:v>0.98069189805028412</c:v>
                </c:pt>
                <c:pt idx="17">
                  <c:v>0.21729166666666666</c:v>
                </c:pt>
                <c:pt idx="18">
                  <c:v>0.85540348408534062</c:v>
                </c:pt>
                <c:pt idx="20" formatCode="0.00%">
                  <c:v>0.92705670511073679</c:v>
                </c:pt>
                <c:pt idx="23" formatCode="0.00%">
                  <c:v>0.99111686225843731</c:v>
                </c:pt>
                <c:pt idx="24" formatCode="0.00%">
                  <c:v>0.67440727367561359</c:v>
                </c:pt>
                <c:pt idx="35" formatCode="0.00%">
                  <c:v>2.9844902726693375E-2</c:v>
                </c:pt>
                <c:pt idx="38" formatCode="0.00%">
                  <c:v>2.6243173698995117E-2</c:v>
                </c:pt>
                <c:pt idx="39" formatCode="0.00%">
                  <c:v>2.9062356460622552E-2</c:v>
                </c:pt>
                <c:pt idx="40" formatCode="0.00%">
                  <c:v>0.7094589809811076</c:v>
                </c:pt>
                <c:pt idx="47" formatCode="0.00%">
                  <c:v>0.69992099134017305</c:v>
                </c:pt>
                <c:pt idx="50" formatCode="0.00%">
                  <c:v>0.70740952441302429</c:v>
                </c:pt>
                <c:pt idx="51" formatCode="0.00%">
                  <c:v>0</c:v>
                </c:pt>
                <c:pt idx="52" formatCode="0.00%">
                  <c:v>0.44950000000000001</c:v>
                </c:pt>
                <c:pt idx="55" formatCode="0.00%">
                  <c:v>1</c:v>
                </c:pt>
                <c:pt idx="56" formatCode="0.00%">
                  <c:v>0.42877256474775349</c:v>
                </c:pt>
                <c:pt idx="57" formatCode="0.00%">
                  <c:v>0.60728673595615179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845232"/>
        <c:axId val="268849712"/>
      </c:barChart>
      <c:catAx>
        <c:axId val="26884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8849712"/>
        <c:crosses val="autoZero"/>
        <c:auto val="1"/>
        <c:lblAlgn val="ctr"/>
        <c:lblOffset val="100"/>
        <c:noMultiLvlLbl val="0"/>
      </c:catAx>
      <c:valAx>
        <c:axId val="26884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884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showWhiteSpace="0" view="pageLayout" topLeftCell="A7" zoomScaleNormal="100" workbookViewId="0">
      <selection activeCell="B32" sqref="B32"/>
    </sheetView>
  </sheetViews>
  <sheetFormatPr defaultRowHeight="12.75" x14ac:dyDescent="0.2"/>
  <cols>
    <col min="1" max="1" width="43.7109375" customWidth="1"/>
    <col min="2" max="2" width="11.42578125" customWidth="1"/>
    <col min="3" max="3" width="12.42578125" customWidth="1"/>
    <col min="4" max="4" width="11.5703125" customWidth="1"/>
    <col min="5" max="5" width="13.7109375" customWidth="1"/>
  </cols>
  <sheetData>
    <row r="2" spans="1:7" ht="15.75" x14ac:dyDescent="0.25">
      <c r="A2" s="5" t="s">
        <v>215</v>
      </c>
      <c r="B2" s="5"/>
      <c r="C2" s="5"/>
      <c r="D2" s="5"/>
      <c r="E2" s="30"/>
    </row>
    <row r="3" spans="1:7" ht="15.75" x14ac:dyDescent="0.25">
      <c r="A3" s="5" t="s">
        <v>661</v>
      </c>
      <c r="B3" s="5"/>
      <c r="C3" s="5"/>
      <c r="D3" s="5"/>
      <c r="E3" s="30"/>
    </row>
    <row r="4" spans="1:7" ht="15.75" x14ac:dyDescent="0.25">
      <c r="A4" s="5"/>
      <c r="B4" s="5"/>
      <c r="C4" s="5"/>
      <c r="D4" s="5"/>
    </row>
    <row r="5" spans="1:7" x14ac:dyDescent="0.2">
      <c r="D5" s="264" t="s">
        <v>292</v>
      </c>
      <c r="E5" s="265"/>
    </row>
    <row r="6" spans="1:7" x14ac:dyDescent="0.2">
      <c r="A6" s="258" t="s">
        <v>2</v>
      </c>
      <c r="B6" s="260" t="s">
        <v>1</v>
      </c>
      <c r="C6" s="261"/>
      <c r="D6" s="261"/>
      <c r="E6" s="262"/>
      <c r="F6" s="263"/>
    </row>
    <row r="7" spans="1:7" ht="33.75" customHeight="1" x14ac:dyDescent="0.2">
      <c r="A7" s="259"/>
      <c r="B7" s="29" t="s">
        <v>0</v>
      </c>
      <c r="C7" s="29" t="s">
        <v>5</v>
      </c>
      <c r="D7" s="29" t="s">
        <v>125</v>
      </c>
      <c r="E7" s="252" t="s">
        <v>126</v>
      </c>
      <c r="F7" s="263"/>
    </row>
    <row r="8" spans="1:7" ht="18" customHeight="1" x14ac:dyDescent="0.25">
      <c r="A8" s="113" t="s">
        <v>3</v>
      </c>
      <c r="B8" s="7">
        <f>SUM(B9+B17+B23)</f>
        <v>380397451</v>
      </c>
      <c r="C8" s="7">
        <f>SUM(C9+C17+C23+C22)</f>
        <v>609361816</v>
      </c>
      <c r="D8" s="7">
        <f>SUM(D9+D17+D23+D22)</f>
        <v>532159508</v>
      </c>
      <c r="E8" s="157">
        <f t="shared" ref="E8:E14" si="0">(D8/C8)</f>
        <v>0.87330629197153375</v>
      </c>
      <c r="F8" s="152"/>
    </row>
    <row r="9" spans="1:7" ht="18" customHeight="1" x14ac:dyDescent="0.2">
      <c r="A9" s="6" t="s">
        <v>4</v>
      </c>
      <c r="B9" s="7">
        <f>SUM(B10:B16)</f>
        <v>57383000</v>
      </c>
      <c r="C9" s="7">
        <f>SUM(C10:C16)</f>
        <v>102809939</v>
      </c>
      <c r="D9" s="7">
        <v>66012688</v>
      </c>
      <c r="E9" s="158">
        <f t="shared" si="0"/>
        <v>0.6420846918312052</v>
      </c>
      <c r="F9" s="28"/>
    </row>
    <row r="10" spans="1:7" ht="18" customHeight="1" x14ac:dyDescent="0.2">
      <c r="A10" s="9" t="s">
        <v>6</v>
      </c>
      <c r="B10" s="8">
        <v>4000000</v>
      </c>
      <c r="C10" s="8">
        <v>42346939</v>
      </c>
      <c r="D10" s="8">
        <v>7945980</v>
      </c>
      <c r="E10" s="158">
        <f t="shared" si="0"/>
        <v>0.18764000864383609</v>
      </c>
      <c r="F10" s="49"/>
    </row>
    <row r="11" spans="1:7" ht="18" customHeight="1" x14ac:dyDescent="0.2">
      <c r="A11" s="2" t="s">
        <v>7</v>
      </c>
      <c r="B11" s="8">
        <v>33508000</v>
      </c>
      <c r="C11" s="8">
        <v>38358000</v>
      </c>
      <c r="D11" s="8">
        <v>34073596</v>
      </c>
      <c r="E11" s="158">
        <f t="shared" si="0"/>
        <v>0.88830481255539917</v>
      </c>
      <c r="F11" s="49"/>
    </row>
    <row r="12" spans="1:7" ht="18" customHeight="1" x14ac:dyDescent="0.2">
      <c r="A12" s="2" t="s">
        <v>8</v>
      </c>
      <c r="B12" s="8">
        <v>6190000</v>
      </c>
      <c r="C12" s="8">
        <v>6190000</v>
      </c>
      <c r="D12" s="8">
        <v>6210542</v>
      </c>
      <c r="E12" s="158">
        <f t="shared" si="0"/>
        <v>1.003318578352181</v>
      </c>
      <c r="F12" s="49"/>
      <c r="G12" s="159"/>
    </row>
    <row r="13" spans="1:7" ht="18" customHeight="1" x14ac:dyDescent="0.2">
      <c r="A13" s="2" t="s">
        <v>241</v>
      </c>
      <c r="B13" s="102">
        <v>7785000</v>
      </c>
      <c r="C13" s="102">
        <v>10000000</v>
      </c>
      <c r="D13" s="102">
        <v>9628849</v>
      </c>
      <c r="E13" s="112">
        <f t="shared" si="0"/>
        <v>0.96288490000000004</v>
      </c>
    </row>
    <row r="14" spans="1:7" ht="18" customHeight="1" x14ac:dyDescent="0.2">
      <c r="A14" s="2" t="s">
        <v>546</v>
      </c>
      <c r="B14" s="102">
        <v>5400000</v>
      </c>
      <c r="C14" s="102">
        <v>5400000</v>
      </c>
      <c r="D14" s="102">
        <v>7694145</v>
      </c>
      <c r="E14" s="32">
        <f t="shared" si="0"/>
        <v>1.4248416666666666</v>
      </c>
    </row>
    <row r="15" spans="1:7" ht="18" customHeight="1" x14ac:dyDescent="0.2">
      <c r="A15" s="2" t="s">
        <v>242</v>
      </c>
      <c r="B15" s="102">
        <v>500000</v>
      </c>
      <c r="C15" s="102">
        <v>500000</v>
      </c>
      <c r="D15" s="102">
        <v>449419</v>
      </c>
      <c r="E15" s="154">
        <f t="shared" ref="E15:E30" si="1">(D15/C15)</f>
        <v>0.89883800000000003</v>
      </c>
    </row>
    <row r="16" spans="1:7" ht="18" customHeight="1" x14ac:dyDescent="0.2">
      <c r="A16" s="2" t="s">
        <v>243</v>
      </c>
      <c r="B16" s="10"/>
      <c r="C16" s="102">
        <v>15000</v>
      </c>
      <c r="D16" s="102">
        <v>10157</v>
      </c>
      <c r="E16" s="154">
        <f t="shared" si="1"/>
        <v>0.67713333333333336</v>
      </c>
    </row>
    <row r="17" spans="1:7" ht="18" customHeight="1" x14ac:dyDescent="0.2">
      <c r="A17" s="6" t="s">
        <v>245</v>
      </c>
      <c r="B17" s="7">
        <f>SUM(B21+B18)</f>
        <v>272514451</v>
      </c>
      <c r="C17" s="7">
        <f>SUM(C21+C18)</f>
        <v>418933643</v>
      </c>
      <c r="D17" s="7">
        <f>SUM(D21+D18)</f>
        <v>409570272</v>
      </c>
      <c r="E17" s="32">
        <f t="shared" si="1"/>
        <v>0.97764951286091861</v>
      </c>
    </row>
    <row r="18" spans="1:7" ht="18" customHeight="1" x14ac:dyDescent="0.2">
      <c r="A18" s="2" t="s">
        <v>9</v>
      </c>
      <c r="B18" s="8">
        <v>21317400</v>
      </c>
      <c r="C18" s="8">
        <v>136899767</v>
      </c>
      <c r="D18" s="8">
        <v>127141999</v>
      </c>
      <c r="E18" s="112">
        <f t="shared" si="1"/>
        <v>0.92872326802426186</v>
      </c>
    </row>
    <row r="19" spans="1:7" ht="18" customHeight="1" x14ac:dyDescent="0.2">
      <c r="A19" s="2" t="s">
        <v>604</v>
      </c>
      <c r="B19" s="8">
        <v>2200000</v>
      </c>
      <c r="C19" s="8">
        <v>2200000</v>
      </c>
      <c r="D19" s="8">
        <v>1291743</v>
      </c>
      <c r="E19" s="112">
        <f t="shared" si="1"/>
        <v>0.58715590909090909</v>
      </c>
    </row>
    <row r="20" spans="1:7" ht="18" customHeight="1" x14ac:dyDescent="0.2">
      <c r="A20" s="2" t="s">
        <v>10</v>
      </c>
      <c r="B20" s="8">
        <v>19117400</v>
      </c>
      <c r="C20" s="8">
        <v>19117400</v>
      </c>
      <c r="D20" s="8">
        <v>18785000</v>
      </c>
      <c r="E20" s="112">
        <f t="shared" si="1"/>
        <v>0.98261269837948673</v>
      </c>
    </row>
    <row r="21" spans="1:7" ht="18" customHeight="1" x14ac:dyDescent="0.2">
      <c r="A21" s="2" t="s">
        <v>244</v>
      </c>
      <c r="B21" s="8">
        <v>251197051</v>
      </c>
      <c r="C21" s="8">
        <v>282033876</v>
      </c>
      <c r="D21" s="8">
        <v>282428273</v>
      </c>
      <c r="E21" s="112">
        <f t="shared" si="1"/>
        <v>1.0013984029351142</v>
      </c>
      <c r="F21" s="3"/>
    </row>
    <row r="22" spans="1:7" ht="18" customHeight="1" x14ac:dyDescent="0.2">
      <c r="A22" s="6" t="s">
        <v>246</v>
      </c>
      <c r="B22" s="8"/>
      <c r="C22" s="7"/>
      <c r="D22" s="7"/>
      <c r="E22" s="32"/>
      <c r="F22" s="3"/>
    </row>
    <row r="23" spans="1:7" ht="18" customHeight="1" x14ac:dyDescent="0.2">
      <c r="A23" s="6" t="s">
        <v>247</v>
      </c>
      <c r="B23" s="7">
        <f>SUM(B24:B29)</f>
        <v>50500000</v>
      </c>
      <c r="C23" s="7">
        <f>SUM(C24:C29)</f>
        <v>87618234</v>
      </c>
      <c r="D23" s="7">
        <f>SUM(D24:D29)</f>
        <v>56576548</v>
      </c>
      <c r="E23" s="112">
        <f t="shared" si="1"/>
        <v>0.64571659821402017</v>
      </c>
      <c r="F23" s="3"/>
    </row>
    <row r="24" spans="1:7" ht="18" customHeight="1" x14ac:dyDescent="0.2">
      <c r="A24" s="2" t="s">
        <v>11</v>
      </c>
      <c r="B24" s="8">
        <v>9500000</v>
      </c>
      <c r="C24" s="8">
        <v>20118234</v>
      </c>
      <c r="D24" s="8">
        <v>8294586</v>
      </c>
      <c r="E24" s="112">
        <f t="shared" si="1"/>
        <v>0.4122919536575626</v>
      </c>
      <c r="G24" t="s">
        <v>550</v>
      </c>
    </row>
    <row r="25" spans="1:7" ht="18" customHeight="1" x14ac:dyDescent="0.2">
      <c r="A25" s="2" t="s">
        <v>12</v>
      </c>
      <c r="B25" s="8">
        <v>35000000</v>
      </c>
      <c r="C25" s="8">
        <v>57600000</v>
      </c>
      <c r="D25" s="8">
        <v>41478166</v>
      </c>
      <c r="E25" s="112">
        <f t="shared" si="1"/>
        <v>0.72010704861111108</v>
      </c>
    </row>
    <row r="26" spans="1:7" ht="18" customHeight="1" x14ac:dyDescent="0.2">
      <c r="A26" s="2" t="s">
        <v>13</v>
      </c>
      <c r="B26" s="8">
        <v>4600000</v>
      </c>
      <c r="C26" s="8">
        <v>8000000</v>
      </c>
      <c r="D26" s="8">
        <v>5506004</v>
      </c>
      <c r="E26" s="112">
        <f t="shared" si="1"/>
        <v>0.68825049999999999</v>
      </c>
      <c r="F26" s="3"/>
    </row>
    <row r="27" spans="1:7" ht="18" customHeight="1" x14ac:dyDescent="0.2">
      <c r="A27" s="2" t="s">
        <v>15</v>
      </c>
      <c r="B27" s="8">
        <v>500000</v>
      </c>
      <c r="C27" s="8">
        <v>1000000</v>
      </c>
      <c r="D27" s="8">
        <v>973272</v>
      </c>
      <c r="E27" s="112">
        <f t="shared" si="1"/>
        <v>0.97327200000000003</v>
      </c>
    </row>
    <row r="28" spans="1:7" ht="18" customHeight="1" x14ac:dyDescent="0.2">
      <c r="A28" s="145" t="s">
        <v>356</v>
      </c>
      <c r="B28" s="8">
        <v>300000</v>
      </c>
      <c r="C28" s="8">
        <v>300000</v>
      </c>
      <c r="D28" s="8"/>
      <c r="E28" s="112">
        <f t="shared" si="1"/>
        <v>0</v>
      </c>
    </row>
    <row r="29" spans="1:7" ht="18" customHeight="1" x14ac:dyDescent="0.2">
      <c r="A29" s="2" t="s">
        <v>605</v>
      </c>
      <c r="B29" s="102">
        <v>600000</v>
      </c>
      <c r="C29" s="102">
        <v>600000</v>
      </c>
      <c r="D29" s="102">
        <v>324520</v>
      </c>
      <c r="E29" s="154">
        <f t="shared" si="1"/>
        <v>0.54086666666666672</v>
      </c>
    </row>
    <row r="30" spans="1:7" ht="18" customHeight="1" x14ac:dyDescent="0.25">
      <c r="A30" s="113" t="s">
        <v>248</v>
      </c>
      <c r="B30" s="7">
        <f>SUM(B31+B32+B33+B36)</f>
        <v>2633450</v>
      </c>
      <c r="C30" s="7">
        <f>SUM(C31+C32+C33+C36+C34+C35)</f>
        <v>244953253</v>
      </c>
      <c r="D30" s="7">
        <f>SUM(D31+D32+D33+D36+D34+D35)</f>
        <v>232481017</v>
      </c>
      <c r="E30" s="32">
        <f t="shared" si="1"/>
        <v>0.94908319915228889</v>
      </c>
    </row>
    <row r="31" spans="1:7" ht="18" customHeight="1" x14ac:dyDescent="0.2">
      <c r="A31" s="11" t="s">
        <v>249</v>
      </c>
      <c r="B31" s="8"/>
      <c r="C31" s="8">
        <v>400000</v>
      </c>
      <c r="D31" s="8">
        <v>400000</v>
      </c>
      <c r="E31" s="154">
        <v>1</v>
      </c>
    </row>
    <row r="32" spans="1:7" ht="18" customHeight="1" x14ac:dyDescent="0.2">
      <c r="A32" s="11" t="s">
        <v>250</v>
      </c>
      <c r="B32" s="8"/>
      <c r="C32" s="8"/>
      <c r="D32" s="8"/>
      <c r="E32" s="112"/>
    </row>
    <row r="33" spans="1:6" ht="18" customHeight="1" x14ac:dyDescent="0.2">
      <c r="A33" s="2" t="s">
        <v>251</v>
      </c>
      <c r="B33" s="8"/>
      <c r="C33" s="8"/>
      <c r="D33" s="8"/>
      <c r="E33" s="112"/>
    </row>
    <row r="34" spans="1:6" ht="18" customHeight="1" x14ac:dyDescent="0.2">
      <c r="A34" s="2" t="s">
        <v>233</v>
      </c>
      <c r="B34" s="8"/>
      <c r="C34" s="8">
        <v>223641654</v>
      </c>
      <c r="D34" s="8">
        <v>225928689</v>
      </c>
      <c r="E34" s="112"/>
    </row>
    <row r="35" spans="1:6" ht="18" customHeight="1" x14ac:dyDescent="0.2">
      <c r="A35" s="2" t="s">
        <v>234</v>
      </c>
      <c r="B35" s="8"/>
      <c r="C35" s="8">
        <v>717000</v>
      </c>
      <c r="D35" s="8">
        <v>717000</v>
      </c>
      <c r="E35" s="112">
        <v>1</v>
      </c>
    </row>
    <row r="36" spans="1:6" ht="18" customHeight="1" x14ac:dyDescent="0.2">
      <c r="A36" s="23" t="s">
        <v>252</v>
      </c>
      <c r="B36" s="106">
        <v>2633450</v>
      </c>
      <c r="C36" s="106">
        <v>20194599</v>
      </c>
      <c r="D36" s="106">
        <v>5435328</v>
      </c>
      <c r="E36" s="112">
        <f>(D36/C36)</f>
        <v>0.26914760723894543</v>
      </c>
    </row>
    <row r="37" spans="1:6" ht="18" customHeight="1" x14ac:dyDescent="0.25">
      <c r="A37" s="113" t="s">
        <v>253</v>
      </c>
      <c r="B37" s="7">
        <f>SUM(B38:B39)</f>
        <v>14183649</v>
      </c>
      <c r="C37" s="7">
        <v>60107352</v>
      </c>
      <c r="D37" s="7">
        <v>45923703</v>
      </c>
      <c r="E37" s="32">
        <f>(D37/C37)</f>
        <v>0.76402805101113092</v>
      </c>
    </row>
    <row r="38" spans="1:6" ht="18" customHeight="1" x14ac:dyDescent="0.2">
      <c r="A38" s="145" t="s">
        <v>355</v>
      </c>
      <c r="B38" s="106"/>
      <c r="C38" s="106">
        <v>45923703</v>
      </c>
      <c r="D38" s="153">
        <v>45923703</v>
      </c>
      <c r="E38" s="112">
        <f>(D38/C38)</f>
        <v>1</v>
      </c>
    </row>
    <row r="39" spans="1:6" ht="18" customHeight="1" x14ac:dyDescent="0.2">
      <c r="A39" s="2" t="s">
        <v>347</v>
      </c>
      <c r="B39" s="106">
        <v>14183649</v>
      </c>
      <c r="C39" s="106">
        <v>14183649</v>
      </c>
      <c r="D39" s="153"/>
      <c r="E39" s="112"/>
    </row>
    <row r="40" spans="1:6" ht="18" customHeight="1" x14ac:dyDescent="0.25">
      <c r="A40" s="113" t="s">
        <v>255</v>
      </c>
      <c r="B40" s="7">
        <f>SUM(B41)</f>
        <v>15000000</v>
      </c>
      <c r="C40" s="7">
        <f>SUM(C41)</f>
        <v>0</v>
      </c>
      <c r="D40" s="7">
        <f>SUM(D41)</f>
        <v>0</v>
      </c>
      <c r="E40" s="32"/>
    </row>
    <row r="41" spans="1:6" ht="18" customHeight="1" x14ac:dyDescent="0.2">
      <c r="A41" s="2" t="s">
        <v>254</v>
      </c>
      <c r="B41" s="8">
        <v>15000000</v>
      </c>
      <c r="C41" s="8"/>
      <c r="D41" s="8"/>
      <c r="E41" s="112"/>
    </row>
    <row r="42" spans="1:6" ht="18" customHeight="1" x14ac:dyDescent="0.25">
      <c r="A42" s="115" t="s">
        <v>606</v>
      </c>
      <c r="B42" s="8"/>
      <c r="C42" s="7">
        <v>9826137</v>
      </c>
      <c r="D42" s="7">
        <v>9826137</v>
      </c>
      <c r="E42" s="32">
        <v>1</v>
      </c>
    </row>
    <row r="43" spans="1:6" ht="18" customHeight="1" x14ac:dyDescent="0.25">
      <c r="A43" s="115" t="s">
        <v>662</v>
      </c>
      <c r="B43" s="7">
        <f>SUM(B8+B30+B37+B40+B42)</f>
        <v>412214550</v>
      </c>
      <c r="C43" s="7">
        <f>SUM(C8+C30+C37+C40+C42)</f>
        <v>924248558</v>
      </c>
      <c r="D43" s="7">
        <f>SUM(D8+D30+D37+D40+D42)</f>
        <v>820390365</v>
      </c>
      <c r="E43" s="32">
        <f>(D43/C43)</f>
        <v>0.88762958610967069</v>
      </c>
      <c r="F43" s="3"/>
    </row>
    <row r="44" spans="1:6" x14ac:dyDescent="0.2">
      <c r="B44" s="3"/>
    </row>
    <row r="45" spans="1:6" x14ac:dyDescent="0.2">
      <c r="B45" s="3"/>
    </row>
    <row r="46" spans="1:6" ht="15" x14ac:dyDescent="0.2">
      <c r="A46" s="114"/>
      <c r="B46" s="3"/>
    </row>
    <row r="47" spans="1:6" x14ac:dyDescent="0.2">
      <c r="B47" s="3"/>
    </row>
    <row r="48" spans="1:6" x14ac:dyDescent="0.2">
      <c r="B48" s="3"/>
    </row>
    <row r="49" spans="1:2" ht="15" x14ac:dyDescent="0.2">
      <c r="A49" s="114"/>
      <c r="B49" s="3"/>
    </row>
    <row r="50" spans="1:2" x14ac:dyDescent="0.2">
      <c r="B50" s="3"/>
    </row>
    <row r="51" spans="1:2" x14ac:dyDescent="0.2">
      <c r="B51" s="3"/>
    </row>
    <row r="52" spans="1:2" x14ac:dyDescent="0.2">
      <c r="B52" s="3"/>
    </row>
    <row r="53" spans="1:2" x14ac:dyDescent="0.2">
      <c r="B53" s="3"/>
    </row>
    <row r="54" spans="1:2" x14ac:dyDescent="0.2">
      <c r="B54" s="3"/>
    </row>
    <row r="55" spans="1:2" x14ac:dyDescent="0.2">
      <c r="B55" s="3"/>
    </row>
    <row r="56" spans="1:2" x14ac:dyDescent="0.2">
      <c r="B56" s="3"/>
    </row>
    <row r="57" spans="1:2" x14ac:dyDescent="0.2">
      <c r="B57" s="3"/>
    </row>
    <row r="58" spans="1:2" x14ac:dyDescent="0.2">
      <c r="B58" s="3"/>
    </row>
    <row r="59" spans="1:2" x14ac:dyDescent="0.2">
      <c r="B59" s="3"/>
    </row>
    <row r="60" spans="1:2" x14ac:dyDescent="0.2">
      <c r="B60" s="3"/>
    </row>
    <row r="61" spans="1:2" x14ac:dyDescent="0.2">
      <c r="B61" s="3"/>
    </row>
    <row r="62" spans="1:2" x14ac:dyDescent="0.2">
      <c r="B62" s="3"/>
    </row>
    <row r="63" spans="1:2" x14ac:dyDescent="0.2">
      <c r="B63" s="3"/>
    </row>
    <row r="64" spans="1:2" x14ac:dyDescent="0.2">
      <c r="B64" s="3"/>
    </row>
  </sheetData>
  <mergeCells count="4">
    <mergeCell ref="A6:A7"/>
    <mergeCell ref="B6:E6"/>
    <mergeCell ref="F6:F7"/>
    <mergeCell ref="D5:E5"/>
  </mergeCells>
  <phoneticPr fontId="8" type="noConversion"/>
  <printOptions horizontalCentered="1"/>
  <pageMargins left="0.78740157480314965" right="0.78740157480314965" top="0.98425196850393704" bottom="0.27559055118110237" header="0.51181102362204722" footer="0.51181102362204722"/>
  <pageSetup paperSize="9" scale="97" orientation="landscape" r:id="rId1"/>
  <headerFooter alignWithMargins="0">
    <oddHeader xml:space="preserve">&amp;C1. melléklet a önkormányzati rendelethez
</oddHeader>
    <oddFooter>&amp;C&amp;P</oddFooter>
  </headerFooter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3"/>
  <sheetViews>
    <sheetView topLeftCell="BZ1" workbookViewId="0">
      <selection activeCell="CZ8" sqref="CZ8"/>
    </sheetView>
  </sheetViews>
  <sheetFormatPr defaultRowHeight="12.75" x14ac:dyDescent="0.2"/>
  <cols>
    <col min="1" max="1" width="4.42578125" customWidth="1"/>
    <col min="2" max="2" width="13.42578125" customWidth="1"/>
    <col min="3" max="3" width="11" customWidth="1"/>
    <col min="4" max="4" width="10.7109375" customWidth="1"/>
    <col min="5" max="5" width="8.7109375" customWidth="1"/>
    <col min="6" max="6" width="9.7109375" customWidth="1"/>
    <col min="7" max="7" width="9" customWidth="1"/>
    <col min="8" max="8" width="9.28515625" customWidth="1"/>
    <col min="9" max="9" width="11.28515625" customWidth="1"/>
    <col min="10" max="10" width="10.5703125" customWidth="1"/>
    <col min="11" max="12" width="8.7109375" customWidth="1"/>
    <col min="14" max="14" width="1" hidden="1" customWidth="1"/>
    <col min="15" max="15" width="12.7109375" customWidth="1"/>
    <col min="16" max="16" width="14.5703125" customWidth="1"/>
    <col min="17" max="17" width="12" customWidth="1"/>
    <col min="18" max="18" width="11.140625" customWidth="1"/>
    <col min="19" max="20" width="9.42578125" customWidth="1"/>
    <col min="21" max="24" width="8.28515625" customWidth="1"/>
    <col min="25" max="25" width="9.28515625" customWidth="1"/>
    <col min="26" max="26" width="8.28515625" customWidth="1"/>
    <col min="27" max="27" width="10.85546875" customWidth="1"/>
    <col min="28" max="28" width="10.140625" customWidth="1"/>
    <col min="29" max="29" width="5.140625" customWidth="1"/>
    <col min="30" max="30" width="11.7109375" customWidth="1"/>
    <col min="31" max="31" width="9.28515625" customWidth="1"/>
    <col min="32" max="32" width="10" customWidth="1"/>
    <col min="33" max="33" width="10.42578125" customWidth="1"/>
    <col min="34" max="34" width="10.5703125" customWidth="1"/>
    <col min="35" max="35" width="9.85546875" customWidth="1"/>
    <col min="36" max="36" width="11" customWidth="1"/>
    <col min="37" max="37" width="10.140625" customWidth="1"/>
    <col min="38" max="38" width="8.28515625" customWidth="1"/>
    <col min="39" max="39" width="9.5703125" customWidth="1"/>
    <col min="40" max="40" width="10" customWidth="1"/>
    <col min="41" max="41" width="6" customWidth="1"/>
    <col min="42" max="42" width="13.140625" customWidth="1"/>
    <col min="43" max="43" width="12.42578125" customWidth="1"/>
    <col min="44" max="44" width="11.140625" customWidth="1"/>
    <col min="45" max="45" width="10" customWidth="1"/>
    <col min="46" max="46" width="8.85546875" customWidth="1"/>
    <col min="47" max="47" width="9.28515625" customWidth="1"/>
    <col min="48" max="48" width="9.140625" customWidth="1"/>
    <col min="49" max="49" width="7.5703125" customWidth="1"/>
    <col min="50" max="52" width="9" customWidth="1"/>
    <col min="53" max="53" width="9.5703125" customWidth="1"/>
    <col min="54" max="54" width="9" customWidth="1"/>
    <col min="55" max="56" width="8.85546875" customWidth="1"/>
    <col min="57" max="57" width="12.42578125" customWidth="1"/>
    <col min="58" max="58" width="13.5703125" customWidth="1"/>
    <col min="59" max="59" width="10.5703125" customWidth="1"/>
    <col min="60" max="60" width="5.85546875" customWidth="1"/>
    <col min="61" max="61" width="12.42578125" customWidth="1"/>
    <col min="62" max="63" width="9.7109375" customWidth="1"/>
    <col min="64" max="64" width="10.5703125" customWidth="1"/>
    <col min="65" max="65" width="10.85546875" customWidth="1"/>
    <col min="66" max="66" width="11.42578125" customWidth="1"/>
    <col min="67" max="67" width="11.140625" customWidth="1"/>
    <col min="68" max="68" width="11" customWidth="1"/>
    <col min="69" max="69" width="10.85546875" customWidth="1"/>
    <col min="70" max="72" width="10.7109375" customWidth="1"/>
    <col min="73" max="73" width="8.5703125" customWidth="1"/>
    <col min="74" max="74" width="8.7109375" customWidth="1"/>
    <col min="76" max="76" width="10.7109375" customWidth="1"/>
    <col min="77" max="77" width="10.42578125" customWidth="1"/>
    <col min="78" max="78" width="9" customWidth="1"/>
    <col min="79" max="79" width="9.5703125" customWidth="1"/>
    <col min="80" max="80" width="9.140625" customWidth="1"/>
    <col min="81" max="81" width="8.85546875" customWidth="1"/>
    <col min="82" max="82" width="9.28515625" customWidth="1"/>
    <col min="83" max="83" width="9.140625" customWidth="1"/>
    <col min="84" max="84" width="10" customWidth="1"/>
    <col min="85" max="85" width="9.5703125" customWidth="1"/>
    <col min="86" max="86" width="11.28515625" customWidth="1"/>
    <col min="87" max="88" width="12.28515625" customWidth="1"/>
    <col min="89" max="89" width="8.28515625" customWidth="1"/>
    <col min="90" max="90" width="14.28515625" customWidth="1"/>
    <col min="91" max="91" width="10.85546875" customWidth="1"/>
    <col min="92" max="92" width="10" customWidth="1"/>
    <col min="93" max="93" width="8.28515625" customWidth="1"/>
    <col min="94" max="94" width="10.28515625" customWidth="1"/>
    <col min="95" max="95" width="9.42578125" customWidth="1"/>
    <col min="96" max="96" width="9.5703125" customWidth="1"/>
    <col min="97" max="98" width="8.28515625" customWidth="1"/>
    <col min="99" max="99" width="10.7109375" customWidth="1"/>
    <col min="100" max="100" width="10.42578125" customWidth="1"/>
    <col min="101" max="102" width="8.28515625" customWidth="1"/>
    <col min="103" max="103" width="4.28515625" customWidth="1"/>
    <col min="104" max="104" width="14.42578125" customWidth="1"/>
    <col min="106" max="106" width="6.7109375" customWidth="1"/>
    <col min="107" max="107" width="5.85546875" customWidth="1"/>
    <col min="108" max="108" width="19.5703125" customWidth="1"/>
    <col min="109" max="109" width="15.85546875" customWidth="1"/>
    <col min="110" max="110" width="17.42578125" customWidth="1"/>
    <col min="119" max="119" width="12.42578125" customWidth="1"/>
    <col min="120" max="120" width="26.140625" customWidth="1"/>
    <col min="121" max="121" width="12.7109375" customWidth="1"/>
  </cols>
  <sheetData>
    <row r="1" spans="1:131" x14ac:dyDescent="0.2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30"/>
      <c r="L1" s="272"/>
      <c r="M1" s="272"/>
      <c r="N1" s="33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33"/>
      <c r="BH1" s="272"/>
      <c r="BI1" s="272"/>
      <c r="BJ1" s="272"/>
      <c r="BK1" s="272"/>
      <c r="BL1" s="272"/>
      <c r="BM1" s="272"/>
      <c r="BN1" s="272"/>
      <c r="BO1" s="272"/>
      <c r="BP1" s="272"/>
      <c r="BQ1" s="272"/>
      <c r="BR1" s="272"/>
      <c r="BS1" s="272"/>
      <c r="BT1" s="33"/>
      <c r="BU1" s="33"/>
      <c r="BV1" s="272"/>
      <c r="BW1" s="272"/>
      <c r="BX1" s="272"/>
      <c r="BY1" s="272"/>
      <c r="BZ1" s="272"/>
      <c r="CA1" s="272"/>
      <c r="CB1" s="272"/>
      <c r="CC1" s="272"/>
      <c r="CD1" s="272"/>
      <c r="CE1" s="272"/>
      <c r="CF1" s="272"/>
      <c r="CG1" s="272"/>
      <c r="CH1" s="272"/>
      <c r="CI1" s="272"/>
      <c r="CJ1" s="272"/>
      <c r="CK1" s="272"/>
      <c r="CL1" s="272"/>
      <c r="CM1" s="272"/>
      <c r="CN1" s="272"/>
      <c r="CO1" s="272"/>
      <c r="CP1" s="272"/>
      <c r="CQ1" s="272"/>
      <c r="CR1" s="272"/>
      <c r="CS1" s="272"/>
      <c r="CT1" s="272"/>
      <c r="CU1" s="272"/>
      <c r="CV1" s="272"/>
      <c r="CW1" s="272"/>
      <c r="CX1" s="272"/>
      <c r="CY1" s="272"/>
      <c r="CZ1" s="272"/>
      <c r="DA1" s="272"/>
      <c r="DB1" s="272"/>
      <c r="DC1" s="272"/>
      <c r="DD1" s="272"/>
      <c r="DE1" s="272"/>
      <c r="DF1" s="272"/>
      <c r="DG1" s="272"/>
      <c r="DH1" s="272"/>
      <c r="DI1" s="272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</row>
    <row r="2" spans="1:131" ht="15.75" x14ac:dyDescent="0.25">
      <c r="A2" s="301" t="s">
        <v>609</v>
      </c>
      <c r="B2" s="324"/>
      <c r="C2" s="324"/>
      <c r="D2" s="324"/>
      <c r="E2" s="324"/>
      <c r="F2" s="324"/>
      <c r="G2" s="324"/>
      <c r="H2" s="324"/>
      <c r="I2" s="324"/>
      <c r="J2" s="324"/>
      <c r="O2" s="5" t="s">
        <v>648</v>
      </c>
      <c r="P2" s="30"/>
      <c r="Q2" s="30"/>
      <c r="R2" s="30"/>
      <c r="S2" s="65"/>
      <c r="T2" s="30"/>
      <c r="U2" s="30"/>
      <c r="V2" s="30"/>
      <c r="W2" s="30"/>
      <c r="X2" s="30"/>
      <c r="Y2" s="30"/>
      <c r="Z2" s="30"/>
      <c r="AA2" s="30"/>
      <c r="AB2" s="30"/>
      <c r="AC2" s="5" t="s">
        <v>648</v>
      </c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5" t="s">
        <v>610</v>
      </c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1" t="s">
        <v>610</v>
      </c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12"/>
      <c r="BU2" s="12"/>
      <c r="BV2" s="301" t="s">
        <v>611</v>
      </c>
      <c r="BW2" s="324"/>
      <c r="BX2" s="324"/>
      <c r="BY2" s="324"/>
      <c r="BZ2" s="324"/>
      <c r="CA2" s="324"/>
      <c r="CB2" s="324"/>
      <c r="CC2" s="272"/>
      <c r="CD2" s="272"/>
      <c r="CE2" s="272"/>
      <c r="CF2" s="272"/>
      <c r="CG2" s="272"/>
      <c r="CI2" s="150"/>
      <c r="CJ2" s="150"/>
      <c r="CK2" s="301" t="s">
        <v>611</v>
      </c>
      <c r="CL2" s="324"/>
      <c r="CM2" s="324"/>
      <c r="CN2" s="324"/>
      <c r="CO2" s="324"/>
      <c r="CP2" s="324"/>
      <c r="CQ2" s="324"/>
      <c r="CR2" s="324"/>
      <c r="CS2" s="324"/>
      <c r="CT2" s="324"/>
      <c r="CU2" s="324"/>
      <c r="CV2" s="324"/>
      <c r="CW2" s="148"/>
      <c r="CX2" s="148"/>
      <c r="CY2" s="301" t="s">
        <v>648</v>
      </c>
      <c r="CZ2" s="324"/>
      <c r="DA2" s="324"/>
      <c r="DB2" s="324"/>
      <c r="DC2" s="324"/>
      <c r="DD2" s="324"/>
      <c r="DE2" s="324"/>
      <c r="DF2" s="324"/>
      <c r="DG2" s="324"/>
      <c r="DH2" s="324"/>
      <c r="DL2" s="107"/>
      <c r="DM2" s="107"/>
      <c r="DN2" s="107"/>
      <c r="DO2" s="12"/>
      <c r="DP2" s="33"/>
      <c r="DQ2" s="33"/>
      <c r="DR2" s="33"/>
    </row>
    <row r="3" spans="1:131" ht="13.5" thickBot="1" x14ac:dyDescent="0.25">
      <c r="I3" s="265" t="s">
        <v>292</v>
      </c>
      <c r="J3" s="265"/>
      <c r="K3" s="4"/>
      <c r="L3" s="4"/>
      <c r="M3" s="4"/>
      <c r="N3" s="4"/>
      <c r="AA3" s="265" t="s">
        <v>292</v>
      </c>
      <c r="AB3" s="265"/>
      <c r="AM3" s="265" t="s">
        <v>292</v>
      </c>
      <c r="AN3" s="265"/>
      <c r="AV3" s="124"/>
      <c r="AW3" s="124"/>
      <c r="AX3" s="124"/>
      <c r="AY3" s="124"/>
      <c r="AZ3" s="49"/>
      <c r="BA3" s="49"/>
      <c r="BB3" s="49"/>
      <c r="BC3" s="49"/>
      <c r="BD3" s="49"/>
      <c r="BE3" s="286" t="s">
        <v>292</v>
      </c>
      <c r="BF3" s="286"/>
      <c r="BG3" s="4"/>
      <c r="BH3" s="4"/>
      <c r="BI3" s="4"/>
      <c r="BP3" s="265" t="s">
        <v>292</v>
      </c>
      <c r="BQ3" s="265"/>
      <c r="CH3" s="286" t="s">
        <v>292</v>
      </c>
      <c r="CI3" s="286"/>
      <c r="CJ3" s="4"/>
      <c r="CT3" s="265" t="s">
        <v>292</v>
      </c>
      <c r="CU3" s="265"/>
      <c r="CV3" s="265"/>
      <c r="DE3" s="286" t="s">
        <v>292</v>
      </c>
      <c r="DF3" s="286"/>
    </row>
    <row r="4" spans="1:131" ht="12.75" customHeight="1" thickBot="1" x14ac:dyDescent="0.25">
      <c r="A4" s="303" t="s">
        <v>144</v>
      </c>
      <c r="B4" s="261"/>
      <c r="C4" s="261"/>
      <c r="D4" s="261"/>
      <c r="E4" s="261"/>
      <c r="F4" s="261"/>
      <c r="G4" s="261"/>
      <c r="H4" s="261"/>
      <c r="I4" s="326"/>
      <c r="J4" s="326"/>
      <c r="K4" s="74"/>
      <c r="L4" s="76"/>
      <c r="M4" s="74"/>
      <c r="N4" s="51"/>
      <c r="O4" s="52" t="s">
        <v>219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2" t="s">
        <v>219</v>
      </c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2" t="s">
        <v>219</v>
      </c>
      <c r="AP4" s="53"/>
      <c r="AQ4" s="53"/>
      <c r="AR4" s="53"/>
      <c r="AS4" s="53"/>
      <c r="AT4" s="53"/>
      <c r="AU4" s="53"/>
      <c r="AV4" s="83"/>
      <c r="AW4" s="53"/>
      <c r="AX4" s="53"/>
      <c r="AY4" s="50"/>
      <c r="AZ4" s="51"/>
      <c r="BA4" s="50"/>
      <c r="BB4" s="50"/>
      <c r="BC4" s="50"/>
      <c r="BD4" s="50"/>
      <c r="BE4" s="315" t="s">
        <v>14</v>
      </c>
      <c r="BF4" s="316"/>
      <c r="BG4" s="103"/>
      <c r="BH4" s="33"/>
      <c r="BI4" s="33"/>
      <c r="BJ4" s="43"/>
      <c r="BK4" s="54"/>
      <c r="BL4" s="55" t="s">
        <v>197</v>
      </c>
      <c r="BM4" s="55"/>
      <c r="BN4" s="55"/>
      <c r="BO4" s="55"/>
      <c r="BP4" s="87"/>
      <c r="BQ4" s="88"/>
      <c r="BV4" s="52" t="s">
        <v>198</v>
      </c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83"/>
      <c r="CH4" s="315" t="s">
        <v>212</v>
      </c>
      <c r="CI4" s="316"/>
      <c r="CJ4" s="103"/>
      <c r="CK4" s="149" t="s">
        <v>204</v>
      </c>
      <c r="CL4" s="50"/>
      <c r="CM4" s="50"/>
      <c r="CN4" s="50"/>
      <c r="CO4" s="50"/>
      <c r="CP4" s="50"/>
      <c r="CQ4" s="50"/>
      <c r="CR4" s="50"/>
      <c r="CS4" s="50"/>
      <c r="CT4" s="50"/>
      <c r="CU4" s="84"/>
      <c r="CV4" s="85"/>
      <c r="DC4" s="330" t="s">
        <v>192</v>
      </c>
      <c r="DD4" s="331"/>
      <c r="DE4" s="315" t="s">
        <v>279</v>
      </c>
      <c r="DF4" s="327"/>
    </row>
    <row r="5" spans="1:131" ht="12.75" customHeight="1" x14ac:dyDescent="0.2">
      <c r="A5" s="289" t="s">
        <v>192</v>
      </c>
      <c r="B5" s="302"/>
      <c r="C5" s="276" t="s">
        <v>130</v>
      </c>
      <c r="D5" s="277"/>
      <c r="E5" s="276"/>
      <c r="F5" s="277"/>
      <c r="G5" s="266"/>
      <c r="H5" s="267"/>
      <c r="I5" s="320" t="s">
        <v>132</v>
      </c>
      <c r="J5" s="321"/>
      <c r="K5" s="234"/>
      <c r="L5" s="69"/>
      <c r="M5" s="69"/>
      <c r="N5" s="58"/>
      <c r="O5" s="289" t="s">
        <v>192</v>
      </c>
      <c r="P5" s="302"/>
      <c r="Q5" s="278" t="s">
        <v>221</v>
      </c>
      <c r="R5" s="262"/>
      <c r="S5" s="276" t="s">
        <v>180</v>
      </c>
      <c r="T5" s="277"/>
      <c r="U5" s="289" t="s">
        <v>222</v>
      </c>
      <c r="V5" s="289"/>
      <c r="W5" s="289" t="s">
        <v>223</v>
      </c>
      <c r="X5" s="289"/>
      <c r="Y5" s="289" t="s">
        <v>181</v>
      </c>
      <c r="Z5" s="289"/>
      <c r="AA5" s="289" t="s">
        <v>224</v>
      </c>
      <c r="AB5" s="289"/>
      <c r="AC5" s="289" t="s">
        <v>192</v>
      </c>
      <c r="AD5" s="302"/>
      <c r="AE5" s="276" t="s">
        <v>226</v>
      </c>
      <c r="AF5" s="277"/>
      <c r="AG5" s="289" t="s">
        <v>359</v>
      </c>
      <c r="AH5" s="289"/>
      <c r="AI5" s="289" t="s">
        <v>587</v>
      </c>
      <c r="AJ5" s="289"/>
      <c r="AK5" s="289" t="s">
        <v>139</v>
      </c>
      <c r="AL5" s="289"/>
      <c r="AM5" s="310" t="s">
        <v>280</v>
      </c>
      <c r="AN5" s="311"/>
      <c r="AO5" s="289" t="s">
        <v>192</v>
      </c>
      <c r="AP5" s="302"/>
      <c r="AQ5" s="303" t="s">
        <v>553</v>
      </c>
      <c r="AR5" s="304"/>
      <c r="AS5" s="303" t="s">
        <v>554</v>
      </c>
      <c r="AT5" s="304"/>
      <c r="AU5" s="276" t="s">
        <v>555</v>
      </c>
      <c r="AV5" s="303"/>
      <c r="AW5" s="277" t="s">
        <v>556</v>
      </c>
      <c r="AX5" s="277"/>
      <c r="AY5" s="303" t="s">
        <v>588</v>
      </c>
      <c r="AZ5" s="319"/>
      <c r="BA5" s="308" t="s">
        <v>589</v>
      </c>
      <c r="BB5" s="309"/>
      <c r="BC5" s="309"/>
      <c r="BD5" s="309"/>
      <c r="BE5" s="317"/>
      <c r="BF5" s="318"/>
      <c r="BG5" s="103"/>
      <c r="BH5" s="69"/>
      <c r="BI5" s="69"/>
      <c r="BJ5" s="289" t="s">
        <v>192</v>
      </c>
      <c r="BK5" s="302"/>
      <c r="BL5" s="276" t="s">
        <v>196</v>
      </c>
      <c r="BM5" s="277"/>
      <c r="BN5" s="276" t="s">
        <v>195</v>
      </c>
      <c r="BO5" s="303"/>
      <c r="BP5" s="312" t="s">
        <v>132</v>
      </c>
      <c r="BQ5" s="313"/>
      <c r="BR5" s="314"/>
      <c r="BS5" s="314"/>
      <c r="BT5" s="314"/>
      <c r="BU5" s="314"/>
      <c r="BV5" s="289" t="s">
        <v>192</v>
      </c>
      <c r="BW5" s="302"/>
      <c r="BX5" s="276" t="s">
        <v>199</v>
      </c>
      <c r="BY5" s="277"/>
      <c r="BZ5" s="276" t="s">
        <v>200</v>
      </c>
      <c r="CA5" s="277"/>
      <c r="CB5" s="289" t="s">
        <v>201</v>
      </c>
      <c r="CC5" s="289"/>
      <c r="CD5" s="289" t="s">
        <v>202</v>
      </c>
      <c r="CE5" s="289"/>
      <c r="CF5" s="289" t="s">
        <v>203</v>
      </c>
      <c r="CG5" s="266"/>
      <c r="CH5" s="317"/>
      <c r="CI5" s="318"/>
      <c r="CJ5" s="103"/>
      <c r="CK5" s="289" t="s">
        <v>192</v>
      </c>
      <c r="CL5" s="302"/>
      <c r="CM5" s="276" t="s">
        <v>205</v>
      </c>
      <c r="CN5" s="277"/>
      <c r="CO5" s="276" t="s">
        <v>206</v>
      </c>
      <c r="CP5" s="277"/>
      <c r="CQ5" s="303" t="s">
        <v>586</v>
      </c>
      <c r="CR5" s="304"/>
      <c r="CS5" s="289" t="s">
        <v>207</v>
      </c>
      <c r="CT5" s="266"/>
      <c r="CU5" s="312" t="s">
        <v>208</v>
      </c>
      <c r="CV5" s="313"/>
      <c r="DC5" s="332"/>
      <c r="DD5" s="333"/>
      <c r="DE5" s="328"/>
      <c r="DF5" s="329"/>
    </row>
    <row r="6" spans="1:131" ht="12.75" customHeight="1" x14ac:dyDescent="0.2">
      <c r="A6" s="302"/>
      <c r="B6" s="302"/>
      <c r="C6" s="2" t="s">
        <v>354</v>
      </c>
      <c r="D6" s="145" t="s">
        <v>366</v>
      </c>
      <c r="E6" s="2" t="s">
        <v>354</v>
      </c>
      <c r="F6" s="145" t="s">
        <v>366</v>
      </c>
      <c r="G6" s="2"/>
      <c r="H6" s="235"/>
      <c r="I6" s="238" t="s">
        <v>354</v>
      </c>
      <c r="J6" s="239" t="s">
        <v>366</v>
      </c>
      <c r="K6" s="49"/>
      <c r="L6" s="49"/>
      <c r="M6" s="49"/>
      <c r="N6" s="44"/>
      <c r="O6" s="302"/>
      <c r="P6" s="302"/>
      <c r="Q6" s="2" t="s">
        <v>354</v>
      </c>
      <c r="R6" s="145" t="s">
        <v>366</v>
      </c>
      <c r="S6" s="2" t="s">
        <v>354</v>
      </c>
      <c r="T6" s="145" t="s">
        <v>366</v>
      </c>
      <c r="U6" s="2" t="s">
        <v>354</v>
      </c>
      <c r="V6" s="145" t="s">
        <v>366</v>
      </c>
      <c r="W6" s="2" t="s">
        <v>354</v>
      </c>
      <c r="X6" s="145" t="s">
        <v>366</v>
      </c>
      <c r="Y6" s="2" t="s">
        <v>354</v>
      </c>
      <c r="Z6" s="145" t="s">
        <v>366</v>
      </c>
      <c r="AA6" s="2" t="s">
        <v>354</v>
      </c>
      <c r="AB6" s="145" t="s">
        <v>366</v>
      </c>
      <c r="AC6" s="302"/>
      <c r="AD6" s="302"/>
      <c r="AE6" s="2" t="s">
        <v>354</v>
      </c>
      <c r="AF6" s="145" t="s">
        <v>366</v>
      </c>
      <c r="AG6" s="2" t="s">
        <v>354</v>
      </c>
      <c r="AH6" s="145" t="s">
        <v>366</v>
      </c>
      <c r="AI6" s="2" t="s">
        <v>354</v>
      </c>
      <c r="AJ6" s="145" t="s">
        <v>366</v>
      </c>
      <c r="AK6" s="2" t="s">
        <v>354</v>
      </c>
      <c r="AL6" s="145" t="s">
        <v>366</v>
      </c>
      <c r="AM6" s="2" t="s">
        <v>354</v>
      </c>
      <c r="AN6" s="145" t="s">
        <v>366</v>
      </c>
      <c r="AO6" s="302"/>
      <c r="AP6" s="302"/>
      <c r="AQ6" s="2" t="s">
        <v>354</v>
      </c>
      <c r="AR6" s="145" t="s">
        <v>366</v>
      </c>
      <c r="AS6" s="2" t="s">
        <v>354</v>
      </c>
      <c r="AT6" s="145" t="s">
        <v>366</v>
      </c>
      <c r="AU6" s="2" t="s">
        <v>354</v>
      </c>
      <c r="AV6" s="145" t="s">
        <v>366</v>
      </c>
      <c r="AW6" s="2" t="s">
        <v>354</v>
      </c>
      <c r="AX6" s="145" t="s">
        <v>366</v>
      </c>
      <c r="AY6" s="2" t="s">
        <v>354</v>
      </c>
      <c r="AZ6" s="145" t="s">
        <v>366</v>
      </c>
      <c r="BA6" s="2" t="s">
        <v>354</v>
      </c>
      <c r="BB6" s="145" t="s">
        <v>366</v>
      </c>
      <c r="BC6" s="2" t="s">
        <v>354</v>
      </c>
      <c r="BD6" s="235" t="s">
        <v>366</v>
      </c>
      <c r="BE6" s="236" t="s">
        <v>354</v>
      </c>
      <c r="BF6" s="237" t="s">
        <v>366</v>
      </c>
      <c r="BG6" s="49"/>
      <c r="BH6" s="49"/>
      <c r="BI6" s="49"/>
      <c r="BJ6" s="302"/>
      <c r="BK6" s="302"/>
      <c r="BL6" s="2" t="s">
        <v>354</v>
      </c>
      <c r="BM6" s="145" t="s">
        <v>366</v>
      </c>
      <c r="BN6" s="2" t="s">
        <v>354</v>
      </c>
      <c r="BO6" s="235" t="s">
        <v>366</v>
      </c>
      <c r="BP6" s="236" t="s">
        <v>354</v>
      </c>
      <c r="BQ6" s="237" t="s">
        <v>366</v>
      </c>
      <c r="BR6" s="49"/>
      <c r="BS6" s="49"/>
      <c r="BT6" s="49"/>
      <c r="BU6" s="49"/>
      <c r="BV6" s="302"/>
      <c r="BW6" s="302"/>
      <c r="BX6" s="2" t="s">
        <v>354</v>
      </c>
      <c r="BY6" s="145" t="s">
        <v>366</v>
      </c>
      <c r="BZ6" s="2" t="s">
        <v>354</v>
      </c>
      <c r="CA6" s="145" t="s">
        <v>366</v>
      </c>
      <c r="CB6" s="2" t="s">
        <v>354</v>
      </c>
      <c r="CC6" s="145" t="s">
        <v>366</v>
      </c>
      <c r="CD6" s="2" t="s">
        <v>354</v>
      </c>
      <c r="CE6" s="145" t="s">
        <v>366</v>
      </c>
      <c r="CF6" s="2" t="s">
        <v>354</v>
      </c>
      <c r="CG6" s="235" t="s">
        <v>366</v>
      </c>
      <c r="CH6" s="236" t="s">
        <v>354</v>
      </c>
      <c r="CI6" s="237" t="s">
        <v>366</v>
      </c>
      <c r="CJ6" s="49"/>
      <c r="CK6" s="302"/>
      <c r="CL6" s="302"/>
      <c r="CM6" s="2" t="s">
        <v>354</v>
      </c>
      <c r="CN6" s="145" t="s">
        <v>366</v>
      </c>
      <c r="CO6" s="2" t="s">
        <v>354</v>
      </c>
      <c r="CP6" s="145" t="s">
        <v>366</v>
      </c>
      <c r="CQ6" s="145" t="s">
        <v>354</v>
      </c>
      <c r="CR6" s="145" t="s">
        <v>125</v>
      </c>
      <c r="CS6" s="2" t="s">
        <v>354</v>
      </c>
      <c r="CT6" s="235" t="s">
        <v>366</v>
      </c>
      <c r="CU6" s="236" t="s">
        <v>354</v>
      </c>
      <c r="CV6" s="237" t="s">
        <v>366</v>
      </c>
      <c r="DC6" s="334"/>
      <c r="DD6" s="335"/>
      <c r="DE6" s="236" t="s">
        <v>354</v>
      </c>
      <c r="DF6" s="237" t="s">
        <v>366</v>
      </c>
    </row>
    <row r="7" spans="1:131" ht="25.5" x14ac:dyDescent="0.2">
      <c r="A7" s="1" t="s">
        <v>55</v>
      </c>
      <c r="B7" s="38" t="s">
        <v>182</v>
      </c>
      <c r="C7" s="8">
        <v>41890856</v>
      </c>
      <c r="D7" s="8">
        <v>40936919</v>
      </c>
      <c r="E7" s="8"/>
      <c r="F7" s="8"/>
      <c r="G7" s="8"/>
      <c r="H7" s="71"/>
      <c r="I7" s="77">
        <f t="shared" ref="I7:J9" si="0">SUM(C7+E7)</f>
        <v>41890856</v>
      </c>
      <c r="J7" s="78">
        <f t="shared" si="0"/>
        <v>40936919</v>
      </c>
      <c r="K7" s="28"/>
      <c r="L7" s="28"/>
      <c r="M7" s="28"/>
      <c r="N7" s="73"/>
      <c r="O7" s="1" t="s">
        <v>55</v>
      </c>
      <c r="P7" s="38" t="s">
        <v>182</v>
      </c>
      <c r="Q7" s="8">
        <v>19962815</v>
      </c>
      <c r="R7" s="8">
        <v>6522049</v>
      </c>
      <c r="S7" s="8"/>
      <c r="T7" s="8"/>
      <c r="U7" s="8"/>
      <c r="V7" s="8"/>
      <c r="W7" s="8"/>
      <c r="X7" s="8"/>
      <c r="Y7" s="8"/>
      <c r="Z7" s="8"/>
      <c r="AA7" s="8"/>
      <c r="AB7" s="8"/>
      <c r="AC7" s="1" t="s">
        <v>55</v>
      </c>
      <c r="AD7" s="38" t="s">
        <v>182</v>
      </c>
      <c r="AE7" s="8"/>
      <c r="AF7" s="8"/>
      <c r="AG7" s="8"/>
      <c r="AH7" s="8"/>
      <c r="AI7" s="8">
        <v>11926320</v>
      </c>
      <c r="AJ7" s="8">
        <v>11281064</v>
      </c>
      <c r="AK7" s="8"/>
      <c r="AL7" s="8"/>
      <c r="AM7" s="8"/>
      <c r="AN7" s="8"/>
      <c r="AO7" s="1" t="s">
        <v>55</v>
      </c>
      <c r="AP7" s="38" t="s">
        <v>182</v>
      </c>
      <c r="AQ7" s="8">
        <v>113968601</v>
      </c>
      <c r="AR7" s="8">
        <v>75724807</v>
      </c>
      <c r="AS7" s="8">
        <v>1071397</v>
      </c>
      <c r="AT7" s="8">
        <v>823630</v>
      </c>
      <c r="AU7" s="8"/>
      <c r="AV7" s="71"/>
      <c r="AW7" s="2"/>
      <c r="AX7" s="8"/>
      <c r="AY7" s="73"/>
      <c r="AZ7" s="73"/>
      <c r="BA7" s="73"/>
      <c r="BB7" s="73"/>
      <c r="BC7" s="73"/>
      <c r="BD7" s="241"/>
      <c r="BE7" s="240">
        <f>AU7+AQ7+AM7+AK7+AI7+AG7+AE7+AA7+Y7+W7+U7+S7+Q7+AS7+AW7+AY7+BA7</f>
        <v>146929133</v>
      </c>
      <c r="BF7" s="78">
        <f>AV7+AR7+AN7+AL7+AJ7+AH7+AF7+AB7+Z7+X7+V7+T7+R7+AT7+AX7+AZ7+BB7</f>
        <v>94351550</v>
      </c>
      <c r="BG7" s="27"/>
      <c r="BH7" s="27"/>
      <c r="BI7" s="27"/>
      <c r="BJ7" s="1" t="s">
        <v>55</v>
      </c>
      <c r="BK7" s="38" t="s">
        <v>182</v>
      </c>
      <c r="BL7" s="8">
        <v>49990787</v>
      </c>
      <c r="BM7" s="8">
        <v>45106868</v>
      </c>
      <c r="BN7" s="8"/>
      <c r="BO7" s="71"/>
      <c r="BP7" s="77">
        <f t="shared" ref="BP7:BP11" si="1">BL7+BN7</f>
        <v>49990787</v>
      </c>
      <c r="BQ7" s="78">
        <f>SUM(BM7+BO7)</f>
        <v>45106868</v>
      </c>
      <c r="BR7" s="28"/>
      <c r="BS7" s="28"/>
      <c r="BT7" s="27"/>
      <c r="BU7" s="28"/>
      <c r="BV7" s="1" t="s">
        <v>55</v>
      </c>
      <c r="BW7" s="38" t="s">
        <v>182</v>
      </c>
      <c r="BX7" s="8">
        <v>49672988</v>
      </c>
      <c r="BY7" s="8">
        <v>46559383</v>
      </c>
      <c r="BZ7" s="8">
        <v>4065359</v>
      </c>
      <c r="CA7" s="8">
        <v>3956087</v>
      </c>
      <c r="CB7" s="8">
        <v>6178127</v>
      </c>
      <c r="CC7" s="8">
        <v>6185342</v>
      </c>
      <c r="CD7" s="8">
        <v>6537921</v>
      </c>
      <c r="CE7" s="8">
        <v>6535033</v>
      </c>
      <c r="CF7" s="8"/>
      <c r="CG7" s="71"/>
      <c r="CH7" s="77">
        <f t="shared" ref="CH7:CH11" si="2">BX7+BZ7+CB7+CD7+CF7</f>
        <v>66454395</v>
      </c>
      <c r="CI7" s="78">
        <f>BY7+CA7+CC7+CE7+CG7</f>
        <v>63235845</v>
      </c>
      <c r="CJ7" s="27"/>
      <c r="CK7" s="1" t="s">
        <v>55</v>
      </c>
      <c r="CL7" s="38" t="s">
        <v>182</v>
      </c>
      <c r="CM7" s="8">
        <v>4862468</v>
      </c>
      <c r="CN7" s="8">
        <v>4685773</v>
      </c>
      <c r="CO7" s="8"/>
      <c r="CP7" s="8"/>
      <c r="CQ7" s="8"/>
      <c r="CR7" s="8"/>
      <c r="CS7" s="8"/>
      <c r="CT7" s="71"/>
      <c r="CU7" s="77">
        <f>CM7+CO7+CS7</f>
        <v>4862468</v>
      </c>
      <c r="CV7" s="78">
        <f>CN7+CP7+CT7</f>
        <v>4685773</v>
      </c>
      <c r="DC7" s="1" t="s">
        <v>55</v>
      </c>
      <c r="DD7" s="105" t="s">
        <v>182</v>
      </c>
      <c r="DE7" s="77">
        <f>SUM(CU7+CH7+BP7+BE7+I7)</f>
        <v>310127639</v>
      </c>
      <c r="DF7" s="78">
        <f>SUM(BF7,BQ7,CI7,CV7+J7)</f>
        <v>248316955</v>
      </c>
    </row>
    <row r="8" spans="1:131" ht="36" customHeight="1" x14ac:dyDescent="0.2">
      <c r="A8" s="1" t="s">
        <v>56</v>
      </c>
      <c r="B8" s="38" t="s">
        <v>183</v>
      </c>
      <c r="C8" s="8">
        <v>10240748</v>
      </c>
      <c r="D8" s="8">
        <v>10226083</v>
      </c>
      <c r="E8" s="8"/>
      <c r="F8" s="8"/>
      <c r="G8" s="8"/>
      <c r="H8" s="71"/>
      <c r="I8" s="77">
        <f t="shared" si="0"/>
        <v>10240748</v>
      </c>
      <c r="J8" s="78">
        <f t="shared" si="0"/>
        <v>10226083</v>
      </c>
      <c r="K8" s="28"/>
      <c r="L8" s="28"/>
      <c r="M8" s="28"/>
      <c r="N8" s="73"/>
      <c r="O8" s="1" t="s">
        <v>56</v>
      </c>
      <c r="P8" s="38" t="s">
        <v>183</v>
      </c>
      <c r="Q8" s="8">
        <v>16934839</v>
      </c>
      <c r="R8" s="8">
        <v>1889890</v>
      </c>
      <c r="S8" s="8"/>
      <c r="T8" s="8"/>
      <c r="U8" s="8"/>
      <c r="V8" s="8"/>
      <c r="W8" s="8"/>
      <c r="X8" s="8"/>
      <c r="Y8" s="8"/>
      <c r="Z8" s="8"/>
      <c r="AA8" s="8"/>
      <c r="AB8" s="8"/>
      <c r="AC8" s="1" t="s">
        <v>56</v>
      </c>
      <c r="AD8" s="38" t="s">
        <v>183</v>
      </c>
      <c r="AE8" s="8"/>
      <c r="AF8" s="8"/>
      <c r="AG8" s="8"/>
      <c r="AH8" s="8"/>
      <c r="AI8" s="8">
        <v>2630033</v>
      </c>
      <c r="AJ8" s="8">
        <v>3210053</v>
      </c>
      <c r="AK8" s="8"/>
      <c r="AL8" s="8"/>
      <c r="AM8" s="8"/>
      <c r="AN8" s="8"/>
      <c r="AO8" s="1" t="s">
        <v>56</v>
      </c>
      <c r="AP8" s="38" t="s">
        <v>183</v>
      </c>
      <c r="AQ8" s="8">
        <v>3880334</v>
      </c>
      <c r="AR8" s="8">
        <v>8590021</v>
      </c>
      <c r="AS8" s="8">
        <v>239432</v>
      </c>
      <c r="AT8" s="8">
        <v>484910</v>
      </c>
      <c r="AU8" s="8"/>
      <c r="AV8" s="71"/>
      <c r="AW8" s="2"/>
      <c r="AX8" s="8"/>
      <c r="AY8" s="73"/>
      <c r="AZ8" s="73"/>
      <c r="BA8" s="73"/>
      <c r="BB8" s="73"/>
      <c r="BC8" s="73"/>
      <c r="BD8" s="241"/>
      <c r="BE8" s="240">
        <f>AU8+AQ8+AM8+AK8+AI8+AG8+AE8+AA8+Y8+W8+U8+S8+Q8+AS8+AW8+AY8+BA8</f>
        <v>23684638</v>
      </c>
      <c r="BF8" s="78">
        <f>AV8+AR8+AN8+AL8+AJ8+AH8+AF8+AB8+Z8+X8+V8+T8+R8+AT8+AX8+AZ8+BB8</f>
        <v>14174874</v>
      </c>
      <c r="BG8" s="27"/>
      <c r="BH8" s="27"/>
      <c r="BI8" s="27"/>
      <c r="BJ8" s="1" t="s">
        <v>56</v>
      </c>
      <c r="BK8" s="38" t="s">
        <v>183</v>
      </c>
      <c r="BL8" s="8">
        <v>12318416</v>
      </c>
      <c r="BM8" s="8">
        <v>11880012</v>
      </c>
      <c r="BN8" s="8"/>
      <c r="BO8" s="71"/>
      <c r="BP8" s="77">
        <f t="shared" si="1"/>
        <v>12318416</v>
      </c>
      <c r="BQ8" s="78">
        <f>SUM(BM8+BO8)</f>
        <v>11880012</v>
      </c>
      <c r="BR8" s="28"/>
      <c r="BS8" s="28"/>
      <c r="BT8" s="27"/>
      <c r="BU8" s="28"/>
      <c r="BV8" s="1" t="s">
        <v>56</v>
      </c>
      <c r="BW8" s="38" t="s">
        <v>183</v>
      </c>
      <c r="BX8" s="8">
        <v>9574546</v>
      </c>
      <c r="BY8" s="8">
        <v>9538541</v>
      </c>
      <c r="BZ8" s="8">
        <v>899779</v>
      </c>
      <c r="CA8" s="8">
        <v>828673</v>
      </c>
      <c r="CB8" s="8">
        <v>1382937</v>
      </c>
      <c r="CC8" s="8">
        <v>1416607</v>
      </c>
      <c r="CD8" s="8">
        <v>1433378</v>
      </c>
      <c r="CE8" s="8">
        <v>1471640</v>
      </c>
      <c r="CF8" s="8"/>
      <c r="CG8" s="71"/>
      <c r="CH8" s="77">
        <f t="shared" si="2"/>
        <v>13290640</v>
      </c>
      <c r="CI8" s="78">
        <f>BY8+CA8+CC8+CE8+CG8</f>
        <v>13255461</v>
      </c>
      <c r="CJ8" s="27"/>
      <c r="CK8" s="1" t="s">
        <v>56</v>
      </c>
      <c r="CL8" s="38" t="s">
        <v>183</v>
      </c>
      <c r="CM8" s="8">
        <v>1368595</v>
      </c>
      <c r="CN8" s="8">
        <v>1184005</v>
      </c>
      <c r="CO8" s="8"/>
      <c r="CP8" s="8"/>
      <c r="CQ8" s="8"/>
      <c r="CR8" s="8"/>
      <c r="CS8" s="8"/>
      <c r="CT8" s="71"/>
      <c r="CU8" s="77">
        <f>CM8+CO8+CS8</f>
        <v>1368595</v>
      </c>
      <c r="CV8" s="78">
        <f>CN8+CP8+CT8</f>
        <v>1184005</v>
      </c>
      <c r="CZ8" t="s">
        <v>655</v>
      </c>
      <c r="DC8" s="1" t="s">
        <v>56</v>
      </c>
      <c r="DD8" s="105" t="s">
        <v>183</v>
      </c>
      <c r="DE8" s="77">
        <f>SUM(CU8+CH8+BP8+BE8+I8)</f>
        <v>60903037</v>
      </c>
      <c r="DF8" s="78">
        <f>SUM(BF8,BQ8,CI8,CV8+J8)</f>
        <v>50720435</v>
      </c>
    </row>
    <row r="9" spans="1:131" ht="25.5" x14ac:dyDescent="0.2">
      <c r="A9" s="1" t="s">
        <v>57</v>
      </c>
      <c r="B9" s="38" t="s">
        <v>184</v>
      </c>
      <c r="C9" s="8">
        <v>9965000</v>
      </c>
      <c r="D9" s="8">
        <v>8233809</v>
      </c>
      <c r="E9" s="8"/>
      <c r="F9" s="8"/>
      <c r="G9" s="8"/>
      <c r="H9" s="71"/>
      <c r="I9" s="77">
        <f t="shared" si="0"/>
        <v>9965000</v>
      </c>
      <c r="J9" s="78">
        <f t="shared" si="0"/>
        <v>8233809</v>
      </c>
      <c r="K9" s="28"/>
      <c r="L9" s="28"/>
      <c r="M9" s="28"/>
      <c r="N9" s="73"/>
      <c r="O9" s="1" t="s">
        <v>57</v>
      </c>
      <c r="P9" s="38" t="s">
        <v>184</v>
      </c>
      <c r="Q9" s="102">
        <v>90394623</v>
      </c>
      <c r="R9" s="8">
        <v>78167315</v>
      </c>
      <c r="S9" s="8">
        <v>6300000</v>
      </c>
      <c r="T9" s="8">
        <v>1118724</v>
      </c>
      <c r="U9" s="8">
        <v>194000</v>
      </c>
      <c r="V9" s="8">
        <v>170400</v>
      </c>
      <c r="W9" s="8">
        <v>700000</v>
      </c>
      <c r="X9" s="8">
        <v>196702</v>
      </c>
      <c r="Y9" s="8"/>
      <c r="Z9" s="8"/>
      <c r="AA9" s="8"/>
      <c r="AB9" s="8"/>
      <c r="AC9" s="1" t="s">
        <v>57</v>
      </c>
      <c r="AD9" s="38" t="s">
        <v>184</v>
      </c>
      <c r="AE9" s="8"/>
      <c r="AF9" s="8"/>
      <c r="AG9" s="8"/>
      <c r="AH9" s="8"/>
      <c r="AI9" s="8"/>
      <c r="AJ9" s="8"/>
      <c r="AK9" s="8"/>
      <c r="AL9" s="8"/>
      <c r="AM9" s="8">
        <v>2500000</v>
      </c>
      <c r="AN9" s="8">
        <v>556880</v>
      </c>
      <c r="AO9" s="1" t="s">
        <v>57</v>
      </c>
      <c r="AP9" s="38" t="s">
        <v>184</v>
      </c>
      <c r="AQ9" s="8">
        <v>13300000</v>
      </c>
      <c r="AR9" s="8">
        <v>17437084</v>
      </c>
      <c r="AS9" s="8"/>
      <c r="AT9" s="8"/>
      <c r="AU9" s="8">
        <v>1500000</v>
      </c>
      <c r="AV9" s="71">
        <v>767776</v>
      </c>
      <c r="AW9" s="2">
        <v>200000</v>
      </c>
      <c r="AX9" s="8">
        <v>117335</v>
      </c>
      <c r="AY9" s="73">
        <v>5181170</v>
      </c>
      <c r="AZ9" s="73">
        <v>3404759</v>
      </c>
      <c r="BA9" s="73"/>
      <c r="BB9" s="73"/>
      <c r="BC9" s="73"/>
      <c r="BD9" s="241"/>
      <c r="BE9" s="240">
        <f>AU9+AQ9+AM9+AK9+AI9+AG9+AE9+AA9+Y9+W9+U9+S9+Q9+AS9+AW9+AY9+BC9</f>
        <v>120269793</v>
      </c>
      <c r="BF9" s="78">
        <f>AV9+AR9+AN9+AL9+AJ9+AH9+AF9+AB9+Z9+X9+V9+T9+R9+AT9+AX9+AZ9+BD9</f>
        <v>101936975</v>
      </c>
      <c r="BG9" s="27"/>
      <c r="BH9" s="27"/>
      <c r="BI9" s="27"/>
      <c r="BJ9" s="1" t="s">
        <v>57</v>
      </c>
      <c r="BK9" s="38" t="s">
        <v>184</v>
      </c>
      <c r="BL9" s="8">
        <v>5145681</v>
      </c>
      <c r="BM9" s="8">
        <v>3242353</v>
      </c>
      <c r="BN9" s="8">
        <v>10200000</v>
      </c>
      <c r="BO9" s="71">
        <v>9464364</v>
      </c>
      <c r="BP9" s="77">
        <f t="shared" si="1"/>
        <v>15345681</v>
      </c>
      <c r="BQ9" s="78">
        <f>SUM(BM9+BO9)</f>
        <v>12706717</v>
      </c>
      <c r="BR9" s="28"/>
      <c r="BS9" s="28"/>
      <c r="BT9" s="27"/>
      <c r="BU9" s="28"/>
      <c r="BV9" s="1" t="s">
        <v>57</v>
      </c>
      <c r="BW9" s="38" t="s">
        <v>184</v>
      </c>
      <c r="BX9" s="8">
        <v>28783724</v>
      </c>
      <c r="BY9" s="8">
        <v>25578257</v>
      </c>
      <c r="BZ9" s="8">
        <v>1500000</v>
      </c>
      <c r="CA9" s="8">
        <v>1267871</v>
      </c>
      <c r="CB9" s="8">
        <v>90000</v>
      </c>
      <c r="CC9" s="8">
        <v>54000</v>
      </c>
      <c r="CD9" s="8">
        <v>500000</v>
      </c>
      <c r="CE9" s="8">
        <v>462005</v>
      </c>
      <c r="CF9" s="8">
        <v>8255000</v>
      </c>
      <c r="CG9" s="71">
        <v>8449035</v>
      </c>
      <c r="CH9" s="77">
        <f t="shared" si="2"/>
        <v>39128724</v>
      </c>
      <c r="CI9" s="78">
        <f>BY9+CA9+CC9+CE9+CG9</f>
        <v>35811168</v>
      </c>
      <c r="CJ9" s="27"/>
      <c r="CK9" s="1" t="s">
        <v>57</v>
      </c>
      <c r="CL9" s="38" t="s">
        <v>184</v>
      </c>
      <c r="CM9" s="8">
        <v>3828132</v>
      </c>
      <c r="CN9" s="8">
        <v>2028519</v>
      </c>
      <c r="CO9" s="8">
        <v>720000</v>
      </c>
      <c r="CP9" s="8">
        <v>1957555</v>
      </c>
      <c r="CQ9" s="8">
        <v>500000</v>
      </c>
      <c r="CR9" s="8">
        <v>21659</v>
      </c>
      <c r="CS9" s="8">
        <v>800000</v>
      </c>
      <c r="CT9" s="71">
        <v>307002</v>
      </c>
      <c r="CU9" s="77">
        <f>CM9+CO9+CS9+CQ9</f>
        <v>5848132</v>
      </c>
      <c r="CV9" s="78">
        <f>CN9+CP9+CT9+CR9</f>
        <v>4314735</v>
      </c>
      <c r="DC9" s="1" t="s">
        <v>57</v>
      </c>
      <c r="DD9" s="105" t="s">
        <v>184</v>
      </c>
      <c r="DE9" s="77">
        <f>CU9+CH9+BP9+BE9+I9</f>
        <v>190557330</v>
      </c>
      <c r="DF9" s="78">
        <f>SUM(CV9+CI9+BQ9+BF9+J9)</f>
        <v>163003404</v>
      </c>
    </row>
    <row r="10" spans="1:131" ht="26.25" customHeight="1" x14ac:dyDescent="0.2">
      <c r="A10" s="1" t="s">
        <v>60</v>
      </c>
      <c r="B10" s="38" t="s">
        <v>185</v>
      </c>
      <c r="C10" s="8"/>
      <c r="D10" s="8"/>
      <c r="E10" s="8"/>
      <c r="F10" s="8"/>
      <c r="G10" s="8"/>
      <c r="H10" s="71"/>
      <c r="I10" s="77"/>
      <c r="J10" s="78"/>
      <c r="K10" s="28"/>
      <c r="L10" s="28"/>
      <c r="M10" s="28"/>
      <c r="N10" s="73"/>
      <c r="O10" s="1" t="s">
        <v>59</v>
      </c>
      <c r="P10" s="38" t="s">
        <v>185</v>
      </c>
      <c r="Q10" s="102">
        <v>25524739</v>
      </c>
      <c r="R10" s="8"/>
      <c r="S10" s="8"/>
      <c r="T10" s="8"/>
      <c r="U10" s="8"/>
      <c r="V10" s="8"/>
      <c r="W10" s="8"/>
      <c r="X10" s="3"/>
      <c r="Y10" s="8"/>
      <c r="Z10" s="8"/>
      <c r="AA10" s="8">
        <v>16515303</v>
      </c>
      <c r="AB10" s="8">
        <v>14716982</v>
      </c>
      <c r="AC10" s="1" t="s">
        <v>59</v>
      </c>
      <c r="AD10" s="38" t="s">
        <v>185</v>
      </c>
      <c r="AE10" s="8">
        <v>6532000</v>
      </c>
      <c r="AF10" s="8">
        <v>5419292</v>
      </c>
      <c r="AG10" s="8">
        <v>30420204</v>
      </c>
      <c r="AH10" s="8">
        <v>30387324</v>
      </c>
      <c r="AI10" s="8"/>
      <c r="AJ10" s="8"/>
      <c r="AK10" s="8">
        <v>1000000</v>
      </c>
      <c r="AL10" s="8">
        <v>753770</v>
      </c>
      <c r="AM10" s="8"/>
      <c r="AN10" s="8"/>
      <c r="AO10" s="1" t="s">
        <v>59</v>
      </c>
      <c r="AP10" s="38" t="s">
        <v>185</v>
      </c>
      <c r="AQ10" s="8"/>
      <c r="AR10" s="8"/>
      <c r="AS10" s="8">
        <v>5700000</v>
      </c>
      <c r="AT10" s="8">
        <v>6514106</v>
      </c>
      <c r="AU10" s="8"/>
      <c r="AV10" s="71"/>
      <c r="AW10" s="2"/>
      <c r="AX10" s="8"/>
      <c r="AY10" s="73"/>
      <c r="AZ10" s="73"/>
      <c r="BA10" s="73"/>
      <c r="BB10" s="73"/>
      <c r="BC10" s="73"/>
      <c r="BD10" s="241"/>
      <c r="BE10" s="77">
        <f>Q10+S10+U10+W10+Y10+AA10+AE10+AG10+AI10+AK10+AM10+AQ10+AS10+AU10+AW10+AY10+BA10</f>
        <v>85692246</v>
      </c>
      <c r="BF10" s="78">
        <f>AV10+AR10+AN10+AL10+AJ10+AH10+AF10+AB10+Z10+X10+V10+T10+R10+AT10+AX10+AZ10+BB10</f>
        <v>57791474</v>
      </c>
      <c r="BG10" s="27"/>
      <c r="BH10" s="27"/>
      <c r="BI10" s="27"/>
      <c r="BJ10" s="1" t="s">
        <v>59</v>
      </c>
      <c r="BK10" s="38" t="s">
        <v>185</v>
      </c>
      <c r="BL10" s="8"/>
      <c r="BM10" s="8"/>
      <c r="BN10" s="8"/>
      <c r="BO10" s="71"/>
      <c r="BP10" s="77">
        <f t="shared" si="1"/>
        <v>0</v>
      </c>
      <c r="BQ10" s="78">
        <f>SUM(BM10+BO10)</f>
        <v>0</v>
      </c>
      <c r="BR10" s="28"/>
      <c r="BS10" s="28"/>
      <c r="BT10" s="27"/>
      <c r="BU10" s="28"/>
      <c r="BV10" s="1" t="s">
        <v>59</v>
      </c>
      <c r="BW10" s="38" t="s">
        <v>185</v>
      </c>
      <c r="BX10" s="8"/>
      <c r="BY10" s="8"/>
      <c r="BZ10" s="8"/>
      <c r="CA10" s="8"/>
      <c r="CB10" s="8"/>
      <c r="CC10" s="8"/>
      <c r="CD10" s="8"/>
      <c r="CE10" s="8"/>
      <c r="CF10" s="8"/>
      <c r="CG10" s="71"/>
      <c r="CH10" s="77">
        <f t="shared" si="2"/>
        <v>0</v>
      </c>
      <c r="CI10" s="78">
        <f>BY10+CA10+CC10+CE10+CG10</f>
        <v>0</v>
      </c>
      <c r="CJ10" s="27"/>
      <c r="CK10" s="1" t="s">
        <v>59</v>
      </c>
      <c r="CL10" s="38" t="s">
        <v>185</v>
      </c>
      <c r="CM10" s="8"/>
      <c r="CN10" s="8"/>
      <c r="CO10" s="8"/>
      <c r="CP10" s="8"/>
      <c r="CQ10" s="8"/>
      <c r="CR10" s="8"/>
      <c r="CS10" s="8"/>
      <c r="CT10" s="71"/>
      <c r="CU10" s="77">
        <f>CM10+CO10+CS10</f>
        <v>0</v>
      </c>
      <c r="CV10" s="78">
        <f>CN10+CP10+CT10</f>
        <v>0</v>
      </c>
      <c r="CZ10" s="33"/>
      <c r="DC10" s="1" t="s">
        <v>59</v>
      </c>
      <c r="DD10" s="105" t="s">
        <v>185</v>
      </c>
      <c r="DE10" s="77">
        <f t="shared" ref="DE10:DE16" si="3">SUM(BE10,BP10,CH10,CU10+I10)</f>
        <v>85692246</v>
      </c>
      <c r="DF10" s="78">
        <f>SUM(BF10,BQ10,CI10,CV10)</f>
        <v>57791474</v>
      </c>
    </row>
    <row r="11" spans="1:131" ht="21" customHeight="1" x14ac:dyDescent="0.2">
      <c r="A11" s="1" t="s">
        <v>61</v>
      </c>
      <c r="B11" s="38" t="s">
        <v>186</v>
      </c>
      <c r="C11" s="8"/>
      <c r="D11" s="8"/>
      <c r="E11" s="8"/>
      <c r="F11" s="8"/>
      <c r="G11" s="8"/>
      <c r="H11" s="71"/>
      <c r="I11" s="77"/>
      <c r="J11" s="78"/>
      <c r="K11" s="28"/>
      <c r="L11" s="28"/>
      <c r="M11" s="28"/>
      <c r="N11" s="73"/>
      <c r="O11" s="1" t="s">
        <v>60</v>
      </c>
      <c r="P11" s="38" t="s">
        <v>186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1" t="s">
        <v>60</v>
      </c>
      <c r="AD11" s="38" t="s">
        <v>186</v>
      </c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1" t="s">
        <v>60</v>
      </c>
      <c r="AP11" s="38" t="s">
        <v>186</v>
      </c>
      <c r="AQ11" s="8"/>
      <c r="AR11" s="8"/>
      <c r="AS11" s="8"/>
      <c r="AT11" s="8" t="s">
        <v>612</v>
      </c>
      <c r="AU11" s="8"/>
      <c r="AV11" s="71"/>
      <c r="AW11" s="2"/>
      <c r="AX11" s="8"/>
      <c r="AY11" s="73"/>
      <c r="AZ11" s="73"/>
      <c r="BA11" s="73"/>
      <c r="BB11" s="73"/>
      <c r="BC11" s="73"/>
      <c r="BD11" s="241"/>
      <c r="BE11" s="77">
        <f>Q11+S11+U11+W11+Y11+AA11+AE11+AG11+AI11+AK11+AM11+AQ11+AS11+AU11+AW11+AY11</f>
        <v>0</v>
      </c>
      <c r="BF11" s="78"/>
      <c r="BG11" s="27"/>
      <c r="BH11" s="27"/>
      <c r="BI11" s="27"/>
      <c r="BJ11" s="1" t="s">
        <v>60</v>
      </c>
      <c r="BK11" s="38" t="s">
        <v>186</v>
      </c>
      <c r="BL11" s="8"/>
      <c r="BM11" s="8"/>
      <c r="BN11" s="8"/>
      <c r="BO11" s="71"/>
      <c r="BP11" s="77">
        <f t="shared" si="1"/>
        <v>0</v>
      </c>
      <c r="BQ11" s="78">
        <f>SUM(BM11+BO11)</f>
        <v>0</v>
      </c>
      <c r="BR11" s="28"/>
      <c r="BS11" s="28"/>
      <c r="BT11" s="27"/>
      <c r="BU11" s="28"/>
      <c r="BV11" s="1" t="s">
        <v>60</v>
      </c>
      <c r="BW11" s="38" t="s">
        <v>186</v>
      </c>
      <c r="BX11" s="8"/>
      <c r="BY11" s="8"/>
      <c r="BZ11" s="8"/>
      <c r="CA11" s="8"/>
      <c r="CB11" s="8"/>
      <c r="CC11" s="8"/>
      <c r="CD11" s="8"/>
      <c r="CE11" s="8"/>
      <c r="CF11" s="8"/>
      <c r="CG11" s="71"/>
      <c r="CH11" s="77">
        <f t="shared" si="2"/>
        <v>0</v>
      </c>
      <c r="CI11" s="78">
        <f>BY11+CA11+CC11+CE11+CG11</f>
        <v>0</v>
      </c>
      <c r="CJ11" s="27"/>
      <c r="CK11" s="1" t="s">
        <v>60</v>
      </c>
      <c r="CL11" s="38" t="s">
        <v>186</v>
      </c>
      <c r="CM11" s="8"/>
      <c r="CN11" s="153" t="s">
        <v>550</v>
      </c>
      <c r="CO11" s="8"/>
      <c r="CP11" s="8"/>
      <c r="CQ11" s="8"/>
      <c r="CR11" s="8"/>
      <c r="CS11" s="8" t="s">
        <v>550</v>
      </c>
      <c r="CT11" s="71"/>
      <c r="CU11" s="77"/>
      <c r="CV11" s="78"/>
      <c r="DC11" s="1" t="s">
        <v>60</v>
      </c>
      <c r="DD11" s="105" t="s">
        <v>186</v>
      </c>
      <c r="DE11" s="77">
        <f t="shared" si="3"/>
        <v>0</v>
      </c>
      <c r="DF11" s="78"/>
    </row>
    <row r="12" spans="1:131" ht="25.5" customHeight="1" x14ac:dyDescent="0.2">
      <c r="A12" s="305" t="s">
        <v>187</v>
      </c>
      <c r="B12" s="305"/>
      <c r="C12" s="8">
        <f t="shared" ref="C12:I12" si="4">SUM(C7:C11)</f>
        <v>62096604</v>
      </c>
      <c r="D12" s="8">
        <f t="shared" si="4"/>
        <v>59396811</v>
      </c>
      <c r="E12" s="8">
        <f t="shared" si="4"/>
        <v>0</v>
      </c>
      <c r="F12" s="8">
        <f t="shared" si="4"/>
        <v>0</v>
      </c>
      <c r="G12" s="8"/>
      <c r="H12" s="71"/>
      <c r="I12" s="77">
        <f t="shared" si="4"/>
        <v>62096604</v>
      </c>
      <c r="J12" s="78">
        <f>SUM(D12+F12)</f>
        <v>59396811</v>
      </c>
      <c r="K12" s="28"/>
      <c r="L12" s="28"/>
      <c r="M12" s="75"/>
      <c r="N12" s="305" t="s">
        <v>187</v>
      </c>
      <c r="O12" s="325"/>
      <c r="P12" s="325"/>
      <c r="Q12" s="8">
        <f>SUM(Q7:Q11)</f>
        <v>152817016</v>
      </c>
      <c r="R12" s="8">
        <f>SUM(R7:R11)</f>
        <v>86579254</v>
      </c>
      <c r="S12" s="8">
        <f>SUM(S7:S11)</f>
        <v>6300000</v>
      </c>
      <c r="T12" s="8">
        <f>SUM(T7:T11)</f>
        <v>1118724</v>
      </c>
      <c r="U12" s="8">
        <f>SUM(U7:U11)</f>
        <v>194000</v>
      </c>
      <c r="V12" s="8">
        <f t="shared" ref="V12:AB12" si="5">SUM(V9:V11)</f>
        <v>170400</v>
      </c>
      <c r="W12" s="8">
        <f t="shared" si="5"/>
        <v>700000</v>
      </c>
      <c r="X12" s="8">
        <f t="shared" si="5"/>
        <v>196702</v>
      </c>
      <c r="Y12" s="8">
        <f t="shared" si="5"/>
        <v>0</v>
      </c>
      <c r="Z12" s="8">
        <f t="shared" si="5"/>
        <v>0</v>
      </c>
      <c r="AA12" s="8">
        <f t="shared" si="5"/>
        <v>16515303</v>
      </c>
      <c r="AB12" s="8">
        <f t="shared" si="5"/>
        <v>14716982</v>
      </c>
      <c r="AC12" s="305" t="s">
        <v>187</v>
      </c>
      <c r="AD12" s="305"/>
      <c r="AE12" s="8">
        <f t="shared" ref="AE12:AN12" si="6">SUM(AE7:AE11)</f>
        <v>6532000</v>
      </c>
      <c r="AF12" s="8">
        <f t="shared" si="6"/>
        <v>5419292</v>
      </c>
      <c r="AG12" s="8">
        <f t="shared" si="6"/>
        <v>30420204</v>
      </c>
      <c r="AH12" s="8">
        <f t="shared" si="6"/>
        <v>30387324</v>
      </c>
      <c r="AI12" s="8">
        <f t="shared" si="6"/>
        <v>14556353</v>
      </c>
      <c r="AJ12" s="8">
        <f t="shared" si="6"/>
        <v>14491117</v>
      </c>
      <c r="AK12" s="8">
        <f t="shared" si="6"/>
        <v>1000000</v>
      </c>
      <c r="AL12" s="8">
        <f t="shared" si="6"/>
        <v>753770</v>
      </c>
      <c r="AM12" s="8">
        <f t="shared" si="6"/>
        <v>2500000</v>
      </c>
      <c r="AN12" s="8">
        <f t="shared" si="6"/>
        <v>556880</v>
      </c>
      <c r="AO12" s="305" t="s">
        <v>187</v>
      </c>
      <c r="AP12" s="305"/>
      <c r="AQ12" s="8">
        <f t="shared" ref="AQ12:AY12" si="7">SUM(AQ7:AQ11)</f>
        <v>131148935</v>
      </c>
      <c r="AR12" s="8">
        <f t="shared" si="7"/>
        <v>101751912</v>
      </c>
      <c r="AS12" s="8">
        <f t="shared" si="7"/>
        <v>7010829</v>
      </c>
      <c r="AT12" s="8">
        <f t="shared" si="7"/>
        <v>7822646</v>
      </c>
      <c r="AU12" s="8">
        <f t="shared" si="7"/>
        <v>1500000</v>
      </c>
      <c r="AV12" s="71">
        <f t="shared" si="7"/>
        <v>767776</v>
      </c>
      <c r="AW12" s="2">
        <f t="shared" si="7"/>
        <v>200000</v>
      </c>
      <c r="AX12" s="8">
        <f t="shared" si="7"/>
        <v>117335</v>
      </c>
      <c r="AY12" s="73">
        <f t="shared" si="7"/>
        <v>5181170</v>
      </c>
      <c r="AZ12" s="73">
        <v>3404759</v>
      </c>
      <c r="BA12" s="73">
        <f>SUM(BA7:BA11)</f>
        <v>0</v>
      </c>
      <c r="BB12" s="73">
        <f>SUM(BB7:BB11)</f>
        <v>0</v>
      </c>
      <c r="BC12" s="73">
        <f>SUM(BC9:BC11)</f>
        <v>0</v>
      </c>
      <c r="BD12" s="241">
        <f>SUM(BD9:BD11)</f>
        <v>0</v>
      </c>
      <c r="BE12" s="240">
        <f>AU12+AQ12+AM12+AK12+AI12+AG12+AE12+AA12+Y12+W12+U12+S12+Q12+AS12+AW12+AY12+BC12+BA12</f>
        <v>376575810</v>
      </c>
      <c r="BF12" s="78">
        <f>AV12+AR12+AN12+AL12+AJ12+AH12+AF12+AB12+Z12+X12+V12+T12+R12+AT12+AX12+AZ12+BD12+BB12</f>
        <v>268254873</v>
      </c>
      <c r="BG12" s="27"/>
      <c r="BH12" s="27"/>
      <c r="BI12" s="27"/>
      <c r="BJ12" s="305" t="s">
        <v>187</v>
      </c>
      <c r="BK12" s="305"/>
      <c r="BL12" s="8">
        <f t="shared" ref="BL12:BQ12" si="8">SUM(BL7:BL11)</f>
        <v>67454884</v>
      </c>
      <c r="BM12" s="8">
        <f t="shared" si="8"/>
        <v>60229233</v>
      </c>
      <c r="BN12" s="8">
        <f t="shared" si="8"/>
        <v>10200000</v>
      </c>
      <c r="BO12" s="71">
        <f t="shared" si="8"/>
        <v>9464364</v>
      </c>
      <c r="BP12" s="77">
        <f t="shared" si="8"/>
        <v>77654884</v>
      </c>
      <c r="BQ12" s="78">
        <f t="shared" si="8"/>
        <v>69693597</v>
      </c>
      <c r="BR12" s="28"/>
      <c r="BS12" s="28"/>
      <c r="BT12" s="27"/>
      <c r="BU12" s="28"/>
      <c r="BV12" s="305" t="s">
        <v>187</v>
      </c>
      <c r="BW12" s="305"/>
      <c r="BX12" s="8">
        <f t="shared" ref="BX12:CI12" si="9">SUM(BX7:BX11)</f>
        <v>88031258</v>
      </c>
      <c r="BY12" s="8">
        <f t="shared" si="9"/>
        <v>81676181</v>
      </c>
      <c r="BZ12" s="8">
        <f t="shared" si="9"/>
        <v>6465138</v>
      </c>
      <c r="CA12" s="8">
        <f t="shared" si="9"/>
        <v>6052631</v>
      </c>
      <c r="CB12" s="8">
        <f t="shared" si="9"/>
        <v>7651064</v>
      </c>
      <c r="CC12" s="8">
        <f t="shared" si="9"/>
        <v>7655949</v>
      </c>
      <c r="CD12" s="8">
        <f t="shared" si="9"/>
        <v>8471299</v>
      </c>
      <c r="CE12" s="8">
        <f t="shared" si="9"/>
        <v>8468678</v>
      </c>
      <c r="CF12" s="8">
        <f t="shared" si="9"/>
        <v>8255000</v>
      </c>
      <c r="CG12" s="71">
        <f t="shared" si="9"/>
        <v>8449035</v>
      </c>
      <c r="CH12" s="77">
        <f t="shared" si="9"/>
        <v>118873759</v>
      </c>
      <c r="CI12" s="78">
        <f t="shared" si="9"/>
        <v>112302474</v>
      </c>
      <c r="CJ12" s="27"/>
      <c r="CK12" s="305" t="s">
        <v>187</v>
      </c>
      <c r="CL12" s="305"/>
      <c r="CM12" s="8">
        <f t="shared" ref="CM12:CV12" si="10">SUM(CM7:CM11)</f>
        <v>10059195</v>
      </c>
      <c r="CN12" s="8">
        <f t="shared" si="10"/>
        <v>7898297</v>
      </c>
      <c r="CO12" s="8">
        <f t="shared" si="10"/>
        <v>720000</v>
      </c>
      <c r="CP12" s="8">
        <f t="shared" si="10"/>
        <v>1957555</v>
      </c>
      <c r="CQ12" s="8">
        <v>500000</v>
      </c>
      <c r="CR12" s="8">
        <v>8135</v>
      </c>
      <c r="CS12" s="8">
        <f t="shared" si="10"/>
        <v>800000</v>
      </c>
      <c r="CT12" s="71">
        <f t="shared" si="10"/>
        <v>307002</v>
      </c>
      <c r="CU12" s="77">
        <f>SUM(CU7:CU11)</f>
        <v>12079195</v>
      </c>
      <c r="CV12" s="78">
        <f t="shared" si="10"/>
        <v>10184513</v>
      </c>
      <c r="DC12" s="305" t="s">
        <v>187</v>
      </c>
      <c r="DD12" s="260"/>
      <c r="DE12" s="77">
        <f t="shared" si="3"/>
        <v>647280252</v>
      </c>
      <c r="DF12" s="78">
        <f>SUM(CV12+CI12+BQ12+BF12+J12)</f>
        <v>519832268</v>
      </c>
      <c r="DH12" s="3"/>
    </row>
    <row r="13" spans="1:131" ht="27.75" customHeight="1" x14ac:dyDescent="0.2">
      <c r="A13" s="1" t="s">
        <v>61</v>
      </c>
      <c r="B13" s="38" t="s">
        <v>188</v>
      </c>
      <c r="C13" s="8">
        <v>652993</v>
      </c>
      <c r="D13" s="8">
        <v>584538</v>
      </c>
      <c r="E13" s="8"/>
      <c r="F13" s="8"/>
      <c r="G13" s="8"/>
      <c r="H13" s="71"/>
      <c r="I13" s="77">
        <v>652993</v>
      </c>
      <c r="J13" s="78">
        <f>SUM(D13+F13)</f>
        <v>584538</v>
      </c>
      <c r="K13" s="28"/>
      <c r="L13" s="28"/>
      <c r="M13" s="28"/>
      <c r="N13" s="73"/>
      <c r="O13" s="1" t="s">
        <v>61</v>
      </c>
      <c r="P13" s="38" t="s">
        <v>188</v>
      </c>
      <c r="Q13" s="8">
        <v>231518816</v>
      </c>
      <c r="R13" s="8">
        <v>18214135</v>
      </c>
      <c r="S13" s="8"/>
      <c r="T13" s="8"/>
      <c r="U13" s="8"/>
      <c r="V13" s="8"/>
      <c r="W13" s="8"/>
      <c r="X13" s="8"/>
      <c r="Y13" s="8"/>
      <c r="Z13" s="8"/>
      <c r="AA13" s="8"/>
      <c r="AB13" s="8" t="s">
        <v>550</v>
      </c>
      <c r="AC13" s="1" t="s">
        <v>61</v>
      </c>
      <c r="AD13" s="38" t="s">
        <v>188</v>
      </c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1" t="s">
        <v>61</v>
      </c>
      <c r="AP13" s="38" t="s">
        <v>188</v>
      </c>
      <c r="AQ13" s="8">
        <v>9867149</v>
      </c>
      <c r="AR13" s="8">
        <v>8152334</v>
      </c>
      <c r="AS13" s="8"/>
      <c r="AT13" s="8"/>
      <c r="AU13" s="8"/>
      <c r="AV13" s="71"/>
      <c r="AW13" s="8"/>
      <c r="AX13" s="8"/>
      <c r="AY13" s="73"/>
      <c r="AZ13" s="73"/>
      <c r="BA13" s="73"/>
      <c r="BB13" s="73"/>
      <c r="BC13" s="73"/>
      <c r="BD13" s="241"/>
      <c r="BE13" s="240">
        <f>AU13+AQ13+AM13+AK13+AI13+AG13+AE13+AA13+Y13+W13+U13+S13+Q13+AS13+AW13+AY13+BC13</f>
        <v>241385965</v>
      </c>
      <c r="BF13" s="78">
        <f>SUM(R13+AR13)</f>
        <v>26366469</v>
      </c>
      <c r="BG13" s="27"/>
      <c r="BH13" s="27"/>
      <c r="BI13" s="27"/>
      <c r="BJ13" s="1" t="s">
        <v>61</v>
      </c>
      <c r="BK13" s="38" t="s">
        <v>188</v>
      </c>
      <c r="BL13" s="8">
        <v>550000</v>
      </c>
      <c r="BM13" s="8">
        <v>123982</v>
      </c>
      <c r="BN13" s="8"/>
      <c r="BO13" s="71"/>
      <c r="BP13" s="240">
        <f>BL13+BN13</f>
        <v>550000</v>
      </c>
      <c r="BQ13" s="78">
        <f>BM13+BO13</f>
        <v>123982</v>
      </c>
      <c r="BR13" s="28"/>
      <c r="BS13" s="28"/>
      <c r="BT13" s="27"/>
      <c r="BU13" s="28"/>
      <c r="BV13" s="1" t="s">
        <v>61</v>
      </c>
      <c r="BW13" s="38" t="s">
        <v>188</v>
      </c>
      <c r="BX13" s="8">
        <v>195620</v>
      </c>
      <c r="BY13" s="8">
        <v>50569</v>
      </c>
      <c r="BZ13" s="8"/>
      <c r="CA13" s="8"/>
      <c r="CB13" s="8"/>
      <c r="CC13" s="8"/>
      <c r="CD13" s="8"/>
      <c r="CE13" s="8"/>
      <c r="CF13" s="8"/>
      <c r="CG13" s="71"/>
      <c r="CH13" s="77">
        <f>BX13</f>
        <v>195620</v>
      </c>
      <c r="CI13" s="78">
        <f>BY13</f>
        <v>50569</v>
      </c>
      <c r="CJ13" s="27"/>
      <c r="CK13" s="1" t="s">
        <v>61</v>
      </c>
      <c r="CL13" s="38" t="s">
        <v>188</v>
      </c>
      <c r="CM13" s="8">
        <v>860178</v>
      </c>
      <c r="CN13" s="8">
        <v>37840</v>
      </c>
      <c r="CO13" s="8"/>
      <c r="CP13" s="8"/>
      <c r="CQ13" s="8"/>
      <c r="CR13" s="8"/>
      <c r="CS13" s="8"/>
      <c r="CT13" s="71"/>
      <c r="CU13" s="240">
        <f>CM13+CO13+CS13</f>
        <v>860178</v>
      </c>
      <c r="CV13" s="78">
        <f>CN13+CP13+CT13</f>
        <v>37840</v>
      </c>
      <c r="DC13" s="1" t="s">
        <v>61</v>
      </c>
      <c r="DD13" s="105" t="s">
        <v>188</v>
      </c>
      <c r="DE13" s="77">
        <f t="shared" si="3"/>
        <v>243644756</v>
      </c>
      <c r="DF13" s="78">
        <f>SUM(CV13+CI13+BQ13+BF13+J13)</f>
        <v>27163398</v>
      </c>
    </row>
    <row r="14" spans="1:131" ht="25.5" customHeight="1" x14ac:dyDescent="0.2">
      <c r="A14" s="1" t="s">
        <v>62</v>
      </c>
      <c r="B14" s="38" t="s">
        <v>189</v>
      </c>
      <c r="C14" s="8"/>
      <c r="D14" s="8"/>
      <c r="E14" s="8"/>
      <c r="F14" s="8"/>
      <c r="G14" s="8"/>
      <c r="H14" s="71"/>
      <c r="I14" s="77"/>
      <c r="J14" s="78"/>
      <c r="K14" s="28"/>
      <c r="L14" s="28"/>
      <c r="M14" s="28"/>
      <c r="N14" s="73"/>
      <c r="O14" s="1" t="s">
        <v>62</v>
      </c>
      <c r="P14" s="38" t="s">
        <v>189</v>
      </c>
      <c r="Q14" s="8"/>
      <c r="R14" s="8"/>
      <c r="S14" s="8"/>
      <c r="T14" s="8"/>
      <c r="U14" s="8"/>
      <c r="V14" s="8"/>
      <c r="W14" s="8"/>
      <c r="X14" s="8"/>
      <c r="Y14" s="8">
        <v>1000000</v>
      </c>
      <c r="Z14" s="8"/>
      <c r="AA14" s="8"/>
      <c r="AB14" s="8"/>
      <c r="AC14" s="1" t="s">
        <v>62</v>
      </c>
      <c r="AD14" s="38" t="s">
        <v>189</v>
      </c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1" t="s">
        <v>62</v>
      </c>
      <c r="AP14" s="38" t="s">
        <v>189</v>
      </c>
      <c r="AQ14" s="8"/>
      <c r="AR14" s="8"/>
      <c r="AS14" s="8"/>
      <c r="AT14" s="8"/>
      <c r="AU14" s="8"/>
      <c r="AV14" s="71"/>
      <c r="AW14" s="8"/>
      <c r="AX14" s="10"/>
      <c r="AY14" s="118"/>
      <c r="AZ14" s="118"/>
      <c r="BA14" s="118"/>
      <c r="BB14" s="118"/>
      <c r="BC14" s="118"/>
      <c r="BD14" s="242"/>
      <c r="BE14" s="77">
        <f>Q14+S14+U14+W14+Y14+AA14+AE14+AG14+AI14+AK14+AM14+AQ14+AS14+AU14+AW14+AY14</f>
        <v>1000000</v>
      </c>
      <c r="BF14" s="78">
        <f t="shared" ref="BF14:BF15" si="11">AV14+AR14+AN14+AL14+AJ14+AH14+AF14+AB14+Z14+X14+V14+T14+R14+AT14+AX14+AZ14</f>
        <v>0</v>
      </c>
      <c r="BG14" s="27"/>
      <c r="BH14" s="28"/>
      <c r="BI14" s="28"/>
      <c r="BJ14" s="1" t="s">
        <v>62</v>
      </c>
      <c r="BK14" s="38" t="s">
        <v>189</v>
      </c>
      <c r="BL14" s="8"/>
      <c r="BM14" s="8"/>
      <c r="BN14" s="8"/>
      <c r="BO14" s="71"/>
      <c r="BP14" s="77"/>
      <c r="BQ14" s="86"/>
      <c r="BR14" s="28"/>
      <c r="BS14" s="28"/>
      <c r="BT14" s="27"/>
      <c r="BU14" s="28"/>
      <c r="BV14" s="1" t="s">
        <v>62</v>
      </c>
      <c r="BW14" s="38" t="s">
        <v>189</v>
      </c>
      <c r="BX14" s="8"/>
      <c r="BY14" s="8"/>
      <c r="BZ14" s="8"/>
      <c r="CA14" s="8"/>
      <c r="CB14" s="8"/>
      <c r="CC14" s="8"/>
      <c r="CD14" s="8"/>
      <c r="CE14" s="8"/>
      <c r="CF14" s="8"/>
      <c r="CG14" s="71"/>
      <c r="CH14" s="77"/>
      <c r="CI14" s="78"/>
      <c r="CJ14" s="27"/>
      <c r="CK14" s="1" t="s">
        <v>62</v>
      </c>
      <c r="CL14" s="38" t="s">
        <v>189</v>
      </c>
      <c r="CM14" s="8"/>
      <c r="CN14" s="8"/>
      <c r="CO14" s="8"/>
      <c r="CP14" s="8"/>
      <c r="CQ14" s="8"/>
      <c r="CR14" s="8"/>
      <c r="CS14" s="8"/>
      <c r="CT14" s="71"/>
      <c r="CU14" s="77">
        <v>0</v>
      </c>
      <c r="CV14" s="78">
        <f>CN14+CP14+CT14</f>
        <v>0</v>
      </c>
      <c r="DC14" s="1" t="s">
        <v>62</v>
      </c>
      <c r="DD14" s="105" t="s">
        <v>189</v>
      </c>
      <c r="DE14" s="77">
        <f t="shared" si="3"/>
        <v>1000000</v>
      </c>
      <c r="DF14" s="78">
        <f>SUM(CV14+CI14+BQ14+BF14+J14)</f>
        <v>0</v>
      </c>
    </row>
    <row r="15" spans="1:131" ht="12.6" customHeight="1" x14ac:dyDescent="0.2">
      <c r="A15" s="306" t="s">
        <v>103</v>
      </c>
      <c r="B15" s="38" t="s">
        <v>220</v>
      </c>
      <c r="C15" s="8"/>
      <c r="D15" s="8"/>
      <c r="E15" s="8"/>
      <c r="F15" s="8"/>
      <c r="G15" s="8"/>
      <c r="H15" s="71"/>
      <c r="I15" s="77"/>
      <c r="J15" s="78"/>
      <c r="K15" s="28"/>
      <c r="L15" s="28"/>
      <c r="M15" s="28"/>
      <c r="N15" s="73"/>
      <c r="O15" s="259" t="s">
        <v>103</v>
      </c>
      <c r="P15" s="38" t="s">
        <v>190</v>
      </c>
      <c r="Q15" s="8">
        <v>2929314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306" t="s">
        <v>103</v>
      </c>
      <c r="AD15" s="38" t="s">
        <v>190</v>
      </c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306" t="s">
        <v>103</v>
      </c>
      <c r="AP15" s="38" t="s">
        <v>190</v>
      </c>
      <c r="AQ15" s="8"/>
      <c r="AR15" s="8"/>
      <c r="AS15" s="8"/>
      <c r="AT15" s="8"/>
      <c r="AU15" s="8"/>
      <c r="AV15" s="71"/>
      <c r="AW15" s="8"/>
      <c r="AX15" s="8"/>
      <c r="AY15" s="73"/>
      <c r="AZ15" s="73"/>
      <c r="BA15" s="73"/>
      <c r="BB15" s="73"/>
      <c r="BC15" s="73"/>
      <c r="BD15" s="241"/>
      <c r="BE15" s="77">
        <f>SUM(Q15)</f>
        <v>2929314</v>
      </c>
      <c r="BF15" s="78">
        <f t="shared" si="11"/>
        <v>0</v>
      </c>
      <c r="BG15" s="27"/>
      <c r="BH15" s="28"/>
      <c r="BI15" s="28"/>
      <c r="BJ15" s="306" t="s">
        <v>103</v>
      </c>
      <c r="BK15" s="38" t="s">
        <v>193</v>
      </c>
      <c r="BL15" s="8"/>
      <c r="BM15" s="8"/>
      <c r="BN15" s="8"/>
      <c r="BO15" s="71"/>
      <c r="BP15" s="89"/>
      <c r="BQ15" s="86"/>
      <c r="BR15" s="28"/>
      <c r="BS15" s="28"/>
      <c r="BT15" s="27"/>
      <c r="BU15" s="28"/>
      <c r="BV15" s="306" t="s">
        <v>103</v>
      </c>
      <c r="BW15" s="38" t="s">
        <v>190</v>
      </c>
      <c r="BX15" s="8"/>
      <c r="BY15" s="8"/>
      <c r="BZ15" s="8"/>
      <c r="CA15" s="8"/>
      <c r="CB15" s="8"/>
      <c r="CC15" s="8"/>
      <c r="CD15" s="8"/>
      <c r="CE15" s="8"/>
      <c r="CF15" s="8"/>
      <c r="CG15" s="71"/>
      <c r="CH15" s="77"/>
      <c r="CI15" s="78"/>
      <c r="CJ15" s="27"/>
      <c r="CK15" s="306" t="s">
        <v>103</v>
      </c>
      <c r="CL15" s="38" t="s">
        <v>193</v>
      </c>
      <c r="CM15" s="8"/>
      <c r="CN15" s="8"/>
      <c r="CO15" s="8"/>
      <c r="CP15" s="8"/>
      <c r="CQ15" s="8"/>
      <c r="CR15" s="8"/>
      <c r="CS15" s="8"/>
      <c r="CT15" s="71"/>
      <c r="CU15" s="77">
        <v>0</v>
      </c>
      <c r="CV15" s="78">
        <f>CN15+CP15+CT15</f>
        <v>0</v>
      </c>
      <c r="DC15" s="306" t="s">
        <v>103</v>
      </c>
      <c r="DD15" s="105" t="s">
        <v>193</v>
      </c>
      <c r="DE15" s="77">
        <f t="shared" si="3"/>
        <v>2929314</v>
      </c>
      <c r="DF15" s="78"/>
    </row>
    <row r="16" spans="1:131" ht="25.5" x14ac:dyDescent="0.2">
      <c r="A16" s="307"/>
      <c r="B16" s="38" t="s">
        <v>194</v>
      </c>
      <c r="C16" s="8"/>
      <c r="D16" s="8"/>
      <c r="E16" s="8"/>
      <c r="F16" s="8"/>
      <c r="G16" s="8"/>
      <c r="H16" s="71"/>
      <c r="I16" s="77"/>
      <c r="J16" s="78"/>
      <c r="K16" s="28"/>
      <c r="L16" s="28"/>
      <c r="M16" s="28"/>
      <c r="N16" s="73"/>
      <c r="O16" s="259"/>
      <c r="P16" s="38" t="s">
        <v>194</v>
      </c>
      <c r="Q16" s="8">
        <v>5000000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307"/>
      <c r="AD16" s="38" t="s">
        <v>194</v>
      </c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307"/>
      <c r="AP16" s="38" t="s">
        <v>194</v>
      </c>
      <c r="AQ16" s="8"/>
      <c r="AR16" s="8"/>
      <c r="AS16" s="8"/>
      <c r="AT16" s="8"/>
      <c r="AU16" s="8"/>
      <c r="AV16" s="71"/>
      <c r="AW16" s="8"/>
      <c r="AX16" s="8"/>
      <c r="AY16" s="73"/>
      <c r="AZ16" s="73"/>
      <c r="BA16" s="73"/>
      <c r="BB16" s="73"/>
      <c r="BC16" s="73"/>
      <c r="BD16" s="241"/>
      <c r="BE16" s="77">
        <f>Q16+S16+U16+W16+Y16+AA16+AE16+AG16+AI16+AK16+AM16+AQ16+AS16+AU16+AW16+AY16</f>
        <v>5000000</v>
      </c>
      <c r="BF16" s="78">
        <f>AV16+AR16+AN16+AL16+AJ16+AH16+AF16+AB16+Z16+X16+V16+T16+R16+BG14+AT16+AX16+AZ16</f>
        <v>0</v>
      </c>
      <c r="BG16" s="27"/>
      <c r="BH16" s="28"/>
      <c r="BI16" s="28"/>
      <c r="BJ16" s="307"/>
      <c r="BK16" s="38" t="s">
        <v>194</v>
      </c>
      <c r="BL16" s="8"/>
      <c r="BM16" s="8"/>
      <c r="BN16" s="8"/>
      <c r="BO16" s="71"/>
      <c r="BP16" s="89"/>
      <c r="BQ16" s="86"/>
      <c r="BR16" s="28"/>
      <c r="BS16" s="28"/>
      <c r="BT16" s="27"/>
      <c r="BU16" s="28"/>
      <c r="BV16" s="307"/>
      <c r="BW16" s="38" t="s">
        <v>194</v>
      </c>
      <c r="BX16" s="8"/>
      <c r="BY16" s="8"/>
      <c r="BZ16" s="8"/>
      <c r="CA16" s="8"/>
      <c r="CB16" s="8"/>
      <c r="CC16" s="8"/>
      <c r="CD16" s="8"/>
      <c r="CE16" s="8"/>
      <c r="CF16" s="8"/>
      <c r="CG16" s="71"/>
      <c r="CH16" s="77"/>
      <c r="CI16" s="78"/>
      <c r="CJ16" s="27"/>
      <c r="CK16" s="307"/>
      <c r="CL16" s="38" t="s">
        <v>194</v>
      </c>
      <c r="CM16" s="8"/>
      <c r="CN16" s="8"/>
      <c r="CO16" s="8"/>
      <c r="CP16" s="8"/>
      <c r="CQ16" s="8"/>
      <c r="CR16" s="8"/>
      <c r="CS16" s="8"/>
      <c r="CT16" s="71"/>
      <c r="CU16" s="77">
        <v>0</v>
      </c>
      <c r="CV16" s="78">
        <f>CN16+CP16+CT16</f>
        <v>0</v>
      </c>
      <c r="DC16" s="307"/>
      <c r="DD16" s="105" t="s">
        <v>194</v>
      </c>
      <c r="DE16" s="77">
        <f t="shared" si="3"/>
        <v>5000000</v>
      </c>
      <c r="DF16" s="78"/>
    </row>
    <row r="17" spans="1:122" ht="38.25" x14ac:dyDescent="0.2">
      <c r="A17" s="202" t="s">
        <v>104</v>
      </c>
      <c r="B17" s="38" t="s">
        <v>558</v>
      </c>
      <c r="C17" s="8"/>
      <c r="D17" s="8"/>
      <c r="E17" s="8"/>
      <c r="F17" s="8"/>
      <c r="G17" s="8"/>
      <c r="H17" s="71"/>
      <c r="I17" s="77"/>
      <c r="J17" s="78"/>
      <c r="K17" s="28"/>
      <c r="L17" s="28"/>
      <c r="M17" s="28"/>
      <c r="N17" s="75"/>
      <c r="O17" s="203" t="s">
        <v>104</v>
      </c>
      <c r="P17" s="38" t="s">
        <v>558</v>
      </c>
      <c r="Q17" s="8">
        <v>9388224</v>
      </c>
      <c r="R17" s="8">
        <v>9388224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202" t="s">
        <v>104</v>
      </c>
      <c r="AD17" s="38" t="s">
        <v>558</v>
      </c>
      <c r="AE17" s="8"/>
      <c r="AF17" s="8"/>
      <c r="AG17" s="8"/>
      <c r="AH17" s="8"/>
      <c r="AI17" s="8" t="s">
        <v>550</v>
      </c>
      <c r="AJ17" s="8"/>
      <c r="AK17" s="8"/>
      <c r="AL17" s="8"/>
      <c r="AM17" s="8"/>
      <c r="AN17" s="8"/>
      <c r="AO17" s="202" t="s">
        <v>104</v>
      </c>
      <c r="AP17" s="38" t="s">
        <v>558</v>
      </c>
      <c r="AQ17" s="8"/>
      <c r="AR17" s="8"/>
      <c r="AS17" s="8"/>
      <c r="AT17" s="8"/>
      <c r="AU17" s="8"/>
      <c r="AV17" s="71"/>
      <c r="AW17" s="8"/>
      <c r="AX17" s="8"/>
      <c r="AY17" s="73"/>
      <c r="AZ17" s="73"/>
      <c r="BA17" s="73"/>
      <c r="BB17" s="73"/>
      <c r="BC17" s="73"/>
      <c r="BD17" s="241"/>
      <c r="BE17" s="77">
        <v>9388224</v>
      </c>
      <c r="BF17" s="78">
        <v>9388224</v>
      </c>
      <c r="BG17" s="27"/>
      <c r="BH17" s="28"/>
      <c r="BI17" s="28"/>
      <c r="BJ17" s="202" t="s">
        <v>104</v>
      </c>
      <c r="BK17" s="38" t="s">
        <v>558</v>
      </c>
      <c r="BL17" s="8"/>
      <c r="BM17" s="8"/>
      <c r="BN17" s="8"/>
      <c r="BO17" s="71"/>
      <c r="BP17" s="89"/>
      <c r="BQ17" s="86"/>
      <c r="BR17" s="28"/>
      <c r="BS17" s="28"/>
      <c r="BT17" s="27"/>
      <c r="BU17" s="28"/>
      <c r="BV17" s="202" t="s">
        <v>104</v>
      </c>
      <c r="BW17" s="38" t="s">
        <v>558</v>
      </c>
      <c r="BX17" s="8"/>
      <c r="BY17" s="8"/>
      <c r="BZ17" s="8"/>
      <c r="CA17" s="8"/>
      <c r="CB17" s="8"/>
      <c r="CC17" s="8"/>
      <c r="CD17" s="8"/>
      <c r="CE17" s="8"/>
      <c r="CF17" s="8"/>
      <c r="CG17" s="71"/>
      <c r="CH17" s="77"/>
      <c r="CI17" s="78"/>
      <c r="CJ17" s="27"/>
      <c r="CK17" s="202" t="s">
        <v>104</v>
      </c>
      <c r="CL17" s="38" t="s">
        <v>558</v>
      </c>
      <c r="CM17" s="8"/>
      <c r="CN17" s="8"/>
      <c r="CO17" s="8"/>
      <c r="CP17" s="8"/>
      <c r="CQ17" s="8"/>
      <c r="CR17" s="8"/>
      <c r="CS17" s="8"/>
      <c r="CT17" s="71"/>
      <c r="CU17" s="77"/>
      <c r="CV17" s="78"/>
      <c r="DC17" s="202" t="s">
        <v>104</v>
      </c>
      <c r="DD17" s="105" t="s">
        <v>558</v>
      </c>
      <c r="DE17" s="77">
        <v>9388224</v>
      </c>
      <c r="DF17" s="78">
        <v>9388224</v>
      </c>
    </row>
    <row r="18" spans="1:122" ht="21.75" customHeight="1" x14ac:dyDescent="0.2">
      <c r="A18" s="29" t="s">
        <v>557</v>
      </c>
      <c r="B18" s="38" t="s">
        <v>225</v>
      </c>
      <c r="C18" s="8"/>
      <c r="D18" s="8"/>
      <c r="E18" s="8"/>
      <c r="F18" s="8"/>
      <c r="G18" s="8"/>
      <c r="H18" s="71"/>
      <c r="I18" s="77"/>
      <c r="J18" s="78"/>
      <c r="K18" s="28"/>
      <c r="L18" s="28"/>
      <c r="M18" s="28"/>
      <c r="N18" s="75"/>
      <c r="O18" s="70" t="s">
        <v>557</v>
      </c>
      <c r="P18" s="38" t="s">
        <v>225</v>
      </c>
      <c r="Q18" s="8">
        <v>15006012</v>
      </c>
      <c r="R18" s="8">
        <v>4900000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29" t="s">
        <v>557</v>
      </c>
      <c r="AD18" s="38" t="s">
        <v>225</v>
      </c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29" t="s">
        <v>557</v>
      </c>
      <c r="AP18" s="38" t="s">
        <v>225</v>
      </c>
      <c r="AQ18" s="8"/>
      <c r="AR18" s="8"/>
      <c r="AS18" s="8"/>
      <c r="AT18" s="8"/>
      <c r="AU18" s="8"/>
      <c r="AV18" s="71"/>
      <c r="AW18" s="8"/>
      <c r="AX18" s="8"/>
      <c r="AY18" s="73"/>
      <c r="AZ18" s="73"/>
      <c r="BA18" s="73"/>
      <c r="BB18" s="73"/>
      <c r="BC18" s="73"/>
      <c r="BD18" s="241"/>
      <c r="BE18" s="77">
        <f>Q18+S18+U18+W18+Y18+AE18+AG18+AI18+AK18+AQ18+AS18+AU18+AW18+AY18</f>
        <v>15006012</v>
      </c>
      <c r="BF18" s="78">
        <f>R18</f>
        <v>4900000</v>
      </c>
      <c r="BG18" s="27"/>
      <c r="BH18" s="28"/>
      <c r="BI18" s="28"/>
      <c r="BJ18" s="29" t="s">
        <v>557</v>
      </c>
      <c r="BK18" s="38" t="s">
        <v>225</v>
      </c>
      <c r="BL18" s="8"/>
      <c r="BM18" s="8"/>
      <c r="BN18" s="8"/>
      <c r="BO18" s="71"/>
      <c r="BP18" s="89"/>
      <c r="BQ18" s="86"/>
      <c r="BR18" s="28"/>
      <c r="BS18" s="28"/>
      <c r="BT18" s="27"/>
      <c r="BU18" s="28"/>
      <c r="BV18" s="29" t="s">
        <v>557</v>
      </c>
      <c r="BW18" s="38" t="s">
        <v>225</v>
      </c>
      <c r="BX18" s="8"/>
      <c r="BY18" s="8"/>
      <c r="BZ18" s="8"/>
      <c r="CA18" s="8"/>
      <c r="CB18" s="8"/>
      <c r="CC18" s="8"/>
      <c r="CD18" s="8"/>
      <c r="CE18" s="8"/>
      <c r="CF18" s="8"/>
      <c r="CG18" s="71"/>
      <c r="CH18" s="77"/>
      <c r="CI18" s="78"/>
      <c r="CJ18" s="27"/>
      <c r="CK18" s="29" t="s">
        <v>557</v>
      </c>
      <c r="CL18" s="38" t="s">
        <v>225</v>
      </c>
      <c r="CM18" s="8"/>
      <c r="CN18" s="8"/>
      <c r="CO18" s="8"/>
      <c r="CP18" s="8"/>
      <c r="CQ18" s="8"/>
      <c r="CR18" s="8"/>
      <c r="CS18" s="8"/>
      <c r="CT18" s="71"/>
      <c r="CU18" s="77">
        <v>0</v>
      </c>
      <c r="CV18" s="78">
        <v>0</v>
      </c>
      <c r="DC18" s="29" t="s">
        <v>557</v>
      </c>
      <c r="DD18" s="105" t="s">
        <v>231</v>
      </c>
      <c r="DE18" s="77">
        <f>SUM(BE18,BP18,CH18,CU18+I18)</f>
        <v>15006012</v>
      </c>
      <c r="DF18" s="78">
        <v>4900000</v>
      </c>
    </row>
    <row r="19" spans="1:122" ht="25.5" customHeight="1" x14ac:dyDescent="0.2">
      <c r="A19" s="277" t="s">
        <v>191</v>
      </c>
      <c r="B19" s="277"/>
      <c r="C19" s="7">
        <f>SUM(C12:C18)</f>
        <v>62749597</v>
      </c>
      <c r="D19" s="7">
        <f t="shared" ref="D19:J19" si="12">SUM(D12:D18)</f>
        <v>59981349</v>
      </c>
      <c r="E19" s="7">
        <f t="shared" si="12"/>
        <v>0</v>
      </c>
      <c r="F19" s="7">
        <f t="shared" si="12"/>
        <v>0</v>
      </c>
      <c r="G19" s="7"/>
      <c r="H19" s="72"/>
      <c r="I19" s="77">
        <f t="shared" si="12"/>
        <v>62749597</v>
      </c>
      <c r="J19" s="78">
        <f t="shared" si="12"/>
        <v>59981349</v>
      </c>
      <c r="K19" s="27"/>
      <c r="L19" s="27"/>
      <c r="M19" s="27"/>
      <c r="N19" s="81"/>
      <c r="O19" s="322" t="s">
        <v>191</v>
      </c>
      <c r="P19" s="323"/>
      <c r="Q19" s="7">
        <f>SUM(Q12:Q18)</f>
        <v>416659382</v>
      </c>
      <c r="R19" s="7">
        <f>SUM(R12:R18)</f>
        <v>119081613</v>
      </c>
      <c r="S19" s="7">
        <f>SUM(S12:S18)</f>
        <v>6300000</v>
      </c>
      <c r="T19" s="7">
        <f t="shared" ref="T19:AA19" si="13">SUM(T12:T16)</f>
        <v>1118724</v>
      </c>
      <c r="U19" s="7">
        <f t="shared" si="13"/>
        <v>194000</v>
      </c>
      <c r="V19" s="7">
        <f t="shared" si="13"/>
        <v>170400</v>
      </c>
      <c r="W19" s="7">
        <f t="shared" si="13"/>
        <v>700000</v>
      </c>
      <c r="X19" s="7">
        <f t="shared" si="13"/>
        <v>196702</v>
      </c>
      <c r="Y19" s="7">
        <f t="shared" si="13"/>
        <v>1000000</v>
      </c>
      <c r="Z19" s="7">
        <f t="shared" si="13"/>
        <v>0</v>
      </c>
      <c r="AA19" s="7">
        <f t="shared" si="13"/>
        <v>16515303</v>
      </c>
      <c r="AB19" s="7">
        <f>SUM(AB12:AB18)</f>
        <v>14716982</v>
      </c>
      <c r="AC19" s="277" t="s">
        <v>191</v>
      </c>
      <c r="AD19" s="277"/>
      <c r="AE19" s="7">
        <f>SUM(AE12:AE16)</f>
        <v>6532000</v>
      </c>
      <c r="AF19" s="7">
        <f t="shared" ref="AF19:AN19" si="14">SUM(AF12:AF16)</f>
        <v>5419292</v>
      </c>
      <c r="AG19" s="7">
        <f t="shared" si="14"/>
        <v>30420204</v>
      </c>
      <c r="AH19" s="7">
        <f t="shared" si="14"/>
        <v>30387324</v>
      </c>
      <c r="AI19" s="7">
        <f t="shared" si="14"/>
        <v>14556353</v>
      </c>
      <c r="AJ19" s="7">
        <f t="shared" si="14"/>
        <v>14491117</v>
      </c>
      <c r="AK19" s="7">
        <f t="shared" si="14"/>
        <v>1000000</v>
      </c>
      <c r="AL19" s="7">
        <f t="shared" si="14"/>
        <v>753770</v>
      </c>
      <c r="AM19" s="7">
        <f>SUM(AM12:AM16)</f>
        <v>2500000</v>
      </c>
      <c r="AN19" s="7">
        <f t="shared" si="14"/>
        <v>556880</v>
      </c>
      <c r="AO19" s="277" t="s">
        <v>191</v>
      </c>
      <c r="AP19" s="277"/>
      <c r="AQ19" s="7">
        <f>SUM(AQ12:AQ18)</f>
        <v>141016084</v>
      </c>
      <c r="AR19" s="7">
        <f>SUM(AR12:AR16)</f>
        <v>109904246</v>
      </c>
      <c r="AS19" s="7">
        <f>SUM(AS12:AS18)</f>
        <v>7010829</v>
      </c>
      <c r="AT19" s="7">
        <f>SUM(AT12:AT18)</f>
        <v>7822646</v>
      </c>
      <c r="AU19" s="7">
        <f>SUM(AU12:AU18)</f>
        <v>1500000</v>
      </c>
      <c r="AV19" s="72">
        <f>SUM(AV12:AV16)</f>
        <v>767776</v>
      </c>
      <c r="AW19" s="7">
        <f>SUM(AW12:AW18)</f>
        <v>200000</v>
      </c>
      <c r="AX19" s="7">
        <f>SUM(AX12:AX18)</f>
        <v>117335</v>
      </c>
      <c r="AY19" s="117">
        <f>SUM(AY12:AY18)</f>
        <v>5181170</v>
      </c>
      <c r="AZ19" s="117">
        <v>3404759</v>
      </c>
      <c r="BA19" s="117">
        <f>SUM(BA12:BA18)</f>
        <v>0</v>
      </c>
      <c r="BB19" s="117">
        <f>SUM(BB12:BB18)</f>
        <v>0</v>
      </c>
      <c r="BC19" s="117">
        <f>SUM(BC12+BC13)</f>
        <v>0</v>
      </c>
      <c r="BD19" s="243">
        <f>SUM(BD12+BD13)</f>
        <v>0</v>
      </c>
      <c r="BE19" s="240">
        <f>SUM(BE12:BE18)</f>
        <v>651285325</v>
      </c>
      <c r="BF19" s="78">
        <f>SUM(BF12:BF18)</f>
        <v>308909566</v>
      </c>
      <c r="BG19" s="27"/>
      <c r="BH19" s="27"/>
      <c r="BI19" s="27"/>
      <c r="BJ19" s="277" t="s">
        <v>191</v>
      </c>
      <c r="BK19" s="277"/>
      <c r="BL19" s="7">
        <f t="shared" ref="BL19:BQ19" si="15">SUM(BL12:BL16)</f>
        <v>68004884</v>
      </c>
      <c r="BM19" s="7">
        <f t="shared" si="15"/>
        <v>60353215</v>
      </c>
      <c r="BN19" s="7">
        <f t="shared" si="15"/>
        <v>10200000</v>
      </c>
      <c r="BO19" s="72">
        <f t="shared" si="15"/>
        <v>9464364</v>
      </c>
      <c r="BP19" s="77">
        <f t="shared" si="15"/>
        <v>78204884</v>
      </c>
      <c r="BQ19" s="78">
        <f t="shared" si="15"/>
        <v>69817579</v>
      </c>
      <c r="BR19" s="27"/>
      <c r="BS19" s="27"/>
      <c r="BT19" s="27"/>
      <c r="BU19" s="27"/>
      <c r="BV19" s="277" t="s">
        <v>191</v>
      </c>
      <c r="BW19" s="277"/>
      <c r="BX19" s="7">
        <f>SUM(BX12:BX18)</f>
        <v>88226878</v>
      </c>
      <c r="BY19" s="7">
        <f>SUM(BY12:BY18)</f>
        <v>81726750</v>
      </c>
      <c r="BZ19" s="7">
        <f t="shared" ref="BZ19:CG19" si="16">SUM(BZ12:BZ18)</f>
        <v>6465138</v>
      </c>
      <c r="CA19" s="7">
        <f t="shared" si="16"/>
        <v>6052631</v>
      </c>
      <c r="CB19" s="7">
        <f t="shared" si="16"/>
        <v>7651064</v>
      </c>
      <c r="CC19" s="7">
        <f t="shared" si="16"/>
        <v>7655949</v>
      </c>
      <c r="CD19" s="7">
        <f t="shared" si="16"/>
        <v>8471299</v>
      </c>
      <c r="CE19" s="7">
        <f t="shared" si="16"/>
        <v>8468678</v>
      </c>
      <c r="CF19" s="7">
        <f t="shared" si="16"/>
        <v>8255000</v>
      </c>
      <c r="CG19" s="72">
        <f t="shared" si="16"/>
        <v>8449035</v>
      </c>
      <c r="CH19" s="77">
        <f>SUM(CH12:CH18)</f>
        <v>119069379</v>
      </c>
      <c r="CI19" s="78">
        <f>SUM(CI12:CI16)</f>
        <v>112353043</v>
      </c>
      <c r="CJ19" s="27"/>
      <c r="CK19" s="277" t="s">
        <v>191</v>
      </c>
      <c r="CL19" s="277"/>
      <c r="CM19" s="7">
        <f t="shared" ref="CM19:CV19" si="17">SUM(CM12:CM16)</f>
        <v>10919373</v>
      </c>
      <c r="CN19" s="7">
        <f t="shared" si="17"/>
        <v>7936137</v>
      </c>
      <c r="CO19" s="7">
        <f t="shared" si="17"/>
        <v>720000</v>
      </c>
      <c r="CP19" s="7">
        <f t="shared" si="17"/>
        <v>1957555</v>
      </c>
      <c r="CQ19" s="7">
        <v>500000</v>
      </c>
      <c r="CR19" s="7">
        <v>8135</v>
      </c>
      <c r="CS19" s="7">
        <f t="shared" si="17"/>
        <v>800000</v>
      </c>
      <c r="CT19" s="72">
        <f t="shared" si="17"/>
        <v>307002</v>
      </c>
      <c r="CU19" s="77">
        <f>SUM(CU12:CU18)</f>
        <v>12939373</v>
      </c>
      <c r="CV19" s="78">
        <f t="shared" si="17"/>
        <v>10222353</v>
      </c>
      <c r="DC19" s="277" t="s">
        <v>191</v>
      </c>
      <c r="DD19" s="303"/>
      <c r="DE19" s="77">
        <f>SUM(BE19,BP19,CH19,CU19+I19)</f>
        <v>924248558</v>
      </c>
      <c r="DF19" s="78">
        <f>SUM(CV19+CI19+BQ19+BF19+J19)</f>
        <v>561283890</v>
      </c>
    </row>
    <row r="20" spans="1:122" ht="25.5" customHeight="1" thickBot="1" x14ac:dyDescent="0.25">
      <c r="A20" s="305" t="s">
        <v>214</v>
      </c>
      <c r="B20" s="305"/>
      <c r="C20" s="7">
        <v>17</v>
      </c>
      <c r="D20" s="8">
        <v>15</v>
      </c>
      <c r="E20" s="8"/>
      <c r="F20" s="8"/>
      <c r="G20" s="8"/>
      <c r="H20" s="71"/>
      <c r="I20" s="79">
        <v>17</v>
      </c>
      <c r="J20" s="80">
        <v>15</v>
      </c>
      <c r="K20" s="28"/>
      <c r="L20" s="28"/>
      <c r="M20" s="28"/>
      <c r="N20" s="82"/>
      <c r="O20" s="260" t="s">
        <v>214</v>
      </c>
      <c r="P20" s="262"/>
      <c r="Q20" s="7">
        <v>3</v>
      </c>
      <c r="R20" s="8">
        <v>3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305" t="s">
        <v>214</v>
      </c>
      <c r="AD20" s="305"/>
      <c r="AE20" s="8"/>
      <c r="AF20" s="8"/>
      <c r="AG20" s="8"/>
      <c r="AH20" s="8"/>
      <c r="AI20" s="8">
        <v>9</v>
      </c>
      <c r="AJ20" s="8">
        <v>9</v>
      </c>
      <c r="AK20" s="8"/>
      <c r="AL20" s="8"/>
      <c r="AM20" s="8"/>
      <c r="AN20" s="8"/>
      <c r="AO20" s="305" t="s">
        <v>214</v>
      </c>
      <c r="AP20" s="305"/>
      <c r="AQ20" s="2">
        <v>86</v>
      </c>
      <c r="AR20" s="2">
        <v>86</v>
      </c>
      <c r="AS20" s="2"/>
      <c r="AT20" s="2"/>
      <c r="AU20" s="2"/>
      <c r="AV20" s="43"/>
      <c r="AW20" s="2"/>
      <c r="AX20" s="8"/>
      <c r="AY20" s="73"/>
      <c r="AZ20" s="73"/>
      <c r="BA20" s="8"/>
      <c r="BB20" s="73"/>
      <c r="BC20" s="8"/>
      <c r="BD20" s="241"/>
      <c r="BE20" s="79">
        <f>SUM(Q20+S20+U20+W20+Y20+AA20+AE20+AG20+AI20+AK20+AM20+AQ20+AU20+AS20)</f>
        <v>98</v>
      </c>
      <c r="BF20" s="80">
        <f>SUM(R20+T20+V20+X20+Z20+AB20+AF20+AH20+AJ20+AL20+AN20+AR20+AV20+AT20)</f>
        <v>98</v>
      </c>
      <c r="BG20" s="27"/>
      <c r="BH20" s="27"/>
      <c r="BI20" s="27"/>
      <c r="BJ20" s="305" t="s">
        <v>214</v>
      </c>
      <c r="BK20" s="305"/>
      <c r="BL20" s="7">
        <v>14</v>
      </c>
      <c r="BM20" s="8">
        <v>14</v>
      </c>
      <c r="BN20" s="8"/>
      <c r="BO20" s="71"/>
      <c r="BP20" s="79">
        <f>BL20+BN20</f>
        <v>14</v>
      </c>
      <c r="BQ20" s="80">
        <v>14</v>
      </c>
      <c r="BR20" s="28"/>
      <c r="BS20" s="28"/>
      <c r="BT20" s="27"/>
      <c r="BU20" s="27"/>
      <c r="BV20" s="305" t="s">
        <v>214</v>
      </c>
      <c r="BW20" s="305"/>
      <c r="BX20" s="6">
        <v>14</v>
      </c>
      <c r="BY20" s="2">
        <v>14</v>
      </c>
      <c r="BZ20" s="6">
        <v>2</v>
      </c>
      <c r="CA20" s="2">
        <v>2</v>
      </c>
      <c r="CB20" s="6">
        <v>3</v>
      </c>
      <c r="CC20" s="2">
        <v>3</v>
      </c>
      <c r="CD20" s="6">
        <v>3</v>
      </c>
      <c r="CE20" s="2">
        <v>3</v>
      </c>
      <c r="CF20" s="2"/>
      <c r="CG20" s="43"/>
      <c r="CH20" s="79">
        <f>BX20+BZ20+CB20+CD20</f>
        <v>22</v>
      </c>
      <c r="CI20" s="80">
        <f>BY20+CA20+CC20+CE20+CG20</f>
        <v>22</v>
      </c>
      <c r="CJ20" s="27"/>
      <c r="CK20" s="305" t="s">
        <v>214</v>
      </c>
      <c r="CL20" s="305"/>
      <c r="CM20" s="7">
        <v>2</v>
      </c>
      <c r="CN20" s="8">
        <v>2</v>
      </c>
      <c r="CO20" s="8"/>
      <c r="CP20" s="8"/>
      <c r="CQ20" s="8"/>
      <c r="CR20" s="8"/>
      <c r="CS20" s="8"/>
      <c r="CT20" s="71"/>
      <c r="CU20" s="79">
        <f>CM20+CO20+CS20</f>
        <v>2</v>
      </c>
      <c r="CV20" s="80">
        <f>CN20+CP20+CT20</f>
        <v>2</v>
      </c>
      <c r="DC20" s="305" t="s">
        <v>214</v>
      </c>
      <c r="DD20" s="260"/>
      <c r="DE20" s="79">
        <f>SUM(BE20,BP20,CH20,CU20+I20)</f>
        <v>153</v>
      </c>
      <c r="DF20" s="80">
        <f>SUM(CV20+CI20+BQ20+BF20+J20)</f>
        <v>151</v>
      </c>
    </row>
    <row r="21" spans="1:122" x14ac:dyDescent="0.2">
      <c r="A21" s="33"/>
      <c r="B21" s="36"/>
      <c r="F21">
        <v>1</v>
      </c>
      <c r="O21" s="49"/>
      <c r="P21" s="49"/>
      <c r="Q21" s="40"/>
      <c r="R21" s="40"/>
      <c r="S21" s="40"/>
      <c r="T21" s="40"/>
      <c r="U21" s="40">
        <v>3</v>
      </c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>
        <v>4</v>
      </c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X21" s="49">
        <v>5</v>
      </c>
      <c r="AY21" s="49"/>
      <c r="AZ21" s="49"/>
      <c r="BA21" s="49"/>
      <c r="BB21" s="49"/>
      <c r="BC21" s="49"/>
      <c r="BD21" s="49"/>
      <c r="BE21" s="49"/>
      <c r="BF21" s="104"/>
      <c r="BG21" s="49"/>
      <c r="BN21">
        <v>6</v>
      </c>
      <c r="CD21">
        <v>7</v>
      </c>
      <c r="CO21">
        <v>8</v>
      </c>
      <c r="DE21">
        <v>9</v>
      </c>
    </row>
    <row r="22" spans="1:122" x14ac:dyDescent="0.2">
      <c r="A22" s="33"/>
      <c r="B22" s="36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CO22" s="33"/>
      <c r="CZ22" s="272"/>
      <c r="DA22" s="272"/>
      <c r="DB22" s="272"/>
      <c r="DC22" s="272"/>
      <c r="DD22" s="272"/>
      <c r="DE22" s="272"/>
      <c r="DF22" s="272"/>
      <c r="DG22" s="272"/>
      <c r="DH22" s="272"/>
      <c r="DO22" s="33"/>
      <c r="DP22" s="33"/>
      <c r="DQ22" s="33"/>
      <c r="DR22" s="33"/>
    </row>
    <row r="23" spans="1:122" x14ac:dyDescent="0.2">
      <c r="A23" s="272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2"/>
      <c r="M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33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33"/>
      <c r="BU23" s="33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DQ23" s="3"/>
    </row>
    <row r="24" spans="1:122" x14ac:dyDescent="0.2">
      <c r="A24" s="33"/>
      <c r="B24" s="36"/>
    </row>
    <row r="25" spans="1:122" x14ac:dyDescent="0.2">
      <c r="A25" s="33"/>
      <c r="B25" s="36"/>
      <c r="BR25" s="3"/>
    </row>
    <row r="26" spans="1:122" x14ac:dyDescent="0.2">
      <c r="A26" s="33"/>
      <c r="B26" s="36"/>
      <c r="DQ26" s="3"/>
    </row>
    <row r="27" spans="1:122" x14ac:dyDescent="0.2">
      <c r="A27" s="33"/>
      <c r="BE27" s="3"/>
    </row>
    <row r="28" spans="1:122" x14ac:dyDescent="0.2">
      <c r="A28" s="33"/>
    </row>
    <row r="29" spans="1:122" x14ac:dyDescent="0.2">
      <c r="A29" s="33"/>
    </row>
    <row r="30" spans="1:122" x14ac:dyDescent="0.2">
      <c r="A30" s="33"/>
    </row>
    <row r="31" spans="1:122" x14ac:dyDescent="0.2">
      <c r="A31" s="33"/>
    </row>
    <row r="32" spans="1:122" x14ac:dyDescent="0.2">
      <c r="A32" s="33"/>
    </row>
    <row r="33" spans="1:1" x14ac:dyDescent="0.2">
      <c r="A33" s="33"/>
    </row>
  </sheetData>
  <mergeCells count="111">
    <mergeCell ref="BE3:BF3"/>
    <mergeCell ref="BP3:BQ3"/>
    <mergeCell ref="CH3:CI3"/>
    <mergeCell ref="CT3:CV3"/>
    <mergeCell ref="DE3:DF3"/>
    <mergeCell ref="DC19:DD19"/>
    <mergeCell ref="DC4:DD6"/>
    <mergeCell ref="AA5:AB5"/>
    <mergeCell ref="AG5:AH5"/>
    <mergeCell ref="CZ22:DH22"/>
    <mergeCell ref="DC12:DD12"/>
    <mergeCell ref="BV20:BW20"/>
    <mergeCell ref="AW5:AX5"/>
    <mergeCell ref="BX5:BY5"/>
    <mergeCell ref="DC20:DD20"/>
    <mergeCell ref="CK20:CL20"/>
    <mergeCell ref="CK19:CL19"/>
    <mergeCell ref="BJ20:BK20"/>
    <mergeCell ref="BJ19:BK19"/>
    <mergeCell ref="BL5:BM5"/>
    <mergeCell ref="BJ12:BK12"/>
    <mergeCell ref="BJ15:BJ16"/>
    <mergeCell ref="CQ5:CR5"/>
    <mergeCell ref="CY2:DH2"/>
    <mergeCell ref="AC15:AC16"/>
    <mergeCell ref="AI5:AJ5"/>
    <mergeCell ref="BV1:CG1"/>
    <mergeCell ref="CH1:CX1"/>
    <mergeCell ref="BH2:BS2"/>
    <mergeCell ref="BV2:CG2"/>
    <mergeCell ref="DE4:DF5"/>
    <mergeCell ref="CM5:CN5"/>
    <mergeCell ref="CH4:CI5"/>
    <mergeCell ref="CO5:CP5"/>
    <mergeCell ref="CS5:CT5"/>
    <mergeCell ref="CK2:CV2"/>
    <mergeCell ref="CY1:DI1"/>
    <mergeCell ref="DC15:DC16"/>
    <mergeCell ref="CU5:CV5"/>
    <mergeCell ref="CK12:CL12"/>
    <mergeCell ref="CK5:CL6"/>
    <mergeCell ref="CK15:CK16"/>
    <mergeCell ref="BT5:BU5"/>
    <mergeCell ref="BV5:BW6"/>
    <mergeCell ref="BV12:BW12"/>
    <mergeCell ref="BV15:BV16"/>
    <mergeCell ref="BJ5:BK6"/>
    <mergeCell ref="I5:J5"/>
    <mergeCell ref="O5:P6"/>
    <mergeCell ref="O15:O16"/>
    <mergeCell ref="O19:P19"/>
    <mergeCell ref="A12:B12"/>
    <mergeCell ref="A5:B6"/>
    <mergeCell ref="A1:J1"/>
    <mergeCell ref="O1:AB1"/>
    <mergeCell ref="G5:H5"/>
    <mergeCell ref="A2:J2"/>
    <mergeCell ref="N12:P12"/>
    <mergeCell ref="Q5:R5"/>
    <mergeCell ref="U5:V5"/>
    <mergeCell ref="W5:X5"/>
    <mergeCell ref="S5:T5"/>
    <mergeCell ref="C5:D5"/>
    <mergeCell ref="E5:F5"/>
    <mergeCell ref="A4:J4"/>
    <mergeCell ref="Y5:Z5"/>
    <mergeCell ref="AA3:AB3"/>
    <mergeCell ref="I3:J3"/>
    <mergeCell ref="A23:K23"/>
    <mergeCell ref="O20:P20"/>
    <mergeCell ref="L23:M23"/>
    <mergeCell ref="AC20:AD20"/>
    <mergeCell ref="A20:B20"/>
    <mergeCell ref="A19:B19"/>
    <mergeCell ref="O22:AB22"/>
    <mergeCell ref="AC19:AD19"/>
    <mergeCell ref="A15:A16"/>
    <mergeCell ref="BV23:CG23"/>
    <mergeCell ref="L1:M1"/>
    <mergeCell ref="AC22:AN22"/>
    <mergeCell ref="AC1:AN1"/>
    <mergeCell ref="AE5:AF5"/>
    <mergeCell ref="AC12:AD12"/>
    <mergeCell ref="AC5:AD6"/>
    <mergeCell ref="BH23:BS23"/>
    <mergeCell ref="BN5:BO5"/>
    <mergeCell ref="AK5:AL5"/>
    <mergeCell ref="AM5:AN5"/>
    <mergeCell ref="AO1:BF1"/>
    <mergeCell ref="BP5:BQ5"/>
    <mergeCell ref="BR5:BS5"/>
    <mergeCell ref="BH1:BS1"/>
    <mergeCell ref="BZ5:CA5"/>
    <mergeCell ref="CF5:CG5"/>
    <mergeCell ref="CB5:CC5"/>
    <mergeCell ref="CD5:CE5"/>
    <mergeCell ref="BV19:BW19"/>
    <mergeCell ref="BE4:BF5"/>
    <mergeCell ref="AS5:AT5"/>
    <mergeCell ref="AY5:AZ5"/>
    <mergeCell ref="AM3:AN3"/>
    <mergeCell ref="AO23:BF23"/>
    <mergeCell ref="AO5:AP6"/>
    <mergeCell ref="AU5:AV5"/>
    <mergeCell ref="AQ5:AR5"/>
    <mergeCell ref="AO19:AP19"/>
    <mergeCell ref="AO20:AP20"/>
    <mergeCell ref="AO15:AO16"/>
    <mergeCell ref="AO12:AP12"/>
    <mergeCell ref="BA5:BB5"/>
    <mergeCell ref="BC5:BD5"/>
  </mergeCells>
  <phoneticPr fontId="8" type="noConversion"/>
  <printOptions horizontalCentered="1"/>
  <pageMargins left="0.23622047244094491" right="0.15748031496062992" top="0.51181102362204722" bottom="0.98425196850393704" header="0.51181102362204722" footer="0.98425196850393704"/>
  <pageSetup paperSize="9" orientation="landscape" r:id="rId1"/>
  <headerFooter alignWithMargins="0">
    <oddHeader>&amp;C
2/1-2/5. melléklet az 7/2017. (V. 31.) önkormányzati rendelethez</oddHeader>
    <oddFooter xml:space="preserve">&amp;C
</oddFooter>
  </headerFooter>
  <colBreaks count="8" manualBreakCount="8">
    <brk id="12" max="21" man="1"/>
    <brk id="28" max="1048575" man="1"/>
    <brk id="40" max="1048575" man="1"/>
    <brk id="58" max="21" man="1"/>
    <brk id="72" max="21" man="1"/>
    <brk id="88" max="1048575" man="1"/>
    <brk id="102" max="1048575" man="1"/>
    <brk id="1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Layout" topLeftCell="A10" zoomScaleNormal="100" workbookViewId="0">
      <selection activeCell="D18" sqref="D18"/>
    </sheetView>
  </sheetViews>
  <sheetFormatPr defaultRowHeight="12.75" x14ac:dyDescent="0.2"/>
  <cols>
    <col min="2" max="2" width="13.42578125" customWidth="1"/>
    <col min="3" max="3" width="15.140625" customWidth="1"/>
    <col min="4" max="4" width="15.42578125" customWidth="1"/>
    <col min="5" max="5" width="14" customWidth="1"/>
    <col min="6" max="6" width="18" customWidth="1"/>
  </cols>
  <sheetData>
    <row r="1" spans="1:6" ht="15.75" x14ac:dyDescent="0.25">
      <c r="A1" s="301" t="s">
        <v>626</v>
      </c>
      <c r="B1" s="272"/>
      <c r="C1" s="272"/>
      <c r="D1" s="272"/>
      <c r="E1" s="272"/>
      <c r="F1" s="272"/>
    </row>
    <row r="2" spans="1:6" x14ac:dyDescent="0.2">
      <c r="A2" s="35"/>
      <c r="B2" s="35"/>
      <c r="C2" s="35"/>
      <c r="D2" s="35"/>
      <c r="E2" s="35"/>
      <c r="F2" s="35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5"/>
      <c r="B4" s="35"/>
      <c r="C4" s="35"/>
      <c r="D4" s="35"/>
      <c r="E4" s="35"/>
      <c r="F4" s="35"/>
    </row>
    <row r="5" spans="1:6" x14ac:dyDescent="0.2">
      <c r="F5" s="4" t="s">
        <v>292</v>
      </c>
    </row>
    <row r="6" spans="1:6" ht="12.75" customHeight="1" x14ac:dyDescent="0.2">
      <c r="A6" s="302" t="s">
        <v>128</v>
      </c>
      <c r="B6" s="336" t="s">
        <v>129</v>
      </c>
      <c r="C6" s="266" t="s">
        <v>1</v>
      </c>
      <c r="D6" s="267"/>
      <c r="E6" s="267"/>
      <c r="F6" s="336" t="s">
        <v>127</v>
      </c>
    </row>
    <row r="7" spans="1:6" x14ac:dyDescent="0.2">
      <c r="A7" s="302"/>
      <c r="B7" s="336"/>
      <c r="C7" s="206" t="s">
        <v>0</v>
      </c>
      <c r="D7" s="206" t="s">
        <v>20</v>
      </c>
      <c r="E7" s="206" t="s">
        <v>125</v>
      </c>
      <c r="F7" s="336"/>
    </row>
    <row r="8" spans="1:6" ht="38.25" customHeight="1" x14ac:dyDescent="0.2">
      <c r="A8" s="231">
        <v>2</v>
      </c>
      <c r="B8" s="11" t="s">
        <v>592</v>
      </c>
      <c r="C8" s="207"/>
      <c r="D8" s="207"/>
      <c r="E8" s="8">
        <v>88480</v>
      </c>
      <c r="F8" s="11" t="s">
        <v>627</v>
      </c>
    </row>
    <row r="9" spans="1:6" ht="37.5" customHeight="1" x14ac:dyDescent="0.2">
      <c r="A9" s="204">
        <v>3</v>
      </c>
      <c r="B9" s="11" t="s">
        <v>592</v>
      </c>
      <c r="C9" s="207"/>
      <c r="D9" s="207"/>
      <c r="E9" s="8">
        <v>472059</v>
      </c>
      <c r="F9" s="11" t="s">
        <v>628</v>
      </c>
    </row>
    <row r="10" spans="1:6" ht="37.5" customHeight="1" x14ac:dyDescent="0.2">
      <c r="A10" s="204">
        <v>4</v>
      </c>
      <c r="B10" s="11" t="s">
        <v>405</v>
      </c>
      <c r="C10" s="207"/>
      <c r="D10" s="207"/>
      <c r="E10" s="8">
        <v>117983</v>
      </c>
      <c r="F10" s="11" t="s">
        <v>627</v>
      </c>
    </row>
    <row r="11" spans="1:6" ht="37.5" customHeight="1" x14ac:dyDescent="0.2">
      <c r="A11" s="204">
        <v>5</v>
      </c>
      <c r="B11" s="11" t="s">
        <v>593</v>
      </c>
      <c r="C11" s="207"/>
      <c r="D11" s="250" t="s">
        <v>550</v>
      </c>
      <c r="E11" s="8">
        <v>2770</v>
      </c>
      <c r="F11" s="11" t="s">
        <v>629</v>
      </c>
    </row>
    <row r="12" spans="1:6" ht="37.5" customHeight="1" x14ac:dyDescent="0.2">
      <c r="A12" s="204">
        <v>6</v>
      </c>
      <c r="B12" s="11" t="s">
        <v>219</v>
      </c>
      <c r="C12" s="207"/>
      <c r="D12" s="207"/>
      <c r="E12" s="8">
        <v>3110600</v>
      </c>
      <c r="F12" s="11" t="s">
        <v>630</v>
      </c>
    </row>
    <row r="13" spans="1:6" ht="37.5" customHeight="1" x14ac:dyDescent="0.2">
      <c r="A13" s="204">
        <v>7</v>
      </c>
      <c r="B13" s="11" t="s">
        <v>594</v>
      </c>
      <c r="C13" s="207"/>
      <c r="D13" s="207">
        <v>14605058</v>
      </c>
      <c r="E13" s="8">
        <v>14933220</v>
      </c>
      <c r="F13" s="11" t="s">
        <v>631</v>
      </c>
    </row>
    <row r="14" spans="1:6" ht="37.5" customHeight="1" x14ac:dyDescent="0.2">
      <c r="A14" s="204">
        <v>8</v>
      </c>
      <c r="B14" s="11" t="s">
        <v>219</v>
      </c>
      <c r="C14" s="207"/>
      <c r="D14" s="207"/>
      <c r="E14" s="8">
        <v>402150</v>
      </c>
      <c r="F14" s="11" t="s">
        <v>632</v>
      </c>
    </row>
    <row r="15" spans="1:6" ht="33.75" customHeight="1" x14ac:dyDescent="0.2">
      <c r="A15" s="208">
        <v>9</v>
      </c>
      <c r="B15" s="11" t="s">
        <v>593</v>
      </c>
      <c r="C15" s="209"/>
      <c r="D15" s="207"/>
      <c r="E15" s="8">
        <v>1700000</v>
      </c>
      <c r="F15" s="210" t="s">
        <v>633</v>
      </c>
    </row>
    <row r="16" spans="1:6" ht="37.5" customHeight="1" x14ac:dyDescent="0.2">
      <c r="A16" s="208">
        <v>10</v>
      </c>
      <c r="B16" s="11" t="s">
        <v>593</v>
      </c>
      <c r="C16" s="209"/>
      <c r="D16" s="207"/>
      <c r="E16" s="8">
        <v>35070</v>
      </c>
      <c r="F16" s="210" t="s">
        <v>634</v>
      </c>
    </row>
    <row r="17" spans="1:6" ht="37.5" customHeight="1" x14ac:dyDescent="0.2">
      <c r="A17" s="208">
        <v>11</v>
      </c>
      <c r="B17" s="11" t="s">
        <v>592</v>
      </c>
      <c r="C17" s="209"/>
      <c r="D17" s="207"/>
      <c r="E17" s="8">
        <v>23998</v>
      </c>
      <c r="F17" s="210" t="s">
        <v>635</v>
      </c>
    </row>
    <row r="18" spans="1:6" ht="37.5" customHeight="1" x14ac:dyDescent="0.2">
      <c r="A18" s="208">
        <v>12</v>
      </c>
      <c r="B18" s="11" t="s">
        <v>405</v>
      </c>
      <c r="C18" s="210"/>
      <c r="D18" s="207"/>
      <c r="E18" s="8">
        <v>6000</v>
      </c>
      <c r="F18" s="210" t="s">
        <v>636</v>
      </c>
    </row>
    <row r="19" spans="1:6" ht="37.5" customHeight="1" x14ac:dyDescent="0.2">
      <c r="A19" s="208">
        <v>13</v>
      </c>
      <c r="B19" s="11" t="s">
        <v>637</v>
      </c>
      <c r="C19" s="209"/>
      <c r="D19" s="207"/>
      <c r="E19" s="8">
        <v>50570</v>
      </c>
      <c r="F19" s="210" t="s">
        <v>638</v>
      </c>
    </row>
    <row r="20" spans="1:6" ht="37.5" customHeight="1" x14ac:dyDescent="0.2">
      <c r="A20" s="208">
        <v>14</v>
      </c>
      <c r="B20" s="255" t="s">
        <v>639</v>
      </c>
      <c r="C20" s="250">
        <v>15000000</v>
      </c>
      <c r="D20" s="207">
        <v>15000000</v>
      </c>
      <c r="E20" s="8"/>
      <c r="F20" s="210" t="s">
        <v>640</v>
      </c>
    </row>
    <row r="21" spans="1:6" ht="37.5" customHeight="1" x14ac:dyDescent="0.2">
      <c r="A21" s="208">
        <v>15</v>
      </c>
      <c r="B21" s="232" t="s">
        <v>132</v>
      </c>
      <c r="C21" s="256">
        <v>15000000</v>
      </c>
      <c r="D21" s="233">
        <v>29605058</v>
      </c>
      <c r="E21" s="7">
        <f>SUM(E8:E19)</f>
        <v>20942900</v>
      </c>
      <c r="F21" s="210"/>
    </row>
    <row r="22" spans="1:6" ht="37.5" customHeight="1" x14ac:dyDescent="0.2"/>
    <row r="23" spans="1:6" ht="37.5" customHeight="1" x14ac:dyDescent="0.2"/>
    <row r="24" spans="1:6" ht="37.5" customHeight="1" x14ac:dyDescent="0.2"/>
    <row r="25" spans="1:6" ht="37.5" customHeight="1" x14ac:dyDescent="0.2"/>
    <row r="26" spans="1:6" ht="37.5" customHeight="1" x14ac:dyDescent="0.2"/>
    <row r="27" spans="1:6" ht="25.5" customHeight="1" x14ac:dyDescent="0.2"/>
  </sheetData>
  <mergeCells count="5">
    <mergeCell ref="A6:A7"/>
    <mergeCell ref="B6:B7"/>
    <mergeCell ref="A1:F1"/>
    <mergeCell ref="F6:F7"/>
    <mergeCell ref="C6:E6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>
    <oddHeader xml:space="preserve">&amp;C3. melléklet a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view="pageLayout" zoomScaleNormal="100" workbookViewId="0">
      <selection activeCell="E11" sqref="E11"/>
    </sheetView>
  </sheetViews>
  <sheetFormatPr defaultRowHeight="12.75" x14ac:dyDescent="0.2"/>
  <cols>
    <col min="2" max="2" width="12.140625" customWidth="1"/>
    <col min="3" max="3" width="13.28515625" customWidth="1"/>
    <col min="4" max="4" width="14" customWidth="1"/>
    <col min="5" max="5" width="13" customWidth="1"/>
    <col min="6" max="6" width="17" customWidth="1"/>
  </cols>
  <sheetData>
    <row r="1" spans="1:6" ht="15.75" x14ac:dyDescent="0.25">
      <c r="A1" s="5" t="s">
        <v>641</v>
      </c>
      <c r="B1" s="35"/>
      <c r="C1" s="35"/>
      <c r="D1" s="35"/>
      <c r="E1" s="35"/>
      <c r="F1" s="35"/>
    </row>
    <row r="2" spans="1:6" x14ac:dyDescent="0.2">
      <c r="A2" s="35"/>
      <c r="B2" s="35"/>
      <c r="D2" s="35"/>
      <c r="E2" s="35"/>
      <c r="F2" s="35"/>
    </row>
    <row r="5" spans="1:6" x14ac:dyDescent="0.2">
      <c r="F5" s="4" t="s">
        <v>292</v>
      </c>
    </row>
    <row r="6" spans="1:6" ht="12.75" customHeight="1" x14ac:dyDescent="0.2">
      <c r="A6" s="302" t="s">
        <v>128</v>
      </c>
      <c r="B6" s="336" t="s">
        <v>129</v>
      </c>
      <c r="C6" s="277" t="s">
        <v>1</v>
      </c>
      <c r="D6" s="277"/>
      <c r="E6" s="277"/>
      <c r="F6" s="336" t="s">
        <v>127</v>
      </c>
    </row>
    <row r="7" spans="1:6" x14ac:dyDescent="0.2">
      <c r="A7" s="302"/>
      <c r="B7" s="336"/>
      <c r="C7" s="6" t="s">
        <v>0</v>
      </c>
      <c r="D7" s="6" t="s">
        <v>20</v>
      </c>
      <c r="E7" s="6" t="s">
        <v>125</v>
      </c>
      <c r="F7" s="336"/>
    </row>
    <row r="8" spans="1:6" ht="38.25" customHeight="1" x14ac:dyDescent="0.2">
      <c r="A8" s="205" t="s">
        <v>55</v>
      </c>
      <c r="B8" s="11" t="s">
        <v>227</v>
      </c>
      <c r="C8" s="8">
        <v>700000</v>
      </c>
      <c r="D8" s="8">
        <v>700000</v>
      </c>
      <c r="E8" s="2"/>
      <c r="F8" s="210" t="s">
        <v>642</v>
      </c>
    </row>
    <row r="9" spans="1:6" ht="33.75" customHeight="1" x14ac:dyDescent="0.2">
      <c r="A9" s="205" t="s">
        <v>56</v>
      </c>
      <c r="B9" s="11" t="s">
        <v>227</v>
      </c>
      <c r="C9" s="153" t="s">
        <v>550</v>
      </c>
      <c r="D9" s="8">
        <v>1000000</v>
      </c>
      <c r="E9" s="8">
        <v>180000</v>
      </c>
      <c r="F9" s="210" t="s">
        <v>643</v>
      </c>
    </row>
    <row r="10" spans="1:6" ht="33" customHeight="1" x14ac:dyDescent="0.2">
      <c r="A10" s="205" t="s">
        <v>57</v>
      </c>
      <c r="B10" s="11" t="s">
        <v>405</v>
      </c>
      <c r="C10" s="8">
        <v>600000</v>
      </c>
      <c r="D10" s="8">
        <v>600000</v>
      </c>
      <c r="E10" s="2"/>
      <c r="F10" s="210" t="s">
        <v>644</v>
      </c>
    </row>
    <row r="11" spans="1:6" ht="35.25" customHeight="1" x14ac:dyDescent="0.2">
      <c r="A11" s="205" t="s">
        <v>59</v>
      </c>
      <c r="B11" s="210" t="s">
        <v>645</v>
      </c>
      <c r="C11" s="8">
        <v>500000</v>
      </c>
      <c r="D11" s="8">
        <v>500000</v>
      </c>
      <c r="E11" s="2"/>
      <c r="F11" s="210" t="s">
        <v>646</v>
      </c>
    </row>
    <row r="12" spans="1:6" ht="25.5" customHeight="1" x14ac:dyDescent="0.2">
      <c r="A12" s="205" t="s">
        <v>60</v>
      </c>
      <c r="B12" s="210" t="s">
        <v>560</v>
      </c>
      <c r="C12" s="8">
        <v>1980000</v>
      </c>
      <c r="D12" s="8">
        <v>1980000</v>
      </c>
      <c r="E12" s="2"/>
      <c r="F12" s="210" t="s">
        <v>646</v>
      </c>
    </row>
    <row r="13" spans="1:6" ht="40.5" customHeight="1" x14ac:dyDescent="0.2">
      <c r="A13" s="205" t="s">
        <v>61</v>
      </c>
      <c r="B13" s="210" t="s">
        <v>227</v>
      </c>
      <c r="C13" s="8"/>
      <c r="D13" s="8">
        <v>209259698</v>
      </c>
      <c r="E13" s="8">
        <v>6040498</v>
      </c>
      <c r="F13" s="210" t="s">
        <v>647</v>
      </c>
    </row>
    <row r="14" spans="1:6" ht="15.75" x14ac:dyDescent="0.25">
      <c r="A14" s="2"/>
      <c r="B14" s="211" t="s">
        <v>131</v>
      </c>
      <c r="C14" s="7">
        <f>SUM(C8:C13)</f>
        <v>3780000</v>
      </c>
      <c r="D14" s="7">
        <f>SUM(D8:D13)</f>
        <v>214039698</v>
      </c>
      <c r="E14" s="7">
        <f>SUM(E8:E13)</f>
        <v>6220498</v>
      </c>
      <c r="F14" s="2"/>
    </row>
  </sheetData>
  <mergeCells count="4">
    <mergeCell ref="A6:A7"/>
    <mergeCell ref="B6:B7"/>
    <mergeCell ref="C6:E6"/>
    <mergeCell ref="F6:F7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&amp;C4. melléklet a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Layout" topLeftCell="A16" workbookViewId="0">
      <selection activeCell="F23" sqref="F23"/>
    </sheetView>
  </sheetViews>
  <sheetFormatPr defaultRowHeight="12.75" x14ac:dyDescent="0.2"/>
  <cols>
    <col min="2" max="2" width="35.42578125" customWidth="1"/>
    <col min="3" max="5" width="10.140625" bestFit="1" customWidth="1"/>
  </cols>
  <sheetData>
    <row r="1" spans="1:5" ht="15" x14ac:dyDescent="0.25">
      <c r="A1" s="217" t="s">
        <v>622</v>
      </c>
      <c r="B1" s="30"/>
      <c r="C1" s="35"/>
      <c r="D1" s="35"/>
      <c r="E1" s="35"/>
    </row>
    <row r="2" spans="1:5" x14ac:dyDescent="0.2">
      <c r="A2" s="35"/>
      <c r="B2" s="35"/>
      <c r="C2" s="35"/>
      <c r="D2" s="35"/>
      <c r="E2" s="35"/>
    </row>
    <row r="3" spans="1:5" x14ac:dyDescent="0.2">
      <c r="A3" s="35"/>
      <c r="B3" s="35"/>
      <c r="C3" s="35"/>
      <c r="D3" s="35"/>
      <c r="E3" s="35"/>
    </row>
    <row r="4" spans="1:5" x14ac:dyDescent="0.2">
      <c r="A4" s="35"/>
      <c r="B4" s="35"/>
      <c r="C4" s="35"/>
      <c r="D4" s="35"/>
      <c r="E4" s="35"/>
    </row>
    <row r="5" spans="1:5" x14ac:dyDescent="0.2">
      <c r="D5" s="265" t="s">
        <v>292</v>
      </c>
      <c r="E5" s="265"/>
    </row>
    <row r="6" spans="1:5" x14ac:dyDescent="0.2">
      <c r="A6" s="336" t="s">
        <v>2</v>
      </c>
      <c r="B6" s="336"/>
      <c r="C6" s="277" t="s">
        <v>1</v>
      </c>
      <c r="D6" s="277"/>
      <c r="E6" s="277"/>
    </row>
    <row r="7" spans="1:5" x14ac:dyDescent="0.2">
      <c r="A7" s="336"/>
      <c r="B7" s="336"/>
      <c r="C7" s="212" t="s">
        <v>54</v>
      </c>
      <c r="D7" s="212" t="s">
        <v>20</v>
      </c>
      <c r="E7" s="212" t="s">
        <v>125</v>
      </c>
    </row>
    <row r="8" spans="1:5" ht="18" customHeight="1" x14ac:dyDescent="0.2">
      <c r="A8" s="338" t="s">
        <v>561</v>
      </c>
      <c r="B8" s="339"/>
      <c r="C8" s="7">
        <f>SUM(C9:C14)</f>
        <v>1350000</v>
      </c>
      <c r="D8" s="7">
        <f>SUM(D9:D14)</f>
        <v>6598481</v>
      </c>
      <c r="E8" s="7">
        <f>SUM(E9:E14)</f>
        <v>6252134</v>
      </c>
    </row>
    <row r="9" spans="1:5" ht="18" customHeight="1" x14ac:dyDescent="0.2">
      <c r="A9" s="213"/>
      <c r="B9" s="244" t="s">
        <v>595</v>
      </c>
      <c r="C9" s="153">
        <v>100000</v>
      </c>
      <c r="D9" s="153">
        <v>100000</v>
      </c>
      <c r="E9" s="153">
        <v>100000</v>
      </c>
    </row>
    <row r="10" spans="1:5" ht="18" customHeight="1" x14ac:dyDescent="0.2">
      <c r="A10" s="214"/>
      <c r="B10" s="2" t="s">
        <v>562</v>
      </c>
      <c r="C10" s="8"/>
      <c r="D10" s="8">
        <v>4848481</v>
      </c>
      <c r="E10" s="8">
        <v>4602134</v>
      </c>
    </row>
    <row r="11" spans="1:5" ht="18" customHeight="1" x14ac:dyDescent="0.2">
      <c r="A11" s="214"/>
      <c r="B11" s="2" t="s">
        <v>563</v>
      </c>
      <c r="C11" s="8">
        <v>250000</v>
      </c>
      <c r="D11" s="8">
        <v>250000</v>
      </c>
      <c r="E11" s="8">
        <v>250000</v>
      </c>
    </row>
    <row r="12" spans="1:5" ht="18" customHeight="1" x14ac:dyDescent="0.2">
      <c r="A12" s="214"/>
      <c r="B12" s="145" t="s">
        <v>596</v>
      </c>
      <c r="C12" s="8">
        <v>100000</v>
      </c>
      <c r="D12" s="8">
        <v>100000</v>
      </c>
      <c r="E12" s="8"/>
    </row>
    <row r="13" spans="1:5" ht="18" customHeight="1" x14ac:dyDescent="0.2">
      <c r="A13" s="214"/>
      <c r="B13" s="145" t="s">
        <v>624</v>
      </c>
      <c r="C13" s="8"/>
      <c r="D13" s="8">
        <v>400000</v>
      </c>
      <c r="E13" s="8">
        <v>400000</v>
      </c>
    </row>
    <row r="14" spans="1:5" ht="18" customHeight="1" x14ac:dyDescent="0.2">
      <c r="A14" s="214"/>
      <c r="B14" s="2" t="s">
        <v>564</v>
      </c>
      <c r="C14" s="8">
        <v>900000</v>
      </c>
      <c r="D14" s="8">
        <v>900000</v>
      </c>
      <c r="E14" s="8">
        <v>900000</v>
      </c>
    </row>
    <row r="15" spans="1:5" ht="18" customHeight="1" x14ac:dyDescent="0.2">
      <c r="A15" s="338" t="s">
        <v>565</v>
      </c>
      <c r="B15" s="339"/>
      <c r="C15" s="7">
        <f>SUM(C16:C29)</f>
        <v>30454000</v>
      </c>
      <c r="D15" s="7">
        <f>SUM(D16:D29)</f>
        <v>22148822</v>
      </c>
      <c r="E15" s="7">
        <f>SUM(E16:E29)</f>
        <v>20398246</v>
      </c>
    </row>
    <row r="16" spans="1:5" ht="18" customHeight="1" x14ac:dyDescent="0.2">
      <c r="A16" s="63"/>
      <c r="B16" s="2" t="s">
        <v>566</v>
      </c>
      <c r="C16" s="8">
        <v>1600000</v>
      </c>
      <c r="D16" s="8">
        <v>1600000</v>
      </c>
      <c r="E16" s="8">
        <v>658800</v>
      </c>
    </row>
    <row r="17" spans="1:5" ht="18" customHeight="1" x14ac:dyDescent="0.2">
      <c r="A17" s="214"/>
      <c r="B17" s="2" t="s">
        <v>625</v>
      </c>
      <c r="C17" s="8">
        <v>420000</v>
      </c>
      <c r="D17" s="8">
        <v>658990</v>
      </c>
      <c r="E17" s="8">
        <v>658990</v>
      </c>
    </row>
    <row r="18" spans="1:5" ht="18" customHeight="1" x14ac:dyDescent="0.2">
      <c r="A18" s="214"/>
      <c r="B18" s="145" t="s">
        <v>567</v>
      </c>
      <c r="C18" s="8">
        <v>400000</v>
      </c>
      <c r="D18" s="8">
        <v>400000</v>
      </c>
      <c r="E18" s="8">
        <v>363951</v>
      </c>
    </row>
    <row r="19" spans="1:5" ht="18" customHeight="1" x14ac:dyDescent="0.2">
      <c r="A19" s="214"/>
      <c r="B19" s="2" t="s">
        <v>568</v>
      </c>
      <c r="C19" s="8">
        <v>1000000</v>
      </c>
      <c r="D19" s="8">
        <v>1000000</v>
      </c>
      <c r="E19" s="8">
        <v>773647</v>
      </c>
    </row>
    <row r="20" spans="1:5" ht="18" customHeight="1" x14ac:dyDescent="0.2">
      <c r="A20" s="214"/>
      <c r="B20" s="145" t="s">
        <v>623</v>
      </c>
      <c r="C20" s="8">
        <v>4652000</v>
      </c>
      <c r="D20" s="8">
        <v>2591232</v>
      </c>
      <c r="E20" s="8">
        <v>2591232</v>
      </c>
    </row>
    <row r="21" spans="1:5" ht="18" customHeight="1" x14ac:dyDescent="0.2">
      <c r="A21" s="214"/>
      <c r="B21" s="2" t="s">
        <v>569</v>
      </c>
      <c r="C21" s="8">
        <v>400000</v>
      </c>
      <c r="D21" s="8">
        <v>400000</v>
      </c>
      <c r="E21" s="8">
        <v>370000</v>
      </c>
    </row>
    <row r="22" spans="1:5" ht="24" customHeight="1" x14ac:dyDescent="0.2">
      <c r="A22" s="214"/>
      <c r="B22" s="2" t="s">
        <v>570</v>
      </c>
      <c r="C22" s="8">
        <v>200000</v>
      </c>
      <c r="D22" s="8">
        <v>200000</v>
      </c>
      <c r="E22" s="8">
        <v>60000</v>
      </c>
    </row>
    <row r="23" spans="1:5" ht="26.25" customHeight="1" x14ac:dyDescent="0.2">
      <c r="A23" s="214"/>
      <c r="B23" s="11" t="s">
        <v>571</v>
      </c>
      <c r="C23" s="8">
        <v>11000000</v>
      </c>
      <c r="D23" s="8">
        <v>11000000</v>
      </c>
      <c r="E23" s="8">
        <v>10623034</v>
      </c>
    </row>
    <row r="24" spans="1:5" ht="18" customHeight="1" x14ac:dyDescent="0.2">
      <c r="A24" s="214"/>
      <c r="B24" s="215" t="s">
        <v>572</v>
      </c>
      <c r="C24" s="8">
        <v>1232000</v>
      </c>
      <c r="D24" s="8">
        <v>1232000</v>
      </c>
      <c r="E24" s="8">
        <v>1231992</v>
      </c>
    </row>
    <row r="25" spans="1:5" ht="18" customHeight="1" x14ac:dyDescent="0.2">
      <c r="A25" s="214"/>
      <c r="B25" s="215" t="s">
        <v>573</v>
      </c>
      <c r="C25" s="8"/>
      <c r="D25" s="8">
        <v>100000</v>
      </c>
      <c r="E25" s="8">
        <v>100000</v>
      </c>
    </row>
    <row r="26" spans="1:5" ht="18" customHeight="1" x14ac:dyDescent="0.2">
      <c r="A26" s="214"/>
      <c r="B26" s="245" t="s">
        <v>597</v>
      </c>
      <c r="C26" s="8">
        <v>150000</v>
      </c>
      <c r="D26" s="8">
        <v>150000</v>
      </c>
      <c r="E26" s="8">
        <v>150000</v>
      </c>
    </row>
    <row r="27" spans="1:5" ht="18" customHeight="1" x14ac:dyDescent="0.2">
      <c r="A27" s="214"/>
      <c r="B27" s="245" t="s">
        <v>598</v>
      </c>
      <c r="C27" s="8"/>
      <c r="D27" s="8">
        <v>2716600</v>
      </c>
      <c r="E27" s="8">
        <v>2716600</v>
      </c>
    </row>
    <row r="28" spans="1:5" ht="18" customHeight="1" x14ac:dyDescent="0.2">
      <c r="A28" s="214"/>
      <c r="B28" s="245" t="s">
        <v>599</v>
      </c>
      <c r="C28" s="8">
        <v>100000</v>
      </c>
      <c r="D28" s="8">
        <v>100000</v>
      </c>
      <c r="E28" s="8">
        <v>100000</v>
      </c>
    </row>
    <row r="29" spans="1:5" ht="18" customHeight="1" x14ac:dyDescent="0.2">
      <c r="A29" s="64"/>
      <c r="B29" s="216" t="s">
        <v>574</v>
      </c>
      <c r="C29" s="8">
        <v>9300000</v>
      </c>
      <c r="D29" s="8"/>
      <c r="E29" s="8"/>
    </row>
    <row r="30" spans="1:5" ht="18" customHeight="1" x14ac:dyDescent="0.25">
      <c r="A30" s="337" t="s">
        <v>131</v>
      </c>
      <c r="B30" s="337"/>
      <c r="C30" s="7">
        <f>C8+C15</f>
        <v>31804000</v>
      </c>
      <c r="D30" s="7">
        <f>D8+D15</f>
        <v>28747303</v>
      </c>
      <c r="E30" s="7">
        <f>E8+E15</f>
        <v>26650380</v>
      </c>
    </row>
  </sheetData>
  <mergeCells count="6">
    <mergeCell ref="A30:B30"/>
    <mergeCell ref="D5:E5"/>
    <mergeCell ref="A6:B7"/>
    <mergeCell ref="C6:E6"/>
    <mergeCell ref="A8:B8"/>
    <mergeCell ref="A15:B15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&amp;C5. melléklet a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Layout" workbookViewId="0">
      <selection activeCell="E22" sqref="E22"/>
    </sheetView>
  </sheetViews>
  <sheetFormatPr defaultRowHeight="12.75" x14ac:dyDescent="0.2"/>
  <cols>
    <col min="2" max="2" width="33.140625" customWidth="1"/>
    <col min="4" max="4" width="10.140625" customWidth="1"/>
    <col min="5" max="5" width="11.140625" customWidth="1"/>
  </cols>
  <sheetData>
    <row r="1" spans="1:6" ht="15.75" x14ac:dyDescent="0.25">
      <c r="A1" s="301" t="s">
        <v>219</v>
      </c>
      <c r="B1" s="301"/>
      <c r="C1" s="301"/>
      <c r="D1" s="301"/>
      <c r="E1" s="301"/>
      <c r="F1" s="301"/>
    </row>
    <row r="2" spans="1:6" ht="15.75" x14ac:dyDescent="0.2">
      <c r="A2" s="340" t="s">
        <v>613</v>
      </c>
      <c r="B2" s="340"/>
      <c r="C2" s="340"/>
      <c r="D2" s="340"/>
      <c r="E2" s="340"/>
      <c r="F2" s="340"/>
    </row>
    <row r="5" spans="1:6" x14ac:dyDescent="0.2">
      <c r="E5" s="265" t="s">
        <v>292</v>
      </c>
      <c r="F5" s="265"/>
    </row>
    <row r="6" spans="1:6" ht="12.75" customHeight="1" x14ac:dyDescent="0.2">
      <c r="A6" s="341"/>
      <c r="B6" s="306" t="s">
        <v>134</v>
      </c>
      <c r="C6" s="303" t="s">
        <v>1</v>
      </c>
      <c r="D6" s="279"/>
      <c r="E6" s="279"/>
      <c r="F6" s="304"/>
    </row>
    <row r="7" spans="1:6" ht="33.75" x14ac:dyDescent="0.2">
      <c r="A7" s="342"/>
      <c r="B7" s="307"/>
      <c r="C7" s="212" t="s">
        <v>54</v>
      </c>
      <c r="D7" s="212" t="s">
        <v>20</v>
      </c>
      <c r="E7" s="212" t="s">
        <v>125</v>
      </c>
      <c r="F7" s="111" t="s">
        <v>126</v>
      </c>
    </row>
    <row r="8" spans="1:6" ht="15" customHeight="1" x14ac:dyDescent="0.2">
      <c r="A8" s="218"/>
      <c r="B8" s="39" t="s">
        <v>138</v>
      </c>
      <c r="C8" s="8">
        <v>6700000</v>
      </c>
      <c r="D8" s="8">
        <v>6388856</v>
      </c>
      <c r="E8" s="8">
        <v>2284140</v>
      </c>
      <c r="F8" s="31">
        <f t="shared" ref="F8:F19" si="0">(E8/D8)</f>
        <v>0.35751940566511436</v>
      </c>
    </row>
    <row r="9" spans="1:6" ht="15" customHeight="1" x14ac:dyDescent="0.2">
      <c r="A9" s="218"/>
      <c r="B9" s="246" t="s">
        <v>139</v>
      </c>
      <c r="C9" s="8">
        <v>1000000</v>
      </c>
      <c r="D9" s="8">
        <v>1000000</v>
      </c>
      <c r="E9" s="8">
        <v>753770</v>
      </c>
      <c r="F9" s="31">
        <f t="shared" si="0"/>
        <v>0.75377000000000005</v>
      </c>
    </row>
    <row r="10" spans="1:6" ht="15" customHeight="1" x14ac:dyDescent="0.2">
      <c r="A10" s="218"/>
      <c r="B10" s="246" t="s">
        <v>600</v>
      </c>
      <c r="C10" s="8"/>
      <c r="D10" s="8">
        <v>2991500</v>
      </c>
      <c r="E10" s="8">
        <v>2991500</v>
      </c>
      <c r="F10" s="31">
        <f t="shared" si="0"/>
        <v>1</v>
      </c>
    </row>
    <row r="11" spans="1:6" ht="15" customHeight="1" x14ac:dyDescent="0.2">
      <c r="A11" s="218"/>
      <c r="B11" s="246" t="s">
        <v>614</v>
      </c>
      <c r="C11" s="8"/>
      <c r="D11" s="8">
        <v>100000</v>
      </c>
      <c r="E11" s="8">
        <v>27517</v>
      </c>
      <c r="F11" s="31">
        <v>0.27500000000000002</v>
      </c>
    </row>
    <row r="12" spans="1:6" ht="15" customHeight="1" x14ac:dyDescent="0.2">
      <c r="A12" s="218"/>
      <c r="B12" s="246" t="s">
        <v>618</v>
      </c>
      <c r="C12" s="8"/>
      <c r="D12" s="8">
        <v>1063981</v>
      </c>
      <c r="E12" s="8">
        <v>1063981</v>
      </c>
      <c r="F12" s="31">
        <v>1</v>
      </c>
    </row>
    <row r="13" spans="1:6" ht="15" customHeight="1" x14ac:dyDescent="0.2">
      <c r="A13" s="218"/>
      <c r="B13" s="246" t="s">
        <v>619</v>
      </c>
      <c r="C13" s="8"/>
      <c r="D13" s="8">
        <v>231091</v>
      </c>
      <c r="E13" s="8">
        <v>231091</v>
      </c>
      <c r="F13" s="31">
        <v>1</v>
      </c>
    </row>
    <row r="14" spans="1:6" ht="15" customHeight="1" x14ac:dyDescent="0.2">
      <c r="A14" s="218"/>
      <c r="B14" s="246" t="s">
        <v>620</v>
      </c>
      <c r="C14" s="8"/>
      <c r="D14" s="8">
        <v>2406144</v>
      </c>
      <c r="E14" s="8">
        <v>2406144</v>
      </c>
      <c r="F14" s="31">
        <v>1</v>
      </c>
    </row>
    <row r="15" spans="1:6" ht="15" customHeight="1" x14ac:dyDescent="0.2">
      <c r="A15" s="218"/>
      <c r="B15" s="246" t="s">
        <v>616</v>
      </c>
      <c r="C15" s="8"/>
      <c r="D15" s="8">
        <v>5570000</v>
      </c>
      <c r="E15" s="8">
        <v>5570000</v>
      </c>
      <c r="F15" s="31">
        <f t="shared" si="0"/>
        <v>1</v>
      </c>
    </row>
    <row r="16" spans="1:6" ht="15" customHeight="1" x14ac:dyDescent="0.2">
      <c r="A16" s="218"/>
      <c r="B16" s="246" t="s">
        <v>617</v>
      </c>
      <c r="C16" s="8"/>
      <c r="D16" s="8">
        <v>3700000</v>
      </c>
      <c r="E16" s="8">
        <v>3700000</v>
      </c>
      <c r="F16" s="31">
        <v>1</v>
      </c>
    </row>
    <row r="17" spans="1:6" ht="15" customHeight="1" x14ac:dyDescent="0.2">
      <c r="A17" s="218"/>
      <c r="B17" s="246" t="s">
        <v>621</v>
      </c>
      <c r="C17" s="8"/>
      <c r="D17" s="8">
        <v>1150002</v>
      </c>
      <c r="E17" s="8">
        <v>5294321</v>
      </c>
      <c r="F17" s="31"/>
    </row>
    <row r="18" spans="1:6" ht="15" customHeight="1" x14ac:dyDescent="0.2">
      <c r="A18" s="218"/>
      <c r="B18" s="39" t="s">
        <v>615</v>
      </c>
      <c r="C18" s="8"/>
      <c r="D18" s="8">
        <v>6818630</v>
      </c>
      <c r="E18" s="8">
        <v>6818630</v>
      </c>
      <c r="F18" s="31">
        <f t="shared" si="0"/>
        <v>1</v>
      </c>
    </row>
    <row r="19" spans="1:6" ht="15" customHeight="1" x14ac:dyDescent="0.25">
      <c r="A19" s="247"/>
      <c r="B19" s="219" t="s">
        <v>141</v>
      </c>
      <c r="C19" s="7">
        <f>SUM(C8:C13)</f>
        <v>7700000</v>
      </c>
      <c r="D19" s="7">
        <f>SUM(D8:D18)</f>
        <v>31420204</v>
      </c>
      <c r="E19" s="7">
        <f>SUM(E8:E18)</f>
        <v>31141094</v>
      </c>
      <c r="F19" s="32">
        <f t="shared" si="0"/>
        <v>0.99111686225843731</v>
      </c>
    </row>
    <row r="23" spans="1:6" x14ac:dyDescent="0.2">
      <c r="E23" t="s">
        <v>550</v>
      </c>
    </row>
  </sheetData>
  <mergeCells count="6">
    <mergeCell ref="A2:F2"/>
    <mergeCell ref="A1:F1"/>
    <mergeCell ref="C6:F6"/>
    <mergeCell ref="A6:A7"/>
    <mergeCell ref="B6:B7"/>
    <mergeCell ref="E5:F5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&amp;C6. melléklet a 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workbookViewId="0">
      <selection activeCell="E15" sqref="E15"/>
    </sheetView>
  </sheetViews>
  <sheetFormatPr defaultRowHeight="12.75" x14ac:dyDescent="0.2"/>
  <cols>
    <col min="1" max="1" width="9" customWidth="1"/>
    <col min="2" max="2" width="35.7109375" customWidth="1"/>
    <col min="3" max="3" width="12.140625" customWidth="1"/>
    <col min="6" max="6" width="10" hidden="1" customWidth="1"/>
  </cols>
  <sheetData>
    <row r="1" spans="1:6" ht="15.75" x14ac:dyDescent="0.25">
      <c r="A1" s="324" t="s">
        <v>144</v>
      </c>
      <c r="B1" s="324"/>
      <c r="C1" s="324"/>
      <c r="D1" s="324"/>
      <c r="E1" s="324"/>
      <c r="F1" s="324"/>
    </row>
    <row r="2" spans="1:6" ht="15" x14ac:dyDescent="0.2">
      <c r="A2" s="348" t="s">
        <v>288</v>
      </c>
      <c r="B2" s="349"/>
      <c r="C2" s="349"/>
      <c r="D2" s="349"/>
      <c r="E2" s="349"/>
      <c r="F2" s="349"/>
    </row>
    <row r="5" spans="1:6" x14ac:dyDescent="0.2">
      <c r="F5" s="4" t="s">
        <v>133</v>
      </c>
    </row>
    <row r="6" spans="1:6" ht="12.75" customHeight="1" x14ac:dyDescent="0.2">
      <c r="A6" s="341"/>
      <c r="B6" s="259" t="s">
        <v>134</v>
      </c>
      <c r="C6" s="277" t="s">
        <v>1</v>
      </c>
      <c r="D6" s="277"/>
      <c r="E6" s="277"/>
      <c r="F6" s="277"/>
    </row>
    <row r="7" spans="1:6" ht="33.75" x14ac:dyDescent="0.2">
      <c r="A7" s="350"/>
      <c r="B7" s="259"/>
      <c r="C7" s="109" t="s">
        <v>54</v>
      </c>
      <c r="D7" s="109" t="s">
        <v>20</v>
      </c>
      <c r="E7" s="109" t="s">
        <v>125</v>
      </c>
      <c r="F7" s="111" t="s">
        <v>126</v>
      </c>
    </row>
    <row r="8" spans="1:6" x14ac:dyDescent="0.2">
      <c r="A8" s="306"/>
      <c r="B8" s="101" t="s">
        <v>136</v>
      </c>
      <c r="C8" s="141">
        <v>2200</v>
      </c>
      <c r="D8" s="121">
        <v>2915</v>
      </c>
      <c r="E8" s="121">
        <v>2915</v>
      </c>
      <c r="F8" s="120">
        <f>SUM(E8/D8)</f>
        <v>1</v>
      </c>
    </row>
    <row r="9" spans="1:6" x14ac:dyDescent="0.2">
      <c r="A9" s="347"/>
      <c r="B9" s="147" t="s">
        <v>228</v>
      </c>
      <c r="C9" s="141">
        <v>25000</v>
      </c>
      <c r="D9" s="121">
        <v>14268</v>
      </c>
      <c r="E9" s="121">
        <v>14268</v>
      </c>
      <c r="F9" s="120">
        <f>SUM(E9/D9)</f>
        <v>1</v>
      </c>
    </row>
    <row r="10" spans="1:6" x14ac:dyDescent="0.2">
      <c r="A10" s="347"/>
      <c r="B10" s="351" t="s">
        <v>229</v>
      </c>
      <c r="C10" s="353">
        <v>250</v>
      </c>
      <c r="D10" s="343"/>
      <c r="E10" s="343"/>
      <c r="F10" s="345" t="e">
        <f t="shared" ref="F10:F18" si="0">SUM(E10/D10)</f>
        <v>#DIV/0!</v>
      </c>
    </row>
    <row r="11" spans="1:6" x14ac:dyDescent="0.2">
      <c r="A11" s="307"/>
      <c r="B11" s="352"/>
      <c r="C11" s="354"/>
      <c r="D11" s="344"/>
      <c r="E11" s="344"/>
      <c r="F11" s="346"/>
    </row>
    <row r="12" spans="1:6" x14ac:dyDescent="0.2">
      <c r="A12" s="1"/>
      <c r="B12" s="39" t="s">
        <v>135</v>
      </c>
      <c r="C12" s="139">
        <v>4400</v>
      </c>
      <c r="D12" s="8"/>
      <c r="E12" s="8"/>
      <c r="F12" s="120" t="e">
        <f t="shared" si="0"/>
        <v>#DIV/0!</v>
      </c>
    </row>
    <row r="13" spans="1:6" x14ac:dyDescent="0.2">
      <c r="A13" s="1"/>
      <c r="B13" s="39" t="s">
        <v>137</v>
      </c>
      <c r="C13" s="139">
        <v>22000</v>
      </c>
      <c r="D13" s="8">
        <v>20794</v>
      </c>
      <c r="E13" s="8">
        <v>20794</v>
      </c>
      <c r="F13" s="120">
        <f t="shared" si="0"/>
        <v>1</v>
      </c>
    </row>
    <row r="14" spans="1:6" x14ac:dyDescent="0.2">
      <c r="A14" s="1"/>
      <c r="B14" s="39" t="s">
        <v>360</v>
      </c>
      <c r="C14" s="139"/>
      <c r="D14" s="8">
        <v>245</v>
      </c>
      <c r="E14" s="8">
        <v>245</v>
      </c>
      <c r="F14" s="120">
        <f t="shared" si="0"/>
        <v>1</v>
      </c>
    </row>
    <row r="15" spans="1:6" x14ac:dyDescent="0.2">
      <c r="A15" s="1"/>
      <c r="B15" s="39" t="s">
        <v>140</v>
      </c>
      <c r="C15" s="139">
        <v>200</v>
      </c>
      <c r="D15" s="8"/>
      <c r="E15" s="8"/>
      <c r="F15" s="120"/>
    </row>
    <row r="16" spans="1:6" x14ac:dyDescent="0.2">
      <c r="A16" s="1"/>
      <c r="B16" s="39"/>
      <c r="C16" s="139"/>
      <c r="D16" s="8"/>
      <c r="E16" s="8"/>
      <c r="F16" s="120"/>
    </row>
    <row r="17" spans="1:6" x14ac:dyDescent="0.2">
      <c r="A17" s="1"/>
      <c r="B17" s="39"/>
      <c r="C17" s="139"/>
      <c r="D17" s="8"/>
      <c r="E17" s="8"/>
      <c r="F17" s="120"/>
    </row>
    <row r="18" spans="1:6" ht="15.75" x14ac:dyDescent="0.25">
      <c r="A18" s="21"/>
      <c r="B18" s="119" t="s">
        <v>141</v>
      </c>
      <c r="C18" s="140">
        <f>SUM(C8:C15)</f>
        <v>54050</v>
      </c>
      <c r="D18" s="7">
        <f>SUM(D8:D14)</f>
        <v>38222</v>
      </c>
      <c r="E18" s="7">
        <f>SUM(E8:E17)</f>
        <v>38222</v>
      </c>
      <c r="F18" s="122">
        <f t="shared" si="0"/>
        <v>1</v>
      </c>
    </row>
    <row r="22" spans="1:6" ht="15.75" x14ac:dyDescent="0.25">
      <c r="B22" s="324"/>
      <c r="C22" s="324"/>
      <c r="D22" s="324"/>
      <c r="E22" s="324"/>
      <c r="F22" s="324"/>
    </row>
    <row r="23" spans="1:6" ht="15.75" x14ac:dyDescent="0.25">
      <c r="B23" s="324"/>
      <c r="C23" s="324"/>
      <c r="D23" s="324"/>
      <c r="E23" s="324"/>
      <c r="F23" s="324"/>
    </row>
    <row r="26" spans="1:6" x14ac:dyDescent="0.2">
      <c r="A26" s="33"/>
    </row>
  </sheetData>
  <mergeCells count="13">
    <mergeCell ref="A8:A11"/>
    <mergeCell ref="A1:F1"/>
    <mergeCell ref="A2:F2"/>
    <mergeCell ref="A6:A7"/>
    <mergeCell ref="B6:B7"/>
    <mergeCell ref="C6:F6"/>
    <mergeCell ref="B10:B11"/>
    <mergeCell ref="C10:C11"/>
    <mergeCell ref="B22:F22"/>
    <mergeCell ref="B23:F23"/>
    <mergeCell ref="D10:D11"/>
    <mergeCell ref="E10:E11"/>
    <mergeCell ref="F10:F11"/>
  </mergeCells>
  <phoneticPr fontId="8" type="noConversion"/>
  <pageMargins left="0.75" right="0.75" top="1" bottom="1" header="0.5" footer="0.5"/>
  <pageSetup paperSize="9" orientation="portrait" r:id="rId1"/>
  <headerFooter alignWithMargins="0">
    <oddHeader xml:space="preserve">&amp;C6/2. melléklet a 8/2015. (V. 29.)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0"/>
  <sheetViews>
    <sheetView view="pageLayout" zoomScaleNormal="100" workbookViewId="0">
      <selection activeCell="E14" sqref="E14"/>
    </sheetView>
  </sheetViews>
  <sheetFormatPr defaultRowHeight="12.75" x14ac:dyDescent="0.2"/>
  <cols>
    <col min="2" max="2" width="33.5703125" customWidth="1"/>
  </cols>
  <sheetData>
    <row r="1" spans="1:6" ht="15.75" x14ac:dyDescent="0.25">
      <c r="A1" s="5" t="s">
        <v>649</v>
      </c>
      <c r="B1" s="35"/>
      <c r="C1" s="35"/>
      <c r="D1" s="35"/>
      <c r="E1" s="35"/>
      <c r="F1" s="35"/>
    </row>
    <row r="2" spans="1:6" x14ac:dyDescent="0.2">
      <c r="C2" s="35"/>
      <c r="D2" s="35"/>
      <c r="E2" s="35"/>
      <c r="F2" s="35"/>
    </row>
    <row r="5" spans="1:6" x14ac:dyDescent="0.2">
      <c r="E5" s="265" t="s">
        <v>292</v>
      </c>
      <c r="F5" s="265"/>
    </row>
    <row r="6" spans="1:6" x14ac:dyDescent="0.2">
      <c r="A6" s="259" t="s">
        <v>2</v>
      </c>
      <c r="B6" s="259"/>
      <c r="C6" s="277" t="s">
        <v>1</v>
      </c>
      <c r="D6" s="277"/>
      <c r="E6" s="277"/>
      <c r="F6" s="277"/>
    </row>
    <row r="7" spans="1:6" ht="33.75" x14ac:dyDescent="0.2">
      <c r="A7" s="259"/>
      <c r="B7" s="259"/>
      <c r="C7" s="221" t="s">
        <v>54</v>
      </c>
      <c r="D7" s="221" t="s">
        <v>20</v>
      </c>
      <c r="E7" s="221" t="s">
        <v>125</v>
      </c>
      <c r="F7" s="111" t="s">
        <v>126</v>
      </c>
    </row>
    <row r="8" spans="1:6" ht="18" customHeight="1" x14ac:dyDescent="0.2">
      <c r="A8" s="13" t="s">
        <v>142</v>
      </c>
      <c r="B8" s="2"/>
      <c r="C8" s="2"/>
      <c r="D8" s="8"/>
      <c r="E8" s="8"/>
      <c r="F8" s="2"/>
    </row>
    <row r="9" spans="1:6" ht="18" customHeight="1" x14ac:dyDescent="0.2">
      <c r="A9" s="2"/>
      <c r="B9" s="39" t="s">
        <v>143</v>
      </c>
      <c r="C9" s="8"/>
      <c r="D9" s="8">
        <v>2991500</v>
      </c>
      <c r="E9" s="8">
        <v>2991500</v>
      </c>
      <c r="F9" s="31">
        <v>1</v>
      </c>
    </row>
    <row r="10" spans="1:6" ht="18" customHeight="1" x14ac:dyDescent="0.2">
      <c r="A10" s="6" t="s">
        <v>141</v>
      </c>
      <c r="B10" s="39"/>
      <c r="C10" s="7">
        <f>SUM(C9:C9)</f>
        <v>0</v>
      </c>
      <c r="D10" s="7">
        <f>SUM(D9:D9)</f>
        <v>2991500</v>
      </c>
      <c r="E10" s="7">
        <f>SUM(E9:E9)</f>
        <v>2991500</v>
      </c>
      <c r="F10" s="32">
        <f>(E10/D10)</f>
        <v>1</v>
      </c>
    </row>
  </sheetData>
  <mergeCells count="3">
    <mergeCell ref="A6:B7"/>
    <mergeCell ref="C6:F6"/>
    <mergeCell ref="E5:F5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Layout" workbookViewId="0">
      <selection activeCell="D71" sqref="D71"/>
    </sheetView>
  </sheetViews>
  <sheetFormatPr defaultRowHeight="12.75" x14ac:dyDescent="0.2"/>
  <cols>
    <col min="1" max="1" width="35.7109375" customWidth="1"/>
    <col min="2" max="6" width="12.7109375" customWidth="1"/>
    <col min="7" max="7" width="9.140625" customWidth="1"/>
  </cols>
  <sheetData>
    <row r="1" spans="1:6" x14ac:dyDescent="0.2">
      <c r="A1" s="271"/>
      <c r="B1" s="271"/>
      <c r="C1" s="271"/>
      <c r="D1" s="271"/>
      <c r="E1" s="271"/>
      <c r="F1" s="271"/>
    </row>
    <row r="2" spans="1:6" ht="24.75" customHeight="1" x14ac:dyDescent="0.2">
      <c r="A2" s="357" t="s">
        <v>669</v>
      </c>
      <c r="B2" s="357"/>
      <c r="C2" s="357"/>
      <c r="D2" s="357"/>
      <c r="E2" s="357"/>
      <c r="F2" s="12"/>
    </row>
    <row r="3" spans="1:6" ht="14.25" x14ac:dyDescent="0.2">
      <c r="A3" s="12"/>
      <c r="B3" s="125"/>
      <c r="C3" s="12"/>
      <c r="D3" s="12"/>
      <c r="E3" s="12"/>
      <c r="F3" s="12"/>
    </row>
    <row r="4" spans="1:6" ht="12.75" customHeight="1" x14ac:dyDescent="0.2">
      <c r="A4" s="114"/>
      <c r="D4" s="265" t="s">
        <v>292</v>
      </c>
      <c r="E4" s="265"/>
    </row>
    <row r="5" spans="1:6" ht="12.75" customHeight="1" x14ac:dyDescent="0.2">
      <c r="A5" s="360" t="s">
        <v>21</v>
      </c>
      <c r="B5" s="303" t="s">
        <v>1</v>
      </c>
      <c r="C5" s="304"/>
      <c r="D5" s="298" t="s">
        <v>125</v>
      </c>
      <c r="E5" s="355" t="s">
        <v>126</v>
      </c>
      <c r="F5" s="123"/>
    </row>
    <row r="6" spans="1:6" ht="12.75" customHeight="1" x14ac:dyDescent="0.2">
      <c r="A6" s="361"/>
      <c r="B6" s="21" t="s">
        <v>0</v>
      </c>
      <c r="C6" s="110" t="s">
        <v>20</v>
      </c>
      <c r="D6" s="299"/>
      <c r="E6" s="356"/>
    </row>
    <row r="7" spans="1:6" ht="12.75" customHeight="1" x14ac:dyDescent="0.2">
      <c r="A7" s="362"/>
      <c r="B7" s="60"/>
      <c r="C7" s="60"/>
      <c r="D7" s="60"/>
      <c r="E7" s="60"/>
    </row>
    <row r="8" spans="1:6" x14ac:dyDescent="0.2">
      <c r="A8" s="2" t="s">
        <v>3</v>
      </c>
      <c r="B8" s="2"/>
      <c r="C8" s="2"/>
      <c r="D8" s="2"/>
      <c r="E8" s="2"/>
    </row>
    <row r="9" spans="1:6" x14ac:dyDescent="0.2">
      <c r="A9" s="2" t="s">
        <v>4</v>
      </c>
      <c r="B9" s="8">
        <v>57383000</v>
      </c>
      <c r="C9" s="8">
        <v>102809939</v>
      </c>
      <c r="D9" s="8">
        <v>66012688</v>
      </c>
      <c r="E9" s="31">
        <f t="shared" ref="E9:E14" si="0">(D9/C9)</f>
        <v>0.6420846918312052</v>
      </c>
    </row>
    <row r="10" spans="1:6" x14ac:dyDescent="0.2">
      <c r="A10" s="13" t="s">
        <v>25</v>
      </c>
      <c r="B10" s="14"/>
      <c r="C10" s="14">
        <v>15000</v>
      </c>
      <c r="D10" s="14">
        <v>10157</v>
      </c>
      <c r="E10" s="31">
        <f t="shared" si="0"/>
        <v>0.67713333333333336</v>
      </c>
    </row>
    <row r="11" spans="1:6" x14ac:dyDescent="0.2">
      <c r="A11" s="2" t="s">
        <v>27</v>
      </c>
      <c r="B11" s="3">
        <v>272514451</v>
      </c>
      <c r="C11" s="8">
        <v>418933643</v>
      </c>
      <c r="D11" s="8">
        <v>409570272</v>
      </c>
      <c r="E11" s="31">
        <f t="shared" si="0"/>
        <v>0.97764951286091861</v>
      </c>
    </row>
    <row r="12" spans="1:6" x14ac:dyDescent="0.2">
      <c r="A12" s="13" t="s">
        <v>29</v>
      </c>
      <c r="B12" s="14">
        <v>19117400</v>
      </c>
      <c r="C12" s="14">
        <v>19117400</v>
      </c>
      <c r="D12" s="14">
        <v>18785000</v>
      </c>
      <c r="E12" s="31">
        <f t="shared" si="0"/>
        <v>0.98261269837948673</v>
      </c>
    </row>
    <row r="13" spans="1:6" x14ac:dyDescent="0.2">
      <c r="A13" s="15" t="s">
        <v>284</v>
      </c>
      <c r="B13" s="106">
        <v>251197051</v>
      </c>
      <c r="C13" s="8">
        <v>282033876</v>
      </c>
      <c r="D13" s="8">
        <v>282428273</v>
      </c>
      <c r="E13" s="31">
        <f t="shared" si="0"/>
        <v>1.0013984029351142</v>
      </c>
    </row>
    <row r="14" spans="1:6" x14ac:dyDescent="0.2">
      <c r="A14" s="13" t="s">
        <v>285</v>
      </c>
      <c r="B14" s="106">
        <v>50500000</v>
      </c>
      <c r="C14" s="14">
        <v>87618234</v>
      </c>
      <c r="D14" s="8">
        <v>56576548</v>
      </c>
      <c r="E14" s="31">
        <f t="shared" si="0"/>
        <v>0.64571659821402017</v>
      </c>
    </row>
    <row r="15" spans="1:6" x14ac:dyDescent="0.2">
      <c r="A15" s="26" t="s">
        <v>286</v>
      </c>
      <c r="B15" s="7"/>
      <c r="C15" s="7">
        <v>45923703</v>
      </c>
      <c r="D15" s="7">
        <v>45923703</v>
      </c>
      <c r="E15" s="31">
        <f t="shared" ref="E15:E16" si="1">(D15/C15)</f>
        <v>1</v>
      </c>
    </row>
    <row r="16" spans="1:6" x14ac:dyDescent="0.2">
      <c r="A16" s="66" t="s">
        <v>287</v>
      </c>
      <c r="B16" s="14"/>
      <c r="C16" s="14">
        <v>45923703</v>
      </c>
      <c r="D16" s="14">
        <v>45923703</v>
      </c>
      <c r="E16" s="31">
        <f t="shared" si="1"/>
        <v>1</v>
      </c>
    </row>
    <row r="17" spans="1:7" x14ac:dyDescent="0.2">
      <c r="A17" s="66" t="s">
        <v>240</v>
      </c>
      <c r="B17" s="14"/>
      <c r="C17" s="14"/>
      <c r="D17" s="2"/>
      <c r="E17" s="31"/>
    </row>
    <row r="18" spans="1:7" x14ac:dyDescent="0.2">
      <c r="A18" s="66" t="s">
        <v>239</v>
      </c>
      <c r="B18" s="14"/>
      <c r="C18" s="14"/>
      <c r="D18" s="2"/>
      <c r="E18" s="31"/>
    </row>
    <row r="19" spans="1:7" x14ac:dyDescent="0.2">
      <c r="A19" s="6" t="s">
        <v>33</v>
      </c>
      <c r="B19" s="7">
        <f>SUM(B9+B11+B14)</f>
        <v>380397451</v>
      </c>
      <c r="C19" s="7">
        <f>SUM(C9+C11+C14+C16)</f>
        <v>655285519</v>
      </c>
      <c r="D19" s="7">
        <f>SUM(D9+D11+D14)</f>
        <v>532159508</v>
      </c>
      <c r="E19" s="32">
        <f>(D19/C19)</f>
        <v>0.81210326273057776</v>
      </c>
      <c r="G19" s="3"/>
    </row>
    <row r="20" spans="1:7" x14ac:dyDescent="0.2">
      <c r="A20" s="11" t="s">
        <v>35</v>
      </c>
      <c r="B20" s="8"/>
      <c r="C20" s="8"/>
      <c r="D20" s="2"/>
      <c r="E20" s="31"/>
    </row>
    <row r="21" spans="1:7" x14ac:dyDescent="0.2">
      <c r="A21" s="2" t="s">
        <v>51</v>
      </c>
      <c r="B21" s="8"/>
      <c r="C21" s="8">
        <v>224758654</v>
      </c>
      <c r="D21" s="8">
        <v>227045689</v>
      </c>
      <c r="E21" s="31">
        <f>(D21/C21)</f>
        <v>1.0101755147545954</v>
      </c>
    </row>
    <row r="22" spans="1:7" x14ac:dyDescent="0.2">
      <c r="A22" s="2" t="s">
        <v>37</v>
      </c>
      <c r="B22" s="3">
        <v>2633450</v>
      </c>
      <c r="C22" s="8">
        <v>20194599</v>
      </c>
      <c r="D22" s="8">
        <v>5435328</v>
      </c>
      <c r="E22" s="31">
        <f>(D22/C22)</f>
        <v>0.26914760723894543</v>
      </c>
    </row>
    <row r="23" spans="1:7" x14ac:dyDescent="0.2">
      <c r="A23" s="2" t="s">
        <v>235</v>
      </c>
      <c r="B23" s="8"/>
      <c r="C23" s="8"/>
      <c r="D23" s="8"/>
      <c r="E23" s="31"/>
    </row>
    <row r="24" spans="1:7" x14ac:dyDescent="0.2">
      <c r="A24" s="2" t="s">
        <v>236</v>
      </c>
      <c r="B24" s="8"/>
      <c r="C24" s="8"/>
      <c r="D24" s="8"/>
      <c r="E24" s="31"/>
    </row>
    <row r="25" spans="1:7" ht="25.5" x14ac:dyDescent="0.2">
      <c r="A25" s="18" t="s">
        <v>38</v>
      </c>
      <c r="B25" s="7">
        <f>SUM(B21:B24)</f>
        <v>2633450</v>
      </c>
      <c r="C25" s="7">
        <f>SUM(C21:C24)</f>
        <v>244953253</v>
      </c>
      <c r="D25" s="7">
        <f>SUM(D21:D24)</f>
        <v>232481017</v>
      </c>
      <c r="E25" s="32">
        <f>(D25/C25)</f>
        <v>0.94908319915228889</v>
      </c>
    </row>
    <row r="26" spans="1:7" x14ac:dyDescent="0.2">
      <c r="A26" s="2" t="s">
        <v>40</v>
      </c>
      <c r="B26" s="8"/>
      <c r="C26" s="8"/>
      <c r="D26" s="2"/>
      <c r="E26" s="31"/>
    </row>
    <row r="27" spans="1:7" x14ac:dyDescent="0.2">
      <c r="A27" s="2" t="s">
        <v>230</v>
      </c>
      <c r="B27" s="8">
        <v>14183649</v>
      </c>
      <c r="C27" s="8">
        <v>14183649</v>
      </c>
      <c r="D27" s="8"/>
      <c r="E27" s="154"/>
    </row>
    <row r="28" spans="1:7" x14ac:dyDescent="0.2">
      <c r="A28" s="66" t="s">
        <v>287</v>
      </c>
      <c r="B28" s="3"/>
      <c r="C28" s="14"/>
      <c r="D28" s="14"/>
      <c r="E28" s="154"/>
    </row>
    <row r="29" spans="1:7" x14ac:dyDescent="0.2">
      <c r="A29" s="2" t="s">
        <v>41</v>
      </c>
      <c r="B29" s="8">
        <v>15000000</v>
      </c>
      <c r="C29" s="8"/>
      <c r="D29" s="8"/>
      <c r="E29" s="154"/>
    </row>
    <row r="30" spans="1:7" x14ac:dyDescent="0.2">
      <c r="A30" s="13" t="s">
        <v>19</v>
      </c>
      <c r="B30" s="14">
        <v>15000000</v>
      </c>
      <c r="C30" s="14"/>
      <c r="D30" s="14"/>
      <c r="E30" s="154"/>
    </row>
    <row r="31" spans="1:7" x14ac:dyDescent="0.2">
      <c r="A31" s="18" t="s">
        <v>42</v>
      </c>
      <c r="B31" s="7">
        <v>29183649</v>
      </c>
      <c r="C31" s="7">
        <v>14183649</v>
      </c>
      <c r="D31" s="7"/>
      <c r="E31" s="32"/>
    </row>
    <row r="32" spans="1:7" x14ac:dyDescent="0.2">
      <c r="A32" s="18" t="s">
        <v>44</v>
      </c>
      <c r="B32" s="7"/>
      <c r="C32" s="7">
        <f>C25+C31</f>
        <v>259136902</v>
      </c>
      <c r="D32" s="7">
        <f>D25+D31</f>
        <v>232481017</v>
      </c>
      <c r="E32" s="32">
        <f>(D32/C32)</f>
        <v>0.89713589691675788</v>
      </c>
    </row>
    <row r="33" spans="1:6" x14ac:dyDescent="0.2">
      <c r="A33" s="151" t="s">
        <v>362</v>
      </c>
      <c r="B33" s="8"/>
      <c r="C33" s="7">
        <v>9826137</v>
      </c>
      <c r="D33" s="7">
        <v>9826137</v>
      </c>
      <c r="E33" s="32"/>
    </row>
    <row r="34" spans="1:6" x14ac:dyDescent="0.2">
      <c r="A34" s="6" t="s">
        <v>46</v>
      </c>
      <c r="B34" s="7">
        <f>B19+B25+B31</f>
        <v>412214550</v>
      </c>
      <c r="C34" s="7">
        <f>C19+C25+C31+C33</f>
        <v>924248558</v>
      </c>
      <c r="D34" s="7">
        <f>SUM(D19+D25+D31+D33+D15)</f>
        <v>820390365</v>
      </c>
      <c r="E34" s="32">
        <f>(D34/C34)</f>
        <v>0.88762958610967069</v>
      </c>
    </row>
    <row r="35" spans="1:6" x14ac:dyDescent="0.2">
      <c r="B35" s="3"/>
      <c r="C35" s="3"/>
      <c r="E35" s="3"/>
      <c r="F35" s="3"/>
    </row>
    <row r="36" spans="1:6" x14ac:dyDescent="0.2">
      <c r="D36" s="265" t="s">
        <v>292</v>
      </c>
      <c r="E36" s="265"/>
      <c r="F36" s="3"/>
    </row>
    <row r="37" spans="1:6" ht="12.75" customHeight="1" x14ac:dyDescent="0.2">
      <c r="A37" s="358" t="s">
        <v>22</v>
      </c>
      <c r="B37" s="260" t="s">
        <v>1</v>
      </c>
      <c r="C37" s="262"/>
      <c r="D37" s="306" t="s">
        <v>125</v>
      </c>
      <c r="E37" s="363" t="s">
        <v>126</v>
      </c>
      <c r="F37" s="3"/>
    </row>
    <row r="38" spans="1:6" x14ac:dyDescent="0.2">
      <c r="A38" s="359"/>
      <c r="B38" s="2" t="s">
        <v>0</v>
      </c>
      <c r="C38" s="2" t="s">
        <v>20</v>
      </c>
      <c r="D38" s="307"/>
      <c r="E38" s="364"/>
      <c r="F38" s="3"/>
    </row>
    <row r="39" spans="1:6" x14ac:dyDescent="0.2">
      <c r="A39" s="308"/>
      <c r="B39" s="56"/>
      <c r="C39" s="56"/>
      <c r="D39" s="56"/>
      <c r="E39" s="59"/>
      <c r="F39" s="3"/>
    </row>
    <row r="40" spans="1:6" x14ac:dyDescent="0.2">
      <c r="A40" s="2" t="s">
        <v>23</v>
      </c>
      <c r="B40" s="2"/>
      <c r="C40" s="2"/>
      <c r="D40" s="2"/>
      <c r="E40" s="8"/>
      <c r="F40" s="3"/>
    </row>
    <row r="41" spans="1:6" x14ac:dyDescent="0.2">
      <c r="A41" s="2" t="s">
        <v>24</v>
      </c>
      <c r="B41" s="8">
        <v>167304081</v>
      </c>
      <c r="C41" s="8">
        <v>310127639</v>
      </c>
      <c r="D41" s="8">
        <v>248316955</v>
      </c>
      <c r="E41" s="31">
        <f t="shared" ref="E41:E46" si="2">(D41/C41)</f>
        <v>0.8006927592803168</v>
      </c>
      <c r="F41" s="3"/>
    </row>
    <row r="42" spans="1:6" x14ac:dyDescent="0.2">
      <c r="A42" s="2" t="s">
        <v>26</v>
      </c>
      <c r="B42" s="8">
        <v>37552756</v>
      </c>
      <c r="C42" s="8">
        <v>60903037</v>
      </c>
      <c r="D42" s="8">
        <v>50720435</v>
      </c>
      <c r="E42" s="31">
        <f t="shared" si="2"/>
        <v>0.83280633443616281</v>
      </c>
      <c r="F42" s="3"/>
    </row>
    <row r="43" spans="1:6" x14ac:dyDescent="0.2">
      <c r="A43" s="2" t="s">
        <v>28</v>
      </c>
      <c r="B43" s="8">
        <v>126640000</v>
      </c>
      <c r="C43" s="8">
        <v>190557330</v>
      </c>
      <c r="D43" s="8">
        <v>163003404</v>
      </c>
      <c r="E43" s="31">
        <f t="shared" si="2"/>
        <v>0.85540348408534062</v>
      </c>
      <c r="F43" s="3"/>
    </row>
    <row r="44" spans="1:6" ht="25.5" x14ac:dyDescent="0.2">
      <c r="A44" s="11" t="s">
        <v>30</v>
      </c>
      <c r="B44" s="8">
        <v>39504000</v>
      </c>
      <c r="C44" s="8">
        <v>85692246</v>
      </c>
      <c r="D44" s="8">
        <v>57791474</v>
      </c>
      <c r="E44" s="31">
        <f t="shared" si="2"/>
        <v>0.67440727367561359</v>
      </c>
      <c r="F44" s="3"/>
    </row>
    <row r="45" spans="1:6" ht="25.5" x14ac:dyDescent="0.2">
      <c r="A45" s="16" t="s">
        <v>31</v>
      </c>
      <c r="B45" s="8">
        <v>31804000</v>
      </c>
      <c r="C45" s="8">
        <v>28747303</v>
      </c>
      <c r="D45" s="8">
        <v>26650380</v>
      </c>
      <c r="E45" s="31">
        <f t="shared" si="2"/>
        <v>0.92705670511073679</v>
      </c>
      <c r="F45" s="3"/>
    </row>
    <row r="46" spans="1:6" x14ac:dyDescent="0.2">
      <c r="A46" s="13" t="s">
        <v>32</v>
      </c>
      <c r="B46" s="8">
        <v>7700000</v>
      </c>
      <c r="C46" s="8">
        <v>31420204</v>
      </c>
      <c r="D46" s="8">
        <v>31141094</v>
      </c>
      <c r="E46" s="31">
        <f t="shared" si="2"/>
        <v>0.99111686225843731</v>
      </c>
      <c r="F46" s="3"/>
    </row>
    <row r="47" spans="1:6" x14ac:dyDescent="0.2">
      <c r="A47" s="2" t="s">
        <v>670</v>
      </c>
      <c r="B47" s="8"/>
      <c r="C47" s="8">
        <v>25524739</v>
      </c>
      <c r="D47" s="8"/>
      <c r="E47" s="31"/>
      <c r="F47" s="3"/>
    </row>
    <row r="48" spans="1:6" x14ac:dyDescent="0.2">
      <c r="A48" s="145" t="s">
        <v>363</v>
      </c>
      <c r="B48" s="8"/>
      <c r="C48" s="8"/>
      <c r="D48" s="8"/>
      <c r="E48" s="31"/>
      <c r="F48" s="3"/>
    </row>
    <row r="49" spans="1:6" x14ac:dyDescent="0.2">
      <c r="A49" s="145" t="s">
        <v>364</v>
      </c>
      <c r="B49" s="8"/>
      <c r="C49" s="8"/>
      <c r="D49" s="8"/>
      <c r="E49" s="31"/>
      <c r="F49" s="3"/>
    </row>
    <row r="50" spans="1:6" x14ac:dyDescent="0.2">
      <c r="A50" s="2" t="s">
        <v>121</v>
      </c>
      <c r="B50" s="2"/>
      <c r="C50" s="8"/>
      <c r="D50" s="8"/>
      <c r="E50" s="31"/>
      <c r="F50" s="3"/>
    </row>
    <row r="51" spans="1:6" x14ac:dyDescent="0.2">
      <c r="A51" s="2" t="s">
        <v>122</v>
      </c>
      <c r="B51" s="8">
        <v>10433713</v>
      </c>
      <c r="C51" s="8">
        <v>2929314</v>
      </c>
      <c r="D51" s="8"/>
      <c r="E51" s="31"/>
      <c r="F51" s="3"/>
    </row>
    <row r="52" spans="1:6" x14ac:dyDescent="0.2">
      <c r="A52" s="6" t="s">
        <v>48</v>
      </c>
      <c r="B52" s="7">
        <f>SUM(B50:B51)</f>
        <v>10433713</v>
      </c>
      <c r="C52" s="7">
        <f>SUM(C50:C51)</f>
        <v>2929314</v>
      </c>
      <c r="D52" s="7">
        <f>SUM(D50:D51)</f>
        <v>0</v>
      </c>
      <c r="E52" s="31"/>
      <c r="F52" s="3"/>
    </row>
    <row r="53" spans="1:6" x14ac:dyDescent="0.2">
      <c r="A53" s="2"/>
      <c r="B53" s="8"/>
      <c r="C53" s="8"/>
      <c r="D53" s="2"/>
      <c r="E53" s="31"/>
      <c r="F53" s="3"/>
    </row>
    <row r="54" spans="1:6" x14ac:dyDescent="0.2">
      <c r="A54" s="6" t="s">
        <v>34</v>
      </c>
      <c r="B54" s="7">
        <f>B41+B42+B43+B44+B52</f>
        <v>381434550</v>
      </c>
      <c r="C54" s="7">
        <f>C41+C42+C43+C44+C52+C48</f>
        <v>650209566</v>
      </c>
      <c r="D54" s="7">
        <f>D41+D42+D43+D44+D52</f>
        <v>519832268</v>
      </c>
      <c r="E54" s="32">
        <f>(D54/C54)</f>
        <v>0.79948418968662172</v>
      </c>
      <c r="F54" s="3"/>
    </row>
    <row r="55" spans="1:6" x14ac:dyDescent="0.2">
      <c r="A55" s="11" t="s">
        <v>36</v>
      </c>
      <c r="B55" s="8"/>
      <c r="C55" s="8"/>
      <c r="D55" s="2"/>
      <c r="E55" s="31"/>
      <c r="F55" s="3"/>
    </row>
    <row r="56" spans="1:6" x14ac:dyDescent="0.2">
      <c r="A56" s="145" t="s">
        <v>365</v>
      </c>
      <c r="B56" s="8">
        <v>3780000</v>
      </c>
      <c r="C56" s="8">
        <v>214039698</v>
      </c>
      <c r="D56" s="8">
        <v>6220498</v>
      </c>
      <c r="E56" s="31">
        <f>(D57/C57)</f>
        <v>0.70740952441302429</v>
      </c>
      <c r="F56" s="3"/>
    </row>
    <row r="57" spans="1:6" x14ac:dyDescent="0.2">
      <c r="A57" s="2" t="s">
        <v>49</v>
      </c>
      <c r="B57" s="8">
        <v>15000000</v>
      </c>
      <c r="C57" s="8">
        <v>29605058</v>
      </c>
      <c r="D57" s="8">
        <v>20942900</v>
      </c>
      <c r="E57" s="31">
        <f>(D57/C57)</f>
        <v>0.70740952441302429</v>
      </c>
      <c r="F57" s="3"/>
    </row>
    <row r="58" spans="1:6" x14ac:dyDescent="0.2">
      <c r="A58" s="2" t="s">
        <v>289</v>
      </c>
      <c r="B58" s="8"/>
      <c r="C58" s="2"/>
      <c r="D58" s="8"/>
      <c r="E58" s="31"/>
      <c r="F58" s="3"/>
    </row>
    <row r="59" spans="1:6" x14ac:dyDescent="0.2">
      <c r="A59" s="2" t="s">
        <v>575</v>
      </c>
      <c r="B59" s="8">
        <v>5000000</v>
      </c>
      <c r="C59" s="8">
        <v>5000000</v>
      </c>
      <c r="D59" s="8"/>
      <c r="E59" s="31"/>
      <c r="F59" s="3"/>
    </row>
    <row r="60" spans="1:6" ht="25.5" x14ac:dyDescent="0.2">
      <c r="A60" s="18" t="s">
        <v>39</v>
      </c>
      <c r="B60" s="7">
        <f>SUM(B56:B59)</f>
        <v>23780000</v>
      </c>
      <c r="C60" s="7">
        <f>SUM(C56:C59)</f>
        <v>248644756</v>
      </c>
      <c r="D60" s="7">
        <f>SUM(D56:D58)</f>
        <v>27163398</v>
      </c>
      <c r="E60" s="32">
        <f>(D60/C60)</f>
        <v>0.10924581091909294</v>
      </c>
      <c r="F60" s="3"/>
    </row>
    <row r="61" spans="1:6" x14ac:dyDescent="0.2">
      <c r="A61" s="2" t="s">
        <v>123</v>
      </c>
      <c r="B61" s="8"/>
      <c r="C61" s="8"/>
      <c r="D61" s="2"/>
      <c r="E61" s="32"/>
      <c r="F61" s="3"/>
    </row>
    <row r="62" spans="1:6" x14ac:dyDescent="0.2">
      <c r="A62" s="2" t="s">
        <v>50</v>
      </c>
      <c r="B62" s="8">
        <v>6000000</v>
      </c>
      <c r="C62" s="8">
        <v>10900000</v>
      </c>
      <c r="D62" s="2">
        <v>4900000</v>
      </c>
      <c r="E62" s="32">
        <f>D62/C62</f>
        <v>0.44954128440366975</v>
      </c>
      <c r="F62" s="3"/>
    </row>
    <row r="63" spans="1:6" x14ac:dyDescent="0.2">
      <c r="A63" s="2" t="s">
        <v>120</v>
      </c>
      <c r="B63" s="8"/>
      <c r="C63" s="8"/>
      <c r="D63" s="2"/>
      <c r="E63" s="31"/>
    </row>
    <row r="64" spans="1:6" x14ac:dyDescent="0.2">
      <c r="A64" s="2" t="s">
        <v>124</v>
      </c>
      <c r="B64" s="8">
        <v>1000000</v>
      </c>
      <c r="C64" s="8">
        <v>5106012</v>
      </c>
      <c r="D64" s="2"/>
      <c r="E64" s="31">
        <f>D64/C64</f>
        <v>0</v>
      </c>
    </row>
    <row r="65" spans="1:5" x14ac:dyDescent="0.2">
      <c r="A65" s="18" t="s">
        <v>43</v>
      </c>
      <c r="B65" s="7">
        <f>SUM(B62:B64)</f>
        <v>7000000</v>
      </c>
      <c r="C65" s="7">
        <f>SUM(C62:C64)</f>
        <v>16006012</v>
      </c>
      <c r="D65" s="7">
        <f>SUM(D62:D64)</f>
        <v>4900000</v>
      </c>
      <c r="E65" s="32">
        <f>(D65/C65)</f>
        <v>0.30613496978510324</v>
      </c>
    </row>
    <row r="66" spans="1:5" x14ac:dyDescent="0.2">
      <c r="A66" s="18" t="s">
        <v>45</v>
      </c>
      <c r="B66" s="7">
        <f>B60+B65</f>
        <v>30780000</v>
      </c>
      <c r="C66" s="7">
        <f>C60+C65</f>
        <v>264650768</v>
      </c>
      <c r="D66" s="7">
        <f>D60+D65</f>
        <v>32063398</v>
      </c>
      <c r="E66" s="32">
        <f>(D66/C66)</f>
        <v>0.12115361781228612</v>
      </c>
    </row>
    <row r="67" spans="1:5" x14ac:dyDescent="0.2">
      <c r="A67" s="145" t="s">
        <v>576</v>
      </c>
      <c r="B67" s="8"/>
      <c r="C67" s="8">
        <v>9388224</v>
      </c>
      <c r="D67" s="8">
        <v>9388224</v>
      </c>
      <c r="E67" s="31">
        <v>1</v>
      </c>
    </row>
    <row r="68" spans="1:5" x14ac:dyDescent="0.2">
      <c r="A68" s="6" t="s">
        <v>47</v>
      </c>
      <c r="B68" s="7">
        <f>B54+B60+B65</f>
        <v>412214550</v>
      </c>
      <c r="C68" s="7">
        <f>C54+C60+C65+C67</f>
        <v>924248558</v>
      </c>
      <c r="D68" s="7">
        <f>D54+D60+D65+D67+D48</f>
        <v>561283890</v>
      </c>
      <c r="E68" s="32">
        <f>(D68/C68)</f>
        <v>0.60728673595615179</v>
      </c>
    </row>
  </sheetData>
  <mergeCells count="12">
    <mergeCell ref="A1:F1"/>
    <mergeCell ref="B5:C5"/>
    <mergeCell ref="B37:C37"/>
    <mergeCell ref="D5:D6"/>
    <mergeCell ref="E5:E6"/>
    <mergeCell ref="A2:E2"/>
    <mergeCell ref="A37:A39"/>
    <mergeCell ref="A5:A7"/>
    <mergeCell ref="D37:D38"/>
    <mergeCell ref="E37:E38"/>
    <mergeCell ref="D4:E4"/>
    <mergeCell ref="D36:E36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&amp;C8. melléklet a  önkormányzati rendelethez
</oddHeader>
    <oddFooter>&amp;C&amp;P</oddFooter>
  </headerFooter>
  <rowBreaks count="1" manualBreakCount="1">
    <brk id="3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Layout" workbookViewId="0">
      <selection activeCell="E3" sqref="E3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35" t="s">
        <v>650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8.25" customHeight="1" x14ac:dyDescent="0.25">
      <c r="A2" s="41"/>
    </row>
    <row r="3" spans="1:11" x14ac:dyDescent="0.2">
      <c r="K3" s="4" t="s">
        <v>150</v>
      </c>
    </row>
    <row r="4" spans="1:11" x14ac:dyDescent="0.2">
      <c r="A4" s="336" t="s">
        <v>145</v>
      </c>
      <c r="B4" s="277" t="s">
        <v>146</v>
      </c>
      <c r="C4" s="277"/>
      <c r="D4" s="277" t="s">
        <v>147</v>
      </c>
      <c r="E4" s="277"/>
      <c r="F4" s="277" t="s">
        <v>351</v>
      </c>
      <c r="G4" s="277"/>
      <c r="H4" s="277" t="s">
        <v>352</v>
      </c>
      <c r="I4" s="277"/>
      <c r="J4" s="277" t="s">
        <v>132</v>
      </c>
      <c r="K4" s="277"/>
    </row>
    <row r="5" spans="1:11" x14ac:dyDescent="0.2">
      <c r="A5" s="336"/>
      <c r="B5" s="21" t="s">
        <v>148</v>
      </c>
      <c r="C5" s="21" t="s">
        <v>149</v>
      </c>
      <c r="D5" s="21" t="s">
        <v>148</v>
      </c>
      <c r="E5" s="21" t="s">
        <v>149</v>
      </c>
      <c r="F5" s="21" t="s">
        <v>148</v>
      </c>
      <c r="G5" s="21" t="s">
        <v>149</v>
      </c>
      <c r="H5" s="21" t="s">
        <v>148</v>
      </c>
      <c r="I5" s="21" t="s">
        <v>149</v>
      </c>
      <c r="J5" s="21" t="s">
        <v>148</v>
      </c>
      <c r="K5" s="21" t="s">
        <v>149</v>
      </c>
    </row>
    <row r="6" spans="1:11" x14ac:dyDescent="0.2">
      <c r="A6" s="6" t="s">
        <v>151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19" t="s">
        <v>152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42" t="s">
        <v>153</v>
      </c>
      <c r="B8" s="8">
        <f>'2.1-2.5. melléklet'!BL20</f>
        <v>14</v>
      </c>
      <c r="C8" s="2">
        <v>14</v>
      </c>
      <c r="D8" s="2"/>
      <c r="E8" s="2"/>
      <c r="F8" s="2"/>
      <c r="G8" s="2"/>
      <c r="H8" s="2"/>
      <c r="I8" s="2"/>
      <c r="J8" s="2">
        <f>B8+D8+F8+H8</f>
        <v>14</v>
      </c>
      <c r="K8" s="2">
        <f>C8+E8+G8+I8</f>
        <v>14</v>
      </c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19" t="s">
        <v>154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42" t="s">
        <v>155</v>
      </c>
      <c r="B12" s="2">
        <v>3</v>
      </c>
      <c r="C12" s="2">
        <v>3</v>
      </c>
      <c r="D12" s="2"/>
      <c r="E12" s="2"/>
      <c r="F12" s="2"/>
      <c r="G12" s="2"/>
      <c r="H12" s="2"/>
      <c r="I12" s="2"/>
      <c r="J12" s="2">
        <f t="shared" ref="J12:K15" si="0">B12+D12+F12+H12</f>
        <v>3</v>
      </c>
      <c r="K12" s="2">
        <f t="shared" si="0"/>
        <v>3</v>
      </c>
    </row>
    <row r="13" spans="1:11" x14ac:dyDescent="0.2">
      <c r="A13" s="42" t="s">
        <v>156</v>
      </c>
      <c r="B13" s="2">
        <v>14</v>
      </c>
      <c r="C13" s="2">
        <v>14</v>
      </c>
      <c r="D13" s="2"/>
      <c r="E13" s="2"/>
      <c r="F13" s="2"/>
      <c r="G13" s="2"/>
      <c r="H13" s="2"/>
      <c r="I13" s="2"/>
      <c r="J13" s="2">
        <f t="shared" si="0"/>
        <v>14</v>
      </c>
      <c r="K13" s="2">
        <f t="shared" si="0"/>
        <v>14</v>
      </c>
    </row>
    <row r="14" spans="1:11" x14ac:dyDescent="0.2">
      <c r="A14" s="42" t="s">
        <v>157</v>
      </c>
      <c r="B14" s="2">
        <v>2</v>
      </c>
      <c r="C14" s="2">
        <v>2</v>
      </c>
      <c r="D14" s="2"/>
      <c r="E14" s="2"/>
      <c r="F14" s="2"/>
      <c r="G14" s="2"/>
      <c r="H14" s="2"/>
      <c r="I14" s="2"/>
      <c r="J14" s="2">
        <f t="shared" si="0"/>
        <v>2</v>
      </c>
      <c r="K14" s="2">
        <f t="shared" si="0"/>
        <v>2</v>
      </c>
    </row>
    <row r="15" spans="1:11" x14ac:dyDescent="0.2">
      <c r="A15" s="42" t="s">
        <v>158</v>
      </c>
      <c r="B15" s="2">
        <v>3</v>
      </c>
      <c r="C15" s="2">
        <v>3</v>
      </c>
      <c r="D15" s="2"/>
      <c r="E15" s="2"/>
      <c r="F15" s="2"/>
      <c r="G15" s="2"/>
      <c r="H15" s="2"/>
      <c r="I15" s="2"/>
      <c r="J15" s="2">
        <f t="shared" si="0"/>
        <v>3</v>
      </c>
      <c r="K15" s="2">
        <f t="shared" si="0"/>
        <v>3</v>
      </c>
    </row>
    <row r="16" spans="1:1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19" t="s">
        <v>159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42" t="s">
        <v>160</v>
      </c>
      <c r="B18" s="2">
        <v>2</v>
      </c>
      <c r="C18" s="2">
        <v>2</v>
      </c>
      <c r="D18" s="2"/>
      <c r="E18" s="2"/>
      <c r="F18" s="2"/>
      <c r="G18" s="2"/>
      <c r="H18" s="2"/>
      <c r="I18" s="2"/>
      <c r="J18" s="2">
        <f>B18+D18+F18+H18</f>
        <v>2</v>
      </c>
      <c r="K18" s="2">
        <f>C18+E18+G18+I18</f>
        <v>2</v>
      </c>
    </row>
    <row r="19" spans="1:1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19" t="s">
        <v>144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42" t="s">
        <v>161</v>
      </c>
      <c r="B22" s="2"/>
      <c r="C22" s="2"/>
      <c r="D22" s="2">
        <v>17</v>
      </c>
      <c r="E22" s="2">
        <v>15</v>
      </c>
      <c r="F22" s="2"/>
      <c r="G22" s="2"/>
      <c r="H22" s="2"/>
      <c r="I22" s="2"/>
      <c r="J22" s="2">
        <f>B22+D22+F22+H22</f>
        <v>17</v>
      </c>
      <c r="K22" s="2">
        <v>15</v>
      </c>
    </row>
    <row r="23" spans="1:11" x14ac:dyDescent="0.2">
      <c r="A23" s="42" t="s">
        <v>162</v>
      </c>
      <c r="B23" s="2">
        <v>3</v>
      </c>
      <c r="C23" s="2">
        <v>3</v>
      </c>
      <c r="D23" s="2"/>
      <c r="E23" s="2"/>
      <c r="F23" s="2"/>
      <c r="G23" s="2"/>
      <c r="H23" s="2"/>
      <c r="I23" s="2"/>
      <c r="J23" s="2">
        <f>B23+D23+F23+H23</f>
        <v>3</v>
      </c>
      <c r="K23" s="2">
        <v>3</v>
      </c>
    </row>
    <row r="24" spans="1:1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6" t="s">
        <v>163</v>
      </c>
      <c r="B25" s="6">
        <f>SUM(B6:B23)</f>
        <v>41</v>
      </c>
      <c r="C25" s="6">
        <f t="shared" ref="C25:K25" si="1">SUM(C6:C23)</f>
        <v>41</v>
      </c>
      <c r="D25" s="6">
        <f t="shared" si="1"/>
        <v>17</v>
      </c>
      <c r="E25" s="6">
        <f t="shared" si="1"/>
        <v>15</v>
      </c>
      <c r="F25" s="6">
        <f t="shared" si="1"/>
        <v>0</v>
      </c>
      <c r="G25" s="6">
        <f t="shared" si="1"/>
        <v>0</v>
      </c>
      <c r="H25" s="6">
        <f t="shared" si="1"/>
        <v>0</v>
      </c>
      <c r="I25" s="6">
        <f t="shared" si="1"/>
        <v>0</v>
      </c>
      <c r="J25" s="6">
        <f t="shared" si="1"/>
        <v>58</v>
      </c>
      <c r="K25" s="6">
        <f t="shared" si="1"/>
        <v>56</v>
      </c>
    </row>
    <row r="26" spans="1:1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42" t="s">
        <v>164</v>
      </c>
      <c r="B27" s="2"/>
      <c r="C27" s="2"/>
      <c r="D27" s="2"/>
      <c r="E27" s="2"/>
      <c r="F27" s="2"/>
      <c r="G27" s="2"/>
      <c r="H27" s="2">
        <v>86</v>
      </c>
      <c r="I27" s="2">
        <v>86</v>
      </c>
      <c r="J27" s="2">
        <v>86</v>
      </c>
      <c r="K27" s="2">
        <f>C27+E27+G27+I27</f>
        <v>86</v>
      </c>
    </row>
    <row r="28" spans="1:1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A29" s="6" t="s">
        <v>213</v>
      </c>
      <c r="B29" s="6">
        <f>SUM(B25:B28)</f>
        <v>41</v>
      </c>
      <c r="C29" s="6">
        <f t="shared" ref="C29:K29" si="2">SUM(C25:C28)</f>
        <v>41</v>
      </c>
      <c r="D29" s="6">
        <f t="shared" si="2"/>
        <v>17</v>
      </c>
      <c r="E29" s="6">
        <f t="shared" si="2"/>
        <v>15</v>
      </c>
      <c r="F29" s="6">
        <f t="shared" si="2"/>
        <v>0</v>
      </c>
      <c r="G29" s="6">
        <f t="shared" si="2"/>
        <v>0</v>
      </c>
      <c r="H29" s="6">
        <f t="shared" si="2"/>
        <v>86</v>
      </c>
      <c r="I29" s="6">
        <f t="shared" si="2"/>
        <v>86</v>
      </c>
      <c r="J29" s="6">
        <f t="shared" si="2"/>
        <v>144</v>
      </c>
      <c r="K29" s="6">
        <f t="shared" si="2"/>
        <v>142</v>
      </c>
    </row>
    <row r="30" spans="1:1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A31" s="42" t="s">
        <v>165</v>
      </c>
      <c r="B31" s="2"/>
      <c r="C31" s="2"/>
      <c r="D31" s="2"/>
      <c r="E31" s="2"/>
      <c r="F31" s="2">
        <v>9</v>
      </c>
      <c r="G31" s="2">
        <v>9</v>
      </c>
      <c r="H31" s="2"/>
      <c r="I31" s="2"/>
      <c r="J31" s="2">
        <f>B31+D31+F31+H31</f>
        <v>9</v>
      </c>
      <c r="K31" s="2">
        <v>9</v>
      </c>
    </row>
    <row r="32" spans="1:11" x14ac:dyDescent="0.2">
      <c r="A32" s="6" t="s">
        <v>209</v>
      </c>
      <c r="B32" s="6">
        <f>SUM(B29:B31)</f>
        <v>41</v>
      </c>
      <c r="C32" s="6">
        <f t="shared" ref="C32:K32" si="3">SUM(C29:C31)</f>
        <v>41</v>
      </c>
      <c r="D32" s="6">
        <f t="shared" si="3"/>
        <v>17</v>
      </c>
      <c r="E32" s="6">
        <f t="shared" si="3"/>
        <v>15</v>
      </c>
      <c r="F32" s="6">
        <f t="shared" si="3"/>
        <v>9</v>
      </c>
      <c r="G32" s="6">
        <f t="shared" si="3"/>
        <v>9</v>
      </c>
      <c r="H32" s="6">
        <f t="shared" si="3"/>
        <v>86</v>
      </c>
      <c r="I32" s="6">
        <f t="shared" si="3"/>
        <v>86</v>
      </c>
      <c r="J32" s="6">
        <f t="shared" si="3"/>
        <v>153</v>
      </c>
      <c r="K32" s="6">
        <f t="shared" si="3"/>
        <v>151</v>
      </c>
    </row>
  </sheetData>
  <mergeCells count="6">
    <mergeCell ref="H4:I4"/>
    <mergeCell ref="J4:K4"/>
    <mergeCell ref="A4:A5"/>
    <mergeCell ref="B4:C4"/>
    <mergeCell ref="D4:E4"/>
    <mergeCell ref="F4:G4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&amp;C9. melléklet a  önkormányzati rendelethez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view="pageLayout" zoomScaleNormal="100" workbookViewId="0">
      <selection activeCell="C9" sqref="C9"/>
    </sheetView>
  </sheetViews>
  <sheetFormatPr defaultRowHeight="12.75" x14ac:dyDescent="0.2"/>
  <cols>
    <col min="1" max="1" width="36.5703125" customWidth="1"/>
    <col min="2" max="4" width="15.7109375" customWidth="1"/>
  </cols>
  <sheetData>
    <row r="1" spans="1:4" ht="15.75" x14ac:dyDescent="0.25">
      <c r="A1" s="25" t="s">
        <v>291</v>
      </c>
      <c r="B1" s="25"/>
      <c r="C1" s="25"/>
      <c r="D1" s="25"/>
    </row>
    <row r="3" spans="1:4" x14ac:dyDescent="0.2">
      <c r="D3" s="4" t="s">
        <v>292</v>
      </c>
    </row>
    <row r="4" spans="1:4" ht="18" customHeight="1" x14ac:dyDescent="0.2">
      <c r="A4" s="21" t="s">
        <v>2</v>
      </c>
      <c r="B4" s="21" t="s">
        <v>293</v>
      </c>
      <c r="C4" s="21" t="s">
        <v>294</v>
      </c>
      <c r="D4" s="21" t="s">
        <v>295</v>
      </c>
    </row>
    <row r="5" spans="1:4" ht="18" customHeight="1" x14ac:dyDescent="0.2">
      <c r="A5" s="6" t="s">
        <v>296</v>
      </c>
      <c r="B5" s="8">
        <v>575</v>
      </c>
      <c r="C5" s="8">
        <v>3500</v>
      </c>
      <c r="D5" s="8">
        <v>2012500</v>
      </c>
    </row>
    <row r="6" spans="1:4" ht="18" customHeight="1" x14ac:dyDescent="0.2">
      <c r="A6" s="6" t="s">
        <v>297</v>
      </c>
      <c r="B6" s="8">
        <v>49</v>
      </c>
      <c r="C6" s="8">
        <v>7000</v>
      </c>
      <c r="D6" s="8">
        <v>343000</v>
      </c>
    </row>
    <row r="7" spans="1:4" ht="18" customHeight="1" x14ac:dyDescent="0.2">
      <c r="A7" s="6" t="s">
        <v>370</v>
      </c>
      <c r="B7" s="8">
        <v>27</v>
      </c>
      <c r="C7" s="8"/>
      <c r="D7" s="8">
        <v>225658</v>
      </c>
    </row>
    <row r="8" spans="1:4" ht="25.5" x14ac:dyDescent="0.2">
      <c r="A8" s="18" t="s">
        <v>298</v>
      </c>
      <c r="B8" s="8"/>
      <c r="C8" s="8"/>
      <c r="D8" s="8">
        <v>150000</v>
      </c>
    </row>
    <row r="9" spans="1:4" ht="20.25" customHeight="1" x14ac:dyDescent="0.2">
      <c r="A9" s="18" t="s">
        <v>651</v>
      </c>
      <c r="B9" s="8"/>
      <c r="C9" s="8"/>
      <c r="D9" s="8">
        <v>170000</v>
      </c>
    </row>
    <row r="10" spans="1:4" ht="20.25" customHeight="1" x14ac:dyDescent="0.2">
      <c r="A10" s="18" t="s">
        <v>596</v>
      </c>
      <c r="B10" s="8"/>
      <c r="C10" s="8"/>
      <c r="D10" s="8">
        <v>120000</v>
      </c>
    </row>
    <row r="11" spans="1:4" ht="21" customHeight="1" x14ac:dyDescent="0.2">
      <c r="A11" s="18" t="s">
        <v>595</v>
      </c>
      <c r="B11" s="8"/>
      <c r="C11" s="8"/>
      <c r="D11" s="8">
        <v>300000</v>
      </c>
    </row>
    <row r="12" spans="1:4" ht="25.5" customHeight="1" x14ac:dyDescent="0.2">
      <c r="A12" s="6" t="s">
        <v>299</v>
      </c>
      <c r="B12" s="8"/>
      <c r="C12" s="8"/>
      <c r="D12" s="8"/>
    </row>
    <row r="13" spans="1:4" ht="18" customHeight="1" x14ac:dyDescent="0.2">
      <c r="A13" s="39" t="s">
        <v>300</v>
      </c>
      <c r="B13" s="8"/>
      <c r="C13" s="8"/>
      <c r="D13" s="8">
        <v>535385</v>
      </c>
    </row>
    <row r="14" spans="1:4" ht="18" customHeight="1" x14ac:dyDescent="0.2">
      <c r="A14" s="39" t="s">
        <v>301</v>
      </c>
      <c r="B14" s="8"/>
      <c r="C14" s="8"/>
      <c r="D14" s="8">
        <v>1063405</v>
      </c>
    </row>
    <row r="15" spans="1:4" ht="18" customHeight="1" x14ac:dyDescent="0.2">
      <c r="A15" s="39" t="s">
        <v>581</v>
      </c>
      <c r="B15" s="8"/>
      <c r="C15" s="153" t="s">
        <v>550</v>
      </c>
      <c r="D15" s="8">
        <v>31690</v>
      </c>
    </row>
    <row r="16" spans="1:4" ht="18" customHeight="1" x14ac:dyDescent="0.2">
      <c r="A16" s="126" t="s">
        <v>131</v>
      </c>
      <c r="B16" s="7"/>
      <c r="C16" s="7"/>
      <c r="D16" s="7">
        <f>SUM(D5:D15)</f>
        <v>4951638</v>
      </c>
    </row>
    <row r="17" spans="1:4" x14ac:dyDescent="0.2">
      <c r="A17" s="37"/>
      <c r="B17" s="3"/>
      <c r="C17" s="3"/>
      <c r="D17" s="3"/>
    </row>
    <row r="18" spans="1:4" x14ac:dyDescent="0.2">
      <c r="A18" s="37"/>
      <c r="B18" s="3"/>
      <c r="C18" s="3"/>
      <c r="D18" s="3"/>
    </row>
    <row r="19" spans="1:4" x14ac:dyDescent="0.2">
      <c r="A19" s="37"/>
      <c r="B19" s="3"/>
      <c r="C19" s="3"/>
      <c r="D19" s="3"/>
    </row>
    <row r="20" spans="1:4" x14ac:dyDescent="0.2">
      <c r="A20" s="37"/>
      <c r="B20" s="3"/>
      <c r="C20" s="3"/>
      <c r="D20" s="3"/>
    </row>
    <row r="21" spans="1:4" x14ac:dyDescent="0.2">
      <c r="A21" s="37"/>
      <c r="B21" s="3"/>
      <c r="C21" s="3"/>
      <c r="D21" s="3"/>
    </row>
    <row r="22" spans="1:4" x14ac:dyDescent="0.2">
      <c r="A22" s="37"/>
      <c r="B22" s="3"/>
      <c r="C22" s="3"/>
      <c r="D22" s="3"/>
    </row>
    <row r="23" spans="1:4" x14ac:dyDescent="0.2">
      <c r="A23" s="37"/>
      <c r="B23" s="3"/>
      <c r="C23" s="3"/>
      <c r="D23" s="3"/>
    </row>
    <row r="24" spans="1:4" x14ac:dyDescent="0.2">
      <c r="A24" s="37"/>
      <c r="B24" s="3"/>
      <c r="C24" s="3"/>
      <c r="D24" s="3"/>
    </row>
    <row r="25" spans="1:4" x14ac:dyDescent="0.2">
      <c r="A25" s="37"/>
      <c r="B25" s="3"/>
      <c r="C25" s="3"/>
      <c r="D25" s="3"/>
    </row>
    <row r="26" spans="1:4" x14ac:dyDescent="0.2">
      <c r="A26" s="37"/>
      <c r="B26" s="3"/>
      <c r="C26" s="3"/>
      <c r="D26" s="3"/>
    </row>
    <row r="27" spans="1:4" x14ac:dyDescent="0.2">
      <c r="A27" s="37"/>
      <c r="B27" s="3"/>
      <c r="C27" s="3"/>
      <c r="D27" s="3"/>
    </row>
    <row r="28" spans="1:4" x14ac:dyDescent="0.2">
      <c r="A28" s="37"/>
      <c r="B28" s="3"/>
      <c r="C28" s="3"/>
      <c r="D28" s="3"/>
    </row>
    <row r="29" spans="1:4" x14ac:dyDescent="0.2">
      <c r="A29" s="37"/>
      <c r="B29" s="3"/>
      <c r="C29" s="3"/>
      <c r="D29" s="3"/>
    </row>
    <row r="30" spans="1:4" x14ac:dyDescent="0.2">
      <c r="A30" s="37"/>
      <c r="B30" s="3"/>
      <c r="C30" s="3"/>
      <c r="D30" s="3"/>
    </row>
    <row r="31" spans="1:4" x14ac:dyDescent="0.2">
      <c r="A31" s="37"/>
      <c r="B31" s="3"/>
      <c r="C31" s="3"/>
      <c r="D31" s="3"/>
    </row>
    <row r="32" spans="1:4" x14ac:dyDescent="0.2">
      <c r="A32" s="37"/>
      <c r="B32" s="3"/>
      <c r="C32" s="3"/>
      <c r="D32" s="3"/>
    </row>
    <row r="33" spans="1:4" x14ac:dyDescent="0.2">
      <c r="A33" s="37"/>
      <c r="B33" s="3"/>
      <c r="C33" s="3"/>
      <c r="D33" s="3"/>
    </row>
    <row r="34" spans="1:4" x14ac:dyDescent="0.2">
      <c r="A34" s="37"/>
      <c r="B34" s="3"/>
      <c r="C34" s="3"/>
      <c r="D34" s="3"/>
    </row>
    <row r="35" spans="1:4" x14ac:dyDescent="0.2">
      <c r="A35" s="37"/>
      <c r="B35" s="3"/>
      <c r="C35" s="3"/>
      <c r="D35" s="3"/>
    </row>
    <row r="36" spans="1:4" x14ac:dyDescent="0.2">
      <c r="A36" s="37"/>
      <c r="B36" s="3"/>
      <c r="C36" s="3"/>
      <c r="D36" s="3"/>
    </row>
    <row r="37" spans="1:4" x14ac:dyDescent="0.2">
      <c r="A37" s="37"/>
      <c r="B37" s="3"/>
      <c r="C37" s="3"/>
      <c r="D37" s="3"/>
    </row>
    <row r="38" spans="1:4" x14ac:dyDescent="0.2">
      <c r="A38" s="37"/>
      <c r="B38" s="3"/>
      <c r="C38" s="3"/>
      <c r="D38" s="3"/>
    </row>
    <row r="39" spans="1:4" x14ac:dyDescent="0.2">
      <c r="A39" s="37"/>
      <c r="B39" s="3"/>
      <c r="C39" s="3"/>
      <c r="D39" s="3"/>
    </row>
    <row r="40" spans="1:4" x14ac:dyDescent="0.2">
      <c r="A40" s="37"/>
      <c r="B40" s="3"/>
      <c r="C40" s="3"/>
      <c r="D40" s="3"/>
    </row>
    <row r="41" spans="1:4" x14ac:dyDescent="0.2">
      <c r="A41" s="37"/>
      <c r="B41" s="3"/>
      <c r="C41" s="3"/>
      <c r="D41" s="3"/>
    </row>
    <row r="42" spans="1:4" x14ac:dyDescent="0.2">
      <c r="A42" s="37"/>
      <c r="B42" s="3"/>
      <c r="C42" s="3"/>
      <c r="D42" s="3"/>
    </row>
    <row r="43" spans="1:4" x14ac:dyDescent="0.2">
      <c r="A43" s="37"/>
      <c r="B43" s="3"/>
      <c r="C43" s="3"/>
      <c r="D43" s="3"/>
    </row>
    <row r="44" spans="1:4" x14ac:dyDescent="0.2">
      <c r="A44" s="37"/>
      <c r="B44" s="3"/>
      <c r="C44" s="3"/>
      <c r="D44" s="3"/>
    </row>
    <row r="45" spans="1:4" x14ac:dyDescent="0.2">
      <c r="A45" s="37"/>
      <c r="B45" s="3"/>
      <c r="C45" s="3"/>
      <c r="D45" s="3"/>
    </row>
    <row r="46" spans="1:4" x14ac:dyDescent="0.2">
      <c r="A46" s="37"/>
      <c r="B46" s="3"/>
      <c r="C46" s="3"/>
      <c r="D46" s="3"/>
    </row>
    <row r="47" spans="1:4" x14ac:dyDescent="0.2">
      <c r="A47" s="37"/>
      <c r="B47" s="3"/>
      <c r="C47" s="3"/>
      <c r="D47" s="3"/>
    </row>
    <row r="48" spans="1:4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  <row r="54" spans="2:4" x14ac:dyDescent="0.2">
      <c r="B54" s="3"/>
      <c r="C54" s="3"/>
      <c r="D54" s="3"/>
    </row>
    <row r="55" spans="2:4" x14ac:dyDescent="0.2">
      <c r="B55" s="3"/>
      <c r="C55" s="3"/>
      <c r="D55" s="3"/>
    </row>
    <row r="56" spans="2:4" x14ac:dyDescent="0.2">
      <c r="B56" s="3"/>
      <c r="C56" s="3"/>
      <c r="D56" s="3"/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&amp;C10. melléklet a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5:I25"/>
  <sheetViews>
    <sheetView view="pageLayout" workbookViewId="0">
      <selection activeCell="J16" sqref="J16"/>
    </sheetView>
  </sheetViews>
  <sheetFormatPr defaultRowHeight="12.75" x14ac:dyDescent="0.2"/>
  <cols>
    <col min="2" max="2" width="13" customWidth="1"/>
    <col min="3" max="3" width="6.5703125" customWidth="1"/>
    <col min="4" max="4" width="6.85546875" customWidth="1"/>
    <col min="5" max="8" width="6.42578125" customWidth="1"/>
  </cols>
  <sheetData>
    <row r="5" spans="2:9" x14ac:dyDescent="0.2">
      <c r="B5" s="271" t="s">
        <v>314</v>
      </c>
      <c r="C5" s="365"/>
      <c r="D5" s="365"/>
      <c r="E5" s="365"/>
      <c r="F5" s="365"/>
      <c r="G5" s="365"/>
      <c r="H5" s="365"/>
    </row>
    <row r="7" spans="2:9" x14ac:dyDescent="0.2">
      <c r="B7" s="271" t="s">
        <v>315</v>
      </c>
      <c r="C7" s="273"/>
      <c r="D7" s="273"/>
      <c r="E7" s="273"/>
      <c r="F7" s="273"/>
      <c r="G7" s="273"/>
      <c r="H7" s="273"/>
    </row>
    <row r="10" spans="2:9" x14ac:dyDescent="0.2">
      <c r="B10" s="271" t="s">
        <v>316</v>
      </c>
      <c r="C10" s="271"/>
      <c r="D10" s="271"/>
      <c r="E10" s="271"/>
      <c r="F10" s="271"/>
      <c r="G10" s="365"/>
      <c r="H10" s="365"/>
    </row>
    <row r="12" spans="2:9" x14ac:dyDescent="0.2">
      <c r="E12" s="265" t="s">
        <v>133</v>
      </c>
      <c r="F12" s="265"/>
      <c r="G12" s="265"/>
      <c r="H12" s="265"/>
      <c r="I12" s="254"/>
    </row>
    <row r="13" spans="2:9" ht="22.5" x14ac:dyDescent="0.2">
      <c r="B13" s="142" t="s">
        <v>317</v>
      </c>
      <c r="C13" s="127">
        <v>2017</v>
      </c>
      <c r="D13" s="127">
        <v>2018</v>
      </c>
      <c r="E13" s="127">
        <v>2019</v>
      </c>
      <c r="F13" s="127">
        <v>2020</v>
      </c>
      <c r="G13" s="127">
        <v>2021</v>
      </c>
      <c r="H13" s="127">
        <v>2022</v>
      </c>
    </row>
    <row r="14" spans="2:9" ht="23.25" customHeight="1" x14ac:dyDescent="0.2">
      <c r="B14" s="143" t="s">
        <v>295</v>
      </c>
      <c r="C14" s="128">
        <v>297610</v>
      </c>
      <c r="D14" s="128">
        <v>297610</v>
      </c>
      <c r="E14" s="128">
        <v>297610</v>
      </c>
      <c r="F14" s="128">
        <v>297610</v>
      </c>
      <c r="G14" s="128">
        <v>297610</v>
      </c>
      <c r="H14" s="128">
        <v>297610</v>
      </c>
    </row>
    <row r="15" spans="2:9" x14ac:dyDescent="0.2">
      <c r="F15" s="123"/>
    </row>
    <row r="18" spans="2:9" x14ac:dyDescent="0.2">
      <c r="B18" s="271" t="s">
        <v>544</v>
      </c>
      <c r="C18" s="365"/>
      <c r="D18" s="365"/>
      <c r="E18" s="365"/>
      <c r="F18" s="365"/>
      <c r="G18" s="365"/>
      <c r="H18" s="365"/>
    </row>
    <row r="20" spans="2:9" x14ac:dyDescent="0.2">
      <c r="B20" s="271" t="s">
        <v>315</v>
      </c>
      <c r="C20" s="273"/>
      <c r="D20" s="273"/>
      <c r="E20" s="273"/>
      <c r="F20" s="273"/>
      <c r="G20" s="273"/>
      <c r="H20" s="273"/>
    </row>
    <row r="22" spans="2:9" x14ac:dyDescent="0.2">
      <c r="G22" s="367" t="s">
        <v>292</v>
      </c>
      <c r="H22" s="368"/>
    </row>
    <row r="23" spans="2:9" ht="26.25" customHeight="1" x14ac:dyDescent="0.2">
      <c r="B23" s="220" t="s">
        <v>577</v>
      </c>
      <c r="C23" s="305" t="s">
        <v>545</v>
      </c>
      <c r="D23" s="305"/>
      <c r="E23" s="305"/>
      <c r="F23" s="305" t="s">
        <v>652</v>
      </c>
      <c r="G23" s="305"/>
      <c r="H23" s="305"/>
      <c r="I23" s="305"/>
    </row>
    <row r="24" spans="2:9" ht="25.5" customHeight="1" x14ac:dyDescent="0.2">
      <c r="B24" s="222">
        <v>42271</v>
      </c>
      <c r="C24" s="366">
        <v>43008</v>
      </c>
      <c r="D24" s="259"/>
      <c r="E24" s="259"/>
      <c r="F24" s="369">
        <v>0</v>
      </c>
      <c r="G24" s="369"/>
      <c r="H24" s="369"/>
      <c r="I24" s="369"/>
    </row>
    <row r="25" spans="2:9" ht="26.25" customHeight="1" x14ac:dyDescent="0.2"/>
  </sheetData>
  <mergeCells count="11">
    <mergeCell ref="B20:H20"/>
    <mergeCell ref="C23:E23"/>
    <mergeCell ref="C24:E24"/>
    <mergeCell ref="G22:H22"/>
    <mergeCell ref="F23:I23"/>
    <mergeCell ref="F24:I24"/>
    <mergeCell ref="B5:H5"/>
    <mergeCell ref="B7:H7"/>
    <mergeCell ref="B10:H10"/>
    <mergeCell ref="B18:H18"/>
    <mergeCell ref="E12:H12"/>
  </mergeCells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&amp;C11. melléklet a önkormányzati rendelethez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Layout" workbookViewId="0">
      <selection activeCell="H17" sqref="H17"/>
    </sheetView>
  </sheetViews>
  <sheetFormatPr defaultRowHeight="12.75" x14ac:dyDescent="0.2"/>
  <cols>
    <col min="1" max="1" width="14.28515625" customWidth="1"/>
    <col min="2" max="2" width="10.28515625" customWidth="1"/>
    <col min="3" max="3" width="9.85546875" customWidth="1"/>
    <col min="4" max="4" width="8.85546875" customWidth="1"/>
    <col min="5" max="5" width="9.42578125" customWidth="1"/>
    <col min="6" max="6" width="10" customWidth="1"/>
    <col min="7" max="7" width="10.140625" customWidth="1"/>
    <col min="8" max="8" width="11" customWidth="1"/>
    <col min="9" max="9" width="12.85546875" customWidth="1"/>
    <col min="10" max="10" width="14.7109375" customWidth="1"/>
  </cols>
  <sheetData>
    <row r="1" spans="1:10" x14ac:dyDescent="0.2">
      <c r="D1" s="20" t="s">
        <v>582</v>
      </c>
    </row>
    <row r="2" spans="1:10" x14ac:dyDescent="0.2">
      <c r="B2" s="370" t="s">
        <v>346</v>
      </c>
      <c r="C2" s="370"/>
      <c r="D2" s="370"/>
      <c r="E2" s="370"/>
      <c r="F2" s="370"/>
      <c r="G2" s="370"/>
      <c r="H2" s="271"/>
    </row>
    <row r="3" spans="1:10" x14ac:dyDescent="0.2">
      <c r="B3" s="370" t="s">
        <v>318</v>
      </c>
      <c r="C3" s="370"/>
      <c r="D3" s="370"/>
      <c r="E3" s="370"/>
      <c r="F3" s="370"/>
      <c r="G3" s="370"/>
      <c r="H3" s="370"/>
    </row>
    <row r="4" spans="1:10" x14ac:dyDescent="0.2">
      <c r="I4" t="s">
        <v>292</v>
      </c>
    </row>
    <row r="5" spans="1:10" x14ac:dyDescent="0.2">
      <c r="A5" s="371" t="s">
        <v>304</v>
      </c>
      <c r="B5" s="373" t="s">
        <v>319</v>
      </c>
      <c r="C5" s="374"/>
      <c r="D5" s="374"/>
      <c r="E5" s="375"/>
      <c r="F5" s="373" t="s">
        <v>22</v>
      </c>
      <c r="G5" s="374"/>
      <c r="H5" s="374"/>
      <c r="I5" s="375"/>
      <c r="J5" s="63"/>
    </row>
    <row r="6" spans="1:10" ht="56.25" x14ac:dyDescent="0.2">
      <c r="A6" s="372"/>
      <c r="B6" s="133" t="s">
        <v>320</v>
      </c>
      <c r="C6" s="133" t="s">
        <v>321</v>
      </c>
      <c r="D6" s="133" t="s">
        <v>345</v>
      </c>
      <c r="E6" s="134" t="s">
        <v>132</v>
      </c>
      <c r="F6" s="133" t="s">
        <v>320</v>
      </c>
      <c r="G6" s="133" t="s">
        <v>321</v>
      </c>
      <c r="H6" s="133" t="s">
        <v>322</v>
      </c>
      <c r="I6" s="134" t="s">
        <v>132</v>
      </c>
      <c r="J6" s="135" t="s">
        <v>323</v>
      </c>
    </row>
    <row r="7" spans="1:10" x14ac:dyDescent="0.2">
      <c r="A7" s="42" t="s">
        <v>342</v>
      </c>
      <c r="B7" s="136">
        <v>61486</v>
      </c>
      <c r="C7" s="136">
        <v>0</v>
      </c>
      <c r="D7" s="136">
        <v>0</v>
      </c>
      <c r="E7" s="136">
        <f t="shared" ref="E7:E12" si="0">SUM(B7:D7)</f>
        <v>61486</v>
      </c>
      <c r="F7" s="136">
        <v>67272</v>
      </c>
      <c r="G7" s="136">
        <v>0</v>
      </c>
      <c r="H7" s="136">
        <v>0</v>
      </c>
      <c r="I7" s="136">
        <f t="shared" ref="I7:I12" si="1">SUM(F7:H7)</f>
        <v>67272</v>
      </c>
      <c r="J7" s="137">
        <f t="shared" ref="J7:J11" si="2">E7-I7</f>
        <v>-5786</v>
      </c>
    </row>
    <row r="8" spans="1:10" x14ac:dyDescent="0.2">
      <c r="A8" s="42" t="s">
        <v>344</v>
      </c>
      <c r="B8" s="136">
        <v>19575</v>
      </c>
      <c r="C8" s="136">
        <v>63133</v>
      </c>
      <c r="D8" s="136">
        <v>0</v>
      </c>
      <c r="E8" s="136">
        <f t="shared" si="0"/>
        <v>82708</v>
      </c>
      <c r="F8" s="136">
        <v>27242</v>
      </c>
      <c r="G8" s="136">
        <v>64859</v>
      </c>
      <c r="H8" s="136">
        <v>0</v>
      </c>
      <c r="I8" s="136">
        <f t="shared" si="1"/>
        <v>92101</v>
      </c>
      <c r="J8" s="137">
        <f t="shared" si="2"/>
        <v>-9393</v>
      </c>
    </row>
    <row r="9" spans="1:10" x14ac:dyDescent="0.2">
      <c r="A9" s="42" t="s">
        <v>324</v>
      </c>
      <c r="B9" s="136">
        <v>5260</v>
      </c>
      <c r="C9" s="136">
        <v>0</v>
      </c>
      <c r="D9" s="136">
        <v>0</v>
      </c>
      <c r="E9" s="136">
        <f t="shared" si="0"/>
        <v>5260</v>
      </c>
      <c r="F9" s="136">
        <v>7034</v>
      </c>
      <c r="G9" s="136">
        <v>0</v>
      </c>
      <c r="H9" s="136">
        <v>0</v>
      </c>
      <c r="I9" s="136">
        <f t="shared" si="1"/>
        <v>7034</v>
      </c>
      <c r="J9" s="137">
        <f t="shared" si="2"/>
        <v>-1774</v>
      </c>
    </row>
    <row r="10" spans="1:10" x14ac:dyDescent="0.2">
      <c r="A10" s="42" t="s">
        <v>343</v>
      </c>
      <c r="B10" s="136">
        <v>51770</v>
      </c>
      <c r="C10" s="136">
        <v>0</v>
      </c>
      <c r="D10" s="136">
        <v>13293</v>
      </c>
      <c r="E10" s="136">
        <f t="shared" si="0"/>
        <v>65063</v>
      </c>
      <c r="F10" s="136">
        <v>66017</v>
      </c>
      <c r="G10" s="136">
        <v>0</v>
      </c>
      <c r="H10" s="136">
        <v>19644</v>
      </c>
      <c r="I10" s="136">
        <f t="shared" si="1"/>
        <v>85661</v>
      </c>
      <c r="J10" s="137">
        <f t="shared" si="2"/>
        <v>-20598</v>
      </c>
    </row>
    <row r="11" spans="1:10" x14ac:dyDescent="0.2">
      <c r="A11" s="42" t="s">
        <v>219</v>
      </c>
      <c r="B11" s="136">
        <v>317455</v>
      </c>
      <c r="C11" s="136">
        <v>142624</v>
      </c>
      <c r="D11" s="136">
        <v>0</v>
      </c>
      <c r="E11" s="136">
        <f t="shared" si="0"/>
        <v>460079</v>
      </c>
      <c r="F11" s="136">
        <v>224605</v>
      </c>
      <c r="G11" s="136">
        <v>176475</v>
      </c>
      <c r="H11" s="136"/>
      <c r="I11" s="136">
        <f t="shared" si="1"/>
        <v>401080</v>
      </c>
      <c r="J11" s="137">
        <f t="shared" si="2"/>
        <v>58999</v>
      </c>
    </row>
    <row r="12" spans="1:10" x14ac:dyDescent="0.2">
      <c r="A12" s="90" t="s">
        <v>325</v>
      </c>
      <c r="B12" s="138">
        <f>SUM(B7:B11)</f>
        <v>455546</v>
      </c>
      <c r="C12" s="138">
        <f>SUM(C7:C11)</f>
        <v>205757</v>
      </c>
      <c r="D12" s="136">
        <f>SUM(D7:D11)</f>
        <v>13293</v>
      </c>
      <c r="E12" s="138">
        <f t="shared" si="0"/>
        <v>674596</v>
      </c>
      <c r="F12" s="138">
        <f>SUM(F7:F11)</f>
        <v>392170</v>
      </c>
      <c r="G12" s="138">
        <f>SUM(G7:G11)</f>
        <v>241334</v>
      </c>
      <c r="H12" s="136">
        <f>SUM(H7:H11)</f>
        <v>19644</v>
      </c>
      <c r="I12" s="138">
        <f t="shared" si="1"/>
        <v>653148</v>
      </c>
      <c r="J12" s="137"/>
    </row>
    <row r="17" spans="5:7" x14ac:dyDescent="0.2">
      <c r="F17" t="s">
        <v>550</v>
      </c>
      <c r="G17" s="165"/>
    </row>
    <row r="18" spans="5:7" x14ac:dyDescent="0.2">
      <c r="E18" s="164"/>
    </row>
    <row r="20" spans="5:7" x14ac:dyDescent="0.2">
      <c r="F20" s="4"/>
    </row>
  </sheetData>
  <mergeCells count="5">
    <mergeCell ref="B2:H2"/>
    <mergeCell ref="B3:H3"/>
    <mergeCell ref="A5:A6"/>
    <mergeCell ref="B5:E5"/>
    <mergeCell ref="F5:I5"/>
  </mergeCells>
  <phoneticPr fontId="8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6"/>
  <sheetViews>
    <sheetView view="pageLayout" workbookViewId="0">
      <selection activeCell="E17" sqref="E17"/>
    </sheetView>
  </sheetViews>
  <sheetFormatPr defaultRowHeight="12.75" x14ac:dyDescent="0.2"/>
  <cols>
    <col min="1" max="1" width="4.28515625" customWidth="1"/>
    <col min="2" max="2" width="27.85546875" customWidth="1"/>
    <col min="4" max="6" width="10" customWidth="1"/>
    <col min="7" max="7" width="10" bestFit="1" customWidth="1"/>
    <col min="8" max="8" width="10.140625" customWidth="1"/>
    <col min="12" max="12" width="11.140625" customWidth="1"/>
  </cols>
  <sheetData>
    <row r="4" spans="1:13" x14ac:dyDescent="0.2">
      <c r="A4" s="35" t="s">
        <v>660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x14ac:dyDescent="0.2">
      <c r="K7" s="265" t="s">
        <v>292</v>
      </c>
      <c r="L7" s="265"/>
    </row>
    <row r="8" spans="1:13" ht="38.25" x14ac:dyDescent="0.2">
      <c r="A8" s="129" t="s">
        <v>290</v>
      </c>
      <c r="B8" s="105" t="s">
        <v>304</v>
      </c>
      <c r="C8" s="38" t="s">
        <v>305</v>
      </c>
      <c r="D8" s="130" t="s">
        <v>306</v>
      </c>
      <c r="E8" s="38" t="s">
        <v>307</v>
      </c>
      <c r="F8" s="131" t="s">
        <v>303</v>
      </c>
      <c r="G8" s="132" t="s">
        <v>308</v>
      </c>
      <c r="H8" s="132" t="s">
        <v>309</v>
      </c>
      <c r="I8" s="132" t="s">
        <v>310</v>
      </c>
      <c r="J8" s="132" t="s">
        <v>311</v>
      </c>
      <c r="K8" s="132" t="s">
        <v>369</v>
      </c>
      <c r="L8" s="131" t="s">
        <v>302</v>
      </c>
      <c r="M8" s="34"/>
    </row>
    <row r="9" spans="1:13" ht="18" customHeight="1" x14ac:dyDescent="0.2">
      <c r="A9" s="1">
        <v>1</v>
      </c>
      <c r="B9" s="2" t="s">
        <v>198</v>
      </c>
      <c r="C9" s="64">
        <v>37111106</v>
      </c>
      <c r="D9" s="2">
        <v>55940899</v>
      </c>
      <c r="E9" s="2">
        <v>19301038</v>
      </c>
      <c r="F9" s="6">
        <f>C9+D9+E9</f>
        <v>112353043</v>
      </c>
      <c r="G9" s="2">
        <v>63235845</v>
      </c>
      <c r="H9" s="2">
        <v>13255461</v>
      </c>
      <c r="I9" s="2">
        <v>35811168</v>
      </c>
      <c r="J9" s="2"/>
      <c r="K9" s="2">
        <v>50569</v>
      </c>
      <c r="L9" s="6">
        <f>SUM(G9:K9)</f>
        <v>112353043</v>
      </c>
    </row>
    <row r="10" spans="1:13" ht="18" customHeight="1" x14ac:dyDescent="0.2">
      <c r="A10" s="1">
        <v>2</v>
      </c>
      <c r="B10" s="2" t="s">
        <v>197</v>
      </c>
      <c r="C10" s="2">
        <v>1371614</v>
      </c>
      <c r="D10" s="2">
        <v>62878727</v>
      </c>
      <c r="E10" s="2">
        <v>5567238</v>
      </c>
      <c r="F10" s="6">
        <f>C10+D10+E10</f>
        <v>69817579</v>
      </c>
      <c r="G10" s="2">
        <v>45106868</v>
      </c>
      <c r="H10" s="2">
        <v>11880012</v>
      </c>
      <c r="I10" s="2">
        <v>12706717</v>
      </c>
      <c r="J10" s="2"/>
      <c r="K10" s="2">
        <v>123982</v>
      </c>
      <c r="L10" s="6">
        <f>SUM(G10:K10)</f>
        <v>69817579</v>
      </c>
    </row>
    <row r="11" spans="1:13" ht="18" customHeight="1" x14ac:dyDescent="0.2">
      <c r="A11" s="1">
        <v>3</v>
      </c>
      <c r="B11" s="2" t="s">
        <v>312</v>
      </c>
      <c r="C11" s="2">
        <v>658034</v>
      </c>
      <c r="D11" s="2">
        <v>4897657</v>
      </c>
      <c r="E11" s="2">
        <v>4666662</v>
      </c>
      <c r="F11" s="6">
        <f>C11+D11+E11</f>
        <v>10222353</v>
      </c>
      <c r="G11" s="2">
        <v>4685773</v>
      </c>
      <c r="H11" s="2">
        <v>1184005</v>
      </c>
      <c r="I11" s="2">
        <v>4314735</v>
      </c>
      <c r="J11" s="2"/>
      <c r="K11" s="2">
        <v>37840</v>
      </c>
      <c r="L11" s="6">
        <f>SUM(G11:K11)</f>
        <v>10222353</v>
      </c>
    </row>
    <row r="12" spans="1:13" ht="18" customHeight="1" x14ac:dyDescent="0.2">
      <c r="A12" s="1">
        <v>4</v>
      </c>
      <c r="B12" s="2" t="s">
        <v>144</v>
      </c>
      <c r="C12" s="2">
        <v>858235</v>
      </c>
      <c r="D12" s="2">
        <v>48410600</v>
      </c>
      <c r="E12" s="2">
        <v>10712514</v>
      </c>
      <c r="F12" s="6">
        <f>C12+D12+E12</f>
        <v>59981349</v>
      </c>
      <c r="G12" s="2">
        <v>40936919</v>
      </c>
      <c r="H12" s="2">
        <v>10226083</v>
      </c>
      <c r="I12" s="2">
        <v>8233809</v>
      </c>
      <c r="J12" s="2"/>
      <c r="K12" s="2">
        <v>584538</v>
      </c>
      <c r="L12" s="6">
        <f>SUM(G12:K12)</f>
        <v>59981349</v>
      </c>
    </row>
    <row r="13" spans="1:13" ht="18" customHeight="1" x14ac:dyDescent="0.2">
      <c r="A13" s="303" t="s">
        <v>313</v>
      </c>
      <c r="B13" s="281"/>
      <c r="C13" s="6">
        <f>SUM(C9:C12)</f>
        <v>39998989</v>
      </c>
      <c r="D13" s="6">
        <f t="shared" ref="D13:J13" si="0">SUM(D9:D12)</f>
        <v>172127883</v>
      </c>
      <c r="E13" s="6">
        <f>SUM(E9:E12)</f>
        <v>40247452</v>
      </c>
      <c r="F13" s="6">
        <f>C13+D13+E13</f>
        <v>252374324</v>
      </c>
      <c r="G13" s="6">
        <f>SUM(G9:G12)</f>
        <v>153965405</v>
      </c>
      <c r="H13" s="6">
        <f t="shared" si="0"/>
        <v>36545561</v>
      </c>
      <c r="I13" s="6">
        <f t="shared" si="0"/>
        <v>61066429</v>
      </c>
      <c r="J13" s="6">
        <f t="shared" si="0"/>
        <v>0</v>
      </c>
      <c r="K13" s="6">
        <f>SUM(K9:K12)</f>
        <v>796929</v>
      </c>
      <c r="L13" s="6">
        <f>SUM(G13:K13)</f>
        <v>252374324</v>
      </c>
    </row>
    <row r="16" spans="1:13" x14ac:dyDescent="0.2">
      <c r="C16" s="49"/>
      <c r="E16" t="s">
        <v>550</v>
      </c>
    </row>
  </sheetData>
  <mergeCells count="2">
    <mergeCell ref="A13:B13"/>
    <mergeCell ref="K7:L7"/>
  </mergeCells>
  <phoneticPr fontId="8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&amp;C12. melléklet a  önkormányzati rendelethez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Layout" workbookViewId="0">
      <selection activeCell="B22" sqref="B22"/>
    </sheetView>
  </sheetViews>
  <sheetFormatPr defaultRowHeight="15" x14ac:dyDescent="0.25"/>
  <cols>
    <col min="1" max="1" width="47.140625" style="172" customWidth="1"/>
    <col min="2" max="2" width="13.140625" style="172" customWidth="1"/>
    <col min="3" max="3" width="13.7109375" style="172" customWidth="1"/>
    <col min="4" max="4" width="11.140625" style="172" customWidth="1"/>
    <col min="5" max="5" width="11.5703125" style="172" customWidth="1"/>
    <col min="6" max="6" width="12.42578125" style="172" customWidth="1"/>
    <col min="7" max="7" width="13.5703125" style="172" customWidth="1"/>
    <col min="8" max="16384" width="9.140625" style="172"/>
  </cols>
  <sheetData>
    <row r="1" spans="1:7" x14ac:dyDescent="0.25">
      <c r="A1" s="376" t="s">
        <v>653</v>
      </c>
      <c r="B1" s="376"/>
      <c r="C1" s="376"/>
      <c r="D1" s="376"/>
      <c r="E1" s="376"/>
      <c r="F1" s="376"/>
      <c r="G1" s="376"/>
    </row>
    <row r="3" spans="1:7" x14ac:dyDescent="0.25">
      <c r="F3" s="377" t="s">
        <v>292</v>
      </c>
      <c r="G3" s="378"/>
    </row>
    <row r="4" spans="1:7" ht="30" x14ac:dyDescent="0.25">
      <c r="A4" s="173" t="s">
        <v>2</v>
      </c>
      <c r="B4" s="174" t="s">
        <v>219</v>
      </c>
      <c r="C4" s="175" t="s">
        <v>144</v>
      </c>
      <c r="D4" s="176" t="s">
        <v>405</v>
      </c>
      <c r="E4" s="175" t="s">
        <v>324</v>
      </c>
      <c r="F4" s="177" t="s">
        <v>198</v>
      </c>
      <c r="G4" s="176" t="s">
        <v>132</v>
      </c>
    </row>
    <row r="5" spans="1:7" x14ac:dyDescent="0.25">
      <c r="A5" s="178" t="s">
        <v>406</v>
      </c>
      <c r="B5" s="179">
        <v>727979864</v>
      </c>
      <c r="C5" s="179">
        <v>242</v>
      </c>
      <c r="D5" s="179">
        <v>272933</v>
      </c>
      <c r="E5" s="179">
        <v>482724</v>
      </c>
      <c r="F5" s="179">
        <v>35904762</v>
      </c>
      <c r="G5" s="179">
        <f>SUM(B5:F5)</f>
        <v>764640525</v>
      </c>
    </row>
    <row r="6" spans="1:7" x14ac:dyDescent="0.25">
      <c r="A6" s="178" t="s">
        <v>407</v>
      </c>
      <c r="B6" s="179">
        <v>294621342</v>
      </c>
      <c r="C6" s="179">
        <v>59981349</v>
      </c>
      <c r="D6" s="179">
        <v>69817579</v>
      </c>
      <c r="E6" s="179">
        <v>10222353</v>
      </c>
      <c r="F6" s="179">
        <v>112353043</v>
      </c>
      <c r="G6" s="179">
        <f t="shared" ref="G6:G23" si="0">SUM(B6:F6)</f>
        <v>546995666</v>
      </c>
    </row>
    <row r="7" spans="1:7" x14ac:dyDescent="0.25">
      <c r="A7" s="180" t="s">
        <v>408</v>
      </c>
      <c r="B7" s="179">
        <f>B5-B6</f>
        <v>433358522</v>
      </c>
      <c r="C7" s="179">
        <f>C5-C6</f>
        <v>-59981107</v>
      </c>
      <c r="D7" s="179">
        <f>D5-D6</f>
        <v>-69544646</v>
      </c>
      <c r="E7" s="179">
        <f t="shared" ref="E7:F7" si="1">E5-E6</f>
        <v>-9739629</v>
      </c>
      <c r="F7" s="179">
        <f t="shared" si="1"/>
        <v>-76448281</v>
      </c>
      <c r="G7" s="179">
        <f t="shared" si="0"/>
        <v>217644859</v>
      </c>
    </row>
    <row r="8" spans="1:7" x14ac:dyDescent="0.25">
      <c r="A8" s="178" t="s">
        <v>409</v>
      </c>
      <c r="B8" s="179">
        <v>52411512</v>
      </c>
      <c r="C8" s="179">
        <v>66090995</v>
      </c>
      <c r="D8" s="179">
        <v>70919745</v>
      </c>
      <c r="E8" s="179">
        <v>9924254</v>
      </c>
      <c r="F8" s="179">
        <v>77831777</v>
      </c>
      <c r="G8" s="179">
        <f t="shared" si="0"/>
        <v>277178283</v>
      </c>
    </row>
    <row r="9" spans="1:7" x14ac:dyDescent="0.25">
      <c r="A9" s="178" t="s">
        <v>410</v>
      </c>
      <c r="B9" s="179">
        <v>235716667</v>
      </c>
      <c r="C9" s="179"/>
      <c r="D9" s="179"/>
      <c r="E9" s="179"/>
      <c r="F9" s="179"/>
      <c r="G9" s="179">
        <f t="shared" si="0"/>
        <v>235716667</v>
      </c>
    </row>
    <row r="10" spans="1:7" x14ac:dyDescent="0.25">
      <c r="A10" s="180" t="s">
        <v>411</v>
      </c>
      <c r="B10" s="179">
        <f>B8-B9</f>
        <v>-183305155</v>
      </c>
      <c r="C10" s="179">
        <f>C8-C9</f>
        <v>66090995</v>
      </c>
      <c r="D10" s="179">
        <f>D8-D9</f>
        <v>70919745</v>
      </c>
      <c r="E10" s="179">
        <f t="shared" ref="E10:F10" si="2">E8-E9</f>
        <v>9924254</v>
      </c>
      <c r="F10" s="179">
        <f t="shared" si="2"/>
        <v>77831777</v>
      </c>
      <c r="G10" s="179">
        <f t="shared" si="0"/>
        <v>41461616</v>
      </c>
    </row>
    <row r="11" spans="1:7" x14ac:dyDescent="0.25">
      <c r="A11" s="180" t="s">
        <v>412</v>
      </c>
      <c r="B11" s="179">
        <f>+B7+B10</f>
        <v>250053367</v>
      </c>
      <c r="C11" s="179">
        <f>+C7+C10</f>
        <v>6109888</v>
      </c>
      <c r="D11" s="179">
        <f>+D7+D10</f>
        <v>1375099</v>
      </c>
      <c r="E11" s="179">
        <f t="shared" ref="E11:F11" si="3">+E7+E10</f>
        <v>184625</v>
      </c>
      <c r="F11" s="179">
        <f t="shared" si="3"/>
        <v>1383496</v>
      </c>
      <c r="G11" s="179">
        <f t="shared" si="0"/>
        <v>259106475</v>
      </c>
    </row>
    <row r="12" spans="1:7" x14ac:dyDescent="0.25">
      <c r="A12" s="178" t="s">
        <v>413</v>
      </c>
      <c r="B12" s="179"/>
      <c r="C12" s="179"/>
      <c r="D12" s="179"/>
      <c r="E12" s="179"/>
      <c r="F12" s="179"/>
      <c r="G12" s="179">
        <f t="shared" si="0"/>
        <v>0</v>
      </c>
    </row>
    <row r="13" spans="1:7" x14ac:dyDescent="0.25">
      <c r="A13" s="178" t="s">
        <v>414</v>
      </c>
      <c r="B13" s="179"/>
      <c r="C13" s="179"/>
      <c r="D13" s="179"/>
      <c r="E13" s="179"/>
      <c r="F13" s="179"/>
      <c r="G13" s="179">
        <f t="shared" si="0"/>
        <v>0</v>
      </c>
    </row>
    <row r="14" spans="1:7" x14ac:dyDescent="0.25">
      <c r="A14" s="180" t="s">
        <v>415</v>
      </c>
      <c r="B14" s="179"/>
      <c r="C14" s="179"/>
      <c r="D14" s="179"/>
      <c r="E14" s="179"/>
      <c r="F14" s="179"/>
      <c r="G14" s="179">
        <f t="shared" si="0"/>
        <v>0</v>
      </c>
    </row>
    <row r="15" spans="1:7" x14ac:dyDescent="0.25">
      <c r="A15" s="178" t="s">
        <v>416</v>
      </c>
      <c r="B15" s="179"/>
      <c r="C15" s="179"/>
      <c r="D15" s="179"/>
      <c r="E15" s="179"/>
      <c r="F15" s="179"/>
      <c r="G15" s="179">
        <f t="shared" si="0"/>
        <v>0</v>
      </c>
    </row>
    <row r="16" spans="1:7" x14ac:dyDescent="0.25">
      <c r="A16" s="178" t="s">
        <v>417</v>
      </c>
      <c r="B16" s="179"/>
      <c r="C16" s="179"/>
      <c r="D16" s="179"/>
      <c r="E16" s="179"/>
      <c r="F16" s="179"/>
      <c r="G16" s="179">
        <f t="shared" si="0"/>
        <v>0</v>
      </c>
    </row>
    <row r="17" spans="1:7" x14ac:dyDescent="0.25">
      <c r="A17" s="180" t="s">
        <v>418</v>
      </c>
      <c r="B17" s="179"/>
      <c r="C17" s="179"/>
      <c r="D17" s="179"/>
      <c r="E17" s="179"/>
      <c r="F17" s="179"/>
      <c r="G17" s="179">
        <f t="shared" si="0"/>
        <v>0</v>
      </c>
    </row>
    <row r="18" spans="1:7" x14ac:dyDescent="0.25">
      <c r="A18" s="180" t="s">
        <v>419</v>
      </c>
      <c r="B18" s="179"/>
      <c r="C18" s="179"/>
      <c r="D18" s="179"/>
      <c r="E18" s="179"/>
      <c r="F18" s="179"/>
      <c r="G18" s="179">
        <f t="shared" si="0"/>
        <v>0</v>
      </c>
    </row>
    <row r="19" spans="1:7" x14ac:dyDescent="0.25">
      <c r="A19" s="180" t="s">
        <v>420</v>
      </c>
      <c r="B19" s="179">
        <f>B11</f>
        <v>250053367</v>
      </c>
      <c r="C19" s="179">
        <f>C11</f>
        <v>6109888</v>
      </c>
      <c r="D19" s="179">
        <f t="shared" ref="D19:F19" si="4">D11</f>
        <v>1375099</v>
      </c>
      <c r="E19" s="179">
        <f t="shared" si="4"/>
        <v>184625</v>
      </c>
      <c r="F19" s="179">
        <f t="shared" si="4"/>
        <v>1383496</v>
      </c>
      <c r="G19" s="179">
        <f t="shared" si="0"/>
        <v>259106475</v>
      </c>
    </row>
    <row r="20" spans="1:7" ht="30" x14ac:dyDescent="0.25">
      <c r="A20" s="181" t="s">
        <v>421</v>
      </c>
      <c r="B20" s="179">
        <v>244255066</v>
      </c>
      <c r="C20" s="179"/>
      <c r="D20" s="179"/>
      <c r="E20" s="179"/>
      <c r="F20" s="179"/>
      <c r="G20" s="179">
        <f t="shared" si="0"/>
        <v>244255066</v>
      </c>
    </row>
    <row r="21" spans="1:7" x14ac:dyDescent="0.25">
      <c r="A21" s="180" t="s">
        <v>422</v>
      </c>
      <c r="B21" s="179">
        <v>5798301</v>
      </c>
      <c r="C21" s="179">
        <f>C19</f>
        <v>6109888</v>
      </c>
      <c r="D21" s="179">
        <f t="shared" ref="D21:F21" si="5">D19</f>
        <v>1375099</v>
      </c>
      <c r="E21" s="179">
        <f t="shared" si="5"/>
        <v>184625</v>
      </c>
      <c r="F21" s="179">
        <f t="shared" si="5"/>
        <v>1383496</v>
      </c>
      <c r="G21" s="179">
        <f t="shared" si="0"/>
        <v>14851409</v>
      </c>
    </row>
    <row r="22" spans="1:7" ht="30" x14ac:dyDescent="0.25">
      <c r="A22" s="181" t="s">
        <v>423</v>
      </c>
      <c r="B22" s="179"/>
      <c r="C22" s="179"/>
      <c r="D22" s="179"/>
      <c r="E22" s="179"/>
      <c r="F22" s="179"/>
      <c r="G22" s="179">
        <f t="shared" si="0"/>
        <v>0</v>
      </c>
    </row>
    <row r="23" spans="1:7" ht="30" x14ac:dyDescent="0.25">
      <c r="A23" s="181" t="s">
        <v>424</v>
      </c>
      <c r="B23" s="179"/>
      <c r="C23" s="179"/>
      <c r="D23" s="179"/>
      <c r="E23" s="179"/>
      <c r="F23" s="179"/>
      <c r="G23" s="179">
        <f t="shared" si="0"/>
        <v>0</v>
      </c>
    </row>
  </sheetData>
  <mergeCells count="2">
    <mergeCell ref="A1:G1"/>
    <mergeCell ref="F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&amp;C13. melléklet a  önkormányzati rendelethez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view="pageLayout" topLeftCell="A7" workbookViewId="0">
      <selection activeCell="D18" sqref="D18"/>
    </sheetView>
  </sheetViews>
  <sheetFormatPr defaultRowHeight="15" x14ac:dyDescent="0.25"/>
  <cols>
    <col min="1" max="1" width="26" style="172" customWidth="1"/>
    <col min="2" max="2" width="12" style="172" customWidth="1"/>
    <col min="3" max="3" width="12.5703125" style="172" customWidth="1"/>
    <col min="4" max="4" width="10.42578125" style="172" customWidth="1"/>
    <col min="5" max="5" width="10.5703125" style="172" bestFit="1" customWidth="1"/>
    <col min="6" max="9" width="9.5703125" style="172" bestFit="1" customWidth="1"/>
    <col min="10" max="10" width="8.140625" style="172" customWidth="1"/>
    <col min="11" max="11" width="7.85546875" style="172" customWidth="1"/>
    <col min="12" max="12" width="12" style="172" customWidth="1"/>
    <col min="13" max="13" width="12.7109375" style="172" customWidth="1"/>
    <col min="14" max="16384" width="9.140625" style="172"/>
  </cols>
  <sheetData>
    <row r="1" spans="1:13" x14ac:dyDescent="0.25">
      <c r="A1" s="182" t="s">
        <v>654</v>
      </c>
      <c r="B1" s="182"/>
      <c r="C1" s="182"/>
      <c r="D1" s="182"/>
      <c r="E1" s="182"/>
      <c r="F1" s="182"/>
      <c r="G1" s="182"/>
      <c r="H1" s="183"/>
      <c r="I1" s="183"/>
      <c r="J1" s="183"/>
      <c r="K1" s="183"/>
      <c r="L1" s="183"/>
      <c r="M1" s="183"/>
    </row>
    <row r="2" spans="1:13" x14ac:dyDescent="0.25">
      <c r="A2" s="182"/>
      <c r="B2" s="182"/>
      <c r="C2" s="182"/>
      <c r="D2" s="182"/>
      <c r="E2" s="182"/>
      <c r="F2" s="182"/>
      <c r="G2" s="182"/>
      <c r="H2" s="183"/>
      <c r="I2" s="183"/>
      <c r="J2" s="183"/>
      <c r="K2" s="183"/>
      <c r="L2" s="183"/>
      <c r="M2" s="183"/>
    </row>
    <row r="3" spans="1:13" x14ac:dyDescent="0.25">
      <c r="A3" s="184"/>
      <c r="B3" s="184"/>
      <c r="C3" s="184"/>
      <c r="D3" s="184"/>
      <c r="E3" s="184"/>
      <c r="F3" s="184"/>
      <c r="L3" s="377" t="s">
        <v>292</v>
      </c>
      <c r="M3" s="378"/>
    </row>
    <row r="4" spans="1:13" x14ac:dyDescent="0.25">
      <c r="A4" s="380" t="s">
        <v>2</v>
      </c>
      <c r="B4" s="382" t="s">
        <v>219</v>
      </c>
      <c r="C4" s="382"/>
      <c r="D4" s="382" t="s">
        <v>425</v>
      </c>
      <c r="E4" s="382"/>
      <c r="F4" s="382" t="s">
        <v>405</v>
      </c>
      <c r="G4" s="382"/>
      <c r="H4" s="178" t="s">
        <v>198</v>
      </c>
      <c r="I4" s="178"/>
      <c r="J4" s="383" t="s">
        <v>324</v>
      </c>
      <c r="K4" s="383"/>
      <c r="L4" s="379" t="s">
        <v>132</v>
      </c>
      <c r="M4" s="379"/>
    </row>
    <row r="5" spans="1:13" x14ac:dyDescent="0.25">
      <c r="A5" s="381"/>
      <c r="B5" s="173" t="s">
        <v>426</v>
      </c>
      <c r="C5" s="173" t="s">
        <v>427</v>
      </c>
      <c r="D5" s="173" t="s">
        <v>426</v>
      </c>
      <c r="E5" s="173" t="s">
        <v>427</v>
      </c>
      <c r="F5" s="173" t="s">
        <v>426</v>
      </c>
      <c r="G5" s="173" t="s">
        <v>427</v>
      </c>
      <c r="H5" s="173" t="s">
        <v>426</v>
      </c>
      <c r="I5" s="173" t="s">
        <v>427</v>
      </c>
      <c r="J5" s="173" t="s">
        <v>426</v>
      </c>
      <c r="K5" s="173" t="s">
        <v>427</v>
      </c>
      <c r="L5" s="173" t="s">
        <v>426</v>
      </c>
      <c r="M5" s="173" t="s">
        <v>427</v>
      </c>
    </row>
    <row r="6" spans="1:13" x14ac:dyDescent="0.25">
      <c r="A6" s="185" t="s">
        <v>428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</row>
    <row r="7" spans="1:13" x14ac:dyDescent="0.25">
      <c r="A7" s="178" t="s">
        <v>429</v>
      </c>
      <c r="B7" s="179">
        <v>422641</v>
      </c>
      <c r="C7" s="179">
        <v>0</v>
      </c>
      <c r="D7" s="179"/>
      <c r="E7" s="179"/>
      <c r="F7" s="179"/>
      <c r="G7" s="179"/>
      <c r="H7" s="179"/>
      <c r="I7" s="179"/>
      <c r="J7" s="179"/>
      <c r="K7" s="179"/>
      <c r="L7" s="179">
        <f>B7+D7+F7+H7+J7</f>
        <v>422641</v>
      </c>
      <c r="M7" s="179">
        <f>C7+E7+G7+I7+K7</f>
        <v>0</v>
      </c>
    </row>
    <row r="8" spans="1:13" x14ac:dyDescent="0.25">
      <c r="A8" s="178" t="s">
        <v>430</v>
      </c>
      <c r="B8" s="179">
        <v>15845489</v>
      </c>
      <c r="C8" s="179">
        <v>15267662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</row>
    <row r="9" spans="1:13" x14ac:dyDescent="0.25">
      <c r="A9" s="180" t="s">
        <v>431</v>
      </c>
      <c r="B9" s="179">
        <f>SUM(B7:B8)</f>
        <v>16268130</v>
      </c>
      <c r="C9" s="179">
        <f t="shared" ref="C9:M9" si="0">SUM(C7:C8)</f>
        <v>15267662</v>
      </c>
      <c r="D9" s="179">
        <f t="shared" si="0"/>
        <v>0</v>
      </c>
      <c r="E9" s="179">
        <f t="shared" si="0"/>
        <v>0</v>
      </c>
      <c r="F9" s="179">
        <f t="shared" si="0"/>
        <v>0</v>
      </c>
      <c r="G9" s="179">
        <f t="shared" si="0"/>
        <v>0</v>
      </c>
      <c r="H9" s="179">
        <f t="shared" si="0"/>
        <v>0</v>
      </c>
      <c r="I9" s="179">
        <f t="shared" si="0"/>
        <v>0</v>
      </c>
      <c r="J9" s="179">
        <f t="shared" si="0"/>
        <v>0</v>
      </c>
      <c r="K9" s="179">
        <f t="shared" si="0"/>
        <v>0</v>
      </c>
      <c r="L9" s="179">
        <f t="shared" si="0"/>
        <v>422641</v>
      </c>
      <c r="M9" s="179">
        <f t="shared" si="0"/>
        <v>0</v>
      </c>
    </row>
    <row r="10" spans="1:13" x14ac:dyDescent="0.25">
      <c r="A10" s="178" t="s">
        <v>432</v>
      </c>
      <c r="B10" s="179">
        <v>3904019428</v>
      </c>
      <c r="C10" s="179">
        <v>3780479821</v>
      </c>
      <c r="D10" s="179"/>
      <c r="E10" s="179"/>
      <c r="F10" s="179"/>
      <c r="G10" s="179"/>
      <c r="H10" s="179"/>
      <c r="I10" s="179"/>
      <c r="J10" s="179"/>
      <c r="K10" s="179"/>
      <c r="L10" s="179">
        <f>B10+D10+F10+H10+J10</f>
        <v>3904019428</v>
      </c>
      <c r="M10" s="179">
        <f>C10+E10+G10+I10+K10</f>
        <v>3780479821</v>
      </c>
    </row>
    <row r="11" spans="1:13" x14ac:dyDescent="0.25">
      <c r="A11" s="178" t="s">
        <v>433</v>
      </c>
      <c r="B11" s="179">
        <v>43808386</v>
      </c>
      <c r="C11" s="179">
        <v>38451599</v>
      </c>
      <c r="D11" s="179">
        <v>1268579</v>
      </c>
      <c r="E11" s="179">
        <v>1093623</v>
      </c>
      <c r="F11" s="179">
        <v>276116</v>
      </c>
      <c r="G11" s="179">
        <v>226737</v>
      </c>
      <c r="H11" s="179">
        <v>187981</v>
      </c>
      <c r="I11" s="179">
        <v>147233</v>
      </c>
      <c r="J11" s="179">
        <v>134474</v>
      </c>
      <c r="K11" s="179">
        <v>88430</v>
      </c>
      <c r="L11" s="179">
        <f t="shared" ref="L11:M15" si="1">B11+D11+F11+H11+J11</f>
        <v>45675536</v>
      </c>
      <c r="M11" s="179">
        <f t="shared" si="1"/>
        <v>40007622</v>
      </c>
    </row>
    <row r="12" spans="1:13" x14ac:dyDescent="0.25">
      <c r="A12" s="178" t="s">
        <v>434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>
        <f t="shared" si="1"/>
        <v>0</v>
      </c>
      <c r="M12" s="179">
        <f t="shared" si="1"/>
        <v>0</v>
      </c>
    </row>
    <row r="13" spans="1:13" x14ac:dyDescent="0.25">
      <c r="A13" s="178" t="s">
        <v>435</v>
      </c>
      <c r="B13" s="179">
        <v>120000</v>
      </c>
      <c r="C13" s="179">
        <v>6655314</v>
      </c>
      <c r="D13" s="179"/>
      <c r="E13" s="179"/>
      <c r="F13" s="179"/>
      <c r="G13" s="179"/>
      <c r="H13" s="179"/>
      <c r="I13" s="179"/>
      <c r="J13" s="179"/>
      <c r="K13" s="179"/>
      <c r="L13" s="179">
        <f t="shared" si="1"/>
        <v>120000</v>
      </c>
      <c r="M13" s="179">
        <f t="shared" si="1"/>
        <v>6655314</v>
      </c>
    </row>
    <row r="14" spans="1:13" x14ac:dyDescent="0.25">
      <c r="A14" s="180" t="s">
        <v>436</v>
      </c>
      <c r="B14" s="179">
        <f>SUM(B10:B13)</f>
        <v>3947947814</v>
      </c>
      <c r="C14" s="179">
        <f t="shared" ref="C14:M14" si="2">SUM(C10:C13)</f>
        <v>3825586734</v>
      </c>
      <c r="D14" s="179">
        <f t="shared" si="2"/>
        <v>1268579</v>
      </c>
      <c r="E14" s="179">
        <f t="shared" si="2"/>
        <v>1093623</v>
      </c>
      <c r="F14" s="179">
        <f t="shared" si="2"/>
        <v>276116</v>
      </c>
      <c r="G14" s="179">
        <f t="shared" si="2"/>
        <v>226737</v>
      </c>
      <c r="H14" s="179">
        <f t="shared" si="2"/>
        <v>187981</v>
      </c>
      <c r="I14" s="179">
        <f t="shared" si="2"/>
        <v>147233</v>
      </c>
      <c r="J14" s="179">
        <f t="shared" si="2"/>
        <v>134474</v>
      </c>
      <c r="K14" s="179">
        <f t="shared" si="2"/>
        <v>88430</v>
      </c>
      <c r="L14" s="179">
        <f t="shared" si="2"/>
        <v>3949814964</v>
      </c>
      <c r="M14" s="179">
        <f t="shared" si="2"/>
        <v>3827142757</v>
      </c>
    </row>
    <row r="15" spans="1:13" x14ac:dyDescent="0.25">
      <c r="A15" s="178" t="s">
        <v>437</v>
      </c>
      <c r="B15" s="179">
        <v>81704000</v>
      </c>
      <c r="C15" s="179">
        <v>81704000</v>
      </c>
      <c r="D15" s="179"/>
      <c r="E15" s="179"/>
      <c r="F15" s="179"/>
      <c r="G15" s="179"/>
      <c r="H15" s="179"/>
      <c r="I15" s="179"/>
      <c r="J15" s="179"/>
      <c r="K15" s="179"/>
      <c r="L15" s="179">
        <f t="shared" si="1"/>
        <v>81704000</v>
      </c>
      <c r="M15" s="179">
        <f t="shared" si="1"/>
        <v>81704000</v>
      </c>
    </row>
    <row r="16" spans="1:13" x14ac:dyDescent="0.25">
      <c r="A16" s="178" t="s">
        <v>438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</row>
    <row r="17" spans="1:13" ht="30" x14ac:dyDescent="0.25">
      <c r="A17" s="181" t="s">
        <v>439</v>
      </c>
      <c r="B17" s="179">
        <f>SUM(B15:B16)</f>
        <v>81704000</v>
      </c>
      <c r="C17" s="179">
        <f t="shared" ref="C17:M17" si="3">SUM(C15:C16)</f>
        <v>81704000</v>
      </c>
      <c r="D17" s="179">
        <f t="shared" si="3"/>
        <v>0</v>
      </c>
      <c r="E17" s="179">
        <f t="shared" si="3"/>
        <v>0</v>
      </c>
      <c r="F17" s="179">
        <f t="shared" si="3"/>
        <v>0</v>
      </c>
      <c r="G17" s="179">
        <f t="shared" si="3"/>
        <v>0</v>
      </c>
      <c r="H17" s="179">
        <f t="shared" si="3"/>
        <v>0</v>
      </c>
      <c r="I17" s="179">
        <f t="shared" si="3"/>
        <v>0</v>
      </c>
      <c r="J17" s="179">
        <f t="shared" si="3"/>
        <v>0</v>
      </c>
      <c r="K17" s="179">
        <f t="shared" si="3"/>
        <v>0</v>
      </c>
      <c r="L17" s="179">
        <f t="shared" si="3"/>
        <v>81704000</v>
      </c>
      <c r="M17" s="179">
        <f t="shared" si="3"/>
        <v>81704000</v>
      </c>
    </row>
    <row r="18" spans="1:13" ht="45" x14ac:dyDescent="0.25">
      <c r="A18" s="181" t="s">
        <v>440</v>
      </c>
      <c r="B18" s="179">
        <v>326474039</v>
      </c>
      <c r="C18" s="179">
        <v>319570961</v>
      </c>
      <c r="D18" s="179"/>
      <c r="E18" s="179"/>
      <c r="F18" s="179"/>
      <c r="G18" s="179"/>
      <c r="H18" s="179"/>
      <c r="I18" s="179"/>
      <c r="J18" s="179"/>
      <c r="K18" s="179"/>
      <c r="L18" s="179">
        <f t="shared" ref="L18:M20" si="4">B18+D18+F18+H18+J18</f>
        <v>326474039</v>
      </c>
      <c r="M18" s="179">
        <f t="shared" si="4"/>
        <v>319570961</v>
      </c>
    </row>
    <row r="19" spans="1:13" ht="45" x14ac:dyDescent="0.25">
      <c r="A19" s="181" t="s">
        <v>441</v>
      </c>
      <c r="B19" s="187">
        <f>B9+B14+B17+B18</f>
        <v>4372393983</v>
      </c>
      <c r="C19" s="187">
        <f>C9+C14+C17+C18</f>
        <v>4242129357</v>
      </c>
      <c r="D19" s="187">
        <f t="shared" ref="D19:M19" si="5">D9+D14+D17+D18</f>
        <v>1268579</v>
      </c>
      <c r="E19" s="187">
        <f t="shared" si="5"/>
        <v>1093623</v>
      </c>
      <c r="F19" s="187">
        <f t="shared" si="5"/>
        <v>276116</v>
      </c>
      <c r="G19" s="187">
        <f t="shared" si="5"/>
        <v>226737</v>
      </c>
      <c r="H19" s="187">
        <f t="shared" si="5"/>
        <v>187981</v>
      </c>
      <c r="I19" s="187">
        <f t="shared" si="5"/>
        <v>147233</v>
      </c>
      <c r="J19" s="187">
        <f t="shared" si="5"/>
        <v>134474</v>
      </c>
      <c r="K19" s="187">
        <f t="shared" si="5"/>
        <v>88430</v>
      </c>
      <c r="L19" s="187">
        <f t="shared" si="5"/>
        <v>4358415644</v>
      </c>
      <c r="M19" s="187">
        <f t="shared" si="5"/>
        <v>4228417718</v>
      </c>
    </row>
    <row r="20" spans="1:13" x14ac:dyDescent="0.25">
      <c r="A20" s="181" t="s">
        <v>442</v>
      </c>
      <c r="B20" s="179">
        <v>5641762</v>
      </c>
      <c r="C20" s="179">
        <v>7733308</v>
      </c>
      <c r="D20" s="179"/>
      <c r="E20" s="179"/>
      <c r="F20" s="179"/>
      <c r="G20" s="179"/>
      <c r="H20" s="179"/>
      <c r="I20" s="179"/>
      <c r="J20" s="179"/>
      <c r="K20" s="179"/>
      <c r="L20" s="179">
        <f t="shared" si="4"/>
        <v>5641762</v>
      </c>
      <c r="M20" s="179">
        <f t="shared" si="4"/>
        <v>7733308</v>
      </c>
    </row>
    <row r="21" spans="1:13" x14ac:dyDescent="0.25">
      <c r="A21" s="181" t="s">
        <v>443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</row>
    <row r="22" spans="1:13" ht="30" x14ac:dyDescent="0.25">
      <c r="A22" s="181" t="s">
        <v>444</v>
      </c>
      <c r="B22" s="187">
        <f>SUM(B20:B21)</f>
        <v>5641762</v>
      </c>
      <c r="C22" s="187">
        <f t="shared" ref="C22:M22" si="6">SUM(C20:C21)</f>
        <v>7733308</v>
      </c>
      <c r="D22" s="187">
        <f t="shared" si="6"/>
        <v>0</v>
      </c>
      <c r="E22" s="187">
        <f t="shared" si="6"/>
        <v>0</v>
      </c>
      <c r="F22" s="187">
        <f t="shared" si="6"/>
        <v>0</v>
      </c>
      <c r="G22" s="187">
        <f t="shared" si="6"/>
        <v>0</v>
      </c>
      <c r="H22" s="187">
        <f t="shared" si="6"/>
        <v>0</v>
      </c>
      <c r="I22" s="187">
        <f t="shared" si="6"/>
        <v>0</v>
      </c>
      <c r="J22" s="187">
        <f t="shared" si="6"/>
        <v>0</v>
      </c>
      <c r="K22" s="187">
        <f t="shared" si="6"/>
        <v>0</v>
      </c>
      <c r="L22" s="187">
        <f t="shared" si="6"/>
        <v>5641762</v>
      </c>
      <c r="M22" s="187">
        <f t="shared" si="6"/>
        <v>7733308</v>
      </c>
    </row>
    <row r="23" spans="1:13" x14ac:dyDescent="0.25">
      <c r="A23" s="188" t="s">
        <v>445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</row>
    <row r="24" spans="1:13" x14ac:dyDescent="0.25">
      <c r="A24" s="189" t="s">
        <v>446</v>
      </c>
      <c r="B24" s="179">
        <v>174085</v>
      </c>
      <c r="C24" s="179">
        <v>301290</v>
      </c>
      <c r="D24" s="179">
        <v>56935</v>
      </c>
      <c r="E24" s="179">
        <v>53655</v>
      </c>
      <c r="F24" s="179">
        <v>105030</v>
      </c>
      <c r="G24" s="179">
        <v>31610</v>
      </c>
      <c r="H24" s="179">
        <v>165295</v>
      </c>
      <c r="I24" s="179">
        <v>130085</v>
      </c>
      <c r="J24" s="179">
        <v>38255</v>
      </c>
      <c r="K24" s="179">
        <v>44140</v>
      </c>
      <c r="L24" s="179">
        <f t="shared" ref="L24:M26" si="7">B24+D24+F24+H24+J24</f>
        <v>539600</v>
      </c>
      <c r="M24" s="179">
        <f t="shared" si="7"/>
        <v>560780</v>
      </c>
    </row>
    <row r="25" spans="1:13" x14ac:dyDescent="0.25">
      <c r="A25" s="189" t="s">
        <v>447</v>
      </c>
      <c r="B25" s="179">
        <v>71625426</v>
      </c>
      <c r="C25" s="179">
        <v>281857691</v>
      </c>
      <c r="D25" s="179">
        <v>99893</v>
      </c>
      <c r="E25" s="179">
        <v>30538</v>
      </c>
      <c r="F25" s="179">
        <v>125414</v>
      </c>
      <c r="G25" s="179">
        <v>138951</v>
      </c>
      <c r="H25" s="179">
        <v>334070</v>
      </c>
      <c r="I25" s="179">
        <v>764942</v>
      </c>
      <c r="J25" s="179">
        <v>44768</v>
      </c>
      <c r="K25" s="179">
        <v>124173</v>
      </c>
      <c r="L25" s="179">
        <f t="shared" si="7"/>
        <v>72229571</v>
      </c>
      <c r="M25" s="179">
        <f t="shared" si="7"/>
        <v>282916295</v>
      </c>
    </row>
    <row r="26" spans="1:13" x14ac:dyDescent="0.25">
      <c r="A26" s="189" t="s">
        <v>448</v>
      </c>
      <c r="B26" s="179"/>
      <c r="C26" s="179"/>
      <c r="D26" s="179"/>
      <c r="E26" s="179"/>
      <c r="F26" s="179"/>
      <c r="G26" s="179"/>
      <c r="H26" s="179">
        <v>1495885</v>
      </c>
      <c r="I26" s="179">
        <v>1970110</v>
      </c>
      <c r="J26" s="179"/>
      <c r="K26" s="179"/>
      <c r="L26" s="179">
        <f t="shared" si="7"/>
        <v>1495885</v>
      </c>
      <c r="M26" s="179">
        <f t="shared" si="7"/>
        <v>1970110</v>
      </c>
    </row>
    <row r="27" spans="1:13" x14ac:dyDescent="0.25">
      <c r="A27" s="181" t="s">
        <v>449</v>
      </c>
      <c r="B27" s="187">
        <f>SUM(B23:B26)</f>
        <v>71799511</v>
      </c>
      <c r="C27" s="187">
        <f>SUM(C24:C26)</f>
        <v>282158981</v>
      </c>
      <c r="D27" s="187">
        <f t="shared" ref="D27:M27" si="8">SUM(D24:D26)</f>
        <v>156828</v>
      </c>
      <c r="E27" s="187">
        <f t="shared" si="8"/>
        <v>84193</v>
      </c>
      <c r="F27" s="187">
        <f t="shared" si="8"/>
        <v>230444</v>
      </c>
      <c r="G27" s="187">
        <f t="shared" si="8"/>
        <v>170561</v>
      </c>
      <c r="H27" s="187">
        <f t="shared" si="8"/>
        <v>1995250</v>
      </c>
      <c r="I27" s="187">
        <f t="shared" si="8"/>
        <v>2865137</v>
      </c>
      <c r="J27" s="187">
        <f t="shared" si="8"/>
        <v>83023</v>
      </c>
      <c r="K27" s="187">
        <f t="shared" si="8"/>
        <v>168313</v>
      </c>
      <c r="L27" s="187">
        <f t="shared" si="8"/>
        <v>74265056</v>
      </c>
      <c r="M27" s="187">
        <f t="shared" si="8"/>
        <v>285447185</v>
      </c>
    </row>
    <row r="28" spans="1:13" ht="30" x14ac:dyDescent="0.25">
      <c r="A28" s="181" t="s">
        <v>450</v>
      </c>
      <c r="B28" s="179">
        <v>46807003</v>
      </c>
      <c r="C28" s="179">
        <v>105775368</v>
      </c>
      <c r="D28" s="179"/>
      <c r="E28" s="179"/>
      <c r="F28" s="179">
        <v>12510</v>
      </c>
      <c r="G28" s="179">
        <v>12510</v>
      </c>
      <c r="H28" s="179">
        <v>2811898</v>
      </c>
      <c r="I28" s="179">
        <v>2811898</v>
      </c>
      <c r="J28" s="179"/>
      <c r="K28" s="179"/>
      <c r="L28" s="179">
        <f>B28+D28+F28+H28+J28</f>
        <v>49631411</v>
      </c>
      <c r="M28" s="179">
        <f>C28+E28+G28+I28+K28</f>
        <v>108599776</v>
      </c>
    </row>
    <row r="29" spans="1:13" ht="45" x14ac:dyDescent="0.25">
      <c r="A29" s="181" t="s">
        <v>451</v>
      </c>
      <c r="B29" s="179">
        <v>2823495</v>
      </c>
      <c r="C29" s="179">
        <v>19553113</v>
      </c>
      <c r="D29" s="179"/>
      <c r="E29" s="179"/>
      <c r="F29" s="179"/>
      <c r="G29" s="179"/>
      <c r="H29" s="179"/>
      <c r="I29" s="179"/>
      <c r="J29" s="179"/>
      <c r="K29" s="179"/>
      <c r="L29" s="179">
        <f t="shared" ref="L29:M44" si="9">B29+D29+F29+H29+J29</f>
        <v>2823495</v>
      </c>
      <c r="M29" s="179">
        <f t="shared" si="9"/>
        <v>19553113</v>
      </c>
    </row>
    <row r="30" spans="1:13" x14ac:dyDescent="0.25">
      <c r="A30" s="189" t="s">
        <v>452</v>
      </c>
      <c r="B30" s="179">
        <v>3757234</v>
      </c>
      <c r="C30" s="179">
        <v>647161</v>
      </c>
      <c r="D30" s="179"/>
      <c r="E30" s="179"/>
      <c r="F30" s="179"/>
      <c r="G30" s="179"/>
      <c r="H30" s="179"/>
      <c r="I30" s="179"/>
      <c r="J30" s="179"/>
      <c r="K30" s="179"/>
      <c r="L30" s="179">
        <f t="shared" si="9"/>
        <v>3757234</v>
      </c>
      <c r="M30" s="179">
        <f t="shared" si="9"/>
        <v>647161</v>
      </c>
    </row>
    <row r="31" spans="1:13" ht="30" x14ac:dyDescent="0.25">
      <c r="A31" s="181" t="s">
        <v>453</v>
      </c>
      <c r="B31" s="190">
        <f>SUM(B30)</f>
        <v>3757234</v>
      </c>
      <c r="C31" s="190">
        <f>SUM(C30)</f>
        <v>647161</v>
      </c>
      <c r="D31" s="190"/>
      <c r="E31" s="190"/>
      <c r="F31" s="190"/>
      <c r="G31" s="190"/>
      <c r="H31" s="190"/>
      <c r="I31" s="190"/>
      <c r="J31" s="190"/>
      <c r="K31" s="190"/>
      <c r="L31" s="190">
        <f t="shared" si="9"/>
        <v>3757234</v>
      </c>
      <c r="M31" s="190">
        <f t="shared" si="9"/>
        <v>647161</v>
      </c>
    </row>
    <row r="32" spans="1:13" x14ac:dyDescent="0.25">
      <c r="A32" s="181" t="s">
        <v>454</v>
      </c>
      <c r="B32" s="187">
        <f>B28+B29+B31</f>
        <v>53387732</v>
      </c>
      <c r="C32" s="187">
        <f>C28+C29+C31</f>
        <v>125975642</v>
      </c>
      <c r="D32" s="187">
        <v>15000</v>
      </c>
      <c r="E32" s="187">
        <v>11000</v>
      </c>
      <c r="F32" s="187">
        <f t="shared" ref="F32:K32" si="10">F28+F29+F31</f>
        <v>12510</v>
      </c>
      <c r="G32" s="187">
        <f t="shared" si="10"/>
        <v>12510</v>
      </c>
      <c r="H32" s="187">
        <f t="shared" si="10"/>
        <v>2811898</v>
      </c>
      <c r="I32" s="187">
        <f t="shared" si="10"/>
        <v>2811898</v>
      </c>
      <c r="J32" s="187">
        <f t="shared" si="10"/>
        <v>0</v>
      </c>
      <c r="K32" s="187">
        <f t="shared" si="10"/>
        <v>0</v>
      </c>
      <c r="L32" s="187">
        <f>B32+D32+F32+H32+J32</f>
        <v>56227140</v>
      </c>
      <c r="M32" s="187">
        <f t="shared" si="9"/>
        <v>128811050</v>
      </c>
    </row>
    <row r="33" spans="1:13" ht="30" x14ac:dyDescent="0.25">
      <c r="A33" s="181" t="s">
        <v>455</v>
      </c>
      <c r="B33" s="187">
        <v>1684469</v>
      </c>
      <c r="C33" s="187">
        <v>-653734</v>
      </c>
      <c r="D33" s="187">
        <v>688493</v>
      </c>
      <c r="E33" s="187">
        <v>6017023</v>
      </c>
      <c r="F33" s="187">
        <v>836145</v>
      </c>
      <c r="G33" s="187">
        <v>1163803</v>
      </c>
      <c r="H33" s="187">
        <v>655308</v>
      </c>
      <c r="I33" s="187">
        <v>411502</v>
      </c>
      <c r="J33" s="187">
        <v>81551</v>
      </c>
      <c r="K33" s="187">
        <v>-100656</v>
      </c>
      <c r="L33" s="187">
        <f t="shared" ref="L33:M51" si="11">B33+D33+F33+H33+J33</f>
        <v>3945966</v>
      </c>
      <c r="M33" s="187">
        <f t="shared" si="9"/>
        <v>6837938</v>
      </c>
    </row>
    <row r="34" spans="1:13" ht="30" x14ac:dyDescent="0.25">
      <c r="A34" s="181" t="s">
        <v>456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>
        <f t="shared" si="11"/>
        <v>0</v>
      </c>
      <c r="M34" s="187">
        <f t="shared" si="9"/>
        <v>0</v>
      </c>
    </row>
    <row r="35" spans="1:13" x14ac:dyDescent="0.25">
      <c r="A35" s="181" t="s">
        <v>457</v>
      </c>
      <c r="B35" s="187">
        <f>B19+B22+B27+B32+B33+B34</f>
        <v>4504907457</v>
      </c>
      <c r="C35" s="187">
        <f>C19+C22+C27+C32+C33+C34</f>
        <v>4657343554</v>
      </c>
      <c r="D35" s="187">
        <f t="shared" ref="D35:K35" si="12">D19+D22+D27+D32+D33</f>
        <v>2128900</v>
      </c>
      <c r="E35" s="187">
        <f t="shared" si="12"/>
        <v>7205839</v>
      </c>
      <c r="F35" s="187">
        <f t="shared" si="12"/>
        <v>1355215</v>
      </c>
      <c r="G35" s="187">
        <f t="shared" si="12"/>
        <v>1573611</v>
      </c>
      <c r="H35" s="187">
        <f t="shared" si="12"/>
        <v>5650437</v>
      </c>
      <c r="I35" s="187">
        <f t="shared" si="12"/>
        <v>6235770</v>
      </c>
      <c r="J35" s="187">
        <f t="shared" si="12"/>
        <v>299048</v>
      </c>
      <c r="K35" s="187">
        <f t="shared" si="12"/>
        <v>156087</v>
      </c>
      <c r="L35" s="187">
        <f t="shared" si="11"/>
        <v>4514341057</v>
      </c>
      <c r="M35" s="187">
        <f t="shared" si="9"/>
        <v>4672514861</v>
      </c>
    </row>
    <row r="36" spans="1:13" x14ac:dyDescent="0.25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</row>
    <row r="37" spans="1:13" x14ac:dyDescent="0.25">
      <c r="A37" s="191" t="s">
        <v>458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</row>
    <row r="38" spans="1:13" ht="30" x14ac:dyDescent="0.25">
      <c r="A38" s="189" t="s">
        <v>459</v>
      </c>
      <c r="B38" s="179">
        <v>3932357000</v>
      </c>
      <c r="C38" s="179">
        <v>3932357000</v>
      </c>
      <c r="D38" s="179"/>
      <c r="E38" s="179"/>
      <c r="F38" s="179"/>
      <c r="G38" s="179"/>
      <c r="H38" s="179"/>
      <c r="I38" s="179"/>
      <c r="J38" s="179"/>
      <c r="K38" s="179"/>
      <c r="L38" s="179">
        <f t="shared" si="11"/>
        <v>3932357000</v>
      </c>
      <c r="M38" s="179">
        <f t="shared" si="9"/>
        <v>3932357000</v>
      </c>
    </row>
    <row r="39" spans="1:13" ht="30" x14ac:dyDescent="0.25">
      <c r="A39" s="188" t="s">
        <v>460</v>
      </c>
      <c r="B39" s="179">
        <v>1013198292</v>
      </c>
      <c r="C39" s="179">
        <v>1013198292</v>
      </c>
      <c r="D39" s="179"/>
      <c r="E39" s="179"/>
      <c r="F39" s="179"/>
      <c r="G39" s="179"/>
      <c r="H39" s="179"/>
      <c r="I39" s="179"/>
      <c r="J39" s="179"/>
      <c r="K39" s="179"/>
      <c r="L39" s="179">
        <f t="shared" si="11"/>
        <v>1013198292</v>
      </c>
      <c r="M39" s="179">
        <f t="shared" si="9"/>
        <v>1013198292</v>
      </c>
    </row>
    <row r="40" spans="1:13" ht="45" x14ac:dyDescent="0.25">
      <c r="A40" s="188" t="s">
        <v>461</v>
      </c>
      <c r="B40" s="179">
        <v>166026425</v>
      </c>
      <c r="C40" s="179">
        <v>166026425</v>
      </c>
      <c r="D40" s="179">
        <v>63294</v>
      </c>
      <c r="E40" s="179">
        <v>63294</v>
      </c>
      <c r="F40" s="179">
        <v>749725</v>
      </c>
      <c r="G40" s="179">
        <v>749725</v>
      </c>
      <c r="H40" s="179">
        <v>1565243</v>
      </c>
      <c r="I40" s="179">
        <v>1565243</v>
      </c>
      <c r="J40" s="179">
        <v>103013</v>
      </c>
      <c r="K40" s="179">
        <v>103013</v>
      </c>
      <c r="L40" s="179">
        <f>B40+D40+F40+H40+J40</f>
        <v>168507700</v>
      </c>
      <c r="M40" s="179">
        <f t="shared" si="9"/>
        <v>168507700</v>
      </c>
    </row>
    <row r="41" spans="1:13" ht="30" x14ac:dyDescent="0.25">
      <c r="A41" s="188" t="s">
        <v>462</v>
      </c>
      <c r="B41" s="179">
        <v>-527533165</v>
      </c>
      <c r="C41" s="179">
        <v>-644331262</v>
      </c>
      <c r="D41" s="179">
        <v>-5682300</v>
      </c>
      <c r="E41" s="179">
        <v>-2450599</v>
      </c>
      <c r="F41" s="179">
        <v>-2303889</v>
      </c>
      <c r="G41" s="179">
        <v>-4600027</v>
      </c>
      <c r="H41" s="179">
        <v>-1643231</v>
      </c>
      <c r="I41" s="179">
        <v>-3256554</v>
      </c>
      <c r="J41" s="179">
        <v>-460336</v>
      </c>
      <c r="K41" s="179">
        <v>-348723</v>
      </c>
      <c r="L41" s="179">
        <f t="shared" ref="L41:L42" si="13">B41+D41+F41+H41+J41</f>
        <v>-537622921</v>
      </c>
      <c r="M41" s="179">
        <f t="shared" si="9"/>
        <v>-654987165</v>
      </c>
    </row>
    <row r="42" spans="1:13" ht="30" x14ac:dyDescent="0.25">
      <c r="A42" s="188" t="s">
        <v>463</v>
      </c>
      <c r="B42" s="179">
        <v>-116798097</v>
      </c>
      <c r="C42" s="179">
        <v>167913454</v>
      </c>
      <c r="D42" s="179">
        <v>3231701</v>
      </c>
      <c r="E42" s="179">
        <v>-14689090</v>
      </c>
      <c r="F42" s="179">
        <v>-2296138</v>
      </c>
      <c r="G42" s="179">
        <v>-564845</v>
      </c>
      <c r="H42" s="179">
        <v>-1613323</v>
      </c>
      <c r="I42" s="179">
        <v>-923295</v>
      </c>
      <c r="J42" s="178">
        <v>111613</v>
      </c>
      <c r="K42" s="179">
        <v>-117809</v>
      </c>
      <c r="L42" s="179">
        <f t="shared" si="13"/>
        <v>-117364244</v>
      </c>
      <c r="M42" s="179">
        <f t="shared" si="9"/>
        <v>151618415</v>
      </c>
    </row>
    <row r="43" spans="1:13" x14ac:dyDescent="0.25">
      <c r="A43" s="181" t="s">
        <v>464</v>
      </c>
      <c r="B43" s="187">
        <f>SUM(B38:B42)</f>
        <v>4467250455</v>
      </c>
      <c r="C43" s="187">
        <f>SUM(C38:C42)</f>
        <v>4635163909</v>
      </c>
      <c r="D43" s="187">
        <f t="shared" ref="D43:K43" si="14">SUM(D38:D42)</f>
        <v>-2387305</v>
      </c>
      <c r="E43" s="187">
        <f t="shared" si="14"/>
        <v>-17076395</v>
      </c>
      <c r="F43" s="187">
        <f t="shared" si="14"/>
        <v>-3850302</v>
      </c>
      <c r="G43" s="187">
        <f t="shared" si="14"/>
        <v>-4415147</v>
      </c>
      <c r="H43" s="187">
        <f t="shared" si="14"/>
        <v>-1691311</v>
      </c>
      <c r="I43" s="187">
        <f>SUM(I38:I42)</f>
        <v>-2614606</v>
      </c>
      <c r="J43" s="187">
        <f t="shared" si="14"/>
        <v>-245710</v>
      </c>
      <c r="K43" s="187">
        <f t="shared" si="14"/>
        <v>-363519</v>
      </c>
      <c r="L43" s="187">
        <f t="shared" si="11"/>
        <v>4459075827</v>
      </c>
      <c r="M43" s="187">
        <f t="shared" si="9"/>
        <v>4610694242</v>
      </c>
    </row>
    <row r="44" spans="1:13" ht="30" x14ac:dyDescent="0.25">
      <c r="A44" s="181" t="s">
        <v>465</v>
      </c>
      <c r="B44" s="179">
        <v>472657</v>
      </c>
      <c r="C44" s="179">
        <v>33877</v>
      </c>
      <c r="D44" s="179"/>
      <c r="E44" s="179"/>
      <c r="F44" s="179"/>
      <c r="G44" s="179"/>
      <c r="H44" s="179"/>
      <c r="I44" s="179"/>
      <c r="J44" s="179"/>
      <c r="K44" s="179"/>
      <c r="L44" s="179">
        <f t="shared" si="11"/>
        <v>472657</v>
      </c>
      <c r="M44" s="179">
        <f t="shared" si="9"/>
        <v>33877</v>
      </c>
    </row>
    <row r="45" spans="1:13" ht="45" x14ac:dyDescent="0.25">
      <c r="A45" s="181" t="s">
        <v>466</v>
      </c>
      <c r="B45" s="179">
        <v>14288224</v>
      </c>
      <c r="C45" s="179">
        <v>9826137</v>
      </c>
      <c r="D45" s="179"/>
      <c r="E45" s="179"/>
      <c r="F45" s="179"/>
      <c r="G45" s="179"/>
      <c r="H45" s="179"/>
      <c r="I45" s="179"/>
      <c r="J45" s="179"/>
      <c r="K45" s="179"/>
      <c r="L45" s="179">
        <f t="shared" si="11"/>
        <v>14288224</v>
      </c>
      <c r="M45" s="179">
        <f t="shared" si="11"/>
        <v>9826137</v>
      </c>
    </row>
    <row r="46" spans="1:13" ht="30" x14ac:dyDescent="0.25">
      <c r="A46" s="181" t="s">
        <v>467</v>
      </c>
      <c r="B46" s="179">
        <v>2472177</v>
      </c>
      <c r="C46" s="179">
        <v>2027647</v>
      </c>
      <c r="D46" s="179"/>
      <c r="E46" s="179"/>
      <c r="F46" s="179"/>
      <c r="G46" s="179"/>
      <c r="H46" s="179">
        <v>1495885</v>
      </c>
      <c r="I46" s="179">
        <v>1970110</v>
      </c>
      <c r="J46" s="179"/>
      <c r="K46" s="179"/>
      <c r="L46" s="179">
        <f t="shared" si="11"/>
        <v>3968062</v>
      </c>
      <c r="M46" s="179">
        <f t="shared" si="11"/>
        <v>3997757</v>
      </c>
    </row>
    <row r="47" spans="1:13" x14ac:dyDescent="0.25">
      <c r="A47" s="181" t="s">
        <v>468</v>
      </c>
      <c r="B47" s="187">
        <f>SUM(B44:B46)</f>
        <v>17233058</v>
      </c>
      <c r="C47" s="187">
        <f>SUM(C44:C46)</f>
        <v>11887661</v>
      </c>
      <c r="D47" s="187">
        <f t="shared" ref="D47:K47" si="15">SUM(D44:D46)</f>
        <v>0</v>
      </c>
      <c r="E47" s="187">
        <f t="shared" si="15"/>
        <v>0</v>
      </c>
      <c r="F47" s="187">
        <f t="shared" si="15"/>
        <v>0</v>
      </c>
      <c r="G47" s="187">
        <f t="shared" si="15"/>
        <v>0</v>
      </c>
      <c r="H47" s="187">
        <f t="shared" si="15"/>
        <v>1495885</v>
      </c>
      <c r="I47" s="187">
        <f t="shared" si="15"/>
        <v>1970110</v>
      </c>
      <c r="J47" s="187">
        <f t="shared" si="15"/>
        <v>0</v>
      </c>
      <c r="K47" s="187">
        <f t="shared" si="15"/>
        <v>0</v>
      </c>
      <c r="L47" s="187">
        <f t="shared" si="11"/>
        <v>18728943</v>
      </c>
      <c r="M47" s="187">
        <f t="shared" si="11"/>
        <v>13857771</v>
      </c>
    </row>
    <row r="48" spans="1:13" ht="30" x14ac:dyDescent="0.25">
      <c r="A48" s="181" t="s">
        <v>469</v>
      </c>
      <c r="B48" s="187"/>
      <c r="C48" s="187" t="s">
        <v>550</v>
      </c>
      <c r="D48" s="187"/>
      <c r="E48" s="187"/>
      <c r="F48" s="187"/>
      <c r="G48" s="187"/>
      <c r="H48" s="187"/>
      <c r="I48" s="187"/>
      <c r="J48" s="187"/>
      <c r="K48" s="187"/>
      <c r="L48" s="187">
        <f t="shared" si="11"/>
        <v>0</v>
      </c>
      <c r="M48" s="187"/>
    </row>
    <row r="49" spans="1:13" ht="45" x14ac:dyDescent="0.25">
      <c r="A49" s="181" t="s">
        <v>470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>
        <f t="shared" si="11"/>
        <v>0</v>
      </c>
      <c r="M49" s="179">
        <f t="shared" si="11"/>
        <v>0</v>
      </c>
    </row>
    <row r="50" spans="1:13" ht="30" x14ac:dyDescent="0.25">
      <c r="A50" s="181" t="s">
        <v>471</v>
      </c>
      <c r="B50" s="179">
        <v>20423944</v>
      </c>
      <c r="C50" s="179">
        <v>10291984</v>
      </c>
      <c r="D50" s="179">
        <v>4516205</v>
      </c>
      <c r="E50" s="179">
        <v>24282234</v>
      </c>
      <c r="F50" s="179">
        <v>5205517</v>
      </c>
      <c r="G50" s="179">
        <v>5988758</v>
      </c>
      <c r="H50" s="179">
        <v>5845863</v>
      </c>
      <c r="I50" s="179">
        <v>6880266</v>
      </c>
      <c r="J50" s="179">
        <v>544758</v>
      </c>
      <c r="K50" s="179">
        <v>519606</v>
      </c>
      <c r="L50" s="179">
        <f t="shared" si="11"/>
        <v>36536287</v>
      </c>
      <c r="M50" s="179">
        <f t="shared" si="11"/>
        <v>47962848</v>
      </c>
    </row>
    <row r="51" spans="1:13" x14ac:dyDescent="0.25">
      <c r="A51" s="181" t="s">
        <v>472</v>
      </c>
      <c r="B51" s="187">
        <f>B43+B47+B48+B49+B50</f>
        <v>4504907457</v>
      </c>
      <c r="C51" s="187">
        <v>4657343554</v>
      </c>
      <c r="D51" s="187">
        <f t="shared" ref="D51:K51" si="16">D43+D47+D48+D49+D50</f>
        <v>2128900</v>
      </c>
      <c r="E51" s="187">
        <f t="shared" si="16"/>
        <v>7205839</v>
      </c>
      <c r="F51" s="187">
        <f t="shared" si="16"/>
        <v>1355215</v>
      </c>
      <c r="G51" s="187">
        <f t="shared" si="16"/>
        <v>1573611</v>
      </c>
      <c r="H51" s="187">
        <f t="shared" si="16"/>
        <v>5650437</v>
      </c>
      <c r="I51" s="187">
        <f t="shared" si="16"/>
        <v>6235770</v>
      </c>
      <c r="J51" s="187">
        <f t="shared" si="16"/>
        <v>299048</v>
      </c>
      <c r="K51" s="187">
        <f t="shared" si="16"/>
        <v>156087</v>
      </c>
      <c r="L51" s="187">
        <f t="shared" si="11"/>
        <v>4514341057</v>
      </c>
      <c r="M51" s="187">
        <f>C51+E51+G51+I51+K51</f>
        <v>4672514861</v>
      </c>
    </row>
    <row r="52" spans="1:13" x14ac:dyDescent="0.25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</row>
    <row r="53" spans="1:13" x14ac:dyDescent="0.25">
      <c r="B53" s="192"/>
      <c r="C53" s="192"/>
      <c r="D53" s="192"/>
      <c r="E53" s="192"/>
      <c r="F53" s="192"/>
      <c r="G53" s="257" t="s">
        <v>655</v>
      </c>
      <c r="H53" s="192"/>
      <c r="I53" s="192"/>
      <c r="J53" s="192"/>
      <c r="K53" s="192"/>
      <c r="L53" s="192"/>
      <c r="M53" s="192"/>
    </row>
    <row r="54" spans="1:13" x14ac:dyDescent="0.25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</row>
    <row r="55" spans="1:13" x14ac:dyDescent="0.25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</row>
    <row r="56" spans="1:13" x14ac:dyDescent="0.25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</row>
    <row r="57" spans="1:13" x14ac:dyDescent="0.25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</row>
    <row r="58" spans="1:13" x14ac:dyDescent="0.25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</row>
    <row r="59" spans="1:13" x14ac:dyDescent="0.25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</row>
    <row r="60" spans="1:13" x14ac:dyDescent="0.25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</row>
    <row r="61" spans="1:13" x14ac:dyDescent="0.25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</row>
    <row r="62" spans="1:13" x14ac:dyDescent="0.25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</row>
    <row r="63" spans="1:13" x14ac:dyDescent="0.25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</row>
    <row r="64" spans="1:13" x14ac:dyDescent="0.25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</row>
    <row r="65" spans="2:13" x14ac:dyDescent="0.25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</row>
    <row r="66" spans="2:13" x14ac:dyDescent="0.25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</row>
    <row r="67" spans="2:13" x14ac:dyDescent="0.25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</row>
    <row r="68" spans="2:13" x14ac:dyDescent="0.25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</row>
    <row r="69" spans="2:13" x14ac:dyDescent="0.25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</row>
    <row r="70" spans="2:13" x14ac:dyDescent="0.25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</row>
    <row r="71" spans="2:13" x14ac:dyDescent="0.25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</row>
    <row r="72" spans="2:13" x14ac:dyDescent="0.25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</row>
    <row r="73" spans="2:13" x14ac:dyDescent="0.25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</row>
    <row r="74" spans="2:13" x14ac:dyDescent="0.25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</row>
    <row r="75" spans="2:13" x14ac:dyDescent="0.25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</row>
    <row r="76" spans="2:13" x14ac:dyDescent="0.25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</row>
    <row r="77" spans="2:13" x14ac:dyDescent="0.25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</row>
    <row r="78" spans="2:13" x14ac:dyDescent="0.25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</row>
    <row r="79" spans="2:13" x14ac:dyDescent="0.25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</row>
  </sheetData>
  <mergeCells count="7">
    <mergeCell ref="L3:M3"/>
    <mergeCell ref="L4:M4"/>
    <mergeCell ref="A4:A5"/>
    <mergeCell ref="B4:C4"/>
    <mergeCell ref="D4:E4"/>
    <mergeCell ref="F4:G4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 xml:space="preserve">&amp;C14. melléklet a önkormányzati rendelethez
</oddHeader>
  </headerFooter>
  <rowBreaks count="1" manualBreakCount="1">
    <brk id="2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Layout" zoomScaleNormal="100" workbookViewId="0">
      <selection activeCell="C34" sqref="C34"/>
    </sheetView>
  </sheetViews>
  <sheetFormatPr defaultRowHeight="15" x14ac:dyDescent="0.25"/>
  <cols>
    <col min="1" max="1" width="5.5703125" style="172" customWidth="1"/>
    <col min="2" max="2" width="38.5703125" style="172" customWidth="1"/>
    <col min="3" max="3" width="13.85546875" style="172" customWidth="1"/>
    <col min="4" max="4" width="13.5703125" style="172" customWidth="1"/>
    <col min="5" max="5" width="10.85546875" style="172" customWidth="1"/>
    <col min="6" max="6" width="11.7109375" style="172" customWidth="1"/>
    <col min="7" max="7" width="11.140625" style="172" customWidth="1"/>
    <col min="8" max="8" width="12.85546875" style="172" customWidth="1"/>
    <col min="9" max="16384" width="9.140625" style="172"/>
  </cols>
  <sheetData>
    <row r="1" spans="1:9" x14ac:dyDescent="0.25">
      <c r="A1" s="376" t="s">
        <v>656</v>
      </c>
      <c r="B1" s="376"/>
      <c r="C1" s="376"/>
      <c r="D1" s="376"/>
      <c r="E1" s="376"/>
      <c r="F1" s="376"/>
      <c r="G1" s="376"/>
      <c r="H1" s="376"/>
    </row>
    <row r="2" spans="1:9" x14ac:dyDescent="0.25">
      <c r="A2" s="184"/>
      <c r="B2" s="184"/>
      <c r="C2" s="184"/>
      <c r="D2" s="184"/>
      <c r="E2" s="184"/>
      <c r="F2" s="184"/>
      <c r="G2" s="384" t="s">
        <v>292</v>
      </c>
      <c r="H2" s="384"/>
    </row>
    <row r="3" spans="1:9" ht="30" x14ac:dyDescent="0.25">
      <c r="A3" s="178"/>
      <c r="B3" s="176" t="s">
        <v>2</v>
      </c>
      <c r="C3" s="176" t="s">
        <v>219</v>
      </c>
      <c r="D3" s="177" t="s">
        <v>144</v>
      </c>
      <c r="E3" s="176" t="s">
        <v>405</v>
      </c>
      <c r="F3" s="177" t="s">
        <v>198</v>
      </c>
      <c r="G3" s="177" t="s">
        <v>324</v>
      </c>
      <c r="H3" s="176" t="s">
        <v>132</v>
      </c>
    </row>
    <row r="4" spans="1:9" x14ac:dyDescent="0.25">
      <c r="A4" s="197" t="s">
        <v>473</v>
      </c>
      <c r="B4" s="178" t="s">
        <v>474</v>
      </c>
      <c r="C4" s="179">
        <v>93340103</v>
      </c>
      <c r="D4" s="179"/>
      <c r="E4" s="179"/>
      <c r="F4" s="179"/>
      <c r="G4" s="179"/>
      <c r="H4" s="179">
        <f t="shared" ref="H4:H9" si="0">SUM(C4:G4)</f>
        <v>93340103</v>
      </c>
    </row>
    <row r="5" spans="1:9" x14ac:dyDescent="0.25">
      <c r="A5" s="197" t="s">
        <v>475</v>
      </c>
      <c r="B5" s="178" t="s">
        <v>476</v>
      </c>
      <c r="C5" s="179">
        <v>41067065</v>
      </c>
      <c r="D5" s="179"/>
      <c r="E5" s="179"/>
      <c r="F5" s="179"/>
      <c r="G5" s="179"/>
      <c r="H5" s="179">
        <f t="shared" si="0"/>
        <v>41067065</v>
      </c>
    </row>
    <row r="6" spans="1:9" x14ac:dyDescent="0.25">
      <c r="A6" s="197" t="s">
        <v>477</v>
      </c>
      <c r="B6" s="178" t="s">
        <v>478</v>
      </c>
      <c r="C6" s="179"/>
      <c r="D6" s="179"/>
      <c r="E6" s="179">
        <v>151627</v>
      </c>
      <c r="F6" s="179">
        <v>33953977</v>
      </c>
      <c r="G6" s="179">
        <v>372809</v>
      </c>
      <c r="H6" s="179">
        <f t="shared" si="0"/>
        <v>34478413</v>
      </c>
      <c r="I6" s="192"/>
    </row>
    <row r="7" spans="1:9" x14ac:dyDescent="0.25">
      <c r="A7" s="195" t="s">
        <v>479</v>
      </c>
      <c r="B7" s="180" t="s">
        <v>480</v>
      </c>
      <c r="C7" s="187">
        <f>SUM(C4:C6)</f>
        <v>134407168</v>
      </c>
      <c r="D7" s="187">
        <f>SUM(D4:D6)</f>
        <v>0</v>
      </c>
      <c r="E7" s="187">
        <f>SUM(E4:E6)</f>
        <v>151627</v>
      </c>
      <c r="F7" s="187">
        <f>SUM(F4:F6)</f>
        <v>33953977</v>
      </c>
      <c r="G7" s="187">
        <f>SUM(G4:G6)</f>
        <v>372809</v>
      </c>
      <c r="H7" s="179">
        <f t="shared" si="0"/>
        <v>168885581</v>
      </c>
    </row>
    <row r="8" spans="1:9" x14ac:dyDescent="0.25">
      <c r="A8" s="197" t="s">
        <v>481</v>
      </c>
      <c r="B8" s="178" t="s">
        <v>482</v>
      </c>
      <c r="C8" s="179"/>
      <c r="D8" s="179"/>
      <c r="E8" s="179"/>
      <c r="F8" s="179"/>
      <c r="G8" s="179"/>
      <c r="H8" s="179">
        <f t="shared" si="0"/>
        <v>0</v>
      </c>
    </row>
    <row r="9" spans="1:9" x14ac:dyDescent="0.25">
      <c r="A9" s="197" t="s">
        <v>483</v>
      </c>
      <c r="B9" s="178" t="s">
        <v>484</v>
      </c>
      <c r="C9" s="179"/>
      <c r="D9" s="179"/>
      <c r="E9" s="179"/>
      <c r="F9" s="179"/>
      <c r="G9" s="179"/>
      <c r="H9" s="179">
        <f t="shared" si="0"/>
        <v>0</v>
      </c>
    </row>
    <row r="10" spans="1:9" x14ac:dyDescent="0.25">
      <c r="A10" s="198" t="s">
        <v>485</v>
      </c>
      <c r="B10" s="180" t="s">
        <v>486</v>
      </c>
      <c r="C10" s="179"/>
      <c r="D10" s="179"/>
      <c r="E10" s="179"/>
      <c r="F10" s="179"/>
      <c r="G10" s="179"/>
      <c r="H10" s="179">
        <f>SUM(H8:H9)</f>
        <v>0</v>
      </c>
    </row>
    <row r="11" spans="1:9" x14ac:dyDescent="0.25">
      <c r="A11" s="197" t="s">
        <v>487</v>
      </c>
      <c r="B11" s="178" t="s">
        <v>488</v>
      </c>
      <c r="C11" s="179">
        <v>282428273</v>
      </c>
      <c r="D11" s="179">
        <v>65233002</v>
      </c>
      <c r="E11" s="179">
        <v>69821064</v>
      </c>
      <c r="F11" s="179">
        <v>76625433</v>
      </c>
      <c r="G11" s="179">
        <v>9748944</v>
      </c>
      <c r="H11" s="179">
        <f t="shared" ref="H11:H37" si="1">SUM(C11:G11)</f>
        <v>503856716</v>
      </c>
    </row>
    <row r="12" spans="1:9" x14ac:dyDescent="0.25">
      <c r="A12" s="197" t="s">
        <v>489</v>
      </c>
      <c r="B12" s="178" t="s">
        <v>490</v>
      </c>
      <c r="C12" s="179">
        <v>126729999</v>
      </c>
      <c r="D12" s="179">
        <v>0</v>
      </c>
      <c r="E12" s="179"/>
      <c r="F12" s="179"/>
      <c r="G12" s="179"/>
      <c r="H12" s="179">
        <f t="shared" si="1"/>
        <v>126729999</v>
      </c>
    </row>
    <row r="13" spans="1:9" x14ac:dyDescent="0.25">
      <c r="A13" s="197" t="s">
        <v>491</v>
      </c>
      <c r="B13" s="178" t="s">
        <v>492</v>
      </c>
      <c r="C13" s="179">
        <v>263019395</v>
      </c>
      <c r="D13" s="179">
        <v>43</v>
      </c>
      <c r="E13" s="179">
        <v>80158</v>
      </c>
      <c r="F13" s="179">
        <v>640686</v>
      </c>
      <c r="G13" s="179">
        <v>9155</v>
      </c>
      <c r="H13" s="179">
        <f t="shared" si="1"/>
        <v>263749437</v>
      </c>
    </row>
    <row r="14" spans="1:9" x14ac:dyDescent="0.25">
      <c r="A14" s="198" t="s">
        <v>493</v>
      </c>
      <c r="B14" s="180" t="s">
        <v>494</v>
      </c>
      <c r="C14" s="187">
        <f>SUM(C11:C13)</f>
        <v>672177667</v>
      </c>
      <c r="D14" s="187">
        <f>SUM(D11:D13)</f>
        <v>65233045</v>
      </c>
      <c r="E14" s="187">
        <f>SUM(E11:E13)</f>
        <v>69901222</v>
      </c>
      <c r="F14" s="187">
        <f>SUM(F11:F13)</f>
        <v>77266119</v>
      </c>
      <c r="G14" s="187">
        <f>SUM(G11:G13)</f>
        <v>9758099</v>
      </c>
      <c r="H14" s="179">
        <f t="shared" si="1"/>
        <v>894336152</v>
      </c>
    </row>
    <row r="15" spans="1:9" x14ac:dyDescent="0.25">
      <c r="A15" s="197" t="s">
        <v>495</v>
      </c>
      <c r="B15" s="178" t="s">
        <v>496</v>
      </c>
      <c r="C15" s="179">
        <v>20187230</v>
      </c>
      <c r="D15" s="179">
        <v>1440970</v>
      </c>
      <c r="E15" s="179">
        <v>809845</v>
      </c>
      <c r="F15" s="179">
        <v>2849978</v>
      </c>
      <c r="G15" s="179">
        <v>1339272</v>
      </c>
      <c r="H15" s="179">
        <f t="shared" si="1"/>
        <v>26627295</v>
      </c>
    </row>
    <row r="16" spans="1:9" x14ac:dyDescent="0.25">
      <c r="A16" s="197" t="s">
        <v>497</v>
      </c>
      <c r="B16" s="178" t="s">
        <v>498</v>
      </c>
      <c r="C16" s="179">
        <v>30960030</v>
      </c>
      <c r="D16" s="179">
        <v>5244420</v>
      </c>
      <c r="E16" s="179">
        <v>9305498</v>
      </c>
      <c r="F16" s="179">
        <v>25695574</v>
      </c>
      <c r="G16" s="179">
        <v>2036234</v>
      </c>
      <c r="H16" s="179">
        <f t="shared" si="1"/>
        <v>73241756</v>
      </c>
    </row>
    <row r="17" spans="1:8" x14ac:dyDescent="0.25">
      <c r="A17" s="197" t="s">
        <v>499</v>
      </c>
      <c r="B17" s="178" t="s">
        <v>500</v>
      </c>
      <c r="C17" s="179"/>
      <c r="D17" s="179"/>
      <c r="E17" s="179"/>
      <c r="F17" s="179"/>
      <c r="G17" s="179"/>
      <c r="H17" s="179">
        <f t="shared" si="1"/>
        <v>0</v>
      </c>
    </row>
    <row r="18" spans="1:8" x14ac:dyDescent="0.25">
      <c r="A18" s="197" t="s">
        <v>501</v>
      </c>
      <c r="B18" s="178" t="s">
        <v>502</v>
      </c>
      <c r="C18" s="179">
        <v>3475</v>
      </c>
      <c r="D18" s="179"/>
      <c r="E18" s="179"/>
      <c r="F18" s="179"/>
      <c r="G18" s="179"/>
      <c r="H18" s="179">
        <f t="shared" si="1"/>
        <v>3475</v>
      </c>
    </row>
    <row r="19" spans="1:8" x14ac:dyDescent="0.25">
      <c r="A19" s="195" t="s">
        <v>503</v>
      </c>
      <c r="B19" s="180" t="s">
        <v>504</v>
      </c>
      <c r="C19" s="187">
        <f>SUM(C15:C18)</f>
        <v>51150735</v>
      </c>
      <c r="D19" s="187">
        <f>SUM(D15:D18)</f>
        <v>6685390</v>
      </c>
      <c r="E19" s="187">
        <f>SUM(E15:E18)</f>
        <v>10115343</v>
      </c>
      <c r="F19" s="187">
        <f>SUM(F15:F18)</f>
        <v>28545552</v>
      </c>
      <c r="G19" s="187">
        <f>SUM(G15:G18)</f>
        <v>3375506</v>
      </c>
      <c r="H19" s="179">
        <f t="shared" si="1"/>
        <v>99872526</v>
      </c>
    </row>
    <row r="20" spans="1:8" x14ac:dyDescent="0.25">
      <c r="A20" s="176">
        <v>13</v>
      </c>
      <c r="B20" s="178" t="s">
        <v>505</v>
      </c>
      <c r="C20" s="179">
        <v>76979146</v>
      </c>
      <c r="D20" s="179">
        <v>53052315</v>
      </c>
      <c r="E20" s="179">
        <v>43989109</v>
      </c>
      <c r="F20" s="179">
        <v>60669357</v>
      </c>
      <c r="G20" s="179">
        <v>4521766</v>
      </c>
      <c r="H20" s="179">
        <f t="shared" si="1"/>
        <v>239211693</v>
      </c>
    </row>
    <row r="21" spans="1:8" x14ac:dyDescent="0.25">
      <c r="A21" s="176">
        <v>14</v>
      </c>
      <c r="B21" s="178" t="s">
        <v>506</v>
      </c>
      <c r="C21" s="179">
        <v>10703359</v>
      </c>
      <c r="D21" s="179">
        <v>4940322</v>
      </c>
      <c r="E21" s="179">
        <v>533198</v>
      </c>
      <c r="F21" s="179">
        <v>2305606</v>
      </c>
      <c r="G21" s="179">
        <v>-73229</v>
      </c>
      <c r="H21" s="179">
        <f t="shared" si="1"/>
        <v>18409256</v>
      </c>
    </row>
    <row r="22" spans="1:8" x14ac:dyDescent="0.25">
      <c r="A22" s="176">
        <v>15</v>
      </c>
      <c r="B22" s="178" t="s">
        <v>507</v>
      </c>
      <c r="C22" s="179">
        <v>17704747</v>
      </c>
      <c r="D22" s="179">
        <v>12936394</v>
      </c>
      <c r="E22" s="179">
        <v>13247814</v>
      </c>
      <c r="F22" s="179">
        <v>14550746</v>
      </c>
      <c r="G22" s="179">
        <v>1396089</v>
      </c>
      <c r="H22" s="179">
        <f t="shared" si="1"/>
        <v>59835790</v>
      </c>
    </row>
    <row r="23" spans="1:8" x14ac:dyDescent="0.25">
      <c r="A23" s="195" t="s">
        <v>508</v>
      </c>
      <c r="B23" s="180" t="s">
        <v>509</v>
      </c>
      <c r="C23" s="187">
        <f>SUM(C20:C22)</f>
        <v>105387252</v>
      </c>
      <c r="D23" s="187">
        <f>SUM(D20:D22)</f>
        <v>70929031</v>
      </c>
      <c r="E23" s="187">
        <f>SUM(E20:E22)</f>
        <v>57770121</v>
      </c>
      <c r="F23" s="187">
        <f>SUM(F20:F22)</f>
        <v>77525709</v>
      </c>
      <c r="G23" s="187">
        <f>SUM(G20:G22)</f>
        <v>5844626</v>
      </c>
      <c r="H23" s="179">
        <f t="shared" si="1"/>
        <v>317456739</v>
      </c>
    </row>
    <row r="24" spans="1:8" x14ac:dyDescent="0.25">
      <c r="A24" s="195" t="s">
        <v>510</v>
      </c>
      <c r="B24" s="180" t="s">
        <v>511</v>
      </c>
      <c r="C24" s="187">
        <v>151120231</v>
      </c>
      <c r="D24" s="187">
        <v>635222</v>
      </c>
      <c r="E24" s="187">
        <v>147003</v>
      </c>
      <c r="F24" s="187">
        <v>80566</v>
      </c>
      <c r="G24" s="187">
        <v>75840</v>
      </c>
      <c r="H24" s="179">
        <f t="shared" si="1"/>
        <v>152058862</v>
      </c>
    </row>
    <row r="25" spans="1:8" x14ac:dyDescent="0.25">
      <c r="A25" s="195" t="s">
        <v>512</v>
      </c>
      <c r="B25" s="180" t="s">
        <v>513</v>
      </c>
      <c r="C25" s="187">
        <v>330996336</v>
      </c>
      <c r="D25" s="187">
        <v>1672691</v>
      </c>
      <c r="E25" s="187">
        <v>2585432</v>
      </c>
      <c r="F25" s="187">
        <v>5991965</v>
      </c>
      <c r="G25" s="187">
        <v>952849</v>
      </c>
      <c r="H25" s="179">
        <f t="shared" si="1"/>
        <v>342199273</v>
      </c>
    </row>
    <row r="26" spans="1:8" x14ac:dyDescent="0.25">
      <c r="A26" s="195" t="s">
        <v>514</v>
      </c>
      <c r="B26" s="180" t="s">
        <v>515</v>
      </c>
      <c r="C26" s="187">
        <f>C7+C10+C14-C19-C23-C24-C25</f>
        <v>167930281</v>
      </c>
      <c r="D26" s="187">
        <f>D7+D10+D14-D19-D23-D24-D25</f>
        <v>-14689289</v>
      </c>
      <c r="E26" s="187">
        <f>E7+E10+E14-E19-E23-E24-E25</f>
        <v>-565050</v>
      </c>
      <c r="F26" s="187">
        <f>F7+F10+F14-F19-F23-F24-F25</f>
        <v>-923696</v>
      </c>
      <c r="G26" s="187">
        <f>G7+G10+G14-G19-G23-G24-G25</f>
        <v>-117913</v>
      </c>
      <c r="H26" s="179">
        <f t="shared" si="1"/>
        <v>151634333</v>
      </c>
    </row>
    <row r="27" spans="1:8" x14ac:dyDescent="0.25">
      <c r="A27" s="176">
        <v>16</v>
      </c>
      <c r="B27" s="178" t="s">
        <v>516</v>
      </c>
      <c r="C27" s="179"/>
      <c r="D27" s="179"/>
      <c r="E27" s="179"/>
      <c r="F27" s="179"/>
      <c r="G27" s="179"/>
      <c r="H27" s="179">
        <f t="shared" si="1"/>
        <v>0</v>
      </c>
    </row>
    <row r="28" spans="1:8" x14ac:dyDescent="0.25">
      <c r="A28" s="176">
        <v>17</v>
      </c>
      <c r="B28" s="178" t="s">
        <v>517</v>
      </c>
      <c r="C28" s="179">
        <v>9248</v>
      </c>
      <c r="D28" s="179"/>
      <c r="E28" s="179"/>
      <c r="F28" s="179"/>
      <c r="G28" s="179"/>
      <c r="H28" s="179">
        <f t="shared" si="1"/>
        <v>9248</v>
      </c>
    </row>
    <row r="29" spans="1:8" x14ac:dyDescent="0.25">
      <c r="A29" s="176">
        <v>18</v>
      </c>
      <c r="B29" s="178" t="s">
        <v>518</v>
      </c>
      <c r="C29" s="179"/>
      <c r="D29" s="179">
        <v>199</v>
      </c>
      <c r="E29" s="179">
        <v>205</v>
      </c>
      <c r="F29" s="179">
        <v>401</v>
      </c>
      <c r="G29" s="179">
        <v>104</v>
      </c>
      <c r="H29" s="179">
        <f t="shared" si="1"/>
        <v>909</v>
      </c>
    </row>
    <row r="30" spans="1:8" x14ac:dyDescent="0.25">
      <c r="A30" s="176" t="s">
        <v>519</v>
      </c>
      <c r="B30" s="196" t="s">
        <v>520</v>
      </c>
      <c r="C30" s="179"/>
      <c r="D30" s="179"/>
      <c r="E30" s="179"/>
      <c r="F30" s="179"/>
      <c r="G30" s="179"/>
      <c r="H30" s="179">
        <f t="shared" si="1"/>
        <v>0</v>
      </c>
    </row>
    <row r="31" spans="1:8" x14ac:dyDescent="0.25">
      <c r="A31" s="195" t="s">
        <v>521</v>
      </c>
      <c r="B31" s="180" t="s">
        <v>522</v>
      </c>
      <c r="C31" s="187">
        <f>SUM(C27:C30)</f>
        <v>9248</v>
      </c>
      <c r="D31" s="187">
        <f>SUM(D27:D30)</f>
        <v>199</v>
      </c>
      <c r="E31" s="187">
        <f>SUM(E27:E30)</f>
        <v>205</v>
      </c>
      <c r="F31" s="187">
        <f>SUM(F27:F30)</f>
        <v>401</v>
      </c>
      <c r="G31" s="179">
        <f>SUM(G27:G30)</f>
        <v>104</v>
      </c>
      <c r="H31" s="179">
        <f t="shared" si="1"/>
        <v>10157</v>
      </c>
    </row>
    <row r="32" spans="1:8" x14ac:dyDescent="0.25">
      <c r="A32" s="176">
        <v>19</v>
      </c>
      <c r="B32" s="178" t="s">
        <v>523</v>
      </c>
      <c r="C32" s="179">
        <v>26075</v>
      </c>
      <c r="D32" s="179"/>
      <c r="E32" s="179"/>
      <c r="F32" s="179"/>
      <c r="G32" s="179"/>
      <c r="H32" s="179">
        <f t="shared" si="1"/>
        <v>26075</v>
      </c>
    </row>
    <row r="33" spans="1:10" x14ac:dyDescent="0.25">
      <c r="A33" s="176">
        <v>20</v>
      </c>
      <c r="B33" s="178" t="s">
        <v>524</v>
      </c>
      <c r="C33" s="179"/>
      <c r="D33" s="179"/>
      <c r="E33" s="179"/>
      <c r="F33" s="179"/>
      <c r="G33" s="179"/>
      <c r="H33" s="179">
        <f t="shared" si="1"/>
        <v>0</v>
      </c>
    </row>
    <row r="34" spans="1:10" x14ac:dyDescent="0.25">
      <c r="A34" s="176">
        <v>21</v>
      </c>
      <c r="B34" s="178" t="s">
        <v>525</v>
      </c>
      <c r="C34" s="179"/>
      <c r="D34" s="179"/>
      <c r="E34" s="179"/>
      <c r="F34" s="179"/>
      <c r="G34" s="179"/>
      <c r="H34" s="179">
        <f t="shared" si="1"/>
        <v>0</v>
      </c>
    </row>
    <row r="35" spans="1:10" x14ac:dyDescent="0.25">
      <c r="A35" s="176" t="s">
        <v>526</v>
      </c>
      <c r="B35" s="196" t="s">
        <v>527</v>
      </c>
      <c r="C35" s="179"/>
      <c r="D35" s="179"/>
      <c r="E35" s="179"/>
      <c r="F35" s="179"/>
      <c r="G35" s="179"/>
      <c r="H35" s="179">
        <f t="shared" si="1"/>
        <v>0</v>
      </c>
    </row>
    <row r="36" spans="1:10" x14ac:dyDescent="0.25">
      <c r="A36" s="195" t="s">
        <v>528</v>
      </c>
      <c r="B36" s="180" t="s">
        <v>529</v>
      </c>
      <c r="C36" s="187">
        <f>SUM(C32:C35)</f>
        <v>26075</v>
      </c>
      <c r="D36" s="187">
        <f>SUM(D32:D35)</f>
        <v>0</v>
      </c>
      <c r="E36" s="187"/>
      <c r="F36" s="187">
        <f>SUM(F32:F35)</f>
        <v>0</v>
      </c>
      <c r="G36" s="187">
        <f>SUM(G32:G35)</f>
        <v>0</v>
      </c>
      <c r="H36" s="179">
        <f t="shared" si="1"/>
        <v>26075</v>
      </c>
    </row>
    <row r="37" spans="1:10" x14ac:dyDescent="0.25">
      <c r="A37" s="195" t="s">
        <v>530</v>
      </c>
      <c r="B37" s="180" t="s">
        <v>531</v>
      </c>
      <c r="C37" s="187">
        <f>C31-C36</f>
        <v>-16827</v>
      </c>
      <c r="D37" s="187">
        <f>D31-D36</f>
        <v>199</v>
      </c>
      <c r="E37" s="187">
        <f>E31-E36</f>
        <v>205</v>
      </c>
      <c r="F37" s="187">
        <f>F31-F36</f>
        <v>401</v>
      </c>
      <c r="G37" s="187">
        <f>G31-G36</f>
        <v>104</v>
      </c>
      <c r="H37" s="179">
        <f t="shared" si="1"/>
        <v>-15918</v>
      </c>
    </row>
    <row r="38" spans="1:10" x14ac:dyDescent="0.25">
      <c r="A38" s="195" t="s">
        <v>532</v>
      </c>
      <c r="B38" s="180" t="s">
        <v>533</v>
      </c>
      <c r="C38" s="187">
        <f t="shared" ref="C38:H38" si="2">C26+(C37)</f>
        <v>167913454</v>
      </c>
      <c r="D38" s="187">
        <f t="shared" si="2"/>
        <v>-14689090</v>
      </c>
      <c r="E38" s="187">
        <f t="shared" si="2"/>
        <v>-564845</v>
      </c>
      <c r="F38" s="187">
        <f t="shared" si="2"/>
        <v>-923295</v>
      </c>
      <c r="G38" s="187">
        <f t="shared" si="2"/>
        <v>-117809</v>
      </c>
      <c r="H38" s="187">
        <f t="shared" si="2"/>
        <v>151618415</v>
      </c>
    </row>
    <row r="39" spans="1:10" x14ac:dyDescent="0.25">
      <c r="A39" s="176">
        <v>22</v>
      </c>
      <c r="B39" s="178" t="s">
        <v>534</v>
      </c>
      <c r="C39" s="179"/>
      <c r="D39" s="179"/>
      <c r="E39" s="179"/>
      <c r="F39" s="179"/>
      <c r="G39" s="179"/>
      <c r="H39" s="179">
        <f t="shared" ref="H39:H44" si="3">SUM(C39:G39)</f>
        <v>0</v>
      </c>
    </row>
    <row r="40" spans="1:10" x14ac:dyDescent="0.25">
      <c r="A40" s="176">
        <v>23</v>
      </c>
      <c r="B40" s="178" t="s">
        <v>535</v>
      </c>
      <c r="C40" s="179"/>
      <c r="D40" s="179"/>
      <c r="E40" s="179"/>
      <c r="F40" s="179"/>
      <c r="G40" s="179"/>
      <c r="H40" s="179">
        <f t="shared" si="3"/>
        <v>0</v>
      </c>
    </row>
    <row r="41" spans="1:10" x14ac:dyDescent="0.25">
      <c r="A41" s="176" t="s">
        <v>536</v>
      </c>
      <c r="B41" s="180" t="s">
        <v>537</v>
      </c>
      <c r="C41" s="187">
        <f>SUM(C39:C40)</f>
        <v>0</v>
      </c>
      <c r="D41" s="187">
        <f>SUM(D39:D40)</f>
        <v>0</v>
      </c>
      <c r="E41" s="179"/>
      <c r="F41" s="187"/>
      <c r="G41" s="179"/>
      <c r="H41" s="179">
        <f t="shared" si="3"/>
        <v>0</v>
      </c>
    </row>
    <row r="42" spans="1:10" x14ac:dyDescent="0.25">
      <c r="A42" s="176" t="s">
        <v>538</v>
      </c>
      <c r="B42" s="178" t="s">
        <v>539</v>
      </c>
      <c r="C42" s="179"/>
      <c r="D42" s="179"/>
      <c r="E42" s="179"/>
      <c r="F42" s="179"/>
      <c r="G42" s="179"/>
      <c r="H42" s="179">
        <f t="shared" si="3"/>
        <v>0</v>
      </c>
    </row>
    <row r="43" spans="1:10" x14ac:dyDescent="0.25">
      <c r="A43" s="195" t="s">
        <v>540</v>
      </c>
      <c r="B43" s="180" t="s">
        <v>541</v>
      </c>
      <c r="C43" s="187">
        <f>C41-C42</f>
        <v>0</v>
      </c>
      <c r="D43" s="187">
        <f>D41-D42</f>
        <v>0</v>
      </c>
      <c r="E43" s="187">
        <f>E41-E42</f>
        <v>0</v>
      </c>
      <c r="F43" s="187">
        <f>F41-F42</f>
        <v>0</v>
      </c>
      <c r="G43" s="187"/>
      <c r="H43" s="179">
        <f t="shared" si="3"/>
        <v>0</v>
      </c>
      <c r="I43" s="194"/>
      <c r="J43" s="194"/>
    </row>
    <row r="44" spans="1:10" x14ac:dyDescent="0.25">
      <c r="A44" s="195" t="s">
        <v>542</v>
      </c>
      <c r="B44" s="180" t="s">
        <v>543</v>
      </c>
      <c r="C44" s="187">
        <f>C38+C43</f>
        <v>167913454</v>
      </c>
      <c r="D44" s="187">
        <f>D38+D43</f>
        <v>-14689090</v>
      </c>
      <c r="E44" s="187">
        <f>E38+E43</f>
        <v>-564845</v>
      </c>
      <c r="F44" s="187">
        <f>F38+F43</f>
        <v>-923295</v>
      </c>
      <c r="G44" s="187">
        <f>G38+G43</f>
        <v>-117809</v>
      </c>
      <c r="H44" s="187">
        <f t="shared" si="3"/>
        <v>151618415</v>
      </c>
      <c r="I44" s="194"/>
      <c r="J44" s="194"/>
    </row>
    <row r="45" spans="1:10" x14ac:dyDescent="0.25">
      <c r="A45" s="193"/>
      <c r="C45" s="192"/>
      <c r="D45" s="192"/>
      <c r="E45" s="192"/>
      <c r="F45" s="192"/>
      <c r="G45" s="192"/>
      <c r="H45" s="192"/>
    </row>
    <row r="46" spans="1:10" x14ac:dyDescent="0.25">
      <c r="A46" s="193"/>
      <c r="C46" s="192"/>
      <c r="D46" s="192"/>
      <c r="E46" s="192"/>
      <c r="F46" s="192"/>
      <c r="G46" s="192"/>
      <c r="H46" s="192"/>
    </row>
    <row r="47" spans="1:10" x14ac:dyDescent="0.25">
      <c r="A47" s="193"/>
      <c r="C47" s="192"/>
      <c r="D47" s="192"/>
      <c r="E47" s="192"/>
      <c r="F47" s="192"/>
      <c r="G47" s="192"/>
      <c r="H47" s="192"/>
    </row>
    <row r="48" spans="1:10" x14ac:dyDescent="0.25">
      <c r="A48" s="193"/>
      <c r="C48" s="192"/>
      <c r="D48" s="192"/>
      <c r="E48" s="192"/>
      <c r="F48" s="192"/>
      <c r="G48" s="192"/>
      <c r="H48" s="192"/>
    </row>
    <row r="49" spans="1:8" x14ac:dyDescent="0.25">
      <c r="A49" s="193"/>
      <c r="C49" s="192"/>
      <c r="D49" s="192"/>
      <c r="E49" s="192"/>
      <c r="F49" s="192"/>
      <c r="G49" s="192"/>
      <c r="H49" s="192"/>
    </row>
    <row r="50" spans="1:8" x14ac:dyDescent="0.25">
      <c r="A50" s="193"/>
      <c r="C50" s="192"/>
      <c r="D50" s="192"/>
      <c r="E50" s="192"/>
      <c r="F50" s="192"/>
      <c r="G50" s="192"/>
      <c r="H50" s="192"/>
    </row>
    <row r="51" spans="1:8" x14ac:dyDescent="0.25">
      <c r="A51" s="193"/>
      <c r="C51" s="192"/>
      <c r="D51" s="192"/>
      <c r="E51" s="192"/>
      <c r="F51" s="192"/>
      <c r="G51" s="192"/>
      <c r="H51" s="192"/>
    </row>
    <row r="52" spans="1:8" x14ac:dyDescent="0.25">
      <c r="A52" s="193"/>
      <c r="C52" s="192"/>
      <c r="D52" s="192"/>
      <c r="E52" s="192"/>
      <c r="F52" s="192"/>
      <c r="G52" s="192"/>
      <c r="H52" s="192"/>
    </row>
    <row r="53" spans="1:8" x14ac:dyDescent="0.25">
      <c r="A53" s="193"/>
      <c r="C53" s="192"/>
      <c r="D53" s="192"/>
      <c r="E53" s="192"/>
      <c r="F53" s="192"/>
      <c r="G53" s="192"/>
      <c r="H53" s="192"/>
    </row>
    <row r="54" spans="1:8" x14ac:dyDescent="0.25">
      <c r="A54" s="193"/>
      <c r="C54" s="192"/>
      <c r="D54" s="192"/>
      <c r="E54" s="192"/>
      <c r="F54" s="192"/>
      <c r="G54" s="192"/>
      <c r="H54" s="192"/>
    </row>
    <row r="55" spans="1:8" x14ac:dyDescent="0.25">
      <c r="A55" s="193"/>
      <c r="C55" s="192"/>
      <c r="D55" s="192"/>
      <c r="E55" s="192"/>
      <c r="F55" s="192"/>
      <c r="G55" s="192"/>
      <c r="H55" s="192"/>
    </row>
    <row r="56" spans="1:8" x14ac:dyDescent="0.25">
      <c r="A56" s="193"/>
      <c r="C56" s="192"/>
      <c r="D56" s="192"/>
      <c r="E56" s="192"/>
      <c r="F56" s="192"/>
      <c r="G56" s="192"/>
      <c r="H56" s="192"/>
    </row>
    <row r="57" spans="1:8" x14ac:dyDescent="0.25">
      <c r="A57" s="193"/>
      <c r="C57" s="192"/>
      <c r="D57" s="192"/>
      <c r="E57" s="192"/>
      <c r="F57" s="192"/>
      <c r="G57" s="192"/>
      <c r="H57" s="192"/>
    </row>
    <row r="58" spans="1:8" x14ac:dyDescent="0.25">
      <c r="A58" s="193"/>
      <c r="C58" s="192"/>
      <c r="D58" s="192"/>
      <c r="E58" s="192"/>
      <c r="F58" s="192"/>
      <c r="G58" s="192"/>
      <c r="H58" s="192"/>
    </row>
    <row r="59" spans="1:8" x14ac:dyDescent="0.25">
      <c r="A59" s="193"/>
      <c r="C59" s="192"/>
      <c r="D59" s="192"/>
      <c r="E59" s="192"/>
      <c r="F59" s="192"/>
      <c r="G59" s="192"/>
      <c r="H59" s="192"/>
    </row>
    <row r="60" spans="1:8" x14ac:dyDescent="0.25">
      <c r="A60" s="193"/>
      <c r="C60" s="192"/>
      <c r="D60" s="192"/>
      <c r="E60" s="192"/>
      <c r="F60" s="192"/>
      <c r="G60" s="192"/>
      <c r="H60" s="192"/>
    </row>
    <row r="61" spans="1:8" x14ac:dyDescent="0.25">
      <c r="A61" s="193"/>
      <c r="C61" s="192"/>
      <c r="D61" s="192"/>
      <c r="E61" s="192"/>
      <c r="F61" s="192"/>
      <c r="G61" s="192"/>
      <c r="H61" s="192"/>
    </row>
    <row r="62" spans="1:8" x14ac:dyDescent="0.25">
      <c r="A62" s="193"/>
      <c r="C62" s="192"/>
      <c r="D62" s="192"/>
      <c r="E62" s="192"/>
      <c r="F62" s="192"/>
      <c r="G62" s="192"/>
      <c r="H62" s="192"/>
    </row>
    <row r="63" spans="1:8" x14ac:dyDescent="0.25">
      <c r="A63" s="193"/>
      <c r="C63" s="192"/>
      <c r="D63" s="192"/>
      <c r="E63" s="192"/>
      <c r="F63" s="192"/>
      <c r="G63" s="192"/>
      <c r="H63" s="192"/>
    </row>
    <row r="64" spans="1:8" x14ac:dyDescent="0.25">
      <c r="A64" s="193"/>
      <c r="C64" s="192"/>
      <c r="D64" s="192"/>
      <c r="E64" s="192"/>
      <c r="F64" s="192"/>
      <c r="G64" s="192"/>
      <c r="H64" s="192"/>
    </row>
    <row r="65" spans="1:8" x14ac:dyDescent="0.25">
      <c r="A65" s="193"/>
      <c r="C65" s="192"/>
      <c r="D65" s="192"/>
      <c r="E65" s="192"/>
      <c r="F65" s="192"/>
      <c r="G65" s="192"/>
      <c r="H65" s="192"/>
    </row>
    <row r="66" spans="1:8" x14ac:dyDescent="0.25">
      <c r="A66" s="193"/>
      <c r="C66" s="192"/>
      <c r="D66" s="192"/>
      <c r="E66" s="192"/>
      <c r="F66" s="192"/>
      <c r="G66" s="192"/>
      <c r="H66" s="192"/>
    </row>
    <row r="67" spans="1:8" x14ac:dyDescent="0.25">
      <c r="A67" s="193"/>
      <c r="C67" s="192"/>
      <c r="D67" s="192"/>
      <c r="E67" s="192"/>
      <c r="F67" s="192"/>
      <c r="G67" s="192"/>
      <c r="H67" s="192"/>
    </row>
    <row r="68" spans="1:8" x14ac:dyDescent="0.25">
      <c r="A68" s="193"/>
    </row>
    <row r="69" spans="1:8" x14ac:dyDescent="0.25">
      <c r="A69" s="193"/>
    </row>
    <row r="70" spans="1:8" x14ac:dyDescent="0.25">
      <c r="A70" s="193"/>
    </row>
    <row r="71" spans="1:8" x14ac:dyDescent="0.25">
      <c r="A71" s="193"/>
    </row>
    <row r="72" spans="1:8" x14ac:dyDescent="0.25">
      <c r="A72" s="193"/>
    </row>
    <row r="73" spans="1:8" x14ac:dyDescent="0.25">
      <c r="A73" s="193"/>
    </row>
    <row r="74" spans="1:8" x14ac:dyDescent="0.25">
      <c r="A74" s="193"/>
    </row>
    <row r="75" spans="1:8" x14ac:dyDescent="0.25">
      <c r="A75" s="193"/>
    </row>
  </sheetData>
  <mergeCells count="2">
    <mergeCell ref="A1:H1"/>
    <mergeCell ref="G2:H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&amp;C15. melléklet a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Layout" workbookViewId="0">
      <selection activeCell="F16" sqref="F16"/>
    </sheetView>
  </sheetViews>
  <sheetFormatPr defaultRowHeight="12.75" x14ac:dyDescent="0.2"/>
  <cols>
    <col min="1" max="1" width="5.140625" customWidth="1"/>
    <col min="2" max="2" width="17.140625" customWidth="1"/>
    <col min="4" max="4" width="11.140625" customWidth="1"/>
    <col min="6" max="6" width="11.28515625" customWidth="1"/>
  </cols>
  <sheetData>
    <row r="1" spans="1:7" x14ac:dyDescent="0.2">
      <c r="A1" s="226" t="s">
        <v>583</v>
      </c>
      <c r="B1" s="30"/>
      <c r="C1" s="30"/>
      <c r="D1" s="30"/>
      <c r="E1" s="30"/>
      <c r="F1" s="30"/>
    </row>
    <row r="3" spans="1:7" x14ac:dyDescent="0.2">
      <c r="E3" s="265" t="s">
        <v>584</v>
      </c>
      <c r="F3" s="265"/>
    </row>
    <row r="4" spans="1:7" ht="44.25" x14ac:dyDescent="0.2">
      <c r="A4" s="144" t="s">
        <v>290</v>
      </c>
      <c r="B4" s="223" t="s">
        <v>348</v>
      </c>
      <c r="C4" s="132" t="s">
        <v>349</v>
      </c>
      <c r="D4" s="227" t="s">
        <v>579</v>
      </c>
      <c r="E4" s="132" t="s">
        <v>350</v>
      </c>
      <c r="F4" s="227" t="s">
        <v>580</v>
      </c>
    </row>
    <row r="5" spans="1:7" ht="76.5" x14ac:dyDescent="0.2">
      <c r="A5" s="224" t="s">
        <v>55</v>
      </c>
      <c r="B5" s="11" t="s">
        <v>559</v>
      </c>
      <c r="C5" s="225">
        <v>74384</v>
      </c>
      <c r="D5" s="228">
        <v>73989</v>
      </c>
      <c r="E5" s="225">
        <v>74384</v>
      </c>
      <c r="F5" s="228">
        <v>78547</v>
      </c>
    </row>
    <row r="6" spans="1:7" ht="51" x14ac:dyDescent="0.2">
      <c r="A6" s="224" t="s">
        <v>56</v>
      </c>
      <c r="B6" s="11" t="s">
        <v>578</v>
      </c>
      <c r="C6" s="225">
        <v>49127</v>
      </c>
      <c r="D6" s="229"/>
      <c r="E6" s="225">
        <v>49127</v>
      </c>
      <c r="F6" s="229"/>
    </row>
    <row r="7" spans="1:7" x14ac:dyDescent="0.2">
      <c r="A7" s="2"/>
      <c r="B7" s="6" t="s">
        <v>131</v>
      </c>
      <c r="C7" s="7">
        <f>SUM(C5:C6)</f>
        <v>123511</v>
      </c>
      <c r="D7" s="7">
        <f>SUM(D5:D6)</f>
        <v>73989</v>
      </c>
      <c r="E7" s="7">
        <f>SUM(E5:E6)</f>
        <v>123511</v>
      </c>
      <c r="F7" s="7">
        <f>SUM(F5:F6)</f>
        <v>78547</v>
      </c>
    </row>
    <row r="8" spans="1:7" ht="26.25" customHeight="1" x14ac:dyDescent="0.2"/>
    <row r="15" spans="1:7" x14ac:dyDescent="0.2">
      <c r="G15" s="230"/>
    </row>
  </sheetData>
  <mergeCells count="1">
    <mergeCell ref="E3:F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Layout" zoomScaleNormal="100" workbookViewId="0">
      <selection activeCell="D39" sqref="D39"/>
    </sheetView>
  </sheetViews>
  <sheetFormatPr defaultRowHeight="12.75" x14ac:dyDescent="0.2"/>
  <cols>
    <col min="2" max="2" width="48.7109375" customWidth="1"/>
    <col min="3" max="4" width="18.28515625" customWidth="1"/>
    <col min="258" max="258" width="48.7109375" customWidth="1"/>
    <col min="259" max="260" width="18.28515625" customWidth="1"/>
    <col min="514" max="514" width="48.7109375" customWidth="1"/>
    <col min="515" max="516" width="18.28515625" customWidth="1"/>
    <col min="770" max="770" width="48.7109375" customWidth="1"/>
    <col min="771" max="772" width="18.28515625" customWidth="1"/>
    <col min="1026" max="1026" width="48.7109375" customWidth="1"/>
    <col min="1027" max="1028" width="18.28515625" customWidth="1"/>
    <col min="1282" max="1282" width="48.7109375" customWidth="1"/>
    <col min="1283" max="1284" width="18.28515625" customWidth="1"/>
    <col min="1538" max="1538" width="48.7109375" customWidth="1"/>
    <col min="1539" max="1540" width="18.28515625" customWidth="1"/>
    <col min="1794" max="1794" width="48.7109375" customWidth="1"/>
    <col min="1795" max="1796" width="18.28515625" customWidth="1"/>
    <col min="2050" max="2050" width="48.7109375" customWidth="1"/>
    <col min="2051" max="2052" width="18.28515625" customWidth="1"/>
    <col min="2306" max="2306" width="48.7109375" customWidth="1"/>
    <col min="2307" max="2308" width="18.28515625" customWidth="1"/>
    <col min="2562" max="2562" width="48.7109375" customWidth="1"/>
    <col min="2563" max="2564" width="18.28515625" customWidth="1"/>
    <col min="2818" max="2818" width="48.7109375" customWidth="1"/>
    <col min="2819" max="2820" width="18.28515625" customWidth="1"/>
    <col min="3074" max="3074" width="48.7109375" customWidth="1"/>
    <col min="3075" max="3076" width="18.28515625" customWidth="1"/>
    <col min="3330" max="3330" width="48.7109375" customWidth="1"/>
    <col min="3331" max="3332" width="18.28515625" customWidth="1"/>
    <col min="3586" max="3586" width="48.7109375" customWidth="1"/>
    <col min="3587" max="3588" width="18.28515625" customWidth="1"/>
    <col min="3842" max="3842" width="48.7109375" customWidth="1"/>
    <col min="3843" max="3844" width="18.28515625" customWidth="1"/>
    <col min="4098" max="4098" width="48.7109375" customWidth="1"/>
    <col min="4099" max="4100" width="18.28515625" customWidth="1"/>
    <col min="4354" max="4354" width="48.7109375" customWidth="1"/>
    <col min="4355" max="4356" width="18.28515625" customWidth="1"/>
    <col min="4610" max="4610" width="48.7109375" customWidth="1"/>
    <col min="4611" max="4612" width="18.28515625" customWidth="1"/>
    <col min="4866" max="4866" width="48.7109375" customWidth="1"/>
    <col min="4867" max="4868" width="18.28515625" customWidth="1"/>
    <col min="5122" max="5122" width="48.7109375" customWidth="1"/>
    <col min="5123" max="5124" width="18.28515625" customWidth="1"/>
    <col min="5378" max="5378" width="48.7109375" customWidth="1"/>
    <col min="5379" max="5380" width="18.28515625" customWidth="1"/>
    <col min="5634" max="5634" width="48.7109375" customWidth="1"/>
    <col min="5635" max="5636" width="18.28515625" customWidth="1"/>
    <col min="5890" max="5890" width="48.7109375" customWidth="1"/>
    <col min="5891" max="5892" width="18.28515625" customWidth="1"/>
    <col min="6146" max="6146" width="48.7109375" customWidth="1"/>
    <col min="6147" max="6148" width="18.28515625" customWidth="1"/>
    <col min="6402" max="6402" width="48.7109375" customWidth="1"/>
    <col min="6403" max="6404" width="18.28515625" customWidth="1"/>
    <col min="6658" max="6658" width="48.7109375" customWidth="1"/>
    <col min="6659" max="6660" width="18.28515625" customWidth="1"/>
    <col min="6914" max="6914" width="48.7109375" customWidth="1"/>
    <col min="6915" max="6916" width="18.28515625" customWidth="1"/>
    <col min="7170" max="7170" width="48.7109375" customWidth="1"/>
    <col min="7171" max="7172" width="18.28515625" customWidth="1"/>
    <col min="7426" max="7426" width="48.7109375" customWidth="1"/>
    <col min="7427" max="7428" width="18.28515625" customWidth="1"/>
    <col min="7682" max="7682" width="48.7109375" customWidth="1"/>
    <col min="7683" max="7684" width="18.28515625" customWidth="1"/>
    <col min="7938" max="7938" width="48.7109375" customWidth="1"/>
    <col min="7939" max="7940" width="18.28515625" customWidth="1"/>
    <col min="8194" max="8194" width="48.7109375" customWidth="1"/>
    <col min="8195" max="8196" width="18.28515625" customWidth="1"/>
    <col min="8450" max="8450" width="48.7109375" customWidth="1"/>
    <col min="8451" max="8452" width="18.28515625" customWidth="1"/>
    <col min="8706" max="8706" width="48.7109375" customWidth="1"/>
    <col min="8707" max="8708" width="18.28515625" customWidth="1"/>
    <col min="8962" max="8962" width="48.7109375" customWidth="1"/>
    <col min="8963" max="8964" width="18.28515625" customWidth="1"/>
    <col min="9218" max="9218" width="48.7109375" customWidth="1"/>
    <col min="9219" max="9220" width="18.28515625" customWidth="1"/>
    <col min="9474" max="9474" width="48.7109375" customWidth="1"/>
    <col min="9475" max="9476" width="18.28515625" customWidth="1"/>
    <col min="9730" max="9730" width="48.7109375" customWidth="1"/>
    <col min="9731" max="9732" width="18.28515625" customWidth="1"/>
    <col min="9986" max="9986" width="48.7109375" customWidth="1"/>
    <col min="9987" max="9988" width="18.28515625" customWidth="1"/>
    <col min="10242" max="10242" width="48.7109375" customWidth="1"/>
    <col min="10243" max="10244" width="18.28515625" customWidth="1"/>
    <col min="10498" max="10498" width="48.7109375" customWidth="1"/>
    <col min="10499" max="10500" width="18.28515625" customWidth="1"/>
    <col min="10754" max="10754" width="48.7109375" customWidth="1"/>
    <col min="10755" max="10756" width="18.28515625" customWidth="1"/>
    <col min="11010" max="11010" width="48.7109375" customWidth="1"/>
    <col min="11011" max="11012" width="18.28515625" customWidth="1"/>
    <col min="11266" max="11266" width="48.7109375" customWidth="1"/>
    <col min="11267" max="11268" width="18.28515625" customWidth="1"/>
    <col min="11522" max="11522" width="48.7109375" customWidth="1"/>
    <col min="11523" max="11524" width="18.28515625" customWidth="1"/>
    <col min="11778" max="11778" width="48.7109375" customWidth="1"/>
    <col min="11779" max="11780" width="18.28515625" customWidth="1"/>
    <col min="12034" max="12034" width="48.7109375" customWidth="1"/>
    <col min="12035" max="12036" width="18.28515625" customWidth="1"/>
    <col min="12290" max="12290" width="48.7109375" customWidth="1"/>
    <col min="12291" max="12292" width="18.28515625" customWidth="1"/>
    <col min="12546" max="12546" width="48.7109375" customWidth="1"/>
    <col min="12547" max="12548" width="18.28515625" customWidth="1"/>
    <col min="12802" max="12802" width="48.7109375" customWidth="1"/>
    <col min="12803" max="12804" width="18.28515625" customWidth="1"/>
    <col min="13058" max="13058" width="48.7109375" customWidth="1"/>
    <col min="13059" max="13060" width="18.28515625" customWidth="1"/>
    <col min="13314" max="13314" width="48.7109375" customWidth="1"/>
    <col min="13315" max="13316" width="18.28515625" customWidth="1"/>
    <col min="13570" max="13570" width="48.7109375" customWidth="1"/>
    <col min="13571" max="13572" width="18.28515625" customWidth="1"/>
    <col min="13826" max="13826" width="48.7109375" customWidth="1"/>
    <col min="13827" max="13828" width="18.28515625" customWidth="1"/>
    <col min="14082" max="14082" width="48.7109375" customWidth="1"/>
    <col min="14083" max="14084" width="18.28515625" customWidth="1"/>
    <col min="14338" max="14338" width="48.7109375" customWidth="1"/>
    <col min="14339" max="14340" width="18.28515625" customWidth="1"/>
    <col min="14594" max="14594" width="48.7109375" customWidth="1"/>
    <col min="14595" max="14596" width="18.28515625" customWidth="1"/>
    <col min="14850" max="14850" width="48.7109375" customWidth="1"/>
    <col min="14851" max="14852" width="18.28515625" customWidth="1"/>
    <col min="15106" max="15106" width="48.7109375" customWidth="1"/>
    <col min="15107" max="15108" width="18.28515625" customWidth="1"/>
    <col min="15362" max="15362" width="48.7109375" customWidth="1"/>
    <col min="15363" max="15364" width="18.28515625" customWidth="1"/>
    <col min="15618" max="15618" width="48.7109375" customWidth="1"/>
    <col min="15619" max="15620" width="18.28515625" customWidth="1"/>
    <col min="15874" max="15874" width="48.7109375" customWidth="1"/>
    <col min="15875" max="15876" width="18.28515625" customWidth="1"/>
    <col min="16130" max="16130" width="48.7109375" customWidth="1"/>
    <col min="16131" max="16132" width="18.28515625" customWidth="1"/>
  </cols>
  <sheetData>
    <row r="1" spans="1:15" ht="35.25" customHeight="1" x14ac:dyDescent="0.25">
      <c r="A1" s="385" t="s">
        <v>659</v>
      </c>
      <c r="B1" s="385"/>
      <c r="C1" s="385"/>
      <c r="D1" s="385"/>
      <c r="E1" s="169"/>
      <c r="F1" s="169"/>
      <c r="G1" s="169"/>
      <c r="H1" s="169"/>
      <c r="I1" s="169"/>
      <c r="J1" s="167"/>
    </row>
    <row r="2" spans="1:15" ht="72" customHeight="1" x14ac:dyDescent="0.2">
      <c r="A2" s="166" t="s">
        <v>371</v>
      </c>
      <c r="B2" s="166" t="s">
        <v>2</v>
      </c>
      <c r="C2" s="46" t="s">
        <v>585</v>
      </c>
      <c r="D2" s="46" t="s">
        <v>658</v>
      </c>
    </row>
    <row r="3" spans="1:15" x14ac:dyDescent="0.2">
      <c r="A3" s="168">
        <v>1</v>
      </c>
      <c r="B3" s="168">
        <v>2</v>
      </c>
      <c r="C3" s="168">
        <v>3</v>
      </c>
      <c r="D3" s="168">
        <v>4</v>
      </c>
    </row>
    <row r="4" spans="1:15" x14ac:dyDescent="0.2">
      <c r="A4" s="171">
        <v>1</v>
      </c>
      <c r="B4" s="170" t="s">
        <v>372</v>
      </c>
      <c r="C4" s="2">
        <v>1</v>
      </c>
      <c r="D4" s="2">
        <v>1</v>
      </c>
    </row>
    <row r="5" spans="1:15" ht="15" x14ac:dyDescent="0.2">
      <c r="A5" s="171">
        <v>2</v>
      </c>
      <c r="B5" s="170" t="s">
        <v>373</v>
      </c>
      <c r="C5" s="2">
        <v>90531</v>
      </c>
      <c r="D5" s="2">
        <v>92249</v>
      </c>
      <c r="G5" s="386"/>
      <c r="H5" s="386"/>
      <c r="I5" s="386"/>
      <c r="J5" s="386"/>
      <c r="K5" s="386"/>
      <c r="L5" s="386"/>
      <c r="M5" s="386"/>
      <c r="N5" s="386"/>
      <c r="O5" s="386"/>
    </row>
    <row r="6" spans="1:15" x14ac:dyDescent="0.2">
      <c r="A6" s="168">
        <v>3</v>
      </c>
      <c r="B6" s="170" t="s">
        <v>374</v>
      </c>
      <c r="C6" s="2">
        <v>503</v>
      </c>
      <c r="D6" s="2">
        <v>700</v>
      </c>
    </row>
    <row r="7" spans="1:15" x14ac:dyDescent="0.2">
      <c r="A7" s="168">
        <v>4</v>
      </c>
      <c r="B7" s="170" t="s">
        <v>375</v>
      </c>
      <c r="C7" s="2">
        <v>7229</v>
      </c>
      <c r="D7" s="2">
        <v>8750</v>
      </c>
    </row>
    <row r="8" spans="1:15" x14ac:dyDescent="0.2">
      <c r="A8" s="168">
        <v>5</v>
      </c>
      <c r="B8" s="170" t="s">
        <v>376</v>
      </c>
      <c r="C8" s="2">
        <v>82799</v>
      </c>
      <c r="D8" s="2">
        <v>82799</v>
      </c>
    </row>
    <row r="9" spans="1:15" x14ac:dyDescent="0.2">
      <c r="A9" s="168">
        <v>6</v>
      </c>
      <c r="B9" s="170" t="s">
        <v>377</v>
      </c>
      <c r="C9" s="2">
        <v>0</v>
      </c>
      <c r="D9" s="2">
        <v>0</v>
      </c>
    </row>
    <row r="10" spans="1:15" x14ac:dyDescent="0.2">
      <c r="A10" s="168">
        <v>7</v>
      </c>
      <c r="B10" s="170" t="s">
        <v>378</v>
      </c>
      <c r="C10" s="2">
        <v>4945</v>
      </c>
      <c r="D10" s="2">
        <v>5937</v>
      </c>
    </row>
    <row r="11" spans="1:15" x14ac:dyDescent="0.2">
      <c r="A11" s="168">
        <v>8</v>
      </c>
      <c r="B11" s="170" t="s">
        <v>379</v>
      </c>
      <c r="C11" s="2">
        <v>36</v>
      </c>
      <c r="D11" s="2">
        <v>36</v>
      </c>
    </row>
    <row r="12" spans="1:15" x14ac:dyDescent="0.2">
      <c r="A12" s="168">
        <v>9</v>
      </c>
      <c r="B12" s="170" t="s">
        <v>380</v>
      </c>
      <c r="C12" s="2">
        <v>4619</v>
      </c>
      <c r="D12" s="2">
        <v>4606</v>
      </c>
    </row>
    <row r="13" spans="1:15" x14ac:dyDescent="0.2">
      <c r="A13" s="168">
        <v>10</v>
      </c>
      <c r="B13" s="170" t="s">
        <v>381</v>
      </c>
      <c r="C13" s="2">
        <v>0</v>
      </c>
      <c r="D13" s="2">
        <v>0</v>
      </c>
    </row>
    <row r="14" spans="1:15" x14ac:dyDescent="0.2">
      <c r="A14" s="168">
        <v>11</v>
      </c>
      <c r="B14" s="170" t="s">
        <v>382</v>
      </c>
      <c r="C14" s="2">
        <v>1290</v>
      </c>
      <c r="D14" s="2">
        <v>1295</v>
      </c>
    </row>
    <row r="15" spans="1:15" x14ac:dyDescent="0.2">
      <c r="A15" s="168">
        <v>12</v>
      </c>
      <c r="B15" s="170" t="s">
        <v>383</v>
      </c>
      <c r="C15" s="2">
        <v>88557</v>
      </c>
      <c r="D15" s="2">
        <v>93260</v>
      </c>
    </row>
    <row r="16" spans="1:15" x14ac:dyDescent="0.2">
      <c r="A16" s="168">
        <v>13</v>
      </c>
      <c r="B16" s="170" t="s">
        <v>384</v>
      </c>
      <c r="C16" s="2">
        <v>58000</v>
      </c>
      <c r="D16" s="2">
        <v>58000</v>
      </c>
    </row>
    <row r="17" spans="1:4" x14ac:dyDescent="0.2">
      <c r="A17" s="168">
        <v>14</v>
      </c>
      <c r="B17" s="170" t="s">
        <v>385</v>
      </c>
      <c r="C17" s="2"/>
      <c r="D17" s="2"/>
    </row>
    <row r="18" spans="1:4" x14ac:dyDescent="0.2">
      <c r="A18" s="168">
        <v>15</v>
      </c>
      <c r="B18" s="170" t="s">
        <v>386</v>
      </c>
      <c r="C18" s="2">
        <v>28578</v>
      </c>
      <c r="D18" s="2">
        <v>30557</v>
      </c>
    </row>
    <row r="19" spans="1:4" x14ac:dyDescent="0.2">
      <c r="A19" s="253">
        <v>16</v>
      </c>
      <c r="B19" s="46" t="s">
        <v>607</v>
      </c>
      <c r="C19" s="2"/>
      <c r="D19" s="2"/>
    </row>
    <row r="20" spans="1:4" x14ac:dyDescent="0.2">
      <c r="A20" s="168">
        <v>16</v>
      </c>
      <c r="B20" s="170" t="s">
        <v>387</v>
      </c>
      <c r="C20" s="2">
        <v>7236</v>
      </c>
      <c r="D20" s="2">
        <v>4265</v>
      </c>
    </row>
    <row r="21" spans="1:4" x14ac:dyDescent="0.2">
      <c r="A21" s="168">
        <v>17</v>
      </c>
      <c r="B21" s="170" t="s">
        <v>388</v>
      </c>
      <c r="C21" s="2">
        <v>5095</v>
      </c>
      <c r="D21" s="2"/>
    </row>
    <row r="22" spans="1:4" x14ac:dyDescent="0.2">
      <c r="A22" s="168">
        <v>18</v>
      </c>
      <c r="B22" s="170" t="s">
        <v>389</v>
      </c>
      <c r="C22" s="2">
        <v>0</v>
      </c>
      <c r="D22" s="2">
        <v>0</v>
      </c>
    </row>
    <row r="23" spans="1:4" x14ac:dyDescent="0.2">
      <c r="A23" s="168">
        <v>19</v>
      </c>
      <c r="B23" s="170" t="s">
        <v>390</v>
      </c>
      <c r="C23" s="2">
        <v>0</v>
      </c>
      <c r="D23" s="2">
        <v>0</v>
      </c>
    </row>
    <row r="24" spans="1:4" ht="22.5" x14ac:dyDescent="0.2">
      <c r="A24" s="168">
        <v>20</v>
      </c>
      <c r="B24" s="170" t="s">
        <v>391</v>
      </c>
      <c r="C24" s="2">
        <v>0</v>
      </c>
      <c r="D24" s="2">
        <v>0</v>
      </c>
    </row>
    <row r="25" spans="1:4" ht="22.5" x14ac:dyDescent="0.2">
      <c r="A25" s="168">
        <v>21</v>
      </c>
      <c r="B25" s="170" t="s">
        <v>392</v>
      </c>
      <c r="C25" s="2">
        <v>0</v>
      </c>
      <c r="D25" s="2">
        <v>0</v>
      </c>
    </row>
    <row r="26" spans="1:4" x14ac:dyDescent="0.2">
      <c r="A26" s="168">
        <v>22</v>
      </c>
      <c r="B26" s="170" t="s">
        <v>393</v>
      </c>
      <c r="C26" s="2">
        <v>0</v>
      </c>
      <c r="D26" s="2">
        <v>0</v>
      </c>
    </row>
    <row r="27" spans="1:4" x14ac:dyDescent="0.2">
      <c r="A27" s="168">
        <v>23</v>
      </c>
      <c r="B27" s="170" t="s">
        <v>394</v>
      </c>
      <c r="C27" s="2">
        <v>2141</v>
      </c>
      <c r="D27" s="2">
        <v>4265</v>
      </c>
    </row>
    <row r="28" spans="1:4" x14ac:dyDescent="0.2">
      <c r="A28" s="168">
        <v>24</v>
      </c>
      <c r="B28" s="170" t="s">
        <v>395</v>
      </c>
      <c r="C28" s="2">
        <v>0</v>
      </c>
      <c r="D28" s="2">
        <v>0</v>
      </c>
    </row>
    <row r="29" spans="1:4" x14ac:dyDescent="0.2">
      <c r="A29" s="168">
        <v>25</v>
      </c>
      <c r="B29" s="170" t="s">
        <v>396</v>
      </c>
      <c r="C29" s="2">
        <v>0</v>
      </c>
      <c r="D29" s="2">
        <v>0</v>
      </c>
    </row>
    <row r="30" spans="1:4" x14ac:dyDescent="0.2">
      <c r="A30" s="168">
        <v>26</v>
      </c>
      <c r="B30" s="170" t="s">
        <v>397</v>
      </c>
      <c r="C30" s="2"/>
      <c r="D30" s="2"/>
    </row>
    <row r="31" spans="1:4" ht="22.5" x14ac:dyDescent="0.2">
      <c r="A31" s="168">
        <v>27</v>
      </c>
      <c r="B31" s="170" t="s">
        <v>398</v>
      </c>
      <c r="C31" s="2">
        <v>0</v>
      </c>
      <c r="D31" s="2">
        <v>0</v>
      </c>
    </row>
    <row r="32" spans="1:4" x14ac:dyDescent="0.2">
      <c r="A32" s="168">
        <v>28</v>
      </c>
      <c r="B32" s="170" t="s">
        <v>399</v>
      </c>
      <c r="C32" s="2">
        <v>0</v>
      </c>
      <c r="D32" s="2">
        <v>0</v>
      </c>
    </row>
    <row r="33" spans="1:4" x14ac:dyDescent="0.2">
      <c r="A33" s="168">
        <v>29</v>
      </c>
      <c r="B33" s="170" t="s">
        <v>400</v>
      </c>
      <c r="C33" s="2">
        <v>96476</v>
      </c>
      <c r="D33" s="2">
        <v>98252</v>
      </c>
    </row>
    <row r="34" spans="1:4" x14ac:dyDescent="0.2">
      <c r="A34" s="168">
        <v>30</v>
      </c>
      <c r="B34" s="170" t="s">
        <v>401</v>
      </c>
      <c r="C34" s="2">
        <v>29780</v>
      </c>
      <c r="D34" s="2">
        <v>30548</v>
      </c>
    </row>
    <row r="35" spans="1:4" x14ac:dyDescent="0.2">
      <c r="A35" s="168">
        <v>31</v>
      </c>
      <c r="B35" s="170" t="s">
        <v>402</v>
      </c>
      <c r="C35" s="2">
        <v>2242</v>
      </c>
      <c r="D35" s="2">
        <v>5171</v>
      </c>
    </row>
    <row r="36" spans="1:4" x14ac:dyDescent="0.2">
      <c r="A36" s="168">
        <v>32</v>
      </c>
      <c r="B36" s="170" t="s">
        <v>403</v>
      </c>
      <c r="C36" s="2">
        <v>0</v>
      </c>
      <c r="D36" s="2">
        <v>0</v>
      </c>
    </row>
    <row r="37" spans="1:4" x14ac:dyDescent="0.2">
      <c r="A37" s="168">
        <v>33</v>
      </c>
      <c r="B37" s="170" t="s">
        <v>404</v>
      </c>
      <c r="C37" s="2">
        <v>1979</v>
      </c>
      <c r="D37" s="2">
        <v>4703</v>
      </c>
    </row>
    <row r="40" spans="1:4" x14ac:dyDescent="0.2">
      <c r="C40" t="s">
        <v>657</v>
      </c>
    </row>
  </sheetData>
  <mergeCells count="2">
    <mergeCell ref="A1:D1"/>
    <mergeCell ref="G5:O5"/>
  </mergeCells>
  <pageMargins left="0.39370078740157483" right="0.31496062992125984" top="0.98425196850393704" bottom="0.98425196850393704" header="0.51181102362204722" footer="0.51181102362204722"/>
  <pageSetup paperSize="9" orientation="portrait" r:id="rId1"/>
  <headerFooter alignWithMargins="0">
    <oddHeader>&amp;C16. melléklet a önkormányzati rendelethez</oddHeader>
  </headerFooter>
  <colBreaks count="1" manualBreakCount="1">
    <brk id="4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view="pageLayout" topLeftCell="E1" workbookViewId="0">
      <selection activeCell="I8" sqref="I8"/>
    </sheetView>
  </sheetViews>
  <sheetFormatPr defaultRowHeight="12.75" x14ac:dyDescent="0.2"/>
  <cols>
    <col min="1" max="1" width="20.42578125" customWidth="1"/>
    <col min="2" max="3" width="7.7109375" customWidth="1"/>
    <col min="4" max="5" width="10" customWidth="1"/>
    <col min="6" max="6" width="11.42578125" customWidth="1"/>
    <col min="7" max="7" width="11.140625" customWidth="1"/>
    <col min="8" max="10" width="7.7109375" customWidth="1"/>
    <col min="11" max="11" width="7.28515625" customWidth="1"/>
    <col min="12" max="12" width="11.140625" customWidth="1"/>
    <col min="13" max="13" width="20.42578125" hidden="1" customWidth="1"/>
    <col min="14" max="14" width="9.28515625" hidden="1" customWidth="1"/>
    <col min="15" max="15" width="12.140625" customWidth="1"/>
    <col min="16" max="16" width="5.42578125" customWidth="1"/>
    <col min="17" max="17" width="21.42578125" customWidth="1"/>
    <col min="18" max="18" width="8.140625" customWidth="1"/>
    <col min="19" max="19" width="8.7109375" customWidth="1"/>
    <col min="20" max="20" width="6.28515625" customWidth="1"/>
    <col min="21" max="21" width="3.7109375" customWidth="1"/>
    <col min="22" max="22" width="6.28515625" customWidth="1"/>
    <col min="23" max="23" width="3.5703125" customWidth="1"/>
    <col min="24" max="24" width="9.28515625" customWidth="1"/>
    <col min="25" max="25" width="9.7109375" customWidth="1"/>
    <col min="26" max="26" width="11" customWidth="1"/>
    <col min="27" max="27" width="11.140625" customWidth="1"/>
    <col min="28" max="28" width="11.42578125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71" t="s">
        <v>667</v>
      </c>
      <c r="B1" s="272"/>
      <c r="C1" s="272"/>
      <c r="D1" s="272"/>
      <c r="E1" s="272"/>
      <c r="F1" s="272"/>
      <c r="G1" s="272"/>
      <c r="H1" s="272"/>
      <c r="I1" s="272"/>
      <c r="J1" s="272"/>
      <c r="K1" s="273"/>
      <c r="L1" s="273"/>
      <c r="Q1" s="271" t="s">
        <v>667</v>
      </c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</row>
    <row r="2" spans="1:32" x14ac:dyDescent="0.2">
      <c r="A2" s="35" t="s">
        <v>219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2"/>
      <c r="N2" s="33"/>
      <c r="O2" s="33"/>
      <c r="P2" s="33"/>
      <c r="Q2" s="271" t="s">
        <v>219</v>
      </c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99"/>
      <c r="AE2" s="100"/>
      <c r="AF2" s="100"/>
    </row>
    <row r="3" spans="1:32" ht="8.25" customHeight="1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AD3" s="49"/>
      <c r="AE3" s="49"/>
      <c r="AF3" s="49"/>
    </row>
    <row r="4" spans="1:32" ht="12" customHeight="1" thickBo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264" t="s">
        <v>584</v>
      </c>
      <c r="L4" s="265"/>
      <c r="M4" s="265"/>
      <c r="N4" s="265"/>
      <c r="O4" s="265"/>
      <c r="AB4" s="285" t="s">
        <v>292</v>
      </c>
      <c r="AC4" s="286"/>
      <c r="AD4" s="49"/>
      <c r="AE4" s="49"/>
      <c r="AF4" s="91"/>
    </row>
    <row r="5" spans="1:32" ht="41.25" customHeight="1" x14ac:dyDescent="0.2">
      <c r="A5" s="283" t="s">
        <v>166</v>
      </c>
      <c r="B5" s="276" t="s">
        <v>326</v>
      </c>
      <c r="C5" s="277"/>
      <c r="D5" s="276" t="s">
        <v>327</v>
      </c>
      <c r="E5" s="277"/>
      <c r="F5" s="282" t="s">
        <v>328</v>
      </c>
      <c r="G5" s="282"/>
      <c r="H5" s="282" t="s">
        <v>329</v>
      </c>
      <c r="I5" s="282"/>
      <c r="J5" s="266" t="s">
        <v>330</v>
      </c>
      <c r="K5" s="268"/>
      <c r="L5" s="278" t="s">
        <v>332</v>
      </c>
      <c r="M5" s="279"/>
      <c r="N5" s="280"/>
      <c r="O5" s="281"/>
      <c r="Q5" s="283" t="s">
        <v>166</v>
      </c>
      <c r="R5" s="276" t="s">
        <v>333</v>
      </c>
      <c r="S5" s="277"/>
      <c r="T5" s="266" t="s">
        <v>603</v>
      </c>
      <c r="U5" s="267"/>
      <c r="V5" s="267"/>
      <c r="W5" s="268"/>
      <c r="X5" s="266" t="s">
        <v>331</v>
      </c>
      <c r="Y5" s="268"/>
      <c r="Z5" s="266" t="s">
        <v>552</v>
      </c>
      <c r="AA5" s="267"/>
      <c r="AB5" s="274" t="s">
        <v>217</v>
      </c>
      <c r="AC5" s="275"/>
      <c r="AD5" s="98"/>
      <c r="AE5" s="69"/>
      <c r="AF5" s="69"/>
    </row>
    <row r="6" spans="1:32" ht="25.5" customHeight="1" x14ac:dyDescent="0.2">
      <c r="A6" s="284"/>
      <c r="B6" s="2" t="s">
        <v>354</v>
      </c>
      <c r="C6" s="145" t="s">
        <v>366</v>
      </c>
      <c r="D6" s="2" t="s">
        <v>354</v>
      </c>
      <c r="E6" s="145" t="s">
        <v>366</v>
      </c>
      <c r="F6" s="2" t="s">
        <v>354</v>
      </c>
      <c r="G6" s="145" t="s">
        <v>366</v>
      </c>
      <c r="H6" s="2" t="s">
        <v>354</v>
      </c>
      <c r="I6" s="145" t="s">
        <v>366</v>
      </c>
      <c r="J6" s="2" t="s">
        <v>354</v>
      </c>
      <c r="K6" s="145" t="s">
        <v>366</v>
      </c>
      <c r="L6" s="2" t="s">
        <v>354</v>
      </c>
      <c r="M6" s="145" t="s">
        <v>366</v>
      </c>
      <c r="N6" s="2" t="s">
        <v>354</v>
      </c>
      <c r="O6" s="145" t="s">
        <v>366</v>
      </c>
      <c r="Q6" s="284"/>
      <c r="R6" s="2" t="s">
        <v>354</v>
      </c>
      <c r="S6" s="145" t="s">
        <v>366</v>
      </c>
      <c r="T6" s="251" t="s">
        <v>354</v>
      </c>
      <c r="U6" s="249"/>
      <c r="V6" s="260" t="s">
        <v>125</v>
      </c>
      <c r="W6" s="262"/>
      <c r="X6" s="2" t="s">
        <v>354</v>
      </c>
      <c r="Y6" s="145" t="s">
        <v>366</v>
      </c>
      <c r="Z6" s="2" t="s">
        <v>551</v>
      </c>
      <c r="AA6" s="235" t="s">
        <v>366</v>
      </c>
      <c r="AB6" s="238" t="s">
        <v>354</v>
      </c>
      <c r="AC6" s="239" t="s">
        <v>125</v>
      </c>
      <c r="AD6" s="98"/>
      <c r="AE6" s="92"/>
      <c r="AF6" s="92"/>
    </row>
    <row r="7" spans="1:32" ht="24.95" customHeight="1" x14ac:dyDescent="0.2">
      <c r="A7" s="46" t="s">
        <v>167</v>
      </c>
      <c r="B7" s="8"/>
      <c r="C7" s="8"/>
      <c r="D7" s="8"/>
      <c r="E7" s="8"/>
      <c r="F7" s="8">
        <v>39443939</v>
      </c>
      <c r="G7" s="8">
        <v>6424927</v>
      </c>
      <c r="H7" s="8"/>
      <c r="I7" s="8"/>
      <c r="J7" s="8"/>
      <c r="K7" s="8"/>
      <c r="L7" s="8"/>
      <c r="M7" s="46" t="s">
        <v>167</v>
      </c>
      <c r="N7" s="8"/>
      <c r="O7" s="8"/>
      <c r="Q7" s="46" t="s">
        <v>167</v>
      </c>
      <c r="R7" s="8"/>
      <c r="S7" s="8"/>
      <c r="T7" s="269"/>
      <c r="U7" s="270"/>
      <c r="V7" s="269"/>
      <c r="W7" s="270"/>
      <c r="X7" s="8">
        <v>1500000</v>
      </c>
      <c r="Y7" s="8">
        <v>1311684</v>
      </c>
      <c r="Z7" s="8">
        <v>5400000</v>
      </c>
      <c r="AA7" s="71">
        <v>7694145</v>
      </c>
      <c r="AB7" s="240">
        <f t="shared" ref="AB7:AB13" si="0">SUM(B7+D7+F7+H7+J7+L7+R7+T7+X7+Z7)</f>
        <v>46343939</v>
      </c>
      <c r="AC7" s="78">
        <f>SUM(C7+E7+G7+I7+K7+O7+S7+V7+Y7+AA7)</f>
        <v>15430756</v>
      </c>
      <c r="AD7" s="93"/>
      <c r="AE7" s="94"/>
      <c r="AF7" s="94"/>
    </row>
    <row r="8" spans="1:32" ht="22.5" customHeight="1" x14ac:dyDescent="0.2">
      <c r="A8" s="46" t="s">
        <v>168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46" t="s">
        <v>168</v>
      </c>
      <c r="N8" s="8"/>
      <c r="O8" s="8"/>
      <c r="Q8" s="46" t="s">
        <v>168</v>
      </c>
      <c r="R8" s="8"/>
      <c r="S8" s="8"/>
      <c r="T8" s="260"/>
      <c r="U8" s="262"/>
      <c r="V8" s="269"/>
      <c r="W8" s="270"/>
      <c r="X8" s="8"/>
      <c r="Y8" s="8"/>
      <c r="Z8" s="8"/>
      <c r="AA8" s="71"/>
      <c r="AB8" s="77">
        <f t="shared" si="0"/>
        <v>0</v>
      </c>
      <c r="AC8" s="78">
        <f>SUM(C8+E8+G8+I8+K8+O8+S8+V8+Y8+AA8)</f>
        <v>0</v>
      </c>
      <c r="AD8" s="93"/>
      <c r="AE8" s="94"/>
      <c r="AF8" s="94"/>
    </row>
    <row r="9" spans="1:32" ht="22.5" customHeight="1" x14ac:dyDescent="0.2">
      <c r="A9" s="46" t="s">
        <v>169</v>
      </c>
      <c r="B9" s="8">
        <v>177436</v>
      </c>
      <c r="C9" s="8">
        <v>157005</v>
      </c>
      <c r="D9" s="8">
        <v>1889564</v>
      </c>
      <c r="E9" s="8">
        <v>2206821</v>
      </c>
      <c r="F9" s="8">
        <v>810000</v>
      </c>
      <c r="G9" s="8">
        <v>767219</v>
      </c>
      <c r="H9" s="8"/>
      <c r="I9" s="8"/>
      <c r="J9" s="8"/>
      <c r="K9" s="8"/>
      <c r="L9" s="8"/>
      <c r="M9" s="46" t="s">
        <v>169</v>
      </c>
      <c r="N9" s="8"/>
      <c r="O9" s="8"/>
      <c r="Q9" s="46" t="s">
        <v>169</v>
      </c>
      <c r="R9" s="8"/>
      <c r="S9" s="8"/>
      <c r="T9" s="269"/>
      <c r="U9" s="270"/>
      <c r="V9" s="269"/>
      <c r="W9" s="270"/>
      <c r="X9" s="8">
        <v>405000</v>
      </c>
      <c r="Y9" s="8">
        <v>260931</v>
      </c>
      <c r="Z9" s="8">
        <v>1458000</v>
      </c>
      <c r="AA9" s="71">
        <v>1359085</v>
      </c>
      <c r="AB9" s="77">
        <f t="shared" si="0"/>
        <v>4740000</v>
      </c>
      <c r="AC9" s="78">
        <f>SUM(C9+E9+G9+I9+K9+O9+S9+V9+Y9+AA9)</f>
        <v>4751061</v>
      </c>
      <c r="AD9" s="93"/>
      <c r="AE9" s="94"/>
      <c r="AF9" s="94"/>
    </row>
    <row r="10" spans="1:32" ht="21.95" customHeight="1" x14ac:dyDescent="0.2">
      <c r="A10" s="46" t="s">
        <v>256</v>
      </c>
      <c r="B10" s="8">
        <v>657170</v>
      </c>
      <c r="C10" s="8">
        <v>581495</v>
      </c>
      <c r="D10" s="8">
        <v>8772830</v>
      </c>
      <c r="E10" s="8">
        <v>8588715</v>
      </c>
      <c r="F10" s="8"/>
      <c r="G10" s="8"/>
      <c r="H10" s="8"/>
      <c r="I10" s="8"/>
      <c r="J10" s="8"/>
      <c r="K10" s="8"/>
      <c r="L10" s="8"/>
      <c r="M10" s="46" t="s">
        <v>170</v>
      </c>
      <c r="N10" s="8"/>
      <c r="O10" s="8"/>
      <c r="Q10" s="46" t="s">
        <v>262</v>
      </c>
      <c r="R10" s="8"/>
      <c r="S10" s="8"/>
      <c r="T10" s="269"/>
      <c r="U10" s="270"/>
      <c r="V10" s="269"/>
      <c r="W10" s="270"/>
      <c r="X10" s="8"/>
      <c r="Y10" s="8"/>
      <c r="Z10" s="8"/>
      <c r="AA10" s="71"/>
      <c r="AB10" s="77">
        <f t="shared" si="0"/>
        <v>9430000</v>
      </c>
      <c r="AC10" s="78">
        <f>SUM(C10+E10+G10+I10+K10+O10+S10+V10+Y10+AA10)</f>
        <v>9170210</v>
      </c>
      <c r="AD10" s="93"/>
      <c r="AE10" s="94"/>
      <c r="AF10" s="94"/>
    </row>
    <row r="11" spans="1:32" ht="22.5" customHeight="1" x14ac:dyDescent="0.2">
      <c r="A11" s="46" t="s">
        <v>257</v>
      </c>
      <c r="B11" s="8"/>
      <c r="C11" s="8"/>
      <c r="D11" s="8"/>
      <c r="E11" s="8"/>
      <c r="F11" s="8">
        <v>2200000</v>
      </c>
      <c r="G11" s="8">
        <v>1291743</v>
      </c>
      <c r="H11" s="8"/>
      <c r="I11" s="8"/>
      <c r="J11" s="8"/>
      <c r="K11" s="8"/>
      <c r="L11" s="8">
        <v>282033876</v>
      </c>
      <c r="M11" s="46" t="s">
        <v>171</v>
      </c>
      <c r="N11" s="8"/>
      <c r="O11" s="8">
        <v>282428273</v>
      </c>
      <c r="Q11" s="46" t="s">
        <v>263</v>
      </c>
      <c r="R11" s="8">
        <v>194000</v>
      </c>
      <c r="S11" s="8">
        <v>170400</v>
      </c>
      <c r="T11" s="269">
        <v>18923400</v>
      </c>
      <c r="U11" s="270"/>
      <c r="V11" s="269">
        <v>18614600</v>
      </c>
      <c r="W11" s="270"/>
      <c r="X11" s="8"/>
      <c r="Y11" s="8"/>
      <c r="Z11" s="8">
        <v>115582367</v>
      </c>
      <c r="AA11" s="71">
        <v>107065256</v>
      </c>
      <c r="AB11" s="77">
        <f t="shared" si="0"/>
        <v>418933643</v>
      </c>
      <c r="AC11" s="78">
        <f>SUM(C11+E11+G11+I11+K11+O11+S11+V11+AA11)</f>
        <v>409570272</v>
      </c>
      <c r="AD11" s="93"/>
      <c r="AE11" s="94"/>
      <c r="AF11" s="94"/>
    </row>
    <row r="12" spans="1:32" ht="22.5" customHeight="1" x14ac:dyDescent="0.2">
      <c r="A12" s="46" t="s">
        <v>258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46" t="s">
        <v>172</v>
      </c>
      <c r="N12" s="8"/>
      <c r="O12" s="8"/>
      <c r="Q12" s="46" t="s">
        <v>264</v>
      </c>
      <c r="R12" s="8"/>
      <c r="S12" s="8"/>
      <c r="T12" s="269"/>
      <c r="U12" s="270"/>
      <c r="V12" s="269"/>
      <c r="W12" s="270"/>
      <c r="X12" s="8"/>
      <c r="Y12" s="8"/>
      <c r="Z12" s="8"/>
      <c r="AA12" s="71"/>
      <c r="AB12" s="77">
        <f t="shared" si="0"/>
        <v>0</v>
      </c>
      <c r="AC12" s="78">
        <f t="shared" ref="AC12:AC17" si="1">SUM(C12+E12+G12+I12+K12+O12+S12+V12+Y12+AA12)</f>
        <v>0</v>
      </c>
      <c r="AD12" s="93"/>
      <c r="AE12" s="94"/>
      <c r="AF12" s="94"/>
    </row>
    <row r="13" spans="1:32" ht="24.95" customHeight="1" x14ac:dyDescent="0.2">
      <c r="A13" s="46" t="s">
        <v>259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>
        <v>87618234</v>
      </c>
      <c r="M13" s="46" t="s">
        <v>173</v>
      </c>
      <c r="N13" s="8"/>
      <c r="O13" s="8">
        <v>56576548</v>
      </c>
      <c r="Q13" s="46" t="s">
        <v>259</v>
      </c>
      <c r="R13" s="8"/>
      <c r="S13" s="8"/>
      <c r="T13" s="269"/>
      <c r="U13" s="270"/>
      <c r="V13" s="269"/>
      <c r="W13" s="270"/>
      <c r="X13" s="8"/>
      <c r="Y13" s="8"/>
      <c r="Z13" s="8"/>
      <c r="AA13" s="71"/>
      <c r="AB13" s="77">
        <f t="shared" si="0"/>
        <v>87618234</v>
      </c>
      <c r="AC13" s="78">
        <f t="shared" si="1"/>
        <v>56576548</v>
      </c>
      <c r="AD13" s="93"/>
      <c r="AE13" s="94"/>
      <c r="AF13" s="94"/>
    </row>
    <row r="14" spans="1:32" ht="24.95" customHeight="1" x14ac:dyDescent="0.2">
      <c r="A14" s="47" t="s">
        <v>174</v>
      </c>
      <c r="B14" s="7">
        <f t="shared" ref="B14:L14" si="2">SUM(B7:B13)</f>
        <v>834606</v>
      </c>
      <c r="C14" s="7">
        <f t="shared" si="2"/>
        <v>738500</v>
      </c>
      <c r="D14" s="7">
        <f t="shared" si="2"/>
        <v>10662394</v>
      </c>
      <c r="E14" s="7">
        <f t="shared" si="2"/>
        <v>10795536</v>
      </c>
      <c r="F14" s="7">
        <f t="shared" si="2"/>
        <v>42453939</v>
      </c>
      <c r="G14" s="7">
        <f t="shared" si="2"/>
        <v>8483889</v>
      </c>
      <c r="H14" s="7">
        <f t="shared" si="2"/>
        <v>0</v>
      </c>
      <c r="I14" s="7">
        <f t="shared" si="2"/>
        <v>0</v>
      </c>
      <c r="J14" s="7">
        <f t="shared" si="2"/>
        <v>0</v>
      </c>
      <c r="K14" s="7">
        <f t="shared" si="2"/>
        <v>0</v>
      </c>
      <c r="L14" s="7">
        <f t="shared" si="2"/>
        <v>369652110</v>
      </c>
      <c r="M14" s="47" t="s">
        <v>174</v>
      </c>
      <c r="N14" s="7">
        <f>SUM(N7:N13)</f>
        <v>0</v>
      </c>
      <c r="O14" s="7">
        <f>SUM(O7:O13)</f>
        <v>339004821</v>
      </c>
      <c r="Q14" s="47" t="s">
        <v>174</v>
      </c>
      <c r="R14" s="7">
        <f t="shared" ref="R14:V14" si="3">SUM(R7:R13)</f>
        <v>194000</v>
      </c>
      <c r="S14" s="7">
        <f t="shared" si="3"/>
        <v>170400</v>
      </c>
      <c r="T14" s="287">
        <f t="shared" si="3"/>
        <v>18923400</v>
      </c>
      <c r="U14" s="288"/>
      <c r="V14" s="287">
        <f t="shared" si="3"/>
        <v>18614600</v>
      </c>
      <c r="W14" s="288"/>
      <c r="X14" s="7">
        <f t="shared" ref="X14:AB14" si="4">SUM(X7:X13)</f>
        <v>1905000</v>
      </c>
      <c r="Y14" s="7">
        <f t="shared" si="4"/>
        <v>1572615</v>
      </c>
      <c r="Z14" s="7">
        <f t="shared" si="4"/>
        <v>122440367</v>
      </c>
      <c r="AA14" s="72">
        <f t="shared" si="4"/>
        <v>116118486</v>
      </c>
      <c r="AB14" s="77">
        <f t="shared" si="4"/>
        <v>567065816</v>
      </c>
      <c r="AC14" s="78">
        <f t="shared" si="1"/>
        <v>495498847</v>
      </c>
      <c r="AD14" s="95"/>
      <c r="AE14" s="94"/>
      <c r="AF14" s="94"/>
    </row>
    <row r="15" spans="1:32" ht="24.95" customHeight="1" x14ac:dyDescent="0.2">
      <c r="A15" s="46" t="s">
        <v>35</v>
      </c>
      <c r="B15" s="8"/>
      <c r="C15" s="8"/>
      <c r="D15" s="8"/>
      <c r="E15" s="8"/>
      <c r="F15" s="8">
        <v>224758654</v>
      </c>
      <c r="G15" s="8">
        <v>227045689</v>
      </c>
      <c r="H15" s="8"/>
      <c r="I15" s="8"/>
      <c r="J15" s="8"/>
      <c r="K15" s="8"/>
      <c r="L15" s="8"/>
      <c r="M15" s="46" t="s">
        <v>175</v>
      </c>
      <c r="N15" s="8"/>
      <c r="O15" s="8"/>
      <c r="Q15" s="46" t="s">
        <v>35</v>
      </c>
      <c r="R15" s="8"/>
      <c r="S15" s="8"/>
      <c r="T15" s="269"/>
      <c r="U15" s="270"/>
      <c r="V15" s="269"/>
      <c r="W15" s="270"/>
      <c r="X15" s="8"/>
      <c r="Y15" s="8"/>
      <c r="Z15" s="8"/>
      <c r="AA15" s="71"/>
      <c r="AB15" s="77">
        <f>SUM(B15+D15+F15+H15+J15+L15+R15+T15+X15+Z15)</f>
        <v>224758654</v>
      </c>
      <c r="AC15" s="78">
        <f t="shared" si="1"/>
        <v>227045689</v>
      </c>
      <c r="AD15" s="93"/>
      <c r="AE15" s="94"/>
      <c r="AF15" s="94"/>
    </row>
    <row r="16" spans="1:32" ht="24.95" customHeight="1" x14ac:dyDescent="0.2">
      <c r="A16" s="46" t="s">
        <v>260</v>
      </c>
      <c r="B16" s="8"/>
      <c r="C16" s="8"/>
      <c r="D16" s="8"/>
      <c r="E16" s="8"/>
      <c r="F16" s="8">
        <v>19961149</v>
      </c>
      <c r="G16" s="8">
        <v>5213628</v>
      </c>
      <c r="H16" s="8">
        <v>126650</v>
      </c>
      <c r="I16" s="8">
        <v>114200</v>
      </c>
      <c r="J16" s="8">
        <v>106800</v>
      </c>
      <c r="K16" s="8">
        <v>107500</v>
      </c>
      <c r="L16" s="8"/>
      <c r="M16" s="46" t="s">
        <v>16</v>
      </c>
      <c r="N16" s="8"/>
      <c r="O16" s="8"/>
      <c r="Q16" s="46" t="s">
        <v>260</v>
      </c>
      <c r="R16" s="8"/>
      <c r="S16" s="8"/>
      <c r="T16" s="269"/>
      <c r="U16" s="270"/>
      <c r="V16" s="269"/>
      <c r="W16" s="270"/>
      <c r="X16" s="8"/>
      <c r="Y16" s="8"/>
      <c r="Z16" s="8"/>
      <c r="AA16" s="71"/>
      <c r="AB16" s="77">
        <f>SUM(B16+D16+F16+H16+J16+L16+R16+T16+X16+Z16)</f>
        <v>20194599</v>
      </c>
      <c r="AC16" s="78">
        <f t="shared" si="1"/>
        <v>5435328</v>
      </c>
      <c r="AD16" s="93"/>
      <c r="AE16" s="94"/>
      <c r="AF16" s="94"/>
    </row>
    <row r="17" spans="1:32" ht="24.95" customHeight="1" x14ac:dyDescent="0.2">
      <c r="A17" s="48" t="s">
        <v>261</v>
      </c>
      <c r="B17" s="8"/>
      <c r="C17" s="8"/>
      <c r="D17" s="8"/>
      <c r="E17" s="8"/>
      <c r="F17" s="8">
        <v>56769024</v>
      </c>
      <c r="G17" s="8">
        <v>42585375</v>
      </c>
      <c r="H17" s="8"/>
      <c r="I17" s="8"/>
      <c r="J17" s="8"/>
      <c r="K17" s="8"/>
      <c r="L17" s="8"/>
      <c r="M17" s="46" t="s">
        <v>17</v>
      </c>
      <c r="N17" s="8"/>
      <c r="O17" s="8"/>
      <c r="Q17" s="46" t="s">
        <v>265</v>
      </c>
      <c r="R17" s="8"/>
      <c r="S17" s="8"/>
      <c r="T17" s="269"/>
      <c r="U17" s="270"/>
      <c r="V17" s="269"/>
      <c r="W17" s="270"/>
      <c r="X17" s="8"/>
      <c r="Y17" s="8"/>
      <c r="Z17" s="8"/>
      <c r="AA17" s="71"/>
      <c r="AB17" s="77">
        <f>SUM(B17+D17+F17+H17+J17+L17+R17+T17+X17+Z17)</f>
        <v>56769024</v>
      </c>
      <c r="AC17" s="78">
        <f t="shared" si="1"/>
        <v>42585375</v>
      </c>
      <c r="AD17" s="93"/>
      <c r="AE17" s="94"/>
      <c r="AF17" s="94"/>
    </row>
    <row r="18" spans="1:32" ht="24.95" customHeight="1" x14ac:dyDescent="0.2">
      <c r="A18" s="46" t="s">
        <v>278</v>
      </c>
      <c r="B18" s="8">
        <f>SUM('1.1 Önkormányzat'!AB1)</f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46" t="s">
        <v>18</v>
      </c>
      <c r="N18" s="8"/>
      <c r="O18" s="8"/>
      <c r="Q18" s="46" t="s">
        <v>266</v>
      </c>
      <c r="R18" s="8"/>
      <c r="S18" s="8"/>
      <c r="T18" s="269"/>
      <c r="U18" s="270"/>
      <c r="V18" s="269"/>
      <c r="W18" s="270"/>
      <c r="X18" s="8"/>
      <c r="Y18" s="8"/>
      <c r="Z18" s="8"/>
      <c r="AA18" s="71"/>
      <c r="AB18" s="77">
        <f>SUM(B18+D18+F18+H18+J18+L18+R18+T18+X18+Z18)</f>
        <v>0</v>
      </c>
      <c r="AC18" s="78"/>
      <c r="AD18" s="96"/>
      <c r="AE18" s="94"/>
      <c r="AF18" s="94"/>
    </row>
    <row r="19" spans="1:32" ht="24.95" customHeight="1" x14ac:dyDescent="0.2">
      <c r="A19" s="155" t="s">
        <v>367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>
        <v>9826137</v>
      </c>
      <c r="M19" s="46"/>
      <c r="N19" s="8"/>
      <c r="O19" s="8">
        <v>9826137</v>
      </c>
      <c r="Q19" s="46"/>
      <c r="R19" s="8"/>
      <c r="S19" s="8"/>
      <c r="T19" s="269"/>
      <c r="U19" s="270"/>
      <c r="V19" s="269"/>
      <c r="W19" s="270"/>
      <c r="X19" s="8"/>
      <c r="Y19" s="8"/>
      <c r="Z19" s="8"/>
      <c r="AA19" s="71"/>
      <c r="AB19" s="77">
        <f>SUM(B19+D19+F19+H19+J19+L19+R19+T19+X19+Z19)</f>
        <v>9826137</v>
      </c>
      <c r="AC19" s="78">
        <v>9826137</v>
      </c>
      <c r="AD19" s="96"/>
      <c r="AE19" s="94"/>
      <c r="AF19" s="94"/>
    </row>
    <row r="20" spans="1:32" ht="13.5" thickBot="1" x14ac:dyDescent="0.25">
      <c r="A20" s="116" t="s">
        <v>46</v>
      </c>
      <c r="B20" s="7">
        <f>SUM(B14:B18)</f>
        <v>834606</v>
      </c>
      <c r="C20" s="7">
        <f>SUM(C14:C18)</f>
        <v>738500</v>
      </c>
      <c r="D20" s="7">
        <f>SUM(D14:D18)</f>
        <v>10662394</v>
      </c>
      <c r="E20" s="7">
        <f>SUM(E14:E18)</f>
        <v>10795536</v>
      </c>
      <c r="F20" s="7">
        <f>SUM(F14:F19)</f>
        <v>343942766</v>
      </c>
      <c r="G20" s="7">
        <f t="shared" ref="G20:N20" si="5">SUM(G14:G18)</f>
        <v>283328581</v>
      </c>
      <c r="H20" s="7">
        <f t="shared" si="5"/>
        <v>126650</v>
      </c>
      <c r="I20" s="7">
        <f t="shared" si="5"/>
        <v>114200</v>
      </c>
      <c r="J20" s="7">
        <f t="shared" si="5"/>
        <v>106800</v>
      </c>
      <c r="K20" s="7">
        <f t="shared" si="5"/>
        <v>107500</v>
      </c>
      <c r="L20" s="7">
        <f t="shared" si="5"/>
        <v>369652110</v>
      </c>
      <c r="M20" s="7">
        <f t="shared" si="5"/>
        <v>0</v>
      </c>
      <c r="N20" s="7">
        <f t="shared" si="5"/>
        <v>0</v>
      </c>
      <c r="O20" s="7">
        <f>SUM(O14:O19)</f>
        <v>348830958</v>
      </c>
      <c r="Q20" s="18" t="s">
        <v>46</v>
      </c>
      <c r="R20" s="7">
        <f t="shared" ref="R20:AA20" si="6">SUM(R14:R18)</f>
        <v>194000</v>
      </c>
      <c r="S20" s="7">
        <f t="shared" si="6"/>
        <v>170400</v>
      </c>
      <c r="T20" s="287">
        <f t="shared" si="6"/>
        <v>18923400</v>
      </c>
      <c r="U20" s="288"/>
      <c r="V20" s="287">
        <f t="shared" si="6"/>
        <v>18614600</v>
      </c>
      <c r="W20" s="288"/>
      <c r="X20" s="7">
        <f t="shared" si="6"/>
        <v>1905000</v>
      </c>
      <c r="Y20" s="7">
        <f t="shared" si="6"/>
        <v>1572615</v>
      </c>
      <c r="Z20" s="7">
        <f t="shared" si="6"/>
        <v>122440367</v>
      </c>
      <c r="AA20" s="72">
        <f t="shared" si="6"/>
        <v>116118486</v>
      </c>
      <c r="AB20" s="79">
        <f>SUM(AB14:AB19)</f>
        <v>878614230</v>
      </c>
      <c r="AC20" s="80">
        <f>SUM(AC14:AC19)</f>
        <v>780391376</v>
      </c>
      <c r="AD20" s="95"/>
      <c r="AE20" s="94"/>
      <c r="AF20" s="94"/>
    </row>
    <row r="21" spans="1:32" x14ac:dyDescent="0.2">
      <c r="AD21" s="49"/>
      <c r="AE21" s="49"/>
      <c r="AF21" s="49"/>
    </row>
    <row r="22" spans="1:32" x14ac:dyDescent="0.2">
      <c r="AD22" s="49"/>
      <c r="AE22" s="49"/>
      <c r="AF22" s="49"/>
    </row>
    <row r="23" spans="1:32" x14ac:dyDescent="0.2">
      <c r="AD23" s="49"/>
      <c r="AE23" s="49"/>
      <c r="AF23" s="49"/>
    </row>
  </sheetData>
  <mergeCells count="47">
    <mergeCell ref="V19:W19"/>
    <mergeCell ref="V20:W20"/>
    <mergeCell ref="T19:U19"/>
    <mergeCell ref="T20:U20"/>
    <mergeCell ref="T8:U8"/>
    <mergeCell ref="V11:W11"/>
    <mergeCell ref="V12:W12"/>
    <mergeCell ref="V13:W13"/>
    <mergeCell ref="V14:W14"/>
    <mergeCell ref="V15:W15"/>
    <mergeCell ref="V16:W16"/>
    <mergeCell ref="V17:W17"/>
    <mergeCell ref="V18:W18"/>
    <mergeCell ref="T14:U14"/>
    <mergeCell ref="T15:U15"/>
    <mergeCell ref="T16:U16"/>
    <mergeCell ref="V6:W6"/>
    <mergeCell ref="V7:W7"/>
    <mergeCell ref="V8:W8"/>
    <mergeCell ref="V9:W9"/>
    <mergeCell ref="V10:W10"/>
    <mergeCell ref="Q5:Q6"/>
    <mergeCell ref="R5:S5"/>
    <mergeCell ref="H5:I5"/>
    <mergeCell ref="T17:U17"/>
    <mergeCell ref="T18:U18"/>
    <mergeCell ref="T9:U9"/>
    <mergeCell ref="T10:U10"/>
    <mergeCell ref="T11:U11"/>
    <mergeCell ref="T12:U12"/>
    <mergeCell ref="T13:U13"/>
    <mergeCell ref="K4:O4"/>
    <mergeCell ref="T5:W5"/>
    <mergeCell ref="T7:U7"/>
    <mergeCell ref="Q1:AC1"/>
    <mergeCell ref="J5:K5"/>
    <mergeCell ref="Q2:AC2"/>
    <mergeCell ref="A1:L1"/>
    <mergeCell ref="AB5:AC5"/>
    <mergeCell ref="B5:C5"/>
    <mergeCell ref="Z5:AA5"/>
    <mergeCell ref="X5:Y5"/>
    <mergeCell ref="L5:O5"/>
    <mergeCell ref="D5:E5"/>
    <mergeCell ref="F5:G5"/>
    <mergeCell ref="A5:A6"/>
    <mergeCell ref="AB4:AC4"/>
  </mergeCells>
  <phoneticPr fontId="8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 önkormnyzati rendelethez.
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workbookViewId="0">
      <selection activeCell="D13" sqref="D13"/>
    </sheetView>
  </sheetViews>
  <sheetFormatPr defaultRowHeight="12.75" x14ac:dyDescent="0.2"/>
  <cols>
    <col min="1" max="1" width="20.42578125" customWidth="1"/>
    <col min="2" max="2" width="10.5703125" customWidth="1"/>
    <col min="3" max="3" width="10" customWidth="1"/>
    <col min="4" max="4" width="10.140625" customWidth="1"/>
  </cols>
  <sheetData>
    <row r="1" spans="1:5" x14ac:dyDescent="0.2">
      <c r="A1" s="271" t="s">
        <v>663</v>
      </c>
      <c r="B1" s="273"/>
      <c r="C1" s="273"/>
      <c r="D1" s="273"/>
      <c r="E1" s="273"/>
    </row>
    <row r="2" spans="1:5" x14ac:dyDescent="0.2">
      <c r="A2" s="271" t="s">
        <v>144</v>
      </c>
      <c r="B2" s="273"/>
      <c r="C2" s="273"/>
      <c r="D2" s="273"/>
      <c r="E2" s="273"/>
    </row>
    <row r="3" spans="1:5" x14ac:dyDescent="0.2">
      <c r="A3" s="35"/>
      <c r="B3" s="30"/>
      <c r="C3" s="30"/>
    </row>
    <row r="4" spans="1:5" x14ac:dyDescent="0.2">
      <c r="A4" s="30"/>
      <c r="B4" s="30"/>
      <c r="C4" s="30"/>
      <c r="D4" s="265" t="s">
        <v>292</v>
      </c>
      <c r="E4" s="265"/>
    </row>
    <row r="5" spans="1:5" ht="41.25" customHeight="1" x14ac:dyDescent="0.2">
      <c r="A5" s="67" t="s">
        <v>166</v>
      </c>
      <c r="B5" s="266" t="s">
        <v>334</v>
      </c>
      <c r="C5" s="268"/>
      <c r="D5" s="266" t="s">
        <v>178</v>
      </c>
      <c r="E5" s="268"/>
    </row>
    <row r="6" spans="1:5" x14ac:dyDescent="0.2">
      <c r="A6" s="68"/>
      <c r="B6" s="2" t="s">
        <v>354</v>
      </c>
      <c r="C6" s="145" t="s">
        <v>366</v>
      </c>
      <c r="D6" s="6" t="s">
        <v>354</v>
      </c>
      <c r="E6" s="6" t="s">
        <v>366</v>
      </c>
    </row>
    <row r="7" spans="1:5" ht="24.95" customHeight="1" x14ac:dyDescent="0.2">
      <c r="A7" s="46" t="s">
        <v>167</v>
      </c>
      <c r="B7" s="8">
        <v>0</v>
      </c>
      <c r="C7" s="8">
        <v>242</v>
      </c>
      <c r="D7" s="7">
        <f>SUM(B7)</f>
        <v>0</v>
      </c>
      <c r="E7" s="7">
        <f>SUM(C7)</f>
        <v>242</v>
      </c>
    </row>
    <row r="8" spans="1:5" ht="22.5" customHeight="1" x14ac:dyDescent="0.2">
      <c r="A8" s="46" t="s">
        <v>168</v>
      </c>
      <c r="B8" s="8"/>
      <c r="C8" s="8"/>
      <c r="D8" s="7">
        <v>0</v>
      </c>
      <c r="E8" s="7">
        <f t="shared" ref="E8:E13" si="0">SUM(C8)</f>
        <v>0</v>
      </c>
    </row>
    <row r="9" spans="1:5" ht="22.5" customHeight="1" x14ac:dyDescent="0.2">
      <c r="A9" s="46" t="s">
        <v>169</v>
      </c>
      <c r="B9" s="8"/>
      <c r="C9" s="8"/>
      <c r="D9" s="7">
        <v>0</v>
      </c>
      <c r="E9" s="7">
        <f t="shared" si="0"/>
        <v>0</v>
      </c>
    </row>
    <row r="10" spans="1:5" ht="21.95" customHeight="1" x14ac:dyDescent="0.2">
      <c r="A10" s="46" t="s">
        <v>256</v>
      </c>
      <c r="B10" s="8"/>
      <c r="C10" s="8"/>
      <c r="D10" s="7">
        <v>0</v>
      </c>
      <c r="E10" s="7">
        <f t="shared" si="0"/>
        <v>0</v>
      </c>
    </row>
    <row r="11" spans="1:5" ht="22.5" customHeight="1" x14ac:dyDescent="0.2">
      <c r="A11" s="46" t="s">
        <v>267</v>
      </c>
      <c r="B11" s="8"/>
      <c r="C11" s="8"/>
      <c r="D11" s="7"/>
      <c r="E11" s="7"/>
    </row>
    <row r="12" spans="1:5" ht="22.5" customHeight="1" x14ac:dyDescent="0.2">
      <c r="A12" s="46" t="s">
        <v>268</v>
      </c>
      <c r="B12" s="8"/>
      <c r="C12" s="8"/>
      <c r="D12" s="7">
        <v>0</v>
      </c>
      <c r="E12" s="7">
        <f t="shared" si="0"/>
        <v>0</v>
      </c>
    </row>
    <row r="13" spans="1:5" ht="24.95" customHeight="1" x14ac:dyDescent="0.2">
      <c r="A13" s="46" t="s">
        <v>269</v>
      </c>
      <c r="B13" s="8"/>
      <c r="C13" s="8"/>
      <c r="D13" s="7">
        <v>0</v>
      </c>
      <c r="E13" s="7">
        <f t="shared" si="0"/>
        <v>0</v>
      </c>
    </row>
    <row r="14" spans="1:5" ht="24.95" customHeight="1" x14ac:dyDescent="0.2">
      <c r="A14" s="47" t="s">
        <v>174</v>
      </c>
      <c r="B14" s="7">
        <f>SUM(B7:B13)</f>
        <v>0</v>
      </c>
      <c r="C14" s="7">
        <f>SUM(C7:C13)</f>
        <v>242</v>
      </c>
      <c r="D14" s="7">
        <f>SUM(D7:D13)</f>
        <v>0</v>
      </c>
      <c r="E14" s="7">
        <f>SUM(E7:E13)</f>
        <v>242</v>
      </c>
    </row>
    <row r="15" spans="1:5" ht="24.95" customHeight="1" x14ac:dyDescent="0.2">
      <c r="A15" s="46" t="s">
        <v>35</v>
      </c>
      <c r="B15" s="8"/>
      <c r="C15" s="8"/>
      <c r="D15" s="7">
        <v>0</v>
      </c>
      <c r="E15" s="7">
        <f>SUM(C15)</f>
        <v>0</v>
      </c>
    </row>
    <row r="16" spans="1:5" ht="24.95" customHeight="1" x14ac:dyDescent="0.2">
      <c r="A16" s="46" t="s">
        <v>270</v>
      </c>
      <c r="B16" s="8"/>
      <c r="C16" s="8"/>
      <c r="D16" s="7">
        <v>0</v>
      </c>
      <c r="E16" s="7">
        <f>SUM(C16)</f>
        <v>0</v>
      </c>
    </row>
    <row r="17" spans="1:5" ht="24.95" customHeight="1" x14ac:dyDescent="0.2">
      <c r="A17" s="48" t="s">
        <v>265</v>
      </c>
      <c r="B17" s="8">
        <v>857993</v>
      </c>
      <c r="C17" s="8">
        <v>857993</v>
      </c>
      <c r="D17" s="7">
        <f>SUM(B17)</f>
        <v>857993</v>
      </c>
      <c r="E17" s="7">
        <f>SUM(C17)</f>
        <v>857993</v>
      </c>
    </row>
    <row r="18" spans="1:5" ht="22.5" x14ac:dyDescent="0.2">
      <c r="A18" s="46" t="s">
        <v>266</v>
      </c>
      <c r="B18" s="8"/>
      <c r="C18" s="8"/>
      <c r="D18" s="7"/>
      <c r="E18" s="7">
        <f>SUM(C18)</f>
        <v>0</v>
      </c>
    </row>
    <row r="19" spans="1:5" x14ac:dyDescent="0.2">
      <c r="A19" s="18" t="s">
        <v>46</v>
      </c>
      <c r="B19" s="7">
        <f>SUM(B14:B18)</f>
        <v>857993</v>
      </c>
      <c r="C19" s="7">
        <f>SUM(C14:C17)</f>
        <v>858235</v>
      </c>
      <c r="D19" s="7">
        <f>SUM(D14:D18)</f>
        <v>857993</v>
      </c>
      <c r="E19" s="7">
        <f>SUM(E14:E18)</f>
        <v>858235</v>
      </c>
    </row>
  </sheetData>
  <mergeCells count="5">
    <mergeCell ref="D5:E5"/>
    <mergeCell ref="B5:C5"/>
    <mergeCell ref="A1:E1"/>
    <mergeCell ref="A2:E2"/>
    <mergeCell ref="D4:E4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&amp;C1/2. melléklet a  önkormányzati rendelethez
</oddHeader>
    <oddFooter xml:space="preserve">&amp;C3. oldal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Layout" workbookViewId="0">
      <selection activeCell="B11" sqref="B11"/>
    </sheetView>
  </sheetViews>
  <sheetFormatPr defaultRowHeight="12.75" x14ac:dyDescent="0.2"/>
  <cols>
    <col min="1" max="1" width="20.42578125" customWidth="1"/>
    <col min="4" max="4" width="9.28515625" customWidth="1"/>
  </cols>
  <sheetData>
    <row r="1" spans="1:11" x14ac:dyDescent="0.2">
      <c r="A1" s="35" t="s">
        <v>664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5" t="s">
        <v>197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">
      <c r="A4" s="30"/>
      <c r="B4" s="30"/>
      <c r="C4" s="30"/>
      <c r="D4" s="30"/>
      <c r="E4" s="30"/>
      <c r="F4" s="30"/>
      <c r="G4" s="30"/>
      <c r="H4" s="30"/>
      <c r="I4" s="30"/>
      <c r="J4" s="264" t="s">
        <v>292</v>
      </c>
      <c r="K4" s="265"/>
    </row>
    <row r="5" spans="1:11" ht="41.25" customHeight="1" x14ac:dyDescent="0.2">
      <c r="A5" s="290" t="s">
        <v>166</v>
      </c>
      <c r="B5" s="276" t="s">
        <v>335</v>
      </c>
      <c r="C5" s="277"/>
      <c r="D5" s="289" t="s">
        <v>336</v>
      </c>
      <c r="E5" s="289"/>
      <c r="F5" s="266"/>
      <c r="G5" s="268"/>
      <c r="H5" s="57"/>
      <c r="I5" s="58"/>
      <c r="J5" s="289" t="s">
        <v>131</v>
      </c>
      <c r="K5" s="289"/>
    </row>
    <row r="6" spans="1:11" x14ac:dyDescent="0.2">
      <c r="A6" s="291"/>
      <c r="B6" s="2" t="s">
        <v>354</v>
      </c>
      <c r="C6" s="145" t="s">
        <v>366</v>
      </c>
      <c r="D6" s="2" t="s">
        <v>354</v>
      </c>
      <c r="E6" s="145" t="s">
        <v>366</v>
      </c>
      <c r="F6" s="2"/>
      <c r="G6" s="2"/>
      <c r="H6" s="2"/>
      <c r="I6" s="2"/>
      <c r="J6" s="2" t="s">
        <v>354</v>
      </c>
      <c r="K6" s="145" t="s">
        <v>366</v>
      </c>
    </row>
    <row r="7" spans="1:11" ht="22.5" x14ac:dyDescent="0.2">
      <c r="A7" s="46" t="s">
        <v>167</v>
      </c>
      <c r="B7" s="8"/>
      <c r="C7" s="8"/>
      <c r="D7" s="8"/>
      <c r="E7" s="8">
        <v>112371</v>
      </c>
      <c r="F7" s="8"/>
      <c r="G7" s="8"/>
      <c r="H7" s="8"/>
      <c r="I7" s="8"/>
      <c r="J7" s="7">
        <f t="shared" ref="J7:K18" si="0">B7+D7+F7+H7</f>
        <v>0</v>
      </c>
      <c r="K7" s="7">
        <f t="shared" si="0"/>
        <v>112371</v>
      </c>
    </row>
    <row r="8" spans="1:11" ht="22.5" customHeight="1" x14ac:dyDescent="0.2">
      <c r="A8" s="46" t="s">
        <v>168</v>
      </c>
      <c r="B8" s="8">
        <v>200000</v>
      </c>
      <c r="C8" s="8">
        <v>119619</v>
      </c>
      <c r="D8" s="8"/>
      <c r="E8" s="8"/>
      <c r="F8" s="8"/>
      <c r="G8" s="8"/>
      <c r="H8" s="8"/>
      <c r="I8" s="8"/>
      <c r="J8" s="7">
        <f t="shared" si="0"/>
        <v>200000</v>
      </c>
      <c r="K8" s="7">
        <f t="shared" si="0"/>
        <v>119619</v>
      </c>
    </row>
    <row r="9" spans="1:11" ht="22.5" customHeight="1" x14ac:dyDescent="0.2">
      <c r="A9" s="46" t="s">
        <v>169</v>
      </c>
      <c r="B9" s="8">
        <v>54000</v>
      </c>
      <c r="C9" s="8">
        <v>32297</v>
      </c>
      <c r="D9" s="8"/>
      <c r="E9" s="8">
        <v>8646</v>
      </c>
      <c r="F9" s="8"/>
      <c r="G9" s="8"/>
      <c r="H9" s="8"/>
      <c r="I9" s="8"/>
      <c r="J9" s="7">
        <f t="shared" si="0"/>
        <v>54000</v>
      </c>
      <c r="K9" s="7">
        <f t="shared" si="0"/>
        <v>40943</v>
      </c>
    </row>
    <row r="10" spans="1:11" x14ac:dyDescent="0.2">
      <c r="A10" s="46" t="s">
        <v>262</v>
      </c>
      <c r="B10" s="8"/>
      <c r="C10" s="8"/>
      <c r="D10" s="8"/>
      <c r="E10" s="8"/>
      <c r="F10" s="8"/>
      <c r="G10" s="8"/>
      <c r="H10" s="8"/>
      <c r="I10" s="8"/>
      <c r="J10" s="7">
        <f t="shared" si="0"/>
        <v>0</v>
      </c>
      <c r="K10" s="7">
        <f t="shared" si="0"/>
        <v>0</v>
      </c>
    </row>
    <row r="11" spans="1:11" ht="22.5" customHeight="1" x14ac:dyDescent="0.2">
      <c r="A11" s="46" t="s">
        <v>272</v>
      </c>
      <c r="B11" s="8"/>
      <c r="C11" s="8"/>
      <c r="D11" s="8"/>
      <c r="E11" s="8"/>
      <c r="F11" s="8"/>
      <c r="G11" s="8"/>
      <c r="H11" s="8"/>
      <c r="I11" s="8"/>
      <c r="J11" s="7">
        <f t="shared" si="0"/>
        <v>0</v>
      </c>
      <c r="K11" s="7">
        <f t="shared" si="0"/>
        <v>0</v>
      </c>
    </row>
    <row r="12" spans="1:11" ht="22.5" customHeight="1" x14ac:dyDescent="0.2">
      <c r="A12" s="46" t="s">
        <v>271</v>
      </c>
      <c r="B12" s="8"/>
      <c r="C12" s="8"/>
      <c r="D12" s="8"/>
      <c r="E12" s="8"/>
      <c r="F12" s="8"/>
      <c r="G12" s="8"/>
      <c r="H12" s="8"/>
      <c r="I12" s="8"/>
      <c r="J12" s="7">
        <f t="shared" si="0"/>
        <v>0</v>
      </c>
      <c r="K12" s="7">
        <f t="shared" si="0"/>
        <v>0</v>
      </c>
    </row>
    <row r="13" spans="1:11" x14ac:dyDescent="0.2">
      <c r="A13" s="46" t="s">
        <v>259</v>
      </c>
      <c r="B13" s="8"/>
      <c r="C13" s="8"/>
      <c r="D13" s="8"/>
      <c r="E13" s="8"/>
      <c r="F13" s="8"/>
      <c r="G13" s="8"/>
      <c r="H13" s="8"/>
      <c r="I13" s="8"/>
      <c r="J13" s="7">
        <f t="shared" si="0"/>
        <v>0</v>
      </c>
      <c r="K13" s="7">
        <f t="shared" si="0"/>
        <v>0</v>
      </c>
    </row>
    <row r="14" spans="1:11" ht="22.5" x14ac:dyDescent="0.2">
      <c r="A14" s="47" t="s">
        <v>174</v>
      </c>
      <c r="B14" s="7">
        <f>SUM(B7:B13)</f>
        <v>254000</v>
      </c>
      <c r="C14" s="7">
        <f>SUM(C7:C13)</f>
        <v>151916</v>
      </c>
      <c r="D14" s="7">
        <f>SUM(D7:D13)</f>
        <v>0</v>
      </c>
      <c r="E14" s="7">
        <f>SUM(E7:E13)</f>
        <v>121017</v>
      </c>
      <c r="F14" s="7"/>
      <c r="G14" s="7"/>
      <c r="H14" s="7"/>
      <c r="I14" s="7"/>
      <c r="J14" s="7">
        <f>SUM(J7:J13)</f>
        <v>254000</v>
      </c>
      <c r="K14" s="7">
        <f>C14+E14+G14+I14</f>
        <v>272933</v>
      </c>
    </row>
    <row r="15" spans="1:11" ht="22.5" x14ac:dyDescent="0.2">
      <c r="A15" s="46" t="s">
        <v>273</v>
      </c>
      <c r="B15" s="8"/>
      <c r="C15" s="8"/>
      <c r="D15" s="8"/>
      <c r="E15" s="8"/>
      <c r="F15" s="8"/>
      <c r="G15" s="8"/>
      <c r="H15" s="8"/>
      <c r="I15" s="8"/>
      <c r="J15" s="7">
        <f t="shared" si="0"/>
        <v>0</v>
      </c>
      <c r="K15" s="7">
        <f t="shared" si="0"/>
        <v>0</v>
      </c>
    </row>
    <row r="16" spans="1:11" ht="22.5" x14ac:dyDescent="0.2">
      <c r="A16" s="46" t="s">
        <v>270</v>
      </c>
      <c r="B16" s="8"/>
      <c r="C16" s="8"/>
      <c r="D16" s="8"/>
      <c r="E16" s="8"/>
      <c r="F16" s="8"/>
      <c r="G16" s="8"/>
      <c r="H16" s="8"/>
      <c r="I16" s="8"/>
      <c r="J16" s="7">
        <f t="shared" si="0"/>
        <v>0</v>
      </c>
      <c r="K16" s="7">
        <f t="shared" si="0"/>
        <v>0</v>
      </c>
    </row>
    <row r="17" spans="1:11" ht="22.5" x14ac:dyDescent="0.2">
      <c r="A17" s="48" t="s">
        <v>274</v>
      </c>
      <c r="B17" s="8"/>
      <c r="C17" s="8"/>
      <c r="D17" s="8">
        <v>1098681</v>
      </c>
      <c r="E17" s="8">
        <v>1098681</v>
      </c>
      <c r="F17" s="8"/>
      <c r="G17" s="8"/>
      <c r="H17" s="8"/>
      <c r="I17" s="8"/>
      <c r="J17" s="7">
        <f t="shared" si="0"/>
        <v>1098681</v>
      </c>
      <c r="K17" s="7">
        <f t="shared" si="0"/>
        <v>1098681</v>
      </c>
    </row>
    <row r="18" spans="1:11" ht="22.5" x14ac:dyDescent="0.2">
      <c r="A18" s="46" t="s">
        <v>278</v>
      </c>
      <c r="B18" s="8"/>
      <c r="C18" s="8"/>
      <c r="D18" s="8"/>
      <c r="E18" s="8"/>
      <c r="F18" s="8"/>
      <c r="G18" s="8"/>
      <c r="H18" s="8"/>
      <c r="I18" s="8"/>
      <c r="J18" s="7"/>
      <c r="K18" s="7">
        <f t="shared" si="0"/>
        <v>0</v>
      </c>
    </row>
    <row r="19" spans="1:11" x14ac:dyDescent="0.2">
      <c r="A19" s="18" t="s">
        <v>46</v>
      </c>
      <c r="B19" s="7">
        <f>SUM(B14:B18)</f>
        <v>254000</v>
      </c>
      <c r="C19" s="7">
        <f>SUM(C14:C18)</f>
        <v>151916</v>
      </c>
      <c r="D19" s="7">
        <f>SUM(D14:D18)</f>
        <v>1098681</v>
      </c>
      <c r="E19" s="7">
        <f>SUM(E14:E18)</f>
        <v>1219698</v>
      </c>
      <c r="F19" s="7"/>
      <c r="G19" s="7"/>
      <c r="H19" s="7"/>
      <c r="I19" s="7"/>
      <c r="J19" s="7">
        <f>SUM(J14:J18)</f>
        <v>1352681</v>
      </c>
      <c r="K19" s="7">
        <f>SUM(K14:K18)</f>
        <v>1371614</v>
      </c>
    </row>
    <row r="20" spans="1:11" x14ac:dyDescent="0.2">
      <c r="A20" s="45"/>
    </row>
    <row r="21" spans="1:11" x14ac:dyDescent="0.2">
      <c r="A21" s="45"/>
    </row>
    <row r="22" spans="1:11" x14ac:dyDescent="0.2">
      <c r="A22" s="45"/>
    </row>
    <row r="23" spans="1:11" x14ac:dyDescent="0.2">
      <c r="A23" s="45"/>
    </row>
    <row r="24" spans="1:11" x14ac:dyDescent="0.2">
      <c r="A24" s="45"/>
    </row>
    <row r="25" spans="1:11" x14ac:dyDescent="0.2">
      <c r="A25" s="45"/>
    </row>
    <row r="26" spans="1:11" x14ac:dyDescent="0.2">
      <c r="A26" s="45"/>
    </row>
    <row r="27" spans="1:11" x14ac:dyDescent="0.2">
      <c r="A27" s="45"/>
    </row>
    <row r="28" spans="1:11" x14ac:dyDescent="0.2">
      <c r="A28" s="45"/>
    </row>
    <row r="29" spans="1:11" x14ac:dyDescent="0.2">
      <c r="A29" s="45"/>
    </row>
    <row r="30" spans="1:11" x14ac:dyDescent="0.2">
      <c r="A30" s="45"/>
    </row>
    <row r="31" spans="1:11" x14ac:dyDescent="0.2">
      <c r="A31" s="45"/>
    </row>
    <row r="32" spans="1:11" x14ac:dyDescent="0.2">
      <c r="A32" s="45"/>
    </row>
    <row r="33" spans="1:1" x14ac:dyDescent="0.2">
      <c r="A33" s="45"/>
    </row>
    <row r="34" spans="1:1" x14ac:dyDescent="0.2">
      <c r="A34" s="34"/>
    </row>
  </sheetData>
  <mergeCells count="6">
    <mergeCell ref="J4:K4"/>
    <mergeCell ref="J5:K5"/>
    <mergeCell ref="A5:A6"/>
    <mergeCell ref="B5:C5"/>
    <mergeCell ref="D5:E5"/>
    <mergeCell ref="F5:G5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&amp;C1/3. melléklet a  önkormányzati rendelethez
</oddHeader>
    <oddFooter>&amp;C5. oldal
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workbookViewId="0">
      <selection activeCell="L12" sqref="L12"/>
    </sheetView>
  </sheetViews>
  <sheetFormatPr defaultRowHeight="12.75" x14ac:dyDescent="0.2"/>
  <cols>
    <col min="1" max="1" width="20.42578125" customWidth="1"/>
    <col min="2" max="2" width="10.5703125" customWidth="1"/>
    <col min="3" max="3" width="9.5703125" customWidth="1"/>
    <col min="4" max="4" width="8.28515625" customWidth="1"/>
    <col min="5" max="5" width="7" customWidth="1"/>
    <col min="6" max="7" width="8.28515625" customWidth="1"/>
    <col min="8" max="8" width="9.42578125" customWidth="1"/>
    <col min="9" max="10" width="8.28515625" customWidth="1"/>
    <col min="11" max="11" width="7.140625" customWidth="1"/>
    <col min="12" max="12" width="11.7109375" customWidth="1"/>
    <col min="13" max="13" width="12.5703125" customWidth="1"/>
  </cols>
  <sheetData>
    <row r="1" spans="1:13" x14ac:dyDescent="0.2">
      <c r="A1" s="35" t="s">
        <v>665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">
      <c r="A2" s="35" t="s">
        <v>232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">
      <c r="A3" s="35"/>
      <c r="B3" s="30"/>
      <c r="C3" s="30"/>
      <c r="D3" s="30"/>
      <c r="E3" s="30"/>
      <c r="F3" s="30"/>
      <c r="G3" s="30"/>
      <c r="H3" s="30"/>
      <c r="I3" s="272"/>
      <c r="J3" s="272"/>
      <c r="K3" s="272"/>
      <c r="L3" s="30"/>
      <c r="M3" s="30"/>
    </row>
    <row r="4" spans="1:13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264" t="s">
        <v>292</v>
      </c>
      <c r="M4" s="265"/>
    </row>
    <row r="5" spans="1:13" ht="41.25" customHeight="1" x14ac:dyDescent="0.2">
      <c r="A5" s="290" t="s">
        <v>166</v>
      </c>
      <c r="B5" s="295" t="s">
        <v>337</v>
      </c>
      <c r="C5" s="296"/>
      <c r="D5" s="282" t="s">
        <v>338</v>
      </c>
      <c r="E5" s="282"/>
      <c r="F5" s="282" t="s">
        <v>339</v>
      </c>
      <c r="G5" s="282"/>
      <c r="H5" s="282" t="s">
        <v>340</v>
      </c>
      <c r="I5" s="282"/>
      <c r="J5" s="293" t="s">
        <v>341</v>
      </c>
      <c r="K5" s="294"/>
      <c r="L5" s="292" t="s">
        <v>602</v>
      </c>
      <c r="M5" s="292"/>
    </row>
    <row r="6" spans="1:13" x14ac:dyDescent="0.2">
      <c r="A6" s="291"/>
      <c r="B6" s="2" t="s">
        <v>354</v>
      </c>
      <c r="C6" s="145" t="s">
        <v>366</v>
      </c>
      <c r="D6" s="2" t="s">
        <v>354</v>
      </c>
      <c r="E6" s="145" t="s">
        <v>366</v>
      </c>
      <c r="F6" s="2" t="s">
        <v>354</v>
      </c>
      <c r="G6" s="145" t="s">
        <v>366</v>
      </c>
      <c r="H6" s="2" t="s">
        <v>354</v>
      </c>
      <c r="I6" s="145" t="s">
        <v>366</v>
      </c>
      <c r="J6" s="2" t="s">
        <v>354</v>
      </c>
      <c r="K6" s="145" t="s">
        <v>366</v>
      </c>
      <c r="L6" s="6" t="s">
        <v>354</v>
      </c>
      <c r="M6" s="6" t="s">
        <v>125</v>
      </c>
    </row>
    <row r="7" spans="1:13" ht="22.5" x14ac:dyDescent="0.2">
      <c r="A7" s="46" t="s">
        <v>167</v>
      </c>
      <c r="B7" s="61">
        <v>1000000</v>
      </c>
      <c r="C7" s="61">
        <v>547073</v>
      </c>
      <c r="D7" s="61"/>
      <c r="E7" s="61"/>
      <c r="F7" s="61"/>
      <c r="G7" s="61"/>
      <c r="H7" s="61">
        <v>618000</v>
      </c>
      <c r="I7" s="61"/>
      <c r="J7" s="61"/>
      <c r="K7" s="61"/>
      <c r="L7" s="62">
        <f>B7+D7+F7+H7</f>
        <v>1618000</v>
      </c>
      <c r="M7" s="62">
        <f>C7+E7+G7+I7</f>
        <v>547073</v>
      </c>
    </row>
    <row r="8" spans="1:13" ht="22.5" customHeight="1" x14ac:dyDescent="0.2">
      <c r="A8" s="46" t="s">
        <v>168</v>
      </c>
      <c r="B8" s="61">
        <v>32558000</v>
      </c>
      <c r="C8" s="61">
        <v>28118465</v>
      </c>
      <c r="D8" s="61"/>
      <c r="E8" s="61"/>
      <c r="F8" s="61">
        <v>4700000</v>
      </c>
      <c r="G8" s="61">
        <v>4787355</v>
      </c>
      <c r="H8" s="61">
        <v>900000</v>
      </c>
      <c r="I8" s="61">
        <v>1048157</v>
      </c>
      <c r="J8" s="61"/>
      <c r="K8" s="61"/>
      <c r="L8" s="62">
        <f>B8+D8+F8+H8</f>
        <v>38158000</v>
      </c>
      <c r="M8" s="62">
        <f>C8+E8+G8+I8</f>
        <v>33953977</v>
      </c>
    </row>
    <row r="9" spans="1:13" ht="22.5" customHeight="1" x14ac:dyDescent="0.2">
      <c r="A9" s="46" t="s">
        <v>169</v>
      </c>
      <c r="B9" s="61"/>
      <c r="C9" s="61"/>
      <c r="D9" s="61"/>
      <c r="E9" s="61"/>
      <c r="F9" s="61">
        <v>1269000</v>
      </c>
      <c r="G9" s="61">
        <v>1294712</v>
      </c>
      <c r="H9" s="61"/>
      <c r="I9" s="61"/>
      <c r="J9" s="61">
        <v>32000</v>
      </c>
      <c r="K9" s="61">
        <v>23170</v>
      </c>
      <c r="L9" s="62">
        <v>1301000</v>
      </c>
      <c r="M9" s="62">
        <f>C9+E9+G9+I9+K9</f>
        <v>1317882</v>
      </c>
    </row>
    <row r="10" spans="1:13" x14ac:dyDescent="0.2">
      <c r="A10" s="46" t="s">
        <v>262</v>
      </c>
      <c r="B10" s="61"/>
      <c r="C10" s="61"/>
      <c r="D10" s="61"/>
      <c r="E10" s="61"/>
      <c r="F10" s="61"/>
      <c r="G10" s="61"/>
      <c r="H10" s="61"/>
      <c r="I10" s="61"/>
      <c r="J10" s="61">
        <v>120000</v>
      </c>
      <c r="K10" s="61">
        <v>85830</v>
      </c>
      <c r="L10" s="62">
        <f>SUM(B10+D10+F10+H10+J10)</f>
        <v>120000</v>
      </c>
      <c r="M10" s="62">
        <f>SUM(C10+E10+G10+I10+K10)</f>
        <v>85830</v>
      </c>
    </row>
    <row r="11" spans="1:13" ht="22.5" customHeight="1" x14ac:dyDescent="0.2">
      <c r="A11" s="46" t="s">
        <v>275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2">
        <f t="shared" ref="L11:M13" si="0">B11+D11+F11+H11</f>
        <v>0</v>
      </c>
      <c r="M11" s="62">
        <f t="shared" si="0"/>
        <v>0</v>
      </c>
    </row>
    <row r="12" spans="1:13" ht="22.5" customHeight="1" x14ac:dyDescent="0.2">
      <c r="A12" s="46" t="s">
        <v>276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2">
        <f t="shared" si="0"/>
        <v>0</v>
      </c>
      <c r="M12" s="62">
        <f t="shared" si="0"/>
        <v>0</v>
      </c>
    </row>
    <row r="13" spans="1:13" x14ac:dyDescent="0.2">
      <c r="A13" s="46" t="s">
        <v>259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2">
        <f t="shared" si="0"/>
        <v>0</v>
      </c>
      <c r="M13" s="62">
        <f t="shared" si="0"/>
        <v>0</v>
      </c>
    </row>
    <row r="14" spans="1:13" ht="22.5" x14ac:dyDescent="0.2">
      <c r="A14" s="47" t="s">
        <v>174</v>
      </c>
      <c r="B14" s="62">
        <f>SUM(B7:B13)</f>
        <v>33558000</v>
      </c>
      <c r="C14" s="62">
        <f t="shared" ref="C14:I14" si="1">SUM(C7:C13)</f>
        <v>28665538</v>
      </c>
      <c r="D14" s="62">
        <f>SUM(D7:D13)</f>
        <v>0</v>
      </c>
      <c r="E14" s="62">
        <f t="shared" si="1"/>
        <v>0</v>
      </c>
      <c r="F14" s="62">
        <f t="shared" si="1"/>
        <v>5969000</v>
      </c>
      <c r="G14" s="62">
        <f t="shared" si="1"/>
        <v>6082067</v>
      </c>
      <c r="H14" s="62">
        <f t="shared" si="1"/>
        <v>1518000</v>
      </c>
      <c r="I14" s="62">
        <f t="shared" si="1"/>
        <v>1048157</v>
      </c>
      <c r="J14" s="62">
        <f>SUM(J7:J13)</f>
        <v>152000</v>
      </c>
      <c r="K14" s="62">
        <f>SUM(K8:K13)</f>
        <v>109000</v>
      </c>
      <c r="L14" s="62">
        <f>SUM(L7:L13)</f>
        <v>41197000</v>
      </c>
      <c r="M14" s="62">
        <f>SUM(M7+M8+M9+M10+M11+M12+M139)</f>
        <v>35904762</v>
      </c>
    </row>
    <row r="15" spans="1:13" ht="22.5" x14ac:dyDescent="0.2">
      <c r="A15" s="46" t="s">
        <v>35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2">
        <f t="shared" ref="L15:M17" si="2">B15+D15+F15+H15</f>
        <v>0</v>
      </c>
      <c r="M15" s="62">
        <f t="shared" si="2"/>
        <v>0</v>
      </c>
    </row>
    <row r="16" spans="1:13" ht="22.5" x14ac:dyDescent="0.2">
      <c r="A16" s="46" t="s">
        <v>270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2">
        <f t="shared" si="2"/>
        <v>0</v>
      </c>
      <c r="M16" s="62">
        <f t="shared" si="2"/>
        <v>0</v>
      </c>
    </row>
    <row r="17" spans="1:13" ht="22.5" x14ac:dyDescent="0.2">
      <c r="A17" s="48" t="s">
        <v>274</v>
      </c>
      <c r="B17" s="61">
        <v>1206344</v>
      </c>
      <c r="C17" s="61">
        <v>1206344</v>
      </c>
      <c r="D17" s="61"/>
      <c r="E17" s="61"/>
      <c r="F17" s="61"/>
      <c r="G17" s="61"/>
      <c r="H17" s="61"/>
      <c r="I17" s="61"/>
      <c r="J17" s="61"/>
      <c r="K17" s="61"/>
      <c r="L17" s="62">
        <f t="shared" si="2"/>
        <v>1206344</v>
      </c>
      <c r="M17" s="62">
        <f t="shared" si="2"/>
        <v>1206344</v>
      </c>
    </row>
    <row r="18" spans="1:13" ht="22.5" x14ac:dyDescent="0.2">
      <c r="A18" s="46" t="s">
        <v>278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2"/>
      <c r="M18" s="62"/>
    </row>
    <row r="19" spans="1:13" x14ac:dyDescent="0.2">
      <c r="A19" s="18" t="s">
        <v>46</v>
      </c>
      <c r="B19" s="62">
        <f t="shared" ref="B19:L19" si="3">SUM(B14:B18)</f>
        <v>34764344</v>
      </c>
      <c r="C19" s="62">
        <f t="shared" si="3"/>
        <v>29871882</v>
      </c>
      <c r="D19" s="62">
        <f t="shared" si="3"/>
        <v>0</v>
      </c>
      <c r="E19" s="62">
        <f t="shared" si="3"/>
        <v>0</v>
      </c>
      <c r="F19" s="62">
        <f t="shared" si="3"/>
        <v>5969000</v>
      </c>
      <c r="G19" s="62">
        <f t="shared" si="3"/>
        <v>6082067</v>
      </c>
      <c r="H19" s="62">
        <f t="shared" si="3"/>
        <v>1518000</v>
      </c>
      <c r="I19" s="62">
        <f t="shared" si="3"/>
        <v>1048157</v>
      </c>
      <c r="J19" s="62">
        <f t="shared" si="3"/>
        <v>152000</v>
      </c>
      <c r="K19" s="62">
        <f t="shared" si="3"/>
        <v>109000</v>
      </c>
      <c r="L19" s="62">
        <f t="shared" si="3"/>
        <v>42403344</v>
      </c>
      <c r="M19" s="62">
        <f>SUM(M14:M17)</f>
        <v>37111106</v>
      </c>
    </row>
    <row r="20" spans="1:13" x14ac:dyDescent="0.2">
      <c r="A20" s="45"/>
    </row>
    <row r="21" spans="1:13" x14ac:dyDescent="0.2">
      <c r="A21" s="45"/>
    </row>
    <row r="22" spans="1:13" x14ac:dyDescent="0.2">
      <c r="A22" s="45"/>
    </row>
    <row r="23" spans="1:13" x14ac:dyDescent="0.2">
      <c r="A23" s="45"/>
    </row>
    <row r="24" spans="1:13" x14ac:dyDescent="0.2">
      <c r="A24" s="45"/>
    </row>
    <row r="25" spans="1:13" x14ac:dyDescent="0.2">
      <c r="A25" s="45"/>
    </row>
    <row r="26" spans="1:13" x14ac:dyDescent="0.2">
      <c r="A26" s="45"/>
    </row>
    <row r="27" spans="1:13" x14ac:dyDescent="0.2">
      <c r="A27" s="45"/>
    </row>
    <row r="28" spans="1:13" x14ac:dyDescent="0.2">
      <c r="A28" s="45"/>
    </row>
    <row r="29" spans="1:13" x14ac:dyDescent="0.2">
      <c r="A29" s="45"/>
    </row>
    <row r="30" spans="1:13" x14ac:dyDescent="0.2">
      <c r="A30" s="45"/>
    </row>
    <row r="31" spans="1:13" x14ac:dyDescent="0.2">
      <c r="A31" s="45"/>
    </row>
    <row r="32" spans="1:13" x14ac:dyDescent="0.2">
      <c r="A32" s="45"/>
    </row>
    <row r="33" spans="1:1" x14ac:dyDescent="0.2">
      <c r="A33" s="45"/>
    </row>
    <row r="34" spans="1:1" x14ac:dyDescent="0.2">
      <c r="A34" s="34"/>
    </row>
  </sheetData>
  <mergeCells count="9">
    <mergeCell ref="A5:A6"/>
    <mergeCell ref="B5:C5"/>
    <mergeCell ref="D5:E5"/>
    <mergeCell ref="F5:G5"/>
    <mergeCell ref="I3:K3"/>
    <mergeCell ref="H5:I5"/>
    <mergeCell ref="L4:M4"/>
    <mergeCell ref="L5:M5"/>
    <mergeCell ref="J5:K5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&amp;C1/4. melléklet a  önkormányzati rendelethez.
</oddHeader>
    <oddFooter xml:space="preserve">&amp;C6. oldal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workbookViewId="0">
      <selection activeCell="D9" sqref="D9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35" t="s">
        <v>666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">
      <c r="A2" s="271" t="s">
        <v>218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3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264" t="s">
        <v>601</v>
      </c>
      <c r="M4" s="265"/>
    </row>
    <row r="5" spans="1:13" ht="41.25" customHeight="1" x14ac:dyDescent="0.2">
      <c r="A5" s="290" t="s">
        <v>166</v>
      </c>
      <c r="B5" s="276" t="s">
        <v>176</v>
      </c>
      <c r="C5" s="277"/>
      <c r="D5" s="289" t="s">
        <v>177</v>
      </c>
      <c r="E5" s="289"/>
      <c r="F5" s="289" t="s">
        <v>211</v>
      </c>
      <c r="G5" s="289"/>
      <c r="H5" s="289" t="s">
        <v>237</v>
      </c>
      <c r="I5" s="289"/>
      <c r="J5" s="289"/>
      <c r="K5" s="289"/>
      <c r="L5" s="289" t="s">
        <v>131</v>
      </c>
      <c r="M5" s="289"/>
    </row>
    <row r="6" spans="1:13" x14ac:dyDescent="0.2">
      <c r="A6" s="291"/>
      <c r="B6" s="2" t="s">
        <v>354</v>
      </c>
      <c r="C6" s="145" t="s">
        <v>366</v>
      </c>
      <c r="D6" s="2" t="s">
        <v>354</v>
      </c>
      <c r="E6" s="145" t="s">
        <v>366</v>
      </c>
      <c r="F6" s="2" t="s">
        <v>354</v>
      </c>
      <c r="G6" s="145" t="s">
        <v>366</v>
      </c>
      <c r="H6" s="2" t="s">
        <v>354</v>
      </c>
      <c r="I6" s="145" t="s">
        <v>366</v>
      </c>
      <c r="J6" s="2"/>
      <c r="K6" s="2"/>
      <c r="L6" s="2" t="s">
        <v>354</v>
      </c>
      <c r="M6" s="145" t="s">
        <v>366</v>
      </c>
    </row>
    <row r="7" spans="1:13" ht="22.5" x14ac:dyDescent="0.2">
      <c r="A7" s="46" t="s">
        <v>167</v>
      </c>
      <c r="B7" s="8">
        <v>300000</v>
      </c>
      <c r="C7" s="8">
        <v>9259</v>
      </c>
      <c r="D7" s="8"/>
      <c r="E7" s="8"/>
      <c r="F7" s="8"/>
      <c r="G7" s="8"/>
      <c r="H7" s="8"/>
      <c r="I7" s="8"/>
      <c r="J7" s="8"/>
      <c r="K7" s="8"/>
      <c r="L7" s="7">
        <f t="shared" ref="L7:M18" si="0">B7+D7+F7+H7+J7</f>
        <v>300000</v>
      </c>
      <c r="M7" s="7">
        <f>SUM(C7+E7+G7+I7)</f>
        <v>9259</v>
      </c>
    </row>
    <row r="8" spans="1:13" ht="22.5" customHeight="1" x14ac:dyDescent="0.2">
      <c r="A8" s="46" t="s">
        <v>168</v>
      </c>
      <c r="B8" s="8"/>
      <c r="C8" s="8"/>
      <c r="D8" s="8"/>
      <c r="E8" s="8"/>
      <c r="F8" s="8"/>
      <c r="G8" s="8"/>
      <c r="H8" s="8"/>
      <c r="I8" s="8"/>
      <c r="J8" s="8"/>
      <c r="K8" s="8"/>
      <c r="L8" s="7">
        <f t="shared" si="0"/>
        <v>0</v>
      </c>
      <c r="M8" s="7">
        <f t="shared" si="0"/>
        <v>0</v>
      </c>
    </row>
    <row r="9" spans="1:13" ht="22.5" customHeight="1" x14ac:dyDescent="0.2">
      <c r="A9" s="46" t="s">
        <v>169</v>
      </c>
      <c r="B9" s="8"/>
      <c r="C9" s="8"/>
      <c r="D9" s="8"/>
      <c r="E9" s="8"/>
      <c r="F9" s="8"/>
      <c r="G9" s="8"/>
      <c r="H9" s="8">
        <v>95000</v>
      </c>
      <c r="I9" s="8">
        <v>100656</v>
      </c>
      <c r="J9" s="8"/>
      <c r="K9" s="8"/>
      <c r="L9" s="7">
        <f t="shared" si="0"/>
        <v>95000</v>
      </c>
      <c r="M9" s="7">
        <f t="shared" si="0"/>
        <v>100656</v>
      </c>
    </row>
    <row r="10" spans="1:13" x14ac:dyDescent="0.2">
      <c r="A10" s="46" t="s">
        <v>262</v>
      </c>
      <c r="B10" s="8"/>
      <c r="C10" s="8"/>
      <c r="D10" s="8"/>
      <c r="E10" s="8"/>
      <c r="F10" s="8"/>
      <c r="G10" s="8"/>
      <c r="H10" s="8">
        <v>450000</v>
      </c>
      <c r="I10" s="8">
        <v>372809</v>
      </c>
      <c r="J10" s="8"/>
      <c r="K10" s="8"/>
      <c r="L10" s="7">
        <f t="shared" si="0"/>
        <v>450000</v>
      </c>
      <c r="M10" s="7">
        <f t="shared" si="0"/>
        <v>372809</v>
      </c>
    </row>
    <row r="11" spans="1:13" ht="22.5" customHeight="1" x14ac:dyDescent="0.2">
      <c r="A11" s="46" t="s">
        <v>275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7">
        <f t="shared" si="0"/>
        <v>0</v>
      </c>
      <c r="M11" s="7">
        <f t="shared" si="0"/>
        <v>0</v>
      </c>
    </row>
    <row r="12" spans="1:13" ht="22.5" customHeight="1" x14ac:dyDescent="0.2">
      <c r="A12" s="46" t="s">
        <v>276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7">
        <f t="shared" si="0"/>
        <v>0</v>
      </c>
      <c r="M12" s="7">
        <f t="shared" si="0"/>
        <v>0</v>
      </c>
    </row>
    <row r="13" spans="1:13" x14ac:dyDescent="0.2">
      <c r="A13" s="46" t="s">
        <v>259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7">
        <f t="shared" si="0"/>
        <v>0</v>
      </c>
      <c r="M13" s="7">
        <f t="shared" si="0"/>
        <v>0</v>
      </c>
    </row>
    <row r="14" spans="1:13" ht="22.5" x14ac:dyDescent="0.2">
      <c r="A14" s="47" t="s">
        <v>174</v>
      </c>
      <c r="B14" s="7">
        <f t="shared" ref="B14:G14" si="1">SUM(B7:B13)</f>
        <v>300000</v>
      </c>
      <c r="C14" s="7">
        <f t="shared" si="1"/>
        <v>9259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>SUM(H7:H13)</f>
        <v>545000</v>
      </c>
      <c r="I14" s="7">
        <f>SUM(I7:I13)</f>
        <v>473465</v>
      </c>
      <c r="J14" s="7"/>
      <c r="K14" s="7"/>
      <c r="L14" s="7">
        <f>SUM(L7:L13)</f>
        <v>845000</v>
      </c>
      <c r="M14" s="7">
        <f>SUM(M7:M13)</f>
        <v>482724</v>
      </c>
    </row>
    <row r="15" spans="1:13" ht="22.5" x14ac:dyDescent="0.2">
      <c r="A15" s="46" t="s">
        <v>35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7">
        <f t="shared" si="0"/>
        <v>0</v>
      </c>
      <c r="M15" s="7">
        <f t="shared" si="0"/>
        <v>0</v>
      </c>
    </row>
    <row r="16" spans="1:13" ht="22.5" x14ac:dyDescent="0.2">
      <c r="A16" s="46" t="s">
        <v>270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7">
        <f t="shared" si="0"/>
        <v>0</v>
      </c>
      <c r="M16" s="7">
        <f t="shared" si="0"/>
        <v>0</v>
      </c>
    </row>
    <row r="17" spans="1:13" ht="22.5" x14ac:dyDescent="0.2">
      <c r="A17" s="48" t="s">
        <v>277</v>
      </c>
      <c r="B17" s="8">
        <v>175310</v>
      </c>
      <c r="C17" s="8">
        <v>175310</v>
      </c>
      <c r="D17" s="8"/>
      <c r="E17" s="8"/>
      <c r="F17" s="8"/>
      <c r="G17" s="8"/>
      <c r="H17" s="8"/>
      <c r="I17" s="8"/>
      <c r="J17" s="8"/>
      <c r="K17" s="8"/>
      <c r="L17" s="7">
        <f t="shared" si="0"/>
        <v>175310</v>
      </c>
      <c r="M17" s="7">
        <f t="shared" si="0"/>
        <v>175310</v>
      </c>
    </row>
    <row r="18" spans="1:13" ht="22.5" x14ac:dyDescent="0.2">
      <c r="A18" s="46" t="s">
        <v>278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7"/>
      <c r="M18" s="7">
        <f t="shared" si="0"/>
        <v>0</v>
      </c>
    </row>
    <row r="19" spans="1:13" x14ac:dyDescent="0.2">
      <c r="A19" s="18" t="s">
        <v>46</v>
      </c>
      <c r="B19" s="7">
        <f t="shared" ref="B19:I19" si="2">SUM(B14:B18)</f>
        <v>475310</v>
      </c>
      <c r="C19" s="7">
        <f t="shared" si="2"/>
        <v>184569</v>
      </c>
      <c r="D19" s="7">
        <f t="shared" si="2"/>
        <v>0</v>
      </c>
      <c r="E19" s="7">
        <f t="shared" si="2"/>
        <v>0</v>
      </c>
      <c r="F19" s="7">
        <f t="shared" si="2"/>
        <v>0</v>
      </c>
      <c r="G19" s="7">
        <f t="shared" si="2"/>
        <v>0</v>
      </c>
      <c r="H19" s="7">
        <f t="shared" si="2"/>
        <v>545000</v>
      </c>
      <c r="I19" s="7">
        <f t="shared" si="2"/>
        <v>473465</v>
      </c>
      <c r="J19" s="7"/>
      <c r="K19" s="7"/>
      <c r="L19" s="7">
        <f>SUM(L14:L18)</f>
        <v>1020310</v>
      </c>
      <c r="M19" s="7">
        <f>SUM(M14:M18)</f>
        <v>658034</v>
      </c>
    </row>
    <row r="20" spans="1:13" x14ac:dyDescent="0.2">
      <c r="A20" s="45"/>
    </row>
    <row r="21" spans="1:13" x14ac:dyDescent="0.2">
      <c r="A21" s="45"/>
    </row>
    <row r="22" spans="1:13" x14ac:dyDescent="0.2">
      <c r="A22" s="45"/>
    </row>
    <row r="23" spans="1:13" x14ac:dyDescent="0.2">
      <c r="A23" s="45"/>
    </row>
    <row r="24" spans="1:13" x14ac:dyDescent="0.2">
      <c r="A24" s="45"/>
    </row>
    <row r="25" spans="1:13" x14ac:dyDescent="0.2">
      <c r="A25" s="45"/>
    </row>
    <row r="26" spans="1:13" x14ac:dyDescent="0.2">
      <c r="A26" s="45"/>
    </row>
    <row r="27" spans="1:13" x14ac:dyDescent="0.2">
      <c r="A27" s="45"/>
    </row>
    <row r="28" spans="1:13" x14ac:dyDescent="0.2">
      <c r="A28" s="45"/>
    </row>
    <row r="29" spans="1:13" x14ac:dyDescent="0.2">
      <c r="A29" s="45"/>
    </row>
    <row r="30" spans="1:13" x14ac:dyDescent="0.2">
      <c r="A30" s="45"/>
    </row>
    <row r="31" spans="1:13" x14ac:dyDescent="0.2">
      <c r="A31" s="45"/>
    </row>
    <row r="32" spans="1:13" x14ac:dyDescent="0.2">
      <c r="A32" s="45"/>
    </row>
    <row r="33" spans="1:1" x14ac:dyDescent="0.2">
      <c r="A33" s="45"/>
    </row>
    <row r="34" spans="1:1" x14ac:dyDescent="0.2">
      <c r="A34" s="34"/>
    </row>
  </sheetData>
  <mergeCells count="9">
    <mergeCell ref="A2:M2"/>
    <mergeCell ref="J5:K5"/>
    <mergeCell ref="H5:I5"/>
    <mergeCell ref="L5:M5"/>
    <mergeCell ref="A5:A6"/>
    <mergeCell ref="B5:C5"/>
    <mergeCell ref="D5:E5"/>
    <mergeCell ref="F5:G5"/>
    <mergeCell ref="L4:M4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&amp;C1/5. melléklet a önkormányzati rendelethez
</oddHeader>
    <oddFooter xml:space="preserve">&amp;C7. oldal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Layout" workbookViewId="0">
      <selection activeCell="B17" sqref="B17"/>
    </sheetView>
  </sheetViews>
  <sheetFormatPr defaultRowHeight="12.75" x14ac:dyDescent="0.2"/>
  <cols>
    <col min="1" max="1" width="46.85546875" customWidth="1"/>
    <col min="2" max="2" width="25.85546875" customWidth="1"/>
    <col min="3" max="3" width="19.28515625" customWidth="1"/>
  </cols>
  <sheetData>
    <row r="1" spans="1:6" x14ac:dyDescent="0.2">
      <c r="A1" s="300" t="s">
        <v>668</v>
      </c>
      <c r="B1" s="300"/>
      <c r="C1" s="300"/>
    </row>
    <row r="2" spans="1:6" x14ac:dyDescent="0.2">
      <c r="A2" s="271" t="s">
        <v>216</v>
      </c>
      <c r="B2" s="297"/>
      <c r="C2" s="297"/>
    </row>
    <row r="4" spans="1:6" x14ac:dyDescent="0.2">
      <c r="C4" s="248" t="s">
        <v>584</v>
      </c>
    </row>
    <row r="5" spans="1:6" x14ac:dyDescent="0.2">
      <c r="A5" s="298" t="s">
        <v>166</v>
      </c>
      <c r="B5" s="266" t="s">
        <v>179</v>
      </c>
      <c r="C5" s="268"/>
    </row>
    <row r="6" spans="1:6" x14ac:dyDescent="0.2">
      <c r="A6" s="299"/>
      <c r="B6" s="200" t="s">
        <v>354</v>
      </c>
      <c r="C6" s="199" t="s">
        <v>125</v>
      </c>
    </row>
    <row r="7" spans="1:6" ht="26.25" customHeight="1" x14ac:dyDescent="0.2">
      <c r="A7" s="46" t="s">
        <v>167</v>
      </c>
      <c r="B7" s="97">
        <f>SUM('1.1 Önkormányzat'!AB7+'1.2 Polgárm.'!D7+'1.3 Óvoda'!J7+'1.4 Gondozási'!L7+'1.5 Műv. ház'!L7)</f>
        <v>48261939</v>
      </c>
      <c r="C7" s="97">
        <f>SUM('1.1 Önkormányzat'!AC7+'1.2 Polgárm.'!E7+'1.3 Óvoda'!K7+'1.4 Gondozási'!M7+'1.5 Műv. ház'!M7)</f>
        <v>16099701</v>
      </c>
    </row>
    <row r="8" spans="1:6" ht="21.75" customHeight="1" x14ac:dyDescent="0.2">
      <c r="A8" s="46" t="s">
        <v>168</v>
      </c>
      <c r="B8" s="156">
        <f>SUM('1.1 Önkormányzat'!AB8+'1.2 Polgárm.'!D8+'1.3 Óvoda'!J8+'1.4 Gondozási'!L8+'1.5 Műv. ház'!L8)</f>
        <v>38358000</v>
      </c>
      <c r="C8" s="97">
        <f>SUM('1.1 Önkormányzat'!AC8+'1.2 Polgárm.'!E8+'1.3 Óvoda'!K8+'1.4 Gondozási'!M8+'1.5 Műv. ház'!M8)</f>
        <v>34073596</v>
      </c>
      <c r="F8" s="201" t="s">
        <v>550</v>
      </c>
    </row>
    <row r="9" spans="1:6" x14ac:dyDescent="0.2">
      <c r="A9" s="46" t="s">
        <v>169</v>
      </c>
      <c r="B9" s="156">
        <f>SUM('1.1 Önkormányzat'!AB9+'1.2 Polgárm.'!D9+'1.3 Óvoda'!J9+'1.4 Gondozási'!L9+'1.5 Műv. ház'!L9)</f>
        <v>6190000</v>
      </c>
      <c r="C9" s="97">
        <f>SUM('1.1 Önkormányzat'!AC9+'1.2 Polgárm.'!E9+'1.3 Óvoda'!K9+'1.4 Gondozási'!M9+'1.5 Műv. ház'!M9)</f>
        <v>6210542</v>
      </c>
    </row>
    <row r="10" spans="1:6" ht="20.25" customHeight="1" x14ac:dyDescent="0.2">
      <c r="A10" s="46" t="s">
        <v>262</v>
      </c>
      <c r="B10" s="156">
        <f>SUM('1.1 Önkormányzat'!AB10+'1.2 Polgárm.'!D10+'1.3 Óvoda'!J10+'1.4 Gondozási'!L10+'1.5 Műv. ház'!L10)</f>
        <v>10000000</v>
      </c>
      <c r="C10" s="97">
        <f>SUM('1.1 Önkormányzat'!AC10+'1.2 Polgárm.'!E10+'1.3 Óvoda'!K10+'1.4 Gondozási'!M10+'1.5 Műv. ház'!M10)</f>
        <v>9628849</v>
      </c>
    </row>
    <row r="11" spans="1:6" x14ac:dyDescent="0.2">
      <c r="A11" s="46" t="s">
        <v>275</v>
      </c>
      <c r="B11" s="156">
        <f>SUM('1.1 Önkormányzat'!AB11+'1.2 Polgárm.'!D11+'1.3 Óvoda'!J11+'1.4 Gondozási'!L11+'1.5 Műv. ház'!L11)</f>
        <v>418933643</v>
      </c>
      <c r="C11" s="97">
        <f>SUM('1.1 Önkormányzat'!AC11+'1.2 Polgárm.'!E11+'1.3 Óvoda'!K11+'1.4 Gondozási'!M11+'1.5 Műv. ház'!M11)</f>
        <v>409570272</v>
      </c>
    </row>
    <row r="12" spans="1:6" ht="22.5" customHeight="1" x14ac:dyDescent="0.2">
      <c r="A12" s="46" t="s">
        <v>276</v>
      </c>
      <c r="B12" s="156">
        <f>SUM('1.1 Önkormányzat'!AB12+'1.2 Polgárm.'!D12+'1.3 Óvoda'!J12+'1.4 Gondozási'!L12+'1.5 Műv. ház'!L12)</f>
        <v>0</v>
      </c>
      <c r="C12" s="97">
        <f>SUM('1.1 Önkormányzat'!AC12+'1.2 Polgárm.'!E12+'1.3 Óvoda'!K12+'1.4 Gondozási'!M12+'1.5 Műv. ház'!M12)</f>
        <v>0</v>
      </c>
    </row>
    <row r="13" spans="1:6" ht="18.75" customHeight="1" x14ac:dyDescent="0.2">
      <c r="A13" s="46" t="s">
        <v>259</v>
      </c>
      <c r="B13" s="156">
        <f>SUM('1.1 Önkormányzat'!AB13+'1.2 Polgárm.'!D13+'1.3 Óvoda'!J13+'1.4 Gondozási'!L13+'1.5 Műv. ház'!L13)</f>
        <v>87618234</v>
      </c>
      <c r="C13" s="97">
        <f>SUM('1.1 Önkormányzat'!AC13+'1.2 Polgárm.'!E13+'1.3 Óvoda'!K13+'1.4 Gondozási'!M13+'1.5 Műv. ház'!M13)</f>
        <v>56576548</v>
      </c>
    </row>
    <row r="14" spans="1:6" ht="23.25" customHeight="1" x14ac:dyDescent="0.2">
      <c r="A14" s="47" t="s">
        <v>174</v>
      </c>
      <c r="B14" s="97">
        <f>SUM(B7:B13)</f>
        <v>609361816</v>
      </c>
      <c r="C14" s="97">
        <f>SUM(C7:C13)</f>
        <v>532159508</v>
      </c>
    </row>
    <row r="15" spans="1:6" ht="22.5" customHeight="1" x14ac:dyDescent="0.2">
      <c r="A15" s="46" t="s">
        <v>35</v>
      </c>
      <c r="B15" s="97">
        <f>SUM('1.1 Önkormányzat'!AB15+'1.2 Polgárm.'!D15+'1.3 Óvoda'!J15+'1.4 Gondozási'!L15+'1.5 Műv. ház'!L15)</f>
        <v>224758654</v>
      </c>
      <c r="C15" s="97">
        <f>SUM('1.1 Önkormányzat'!AC15+'1.2 Polgárm.'!E15+'1.3 Óvoda'!K15+'1.4 Gondozási'!M15+'1.5 Műv. ház'!M15)</f>
        <v>227045689</v>
      </c>
    </row>
    <row r="16" spans="1:6" ht="21.75" customHeight="1" x14ac:dyDescent="0.2">
      <c r="A16" s="46" t="s">
        <v>270</v>
      </c>
      <c r="B16" s="97">
        <f>SUM('1.1 Önkormányzat'!AB16+'1.2 Polgárm.'!D16+'1.3 Óvoda'!J16+'1.4 Gondozási'!L16+'1.5 Műv. ház'!L16)</f>
        <v>20194599</v>
      </c>
      <c r="C16" s="97">
        <f>SUM('1.1 Önkormányzat'!AC16+'1.2 Polgárm.'!E16+'1.3 Óvoda'!K16+'1.4 Gondozási'!M16+'1.5 Műv. ház'!M16)</f>
        <v>5435328</v>
      </c>
    </row>
    <row r="17" spans="1:3" ht="22.5" customHeight="1" x14ac:dyDescent="0.2">
      <c r="A17" s="48" t="s">
        <v>274</v>
      </c>
      <c r="B17" s="97">
        <f>SUM('1.1 Önkormányzat'!AB17+'1.2 Polgárm.'!D17+'1.3 Óvoda'!J17+'1.4 Gondozási'!L17+'1.5 Műv. ház'!L17)</f>
        <v>60107352</v>
      </c>
      <c r="C17" s="97">
        <f>SUM('1.1 Önkormányzat'!AC17+'1.2 Polgárm.'!E17+'1.3 Óvoda'!K17+'1.4 Gondozási'!M17+'1.5 Műv. ház'!M17)</f>
        <v>45923703</v>
      </c>
    </row>
    <row r="18" spans="1:3" ht="19.5" customHeight="1" x14ac:dyDescent="0.2">
      <c r="A18" s="46" t="s">
        <v>255</v>
      </c>
      <c r="B18" s="97"/>
      <c r="C18" s="97"/>
    </row>
    <row r="19" spans="1:3" ht="19.5" customHeight="1" x14ac:dyDescent="0.2">
      <c r="A19" s="46" t="s">
        <v>368</v>
      </c>
      <c r="B19" s="97">
        <v>9826137</v>
      </c>
      <c r="C19" s="97">
        <v>9826137</v>
      </c>
    </row>
    <row r="20" spans="1:3" ht="18" customHeight="1" x14ac:dyDescent="0.2">
      <c r="A20" s="47" t="s">
        <v>46</v>
      </c>
      <c r="B20" s="97">
        <f>SUM(B14:B19)</f>
        <v>924248558</v>
      </c>
      <c r="C20" s="97">
        <f>SUM(C14:C19)</f>
        <v>820390365</v>
      </c>
    </row>
    <row r="23" spans="1:3" x14ac:dyDescent="0.2">
      <c r="C23" s="201" t="s">
        <v>550</v>
      </c>
    </row>
  </sheetData>
  <mergeCells count="4">
    <mergeCell ref="A2:C2"/>
    <mergeCell ref="A5:A6"/>
    <mergeCell ref="B5:C5"/>
    <mergeCell ref="A1:C1"/>
  </mergeCells>
  <phoneticPr fontId="8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&amp;C1/1-1/5. melléklet a  önkormányzati rendelethez
</oddHeader>
    <oddFooter xml:space="preserve">&amp;C8. oldal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30"/>
  <sheetViews>
    <sheetView view="pageLayout" topLeftCell="A23" zoomScaleNormal="100" workbookViewId="0">
      <selection activeCell="H27" sqref="H27"/>
    </sheetView>
  </sheetViews>
  <sheetFormatPr defaultRowHeight="12.75" x14ac:dyDescent="0.2"/>
  <cols>
    <col min="1" max="1" width="5.7109375" customWidth="1"/>
    <col min="2" max="2" width="36.140625" customWidth="1"/>
    <col min="3" max="3" width="12.42578125" customWidth="1"/>
    <col min="4" max="4" width="10.85546875" customWidth="1"/>
    <col min="5" max="5" width="11.140625" customWidth="1"/>
    <col min="6" max="6" width="11.28515625" customWidth="1"/>
  </cols>
  <sheetData>
    <row r="1" spans="1:90" ht="15.75" x14ac:dyDescent="0.25">
      <c r="A1" s="301" t="s">
        <v>608</v>
      </c>
      <c r="B1" s="272"/>
      <c r="C1" s="272"/>
      <c r="D1" s="272"/>
      <c r="E1" s="272"/>
      <c r="F1" s="272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</row>
    <row r="2" spans="1:90" x14ac:dyDescent="0.2">
      <c r="A2" s="20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</row>
    <row r="3" spans="1:90" x14ac:dyDescent="0.2">
      <c r="E3" s="265" t="s">
        <v>292</v>
      </c>
      <c r="F3" s="265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</row>
    <row r="4" spans="1:90" x14ac:dyDescent="0.2">
      <c r="A4" s="259" t="s">
        <v>52</v>
      </c>
      <c r="B4" s="259" t="s">
        <v>53</v>
      </c>
      <c r="C4" s="260" t="s">
        <v>1</v>
      </c>
      <c r="D4" s="261"/>
      <c r="E4" s="261"/>
      <c r="F4" s="261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</row>
    <row r="5" spans="1:90" ht="33.75" x14ac:dyDescent="0.2">
      <c r="A5" s="259"/>
      <c r="B5" s="259"/>
      <c r="C5" s="108" t="s">
        <v>54</v>
      </c>
      <c r="D5" s="108" t="s">
        <v>20</v>
      </c>
      <c r="E5" s="108" t="s">
        <v>125</v>
      </c>
      <c r="F5" s="160" t="s">
        <v>126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</row>
    <row r="6" spans="1:90" x14ac:dyDescent="0.2">
      <c r="A6" s="1" t="s">
        <v>55</v>
      </c>
      <c r="B6" s="2" t="s">
        <v>590</v>
      </c>
      <c r="C6" s="8">
        <v>167304081</v>
      </c>
      <c r="D6" s="8">
        <v>310127639</v>
      </c>
      <c r="E6" s="8">
        <v>248316955</v>
      </c>
      <c r="F6" s="161">
        <f>(E6/D6)</f>
        <v>0.8006927592803168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</row>
    <row r="7" spans="1:90" x14ac:dyDescent="0.2">
      <c r="A7" s="21" t="s">
        <v>58</v>
      </c>
      <c r="B7" s="6" t="s">
        <v>66</v>
      </c>
      <c r="C7" s="7">
        <f>SUM(C6:C6)</f>
        <v>167304081</v>
      </c>
      <c r="D7" s="7">
        <f>SUM(D6:D6)</f>
        <v>310127639</v>
      </c>
      <c r="E7" s="7">
        <f>SUM(E6:E6)</f>
        <v>248316955</v>
      </c>
      <c r="F7" s="162">
        <f t="shared" ref="F7:F23" si="0">(E7/D7)</f>
        <v>0.8006927592803168</v>
      </c>
      <c r="G7" s="27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</row>
    <row r="8" spans="1:90" x14ac:dyDescent="0.2">
      <c r="A8" s="1" t="s">
        <v>55</v>
      </c>
      <c r="B8" s="2" t="s">
        <v>67</v>
      </c>
      <c r="C8" s="8"/>
      <c r="D8" s="8"/>
      <c r="E8" s="8"/>
      <c r="F8" s="161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</row>
    <row r="9" spans="1:90" x14ac:dyDescent="0.2">
      <c r="A9" s="1" t="s">
        <v>56</v>
      </c>
      <c r="B9" s="146" t="s">
        <v>357</v>
      </c>
      <c r="C9" s="8">
        <v>37552756</v>
      </c>
      <c r="D9" s="8">
        <v>60903037</v>
      </c>
      <c r="E9" s="8">
        <v>44041696</v>
      </c>
      <c r="F9" s="161">
        <f t="shared" si="0"/>
        <v>0.72314449606183018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</row>
    <row r="10" spans="1:90" x14ac:dyDescent="0.2">
      <c r="A10" s="1" t="s">
        <v>57</v>
      </c>
      <c r="B10" s="2" t="s">
        <v>361</v>
      </c>
      <c r="C10" s="8">
        <v>0</v>
      </c>
      <c r="D10" s="8"/>
      <c r="E10" s="8"/>
      <c r="F10" s="161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</row>
    <row r="11" spans="1:90" x14ac:dyDescent="0.2">
      <c r="A11" s="1" t="s">
        <v>59</v>
      </c>
      <c r="B11" s="2" t="s">
        <v>68</v>
      </c>
      <c r="C11" s="8">
        <v>0</v>
      </c>
      <c r="D11" s="8"/>
      <c r="E11" s="8"/>
      <c r="F11" s="161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</row>
    <row r="12" spans="1:90" x14ac:dyDescent="0.2">
      <c r="A12" s="1">
        <v>5</v>
      </c>
      <c r="B12" s="2" t="s">
        <v>210</v>
      </c>
      <c r="C12" s="8">
        <v>0</v>
      </c>
      <c r="D12" s="8"/>
      <c r="E12" s="8">
        <v>1164481</v>
      </c>
      <c r="F12" s="161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</row>
    <row r="13" spans="1:90" x14ac:dyDescent="0.2">
      <c r="A13" s="1">
        <v>6</v>
      </c>
      <c r="B13" s="2" t="s">
        <v>69</v>
      </c>
      <c r="C13" s="8">
        <v>0</v>
      </c>
      <c r="D13" s="8"/>
      <c r="E13" s="8">
        <v>4416497</v>
      </c>
      <c r="F13" s="161"/>
      <c r="G13" s="2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</row>
    <row r="14" spans="1:90" x14ac:dyDescent="0.2">
      <c r="A14" s="1">
        <v>7</v>
      </c>
      <c r="B14" s="2" t="s">
        <v>70</v>
      </c>
      <c r="C14" s="8">
        <v>0</v>
      </c>
      <c r="D14" s="8"/>
      <c r="E14" s="8"/>
      <c r="F14" s="161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</row>
    <row r="15" spans="1:90" x14ac:dyDescent="0.2">
      <c r="A15" s="1">
        <v>8</v>
      </c>
      <c r="B15" s="145" t="s">
        <v>358</v>
      </c>
      <c r="C15" s="8">
        <v>0</v>
      </c>
      <c r="D15" s="8"/>
      <c r="E15" s="8">
        <v>1097761</v>
      </c>
      <c r="F15" s="161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</row>
    <row r="16" spans="1:90" x14ac:dyDescent="0.2">
      <c r="A16" s="21" t="s">
        <v>63</v>
      </c>
      <c r="B16" s="6" t="s">
        <v>281</v>
      </c>
      <c r="C16" s="7">
        <f>SUM(C8:C15)</f>
        <v>37552756</v>
      </c>
      <c r="D16" s="7">
        <f>SUM(D8:D15)</f>
        <v>60903037</v>
      </c>
      <c r="E16" s="7">
        <f>SUM(E8:E15)</f>
        <v>50720435</v>
      </c>
      <c r="F16" s="162">
        <f t="shared" si="0"/>
        <v>0.83280633443616281</v>
      </c>
      <c r="G16" s="27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</row>
    <row r="17" spans="1:90" x14ac:dyDescent="0.2">
      <c r="A17" s="1" t="s">
        <v>55</v>
      </c>
      <c r="B17" s="2" t="s">
        <v>71</v>
      </c>
      <c r="C17" s="8">
        <v>22274000</v>
      </c>
      <c r="D17" s="8">
        <v>32693546</v>
      </c>
      <c r="E17" s="8">
        <v>26627295</v>
      </c>
      <c r="F17" s="161">
        <f t="shared" si="0"/>
        <v>0.8144511152139936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</row>
    <row r="18" spans="1:90" x14ac:dyDescent="0.2">
      <c r="A18" s="1" t="s">
        <v>56</v>
      </c>
      <c r="B18" s="2" t="s">
        <v>72</v>
      </c>
      <c r="C18" s="8">
        <v>72466000</v>
      </c>
      <c r="D18" s="8">
        <v>90749027</v>
      </c>
      <c r="E18" s="8">
        <v>73447804</v>
      </c>
      <c r="F18" s="161">
        <f t="shared" si="0"/>
        <v>0.80935087050575205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</row>
    <row r="19" spans="1:90" x14ac:dyDescent="0.2">
      <c r="A19" s="1" t="s">
        <v>57</v>
      </c>
      <c r="B19" s="2" t="s">
        <v>73</v>
      </c>
      <c r="C19" s="8">
        <v>27534000</v>
      </c>
      <c r="D19" s="8">
        <v>30431933</v>
      </c>
      <c r="E19" s="8">
        <v>27154910</v>
      </c>
      <c r="F19" s="161">
        <f t="shared" si="0"/>
        <v>0.8923163047184679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</row>
    <row r="20" spans="1:90" x14ac:dyDescent="0.2">
      <c r="A20" s="1" t="s">
        <v>59</v>
      </c>
      <c r="B20" s="2" t="s">
        <v>74</v>
      </c>
      <c r="C20" s="8">
        <v>228000</v>
      </c>
      <c r="D20" s="8">
        <v>288000</v>
      </c>
      <c r="E20" s="8">
        <v>172894</v>
      </c>
      <c r="F20" s="161">
        <f t="shared" si="0"/>
        <v>0.6003263888888889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</row>
    <row r="21" spans="1:90" x14ac:dyDescent="0.2">
      <c r="A21" s="1" t="s">
        <v>60</v>
      </c>
      <c r="B21" s="2" t="s">
        <v>75</v>
      </c>
      <c r="C21" s="8">
        <v>3138000</v>
      </c>
      <c r="D21" s="8">
        <v>36274824</v>
      </c>
      <c r="E21" s="8">
        <v>35574426</v>
      </c>
      <c r="F21" s="161">
        <f t="shared" si="0"/>
        <v>0.98069189805028412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</row>
    <row r="22" spans="1:90" x14ac:dyDescent="0.2">
      <c r="A22" s="1" t="s">
        <v>61</v>
      </c>
      <c r="B22" s="2" t="s">
        <v>238</v>
      </c>
      <c r="C22" s="8">
        <v>1000000</v>
      </c>
      <c r="D22" s="8">
        <v>120000</v>
      </c>
      <c r="E22" s="8">
        <v>26075</v>
      </c>
      <c r="F22" s="161">
        <f t="shared" si="0"/>
        <v>0.21729166666666666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</row>
    <row r="23" spans="1:90" x14ac:dyDescent="0.2">
      <c r="A23" s="21" t="s">
        <v>64</v>
      </c>
      <c r="B23" s="6" t="s">
        <v>65</v>
      </c>
      <c r="C23" s="7">
        <f>SUM(C17:C22)</f>
        <v>126640000</v>
      </c>
      <c r="D23" s="7">
        <f>SUM(D17:D22)</f>
        <v>190557330</v>
      </c>
      <c r="E23" s="7">
        <f>SUM(E17:E22)</f>
        <v>163003404</v>
      </c>
      <c r="F23" s="162">
        <f t="shared" si="0"/>
        <v>0.85540348408534062</v>
      </c>
      <c r="G23" s="27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</row>
    <row r="24" spans="1:90" x14ac:dyDescent="0.2">
      <c r="A24" s="21" t="s">
        <v>76</v>
      </c>
      <c r="B24" s="6" t="s">
        <v>77</v>
      </c>
      <c r="C24" s="8"/>
      <c r="D24" s="7"/>
      <c r="E24" s="7"/>
      <c r="F24" s="162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</row>
    <row r="25" spans="1:90" ht="25.5" x14ac:dyDescent="0.2">
      <c r="A25" s="1" t="s">
        <v>55</v>
      </c>
      <c r="B25" s="11" t="s">
        <v>81</v>
      </c>
      <c r="C25" s="8">
        <v>31804000</v>
      </c>
      <c r="D25" s="8">
        <v>28747303</v>
      </c>
      <c r="E25" s="8">
        <v>26650380</v>
      </c>
      <c r="F25" s="163">
        <f>(E25/D25)</f>
        <v>0.92705670511073679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</row>
    <row r="26" spans="1:90" ht="25.5" x14ac:dyDescent="0.2">
      <c r="A26" s="1" t="s">
        <v>56</v>
      </c>
      <c r="B26" s="11" t="s">
        <v>82</v>
      </c>
      <c r="C26" s="8"/>
      <c r="D26" s="8">
        <v>25524739</v>
      </c>
      <c r="E26" s="8"/>
      <c r="F26" s="16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</row>
    <row r="27" spans="1:90" ht="25.5" x14ac:dyDescent="0.2">
      <c r="A27" s="1" t="s">
        <v>59</v>
      </c>
      <c r="B27" s="11" t="s">
        <v>83</v>
      </c>
      <c r="C27" s="8"/>
      <c r="D27" s="8"/>
      <c r="E27" s="8"/>
      <c r="F27" s="43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</row>
    <row r="28" spans="1:90" x14ac:dyDescent="0.2">
      <c r="A28" s="1" t="s">
        <v>60</v>
      </c>
      <c r="B28" s="11" t="s">
        <v>84</v>
      </c>
      <c r="C28" s="8">
        <v>7700000</v>
      </c>
      <c r="D28" s="8">
        <v>31420204</v>
      </c>
      <c r="E28" s="8">
        <v>31141094</v>
      </c>
      <c r="F28" s="163">
        <f>(E28/D28)</f>
        <v>0.99111686225843731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</row>
    <row r="29" spans="1:90" x14ac:dyDescent="0.2">
      <c r="A29" s="21" t="s">
        <v>78</v>
      </c>
      <c r="B29" s="19" t="s">
        <v>282</v>
      </c>
      <c r="C29" s="7">
        <f>SUM(C25:C28)</f>
        <v>39504000</v>
      </c>
      <c r="D29" s="7">
        <f>SUM(D25:D28)</f>
        <v>85692246</v>
      </c>
      <c r="E29" s="7">
        <f>SUM(E25:E28)</f>
        <v>57791474</v>
      </c>
      <c r="F29" s="157">
        <f>(E29/D29)</f>
        <v>0.67440727367561359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</row>
    <row r="30" spans="1:90" ht="25.5" x14ac:dyDescent="0.2">
      <c r="A30" s="1" t="s">
        <v>55</v>
      </c>
      <c r="B30" s="11" t="s">
        <v>93</v>
      </c>
      <c r="C30" s="8"/>
      <c r="D30" s="8"/>
      <c r="E30" s="8"/>
      <c r="F30" s="43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</row>
    <row r="31" spans="1:90" ht="25.5" x14ac:dyDescent="0.2">
      <c r="A31" s="1" t="s">
        <v>56</v>
      </c>
      <c r="B31" s="11" t="s">
        <v>94</v>
      </c>
      <c r="C31" s="8"/>
      <c r="D31" s="8"/>
      <c r="E31" s="8"/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</row>
    <row r="32" spans="1:90" ht="25.5" x14ac:dyDescent="0.2">
      <c r="A32" s="1" t="s">
        <v>57</v>
      </c>
      <c r="B32" s="11" t="s">
        <v>95</v>
      </c>
      <c r="C32" s="8"/>
      <c r="D32" s="8"/>
      <c r="E32" s="8"/>
      <c r="F32" s="43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</row>
    <row r="33" spans="1:90" ht="25.5" x14ac:dyDescent="0.2">
      <c r="A33" s="1" t="s">
        <v>59</v>
      </c>
      <c r="B33" s="11" t="s">
        <v>96</v>
      </c>
      <c r="C33" s="8"/>
      <c r="D33" s="8"/>
      <c r="E33" s="8"/>
      <c r="F33" s="43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</row>
    <row r="34" spans="1:90" x14ac:dyDescent="0.2">
      <c r="A34" s="1" t="s">
        <v>60</v>
      </c>
      <c r="B34" s="11" t="s">
        <v>97</v>
      </c>
      <c r="C34" s="8"/>
      <c r="D34" s="8"/>
      <c r="E34" s="8"/>
      <c r="F34" s="157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</row>
    <row r="35" spans="1:90" x14ac:dyDescent="0.2">
      <c r="A35" s="21" t="s">
        <v>79</v>
      </c>
      <c r="B35" s="6" t="s">
        <v>80</v>
      </c>
      <c r="C35" s="8"/>
      <c r="D35" s="7"/>
      <c r="E35" s="7"/>
      <c r="F35" s="157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</row>
    <row r="36" spans="1:90" x14ac:dyDescent="0.2">
      <c r="A36" s="21" t="s">
        <v>85</v>
      </c>
      <c r="B36" s="6" t="s">
        <v>89</v>
      </c>
      <c r="C36" s="8"/>
      <c r="D36" s="8"/>
      <c r="E36" s="8"/>
      <c r="F36" s="43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</row>
    <row r="37" spans="1:90" x14ac:dyDescent="0.2">
      <c r="A37" s="21" t="s">
        <v>86</v>
      </c>
      <c r="B37" s="6" t="s">
        <v>90</v>
      </c>
      <c r="C37" s="8"/>
      <c r="D37" s="8"/>
      <c r="E37" s="8"/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</row>
    <row r="38" spans="1:90" x14ac:dyDescent="0.2">
      <c r="A38" s="21" t="s">
        <v>87</v>
      </c>
      <c r="B38" s="6" t="s">
        <v>91</v>
      </c>
      <c r="C38" s="8"/>
      <c r="D38" s="8"/>
      <c r="E38" s="8"/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</row>
    <row r="39" spans="1:90" x14ac:dyDescent="0.2">
      <c r="A39" s="21" t="s">
        <v>88</v>
      </c>
      <c r="B39" s="6" t="s">
        <v>92</v>
      </c>
      <c r="C39" s="8"/>
      <c r="D39" s="8"/>
      <c r="E39" s="8"/>
      <c r="F39" s="43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</row>
    <row r="40" spans="1:90" x14ac:dyDescent="0.2">
      <c r="A40" s="22" t="s">
        <v>55</v>
      </c>
      <c r="B40" s="23" t="s">
        <v>98</v>
      </c>
      <c r="C40" s="8">
        <v>2976000</v>
      </c>
      <c r="D40" s="8">
        <v>167535376</v>
      </c>
      <c r="E40" s="8">
        <v>5000077</v>
      </c>
      <c r="F40" s="157">
        <f>(E40/D40)</f>
        <v>2.9844902726693375E-2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</row>
    <row r="41" spans="1:90" x14ac:dyDescent="0.2">
      <c r="A41" s="22" t="s">
        <v>56</v>
      </c>
      <c r="B41" s="23" t="s">
        <v>283</v>
      </c>
      <c r="C41" s="8"/>
      <c r="D41" s="8"/>
      <c r="E41" s="8"/>
      <c r="F41" s="157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</row>
    <row r="42" spans="1:90" x14ac:dyDescent="0.2">
      <c r="A42" s="22" t="s">
        <v>57</v>
      </c>
      <c r="B42" s="23" t="s">
        <v>99</v>
      </c>
      <c r="C42" s="8"/>
      <c r="D42" s="8"/>
      <c r="E42" s="8"/>
      <c r="F42" s="157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</row>
    <row r="43" spans="1:90" x14ac:dyDescent="0.2">
      <c r="A43" s="22" t="s">
        <v>59</v>
      </c>
      <c r="B43" s="23" t="s">
        <v>100</v>
      </c>
      <c r="C43" s="8">
        <v>804000</v>
      </c>
      <c r="D43" s="8">
        <v>46504322</v>
      </c>
      <c r="E43" s="8">
        <v>1220421</v>
      </c>
      <c r="F43" s="157">
        <f t="shared" ref="F43:F62" si="1">(E43/D43)</f>
        <v>2.6243173698995117E-2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</row>
    <row r="44" spans="1:90" x14ac:dyDescent="0.2">
      <c r="A44" s="21" t="s">
        <v>101</v>
      </c>
      <c r="B44" s="6" t="s">
        <v>102</v>
      </c>
      <c r="C44" s="7">
        <f>SUM(C40+C43)</f>
        <v>3780000</v>
      </c>
      <c r="D44" s="7">
        <f>SUM(D40:D43)</f>
        <v>214039698</v>
      </c>
      <c r="E44" s="7">
        <f>SUM(E40:E43)</f>
        <v>6220498</v>
      </c>
      <c r="F44" s="157">
        <f t="shared" si="1"/>
        <v>2.9062356460622552E-2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</row>
    <row r="45" spans="1:90" x14ac:dyDescent="0.2">
      <c r="A45" s="22" t="s">
        <v>55</v>
      </c>
      <c r="B45" s="23" t="s">
        <v>105</v>
      </c>
      <c r="C45" s="8">
        <v>11811000</v>
      </c>
      <c r="D45" s="8">
        <v>23243730</v>
      </c>
      <c r="E45" s="8">
        <v>16490473</v>
      </c>
      <c r="F45" s="157">
        <f t="shared" si="1"/>
        <v>0.7094589809811076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</row>
    <row r="46" spans="1:90" x14ac:dyDescent="0.2">
      <c r="A46" s="22" t="s">
        <v>56</v>
      </c>
      <c r="B46" s="23" t="s">
        <v>106</v>
      </c>
      <c r="C46" s="8"/>
      <c r="D46" s="8"/>
      <c r="E46" s="8"/>
      <c r="F46" s="157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</row>
    <row r="47" spans="1:90" x14ac:dyDescent="0.2">
      <c r="A47" s="22" t="s">
        <v>57</v>
      </c>
      <c r="B47" s="23" t="s">
        <v>107</v>
      </c>
      <c r="C47" s="8"/>
      <c r="D47" s="8"/>
      <c r="E47" s="8"/>
      <c r="F47" s="157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</row>
    <row r="48" spans="1:90" x14ac:dyDescent="0.2">
      <c r="A48" s="22" t="s">
        <v>59</v>
      </c>
      <c r="B48" s="23" t="s">
        <v>108</v>
      </c>
      <c r="C48" s="8"/>
      <c r="D48" s="8"/>
      <c r="E48" s="8"/>
      <c r="F48" s="157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</row>
    <row r="49" spans="1:90" x14ac:dyDescent="0.2">
      <c r="A49" s="22" t="s">
        <v>60</v>
      </c>
      <c r="B49" s="23" t="s">
        <v>109</v>
      </c>
      <c r="C49" s="8"/>
      <c r="D49" s="8"/>
      <c r="E49" s="8"/>
      <c r="F49" s="157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</row>
    <row r="50" spans="1:90" x14ac:dyDescent="0.2">
      <c r="A50" s="22" t="s">
        <v>61</v>
      </c>
      <c r="B50" s="23" t="s">
        <v>110</v>
      </c>
      <c r="C50" s="8"/>
      <c r="D50" s="8"/>
      <c r="E50" s="8"/>
      <c r="F50" s="157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</row>
    <row r="51" spans="1:90" ht="25.5" x14ac:dyDescent="0.2">
      <c r="A51" s="22" t="s">
        <v>62</v>
      </c>
      <c r="B51" s="17" t="s">
        <v>111</v>
      </c>
      <c r="C51" s="8"/>
      <c r="D51" s="8"/>
      <c r="E51" s="8"/>
      <c r="F51" s="157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</row>
    <row r="52" spans="1:90" x14ac:dyDescent="0.2">
      <c r="A52" s="22" t="s">
        <v>103</v>
      </c>
      <c r="B52" s="23" t="s">
        <v>113</v>
      </c>
      <c r="C52" s="8">
        <v>3189000</v>
      </c>
      <c r="D52" s="8">
        <v>6361328</v>
      </c>
      <c r="E52" s="8">
        <v>4452427</v>
      </c>
      <c r="F52" s="157">
        <f t="shared" si="1"/>
        <v>0.69992099134017305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</row>
    <row r="53" spans="1:90" x14ac:dyDescent="0.2">
      <c r="A53" s="22">
        <v>9</v>
      </c>
      <c r="B53" s="23" t="s">
        <v>353</v>
      </c>
      <c r="C53" s="8"/>
      <c r="D53" s="8"/>
      <c r="E53" s="8"/>
      <c r="F53" s="157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</row>
    <row r="54" spans="1:90" x14ac:dyDescent="0.2">
      <c r="A54" s="22">
        <v>10</v>
      </c>
      <c r="B54" s="23" t="s">
        <v>112</v>
      </c>
      <c r="C54" s="8"/>
      <c r="D54" s="8"/>
      <c r="E54" s="8"/>
      <c r="F54" s="157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</row>
    <row r="55" spans="1:90" ht="25.5" x14ac:dyDescent="0.2">
      <c r="A55" s="24" t="s">
        <v>114</v>
      </c>
      <c r="B55" s="18" t="s">
        <v>115</v>
      </c>
      <c r="C55" s="7">
        <f>SUM(C45:C54)</f>
        <v>15000000</v>
      </c>
      <c r="D55" s="7">
        <f>SUM(D45:D54)</f>
        <v>29605058</v>
      </c>
      <c r="E55" s="7">
        <f>SUM(E45:E54)</f>
        <v>20942900</v>
      </c>
      <c r="F55" s="157">
        <f t="shared" si="1"/>
        <v>0.70740952441302429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</row>
    <row r="56" spans="1:90" x14ac:dyDescent="0.2">
      <c r="A56" s="22" t="s">
        <v>55</v>
      </c>
      <c r="B56" s="23" t="s">
        <v>116</v>
      </c>
      <c r="C56" s="8">
        <v>1000000</v>
      </c>
      <c r="D56" s="8">
        <v>5106012</v>
      </c>
      <c r="E56" s="8"/>
      <c r="F56" s="157">
        <f t="shared" si="1"/>
        <v>0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</row>
    <row r="57" spans="1:90" x14ac:dyDescent="0.2">
      <c r="A57" s="22" t="s">
        <v>56</v>
      </c>
      <c r="B57" s="145" t="s">
        <v>591</v>
      </c>
      <c r="C57" s="8">
        <v>6000000</v>
      </c>
      <c r="D57" s="8">
        <v>10900000</v>
      </c>
      <c r="E57" s="8">
        <v>4900000</v>
      </c>
      <c r="F57" s="157">
        <v>0.44950000000000001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</row>
    <row r="58" spans="1:90" x14ac:dyDescent="0.2">
      <c r="A58" s="22" t="s">
        <v>57</v>
      </c>
      <c r="B58" s="145" t="s">
        <v>548</v>
      </c>
      <c r="C58" s="8">
        <v>5000000</v>
      </c>
      <c r="D58" s="8">
        <v>5000000</v>
      </c>
      <c r="E58" s="8"/>
      <c r="F58" s="157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</row>
    <row r="59" spans="1:90" x14ac:dyDescent="0.2">
      <c r="A59" s="22" t="s">
        <v>59</v>
      </c>
      <c r="B59" s="145" t="s">
        <v>547</v>
      </c>
      <c r="C59" s="8">
        <v>10433713</v>
      </c>
      <c r="D59" s="8">
        <v>2929314</v>
      </c>
      <c r="E59" s="8"/>
      <c r="F59" s="157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</row>
    <row r="60" spans="1:90" x14ac:dyDescent="0.2">
      <c r="A60" s="22" t="s">
        <v>60</v>
      </c>
      <c r="B60" s="145" t="s">
        <v>549</v>
      </c>
      <c r="C60" s="8"/>
      <c r="D60" s="8">
        <v>9388224</v>
      </c>
      <c r="E60" s="8">
        <v>9388224</v>
      </c>
      <c r="F60" s="157">
        <v>1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</row>
    <row r="61" spans="1:90" ht="25.5" x14ac:dyDescent="0.2">
      <c r="A61" s="21" t="s">
        <v>118</v>
      </c>
      <c r="B61" s="18" t="s">
        <v>117</v>
      </c>
      <c r="C61" s="7">
        <f>SUM(C56:C60)</f>
        <v>22433713</v>
      </c>
      <c r="D61" s="7">
        <f>SUM(D56:D60)</f>
        <v>33323550</v>
      </c>
      <c r="E61" s="7">
        <f>SUM(E56:E60)</f>
        <v>14288224</v>
      </c>
      <c r="F61" s="157">
        <f t="shared" si="1"/>
        <v>0.42877256474775349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</row>
    <row r="62" spans="1:90" x14ac:dyDescent="0.2">
      <c r="A62" s="6"/>
      <c r="B62" s="6" t="s">
        <v>119</v>
      </c>
      <c r="C62" s="7">
        <f>C7+C16+C23+C29+C44+C56+C59+C58+C57+C55</f>
        <v>412214550</v>
      </c>
      <c r="D62" s="7">
        <f>D61+D55+D44+D29+D23+D16+D7+D35+D24</f>
        <v>924248558</v>
      </c>
      <c r="E62" s="7">
        <f>E61+E55+E44+E29+E23+E16+E7+E35+E24</f>
        <v>561283890</v>
      </c>
      <c r="F62" s="157">
        <f t="shared" si="1"/>
        <v>0.60728673595615179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</row>
    <row r="63" spans="1:90" x14ac:dyDescent="0.2">
      <c r="C63" s="3"/>
      <c r="D63" s="3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</row>
    <row r="64" spans="1:90" x14ac:dyDescent="0.2">
      <c r="A64" s="49"/>
      <c r="B64" s="49"/>
      <c r="C64" s="28"/>
      <c r="D64" s="2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</row>
    <row r="65" spans="1:90" x14ac:dyDescent="0.2">
      <c r="A65" s="49"/>
      <c r="B65" s="49"/>
      <c r="C65" s="28"/>
      <c r="D65" s="2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</row>
    <row r="66" spans="1:90" x14ac:dyDescent="0.2">
      <c r="A66" s="49"/>
      <c r="B66" s="49"/>
      <c r="C66" s="28"/>
      <c r="D66" s="2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</row>
    <row r="67" spans="1:90" x14ac:dyDescent="0.2">
      <c r="A67" s="49"/>
      <c r="B67" s="49"/>
      <c r="C67" s="28"/>
      <c r="D67" s="2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</row>
    <row r="68" spans="1:90" x14ac:dyDescent="0.2">
      <c r="A68" s="49"/>
      <c r="B68" s="49"/>
      <c r="C68" s="28"/>
      <c r="D68" s="2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</row>
    <row r="69" spans="1:90" x14ac:dyDescent="0.2">
      <c r="A69" s="49"/>
      <c r="B69" s="49"/>
      <c r="C69" s="28"/>
      <c r="D69" s="2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</row>
    <row r="70" spans="1:90" x14ac:dyDescent="0.2">
      <c r="A70" s="49"/>
      <c r="B70" s="49"/>
      <c r="C70" s="28"/>
      <c r="D70" s="2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</row>
    <row r="71" spans="1:90" x14ac:dyDescent="0.2">
      <c r="A71" s="49"/>
      <c r="B71" s="49"/>
      <c r="C71" s="28"/>
      <c r="D71" s="2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</row>
    <row r="72" spans="1:90" x14ac:dyDescent="0.2">
      <c r="A72" s="49"/>
      <c r="B72" s="49"/>
      <c r="C72" s="28"/>
      <c r="D72" s="28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</row>
    <row r="73" spans="1:90" x14ac:dyDescent="0.2">
      <c r="A73" s="49"/>
      <c r="B73" s="49"/>
      <c r="C73" s="28"/>
      <c r="D73" s="2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</row>
    <row r="74" spans="1:90" x14ac:dyDescent="0.2">
      <c r="A74" s="49"/>
      <c r="B74" s="49"/>
      <c r="C74" s="28"/>
      <c r="D74" s="28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</row>
    <row r="75" spans="1:90" x14ac:dyDescent="0.2">
      <c r="A75" s="49"/>
      <c r="B75" s="49"/>
      <c r="C75" s="28"/>
      <c r="D75" s="28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</row>
    <row r="76" spans="1:90" x14ac:dyDescent="0.2">
      <c r="A76" s="49"/>
      <c r="B76" s="49"/>
      <c r="C76" s="28"/>
      <c r="D76" s="28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</row>
    <row r="77" spans="1:90" x14ac:dyDescent="0.2">
      <c r="A77" s="49"/>
      <c r="B77" s="49"/>
      <c r="C77" s="28"/>
      <c r="D77" s="28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</row>
    <row r="78" spans="1:90" x14ac:dyDescent="0.2">
      <c r="A78" s="49"/>
      <c r="B78" s="49"/>
      <c r="C78" s="28"/>
      <c r="D78" s="28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</row>
    <row r="79" spans="1:90" x14ac:dyDescent="0.2">
      <c r="A79" s="49"/>
      <c r="B79" s="49"/>
      <c r="C79" s="28"/>
      <c r="D79" s="28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</row>
    <row r="80" spans="1:90" x14ac:dyDescent="0.2">
      <c r="A80" s="49"/>
      <c r="B80" s="49"/>
      <c r="C80" s="28"/>
      <c r="D80" s="28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</row>
    <row r="81" spans="1:90" x14ac:dyDescent="0.2">
      <c r="A81" s="49"/>
      <c r="B81" s="49"/>
      <c r="C81" s="28"/>
      <c r="D81" s="28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</row>
    <row r="82" spans="1:90" x14ac:dyDescent="0.2">
      <c r="A82" s="49"/>
      <c r="B82" s="49"/>
      <c r="C82" s="28"/>
      <c r="D82" s="28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</row>
    <row r="83" spans="1:90" x14ac:dyDescent="0.2">
      <c r="A83" s="49"/>
      <c r="B83" s="49"/>
      <c r="C83" s="28"/>
      <c r="D83" s="28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</row>
    <row r="84" spans="1:90" x14ac:dyDescent="0.2">
      <c r="A84" s="49"/>
      <c r="B84" s="49"/>
      <c r="C84" s="28"/>
      <c r="D84" s="28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</row>
    <row r="85" spans="1:90" x14ac:dyDescent="0.2">
      <c r="A85" s="49"/>
      <c r="B85" s="49"/>
      <c r="C85" s="28"/>
      <c r="D85" s="28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</row>
    <row r="86" spans="1:90" x14ac:dyDescent="0.2">
      <c r="A86" s="49"/>
      <c r="B86" s="49"/>
      <c r="C86" s="28"/>
      <c r="D86" s="28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</row>
    <row r="87" spans="1:90" x14ac:dyDescent="0.2">
      <c r="A87" s="49"/>
      <c r="B87" s="49"/>
      <c r="C87" s="28"/>
      <c r="D87" s="28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</row>
    <row r="88" spans="1:90" x14ac:dyDescent="0.2">
      <c r="A88" s="49"/>
      <c r="B88" s="49"/>
      <c r="C88" s="28"/>
      <c r="D88" s="28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</row>
    <row r="89" spans="1:90" x14ac:dyDescent="0.2">
      <c r="A89" s="49"/>
      <c r="B89" s="49"/>
      <c r="C89" s="28"/>
      <c r="D89" s="28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</row>
    <row r="90" spans="1:90" x14ac:dyDescent="0.2">
      <c r="A90" s="49"/>
      <c r="B90" s="49"/>
      <c r="C90" s="28"/>
      <c r="D90" s="28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</row>
    <row r="91" spans="1:90" x14ac:dyDescent="0.2">
      <c r="A91" s="49"/>
      <c r="B91" s="49"/>
      <c r="C91" s="28"/>
      <c r="D91" s="28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</row>
    <row r="92" spans="1:90" x14ac:dyDescent="0.2">
      <c r="A92" s="49"/>
      <c r="B92" s="49"/>
      <c r="C92" s="28"/>
      <c r="D92" s="28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</row>
    <row r="93" spans="1:90" x14ac:dyDescent="0.2">
      <c r="A93" s="49"/>
      <c r="B93" s="49"/>
      <c r="C93" s="28"/>
      <c r="D93" s="28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</row>
    <row r="94" spans="1:90" x14ac:dyDescent="0.2">
      <c r="A94" s="49"/>
      <c r="B94" s="49"/>
      <c r="C94" s="28"/>
      <c r="D94" s="28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</row>
    <row r="95" spans="1:90" x14ac:dyDescent="0.2">
      <c r="A95" s="49"/>
      <c r="B95" s="49"/>
      <c r="C95" s="28"/>
      <c r="D95" s="28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</row>
    <row r="96" spans="1:90" x14ac:dyDescent="0.2">
      <c r="A96" s="49"/>
      <c r="B96" s="49"/>
      <c r="C96" s="28"/>
      <c r="D96" s="28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</row>
    <row r="97" spans="1:90" x14ac:dyDescent="0.2">
      <c r="A97" s="49"/>
      <c r="B97" s="49"/>
      <c r="C97" s="28"/>
      <c r="D97" s="28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</row>
    <row r="98" spans="1:90" x14ac:dyDescent="0.2">
      <c r="A98" s="49"/>
      <c r="B98" s="49"/>
      <c r="C98" s="28"/>
      <c r="D98" s="28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</row>
    <row r="99" spans="1:90" x14ac:dyDescent="0.2">
      <c r="A99" s="49"/>
      <c r="B99" s="49"/>
      <c r="C99" s="28"/>
      <c r="D99" s="28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</row>
    <row r="100" spans="1:90" x14ac:dyDescent="0.2">
      <c r="A100" s="49"/>
      <c r="B100" s="49"/>
      <c r="C100" s="28"/>
      <c r="D100" s="28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</row>
    <row r="101" spans="1:90" x14ac:dyDescent="0.2">
      <c r="A101" s="49"/>
      <c r="B101" s="49"/>
      <c r="C101" s="28"/>
      <c r="D101" s="28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</row>
    <row r="102" spans="1:90" x14ac:dyDescent="0.2">
      <c r="A102" s="49"/>
      <c r="B102" s="49"/>
      <c r="C102" s="28"/>
      <c r="D102" s="28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</row>
    <row r="103" spans="1:90" x14ac:dyDescent="0.2">
      <c r="A103" s="49"/>
      <c r="B103" s="49"/>
      <c r="C103" s="28"/>
      <c r="D103" s="28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</row>
    <row r="104" spans="1:90" x14ac:dyDescent="0.2">
      <c r="A104" s="49"/>
      <c r="B104" s="49"/>
      <c r="C104" s="28"/>
      <c r="D104" s="28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</row>
    <row r="105" spans="1:90" x14ac:dyDescent="0.2">
      <c r="A105" s="49"/>
      <c r="B105" s="49"/>
      <c r="C105" s="28"/>
      <c r="D105" s="28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</row>
    <row r="106" spans="1:90" x14ac:dyDescent="0.2">
      <c r="A106" s="49"/>
      <c r="B106" s="49"/>
      <c r="C106" s="28"/>
      <c r="D106" s="28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</row>
    <row r="107" spans="1:90" x14ac:dyDescent="0.2">
      <c r="A107" s="49"/>
      <c r="B107" s="49"/>
      <c r="C107" s="28"/>
      <c r="D107" s="28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</row>
    <row r="108" spans="1:90" x14ac:dyDescent="0.2">
      <c r="A108" s="49"/>
      <c r="B108" s="49"/>
      <c r="C108" s="28"/>
      <c r="D108" s="28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</row>
    <row r="109" spans="1:90" x14ac:dyDescent="0.2">
      <c r="A109" s="49"/>
      <c r="B109" s="49"/>
      <c r="C109" s="28"/>
      <c r="D109" s="28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</row>
    <row r="110" spans="1:90" x14ac:dyDescent="0.2">
      <c r="A110" s="49"/>
      <c r="B110" s="49"/>
      <c r="C110" s="28"/>
      <c r="D110" s="28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</row>
    <row r="111" spans="1:90" x14ac:dyDescent="0.2">
      <c r="A111" s="49"/>
      <c r="B111" s="49"/>
      <c r="C111" s="28"/>
      <c r="D111" s="28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</row>
    <row r="112" spans="1:90" x14ac:dyDescent="0.2">
      <c r="A112" s="49"/>
      <c r="B112" s="49"/>
      <c r="C112" s="28"/>
      <c r="D112" s="28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</row>
    <row r="113" spans="1:90" x14ac:dyDescent="0.2">
      <c r="A113" s="49"/>
      <c r="B113" s="49"/>
      <c r="C113" s="28"/>
      <c r="D113" s="28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</row>
    <row r="114" spans="1:90" x14ac:dyDescent="0.2">
      <c r="A114" s="49"/>
      <c r="B114" s="49"/>
      <c r="C114" s="28"/>
      <c r="D114" s="28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</row>
    <row r="115" spans="1:90" x14ac:dyDescent="0.2">
      <c r="A115" s="49"/>
      <c r="B115" s="49"/>
      <c r="C115" s="28"/>
      <c r="D115" s="28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</row>
    <row r="116" spans="1:90" x14ac:dyDescent="0.2">
      <c r="A116" s="49"/>
      <c r="B116" s="49"/>
      <c r="C116" s="28"/>
      <c r="D116" s="28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</row>
    <row r="117" spans="1:90" x14ac:dyDescent="0.2">
      <c r="A117" s="49"/>
      <c r="B117" s="49"/>
      <c r="C117" s="28"/>
      <c r="D117" s="28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</row>
    <row r="118" spans="1:90" x14ac:dyDescent="0.2">
      <c r="A118" s="49"/>
      <c r="B118" s="49"/>
      <c r="C118" s="28"/>
      <c r="D118" s="28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</row>
    <row r="119" spans="1:90" x14ac:dyDescent="0.2">
      <c r="A119" s="49"/>
      <c r="B119" s="49"/>
      <c r="C119" s="28"/>
      <c r="D119" s="28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</row>
    <row r="120" spans="1:90" x14ac:dyDescent="0.2">
      <c r="A120" s="49"/>
      <c r="B120" s="49"/>
      <c r="C120" s="28"/>
      <c r="D120" s="28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</row>
    <row r="121" spans="1:90" x14ac:dyDescent="0.2">
      <c r="A121" s="49"/>
      <c r="B121" s="49"/>
      <c r="C121" s="28"/>
      <c r="D121" s="28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</row>
    <row r="122" spans="1:90" x14ac:dyDescent="0.2">
      <c r="A122" s="49"/>
      <c r="B122" s="49"/>
      <c r="C122" s="28"/>
      <c r="D122" s="28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</row>
    <row r="123" spans="1:90" x14ac:dyDescent="0.2">
      <c r="A123" s="49"/>
      <c r="B123" s="49"/>
      <c r="C123" s="28"/>
      <c r="D123" s="28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</row>
    <row r="124" spans="1:90" x14ac:dyDescent="0.2">
      <c r="A124" s="49"/>
      <c r="B124" s="49"/>
      <c r="C124" s="28"/>
      <c r="D124" s="28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</row>
    <row r="125" spans="1:90" x14ac:dyDescent="0.2">
      <c r="A125" s="49"/>
      <c r="B125" s="49"/>
      <c r="C125" s="28"/>
      <c r="D125" s="28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</row>
    <row r="126" spans="1:90" x14ac:dyDescent="0.2">
      <c r="A126" s="49"/>
      <c r="B126" s="49"/>
      <c r="C126" s="28"/>
      <c r="D126" s="28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</row>
    <row r="127" spans="1:90" x14ac:dyDescent="0.2">
      <c r="A127" s="49"/>
      <c r="B127" s="49"/>
      <c r="C127" s="28"/>
      <c r="D127" s="28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</row>
    <row r="128" spans="1:90" x14ac:dyDescent="0.2">
      <c r="A128" s="49"/>
      <c r="B128" s="49"/>
      <c r="C128" s="28"/>
      <c r="D128" s="28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</row>
    <row r="129" spans="1:90" x14ac:dyDescent="0.2">
      <c r="A129" s="49"/>
      <c r="B129" s="49"/>
      <c r="C129" s="28"/>
      <c r="D129" s="28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</row>
    <row r="130" spans="1:90" x14ac:dyDescent="0.2">
      <c r="A130" s="49"/>
      <c r="B130" s="49"/>
      <c r="C130" s="28"/>
      <c r="D130" s="28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</row>
  </sheetData>
  <mergeCells count="5">
    <mergeCell ref="A1:F1"/>
    <mergeCell ref="A4:A5"/>
    <mergeCell ref="B4:B5"/>
    <mergeCell ref="C4:F4"/>
    <mergeCell ref="E3:F3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&amp;C2. melléklet aönkormányzati rendelethez</oddHeader>
    <oddFooter>&amp;C&amp;P</oddFooter>
  </headerFooter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Munkalapok</vt:lpstr>
      </vt:variant>
      <vt:variant>
        <vt:i4>27</vt:i4>
      </vt:variant>
      <vt:variant>
        <vt:lpstr>Diagramok</vt:lpstr>
      </vt:variant>
      <vt:variant>
        <vt:i4>1</vt:i4>
      </vt:variant>
      <vt:variant>
        <vt:lpstr>Névvel ellátott tartományok</vt:lpstr>
      </vt:variant>
      <vt:variant>
        <vt:i4>5</vt:i4>
      </vt:variant>
    </vt:vector>
  </HeadingPairs>
  <TitlesOfParts>
    <vt:vector size="33" baseType="lpstr">
      <vt:lpstr>1. bevétel</vt:lpstr>
      <vt:lpstr>Munka1</vt:lpstr>
      <vt:lpstr>1.1 Önkormányzat</vt:lpstr>
      <vt:lpstr>1.2 Polgárm.</vt:lpstr>
      <vt:lpstr>1.3 Óvoda</vt:lpstr>
      <vt:lpstr>1.4 Gondozási</vt:lpstr>
      <vt:lpstr>1.5 Műv. ház</vt:lpstr>
      <vt:lpstr>1.1-1.5 Bevétel összesen</vt:lpstr>
      <vt:lpstr>2.kiadás</vt:lpstr>
      <vt:lpstr>2.1-2.5. melléklet</vt:lpstr>
      <vt:lpstr>3. felhalmozás</vt:lpstr>
      <vt:lpstr>4.felújítás</vt:lpstr>
      <vt:lpstr>5. támogatás</vt:lpstr>
      <vt:lpstr>6. segély</vt:lpstr>
      <vt:lpstr>6.2.ph. segély</vt:lpstr>
      <vt:lpstr>7. kötött állami</vt:lpstr>
      <vt:lpstr>8.bev. kiadás</vt:lpstr>
      <vt:lpstr>9.létszám</vt:lpstr>
      <vt:lpstr>10.közvetett tám</vt:lpstr>
      <vt:lpstr>11. hitel</vt:lpstr>
      <vt:lpstr>12. köt és önként váll.</vt:lpstr>
      <vt:lpstr>12. finanszíroz</vt:lpstr>
      <vt:lpstr>13. maradvány</vt:lpstr>
      <vt:lpstr>14. mérleg</vt:lpstr>
      <vt:lpstr>15. eredmény</vt:lpstr>
      <vt:lpstr>17. Uniós</vt:lpstr>
      <vt:lpstr>16. gazd. társ.</vt:lpstr>
      <vt:lpstr>Diagram1</vt:lpstr>
      <vt:lpstr>'2.kiadás'!Nyomtatási_cím</vt:lpstr>
      <vt:lpstr>'1. bevétel'!Nyomtatási_terület</vt:lpstr>
      <vt:lpstr>'16. gazd. társ.'!Nyomtatási_terület</vt:lpstr>
      <vt:lpstr>'2.1-2.5. melléklet'!Nyomtatási_terület</vt:lpstr>
      <vt:lpstr>'8.bev. kiadás'!Nyomtatási_terület</vt:lpstr>
    </vt:vector>
  </TitlesOfParts>
  <Company>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Németh Lászlóné</cp:lastModifiedBy>
  <cp:lastPrinted>2018-05-17T10:38:54Z</cp:lastPrinted>
  <dcterms:created xsi:type="dcterms:W3CDTF">2011-05-17T10:12:56Z</dcterms:created>
  <dcterms:modified xsi:type="dcterms:W3CDTF">2018-05-18T11:04:29Z</dcterms:modified>
</cp:coreProperties>
</file>