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0" yWindow="990" windowWidth="15480" windowHeight="10500" tabRatio="510" activeTab="9"/>
  </bookViews>
  <sheets>
    <sheet name="1" sheetId="46" r:id="rId1"/>
    <sheet name="2" sheetId="49" r:id="rId2"/>
    <sheet name="3" sheetId="57" r:id="rId3"/>
    <sheet name="4" sheetId="48" r:id="rId4"/>
    <sheet name="4önk" sheetId="43" r:id="rId5"/>
    <sheet name="4o" sheetId="45" r:id="rId6"/>
    <sheet name="5" sheetId="50" r:id="rId7"/>
    <sheet name="7" sheetId="59" state="hidden" r:id="rId8"/>
    <sheet name="8" sheetId="54" r:id="rId9"/>
    <sheet name="10" sheetId="44" r:id="rId10"/>
  </sheets>
  <externalReferences>
    <externalReference r:id="rId11"/>
    <externalReference r:id="rId12"/>
  </externalReferences>
  <definedNames>
    <definedName name="beruh">'[1]4.1. táj.'!#REF!</definedName>
    <definedName name="intézmények">'[2]4.1. táj.'!#REF!</definedName>
    <definedName name="_xlnm.Print_Titles" localSheetId="0">'1'!$1:$8</definedName>
    <definedName name="_xlnm.Print_Titles" localSheetId="9">'10'!$1:$6</definedName>
    <definedName name="_xlnm.Print_Area" localSheetId="0">'1'!$A$1:$M$17</definedName>
    <definedName name="_xlnm.Print_Area" localSheetId="9">'10'!$A$1:$E$49</definedName>
    <definedName name="_xlnm.Print_Area" localSheetId="1">'2'!$A$1:$E$46</definedName>
    <definedName name="_xlnm.Print_Area" localSheetId="3">'4'!$A$1:$H$47</definedName>
    <definedName name="_xlnm.Print_Area" localSheetId="5">'4o'!$A$1:$F$47</definedName>
    <definedName name="_xlnm.Print_Area" localSheetId="4">'4önk'!$A$1:$G$47</definedName>
    <definedName name="_xlnm.Print_Area" localSheetId="7">'7'!$A$1:$N$24</definedName>
  </definedNames>
  <calcPr calcId="145621"/>
</workbook>
</file>

<file path=xl/calcChain.xml><?xml version="1.0" encoding="utf-8"?>
<calcChain xmlns="http://schemas.openxmlformats.org/spreadsheetml/2006/main">
  <c r="E9" i="57" l="1"/>
  <c r="E29" i="57"/>
  <c r="E28" i="57"/>
  <c r="E11" i="57"/>
  <c r="E20" i="57"/>
  <c r="H9" i="48"/>
  <c r="H10" i="48"/>
  <c r="F34" i="45"/>
  <c r="F9" i="45"/>
  <c r="D9" i="45"/>
  <c r="F10" i="45"/>
  <c r="G32" i="43"/>
  <c r="G11" i="43"/>
  <c r="G12" i="43"/>
  <c r="F12" i="45"/>
  <c r="F11" i="45"/>
  <c r="G16" i="43" l="1"/>
  <c r="E22" i="57" l="1"/>
  <c r="E32" i="57" s="1"/>
  <c r="E23" i="57"/>
  <c r="E26" i="44"/>
  <c r="E41" i="44"/>
  <c r="E39" i="44"/>
  <c r="E36" i="44"/>
  <c r="E35" i="44"/>
  <c r="E33" i="44" s="1"/>
  <c r="E46" i="44" s="1"/>
  <c r="E34" i="44"/>
  <c r="E24" i="44"/>
  <c r="E17" i="44"/>
  <c r="E9" i="44"/>
  <c r="E8" i="44"/>
  <c r="E43" i="49"/>
  <c r="F47" i="45"/>
  <c r="F45" i="45"/>
  <c r="F43" i="45"/>
  <c r="C15" i="54"/>
  <c r="C18" i="54"/>
  <c r="C21" i="54" s="1"/>
  <c r="D18" i="50"/>
  <c r="D17" i="50"/>
  <c r="D13" i="50"/>
  <c r="D12" i="50"/>
  <c r="D11" i="50"/>
  <c r="D10" i="50"/>
  <c r="B13" i="50"/>
  <c r="G19" i="43"/>
  <c r="H19" i="48" s="1"/>
  <c r="H18" i="48" s="1"/>
  <c r="H44" i="48"/>
  <c r="H42" i="48"/>
  <c r="H41" i="48"/>
  <c r="H40" i="48"/>
  <c r="H39" i="48"/>
  <c r="H38" i="48"/>
  <c r="H37" i="48"/>
  <c r="H36" i="48"/>
  <c r="H35" i="48"/>
  <c r="H33" i="48"/>
  <c r="H32" i="48"/>
  <c r="D14" i="50" s="1"/>
  <c r="H30" i="48"/>
  <c r="H28" i="48"/>
  <c r="H27" i="48"/>
  <c r="H26" i="48"/>
  <c r="H25" i="48"/>
  <c r="H24" i="48"/>
  <c r="H23" i="48"/>
  <c r="H22" i="48"/>
  <c r="H21" i="48"/>
  <c r="H20" i="48"/>
  <c r="H12" i="48"/>
  <c r="D9" i="50" s="1"/>
  <c r="H13" i="48"/>
  <c r="H14" i="48"/>
  <c r="H15" i="48"/>
  <c r="H16" i="48"/>
  <c r="H17" i="48"/>
  <c r="H11" i="48"/>
  <c r="D8" i="50" s="1"/>
  <c r="G46" i="43"/>
  <c r="G31" i="43"/>
  <c r="G29" i="43" s="1"/>
  <c r="H29" i="48" s="1"/>
  <c r="G30" i="43"/>
  <c r="G28" i="43"/>
  <c r="G27" i="43"/>
  <c r="G26" i="43"/>
  <c r="G25" i="43"/>
  <c r="G24" i="43"/>
  <c r="G23" i="43"/>
  <c r="G22" i="43"/>
  <c r="G18" i="43"/>
  <c r="G34" i="43" s="1"/>
  <c r="G13" i="43"/>
  <c r="G10" i="43"/>
  <c r="G9" i="43" s="1"/>
  <c r="G45" i="43" s="1"/>
  <c r="G15" i="43"/>
  <c r="G17" i="43"/>
  <c r="H29" i="57"/>
  <c r="H28" i="57"/>
  <c r="H26" i="57"/>
  <c r="H22" i="57"/>
  <c r="H20" i="57"/>
  <c r="G29" i="57"/>
  <c r="G28" i="57"/>
  <c r="G26" i="57"/>
  <c r="G22" i="57"/>
  <c r="G20" i="57"/>
  <c r="E42" i="49"/>
  <c r="J11" i="46" s="1"/>
  <c r="E35" i="49"/>
  <c r="E34" i="49" s="1"/>
  <c r="E32" i="49"/>
  <c r="E14" i="49"/>
  <c r="E9" i="49"/>
  <c r="E7" i="49" s="1"/>
  <c r="H45" i="48" l="1"/>
  <c r="H31" i="48"/>
  <c r="G47" i="43"/>
  <c r="H47" i="48" s="1"/>
  <c r="E29" i="44"/>
  <c r="G43" i="43"/>
  <c r="H43" i="48" s="1"/>
  <c r="H34" i="48"/>
  <c r="H46" i="48"/>
  <c r="E40" i="49"/>
  <c r="E46" i="49" s="1"/>
  <c r="D34" i="49"/>
  <c r="D40" i="49" s="1"/>
  <c r="C35" i="49"/>
  <c r="C34" i="49" s="1"/>
  <c r="C40" i="49" s="1"/>
  <c r="C32" i="49"/>
  <c r="D9" i="44" l="1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9" i="48"/>
  <c r="F17" i="48"/>
  <c r="F16" i="48"/>
  <c r="F14" i="48"/>
  <c r="F15" i="48"/>
  <c r="E41" i="48"/>
  <c r="E40" i="48"/>
  <c r="E39" i="48"/>
  <c r="E37" i="48"/>
  <c r="E36" i="48"/>
  <c r="E33" i="48"/>
  <c r="E32" i="48"/>
  <c r="E30" i="48"/>
  <c r="E28" i="48"/>
  <c r="E27" i="48"/>
  <c r="E25" i="48"/>
  <c r="E24" i="48"/>
  <c r="E21" i="48"/>
  <c r="E20" i="48"/>
  <c r="E19" i="48"/>
  <c r="E12" i="48"/>
  <c r="E13" i="48"/>
  <c r="E14" i="48"/>
  <c r="E15" i="48"/>
  <c r="E16" i="48"/>
  <c r="E17" i="48"/>
  <c r="E11" i="48"/>
  <c r="E41" i="43"/>
  <c r="E40" i="43"/>
  <c r="E39" i="43"/>
  <c r="E37" i="43"/>
  <c r="E36" i="43"/>
  <c r="E33" i="43"/>
  <c r="E32" i="43"/>
  <c r="E30" i="43"/>
  <c r="E28" i="43"/>
  <c r="E27" i="43"/>
  <c r="E25" i="43"/>
  <c r="E24" i="43"/>
  <c r="E21" i="43"/>
  <c r="E20" i="43"/>
  <c r="E19" i="43"/>
  <c r="E12" i="43"/>
  <c r="E13" i="43"/>
  <c r="E14" i="43"/>
  <c r="E15" i="43"/>
  <c r="E16" i="43"/>
  <c r="E17" i="43"/>
  <c r="E11" i="43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D12" i="45"/>
  <c r="E12" i="45" s="1"/>
  <c r="D35" i="44" s="1"/>
  <c r="D13" i="45"/>
  <c r="D11" i="45"/>
  <c r="E11" i="45" s="1"/>
  <c r="D34" i="44" s="1"/>
  <c r="J10" i="59"/>
  <c r="D10" i="59"/>
  <c r="O10" i="59"/>
  <c r="B20" i="50"/>
  <c r="B9" i="50"/>
  <c r="B8" i="50"/>
  <c r="D9" i="46"/>
  <c r="B34" i="49"/>
  <c r="B40" i="49" s="1"/>
  <c r="B46" i="49" s="1"/>
  <c r="B32" i="49"/>
  <c r="D17" i="44"/>
  <c r="C25" i="54"/>
  <c r="C26" i="54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5" i="45"/>
  <c r="E36" i="45"/>
  <c r="E37" i="45"/>
  <c r="E38" i="45"/>
  <c r="E39" i="45"/>
  <c r="E40" i="45"/>
  <c r="E41" i="45"/>
  <c r="E42" i="45"/>
  <c r="E44" i="45"/>
  <c r="E46" i="45"/>
  <c r="D38" i="45"/>
  <c r="D42" i="45" s="1"/>
  <c r="D35" i="45"/>
  <c r="D31" i="45"/>
  <c r="D29" i="45"/>
  <c r="D26" i="45"/>
  <c r="D23" i="45"/>
  <c r="D22" i="45" s="1"/>
  <c r="D18" i="45"/>
  <c r="D46" i="45" s="1"/>
  <c r="D10" i="45" l="1"/>
  <c r="E10" i="45" s="1"/>
  <c r="F11" i="48"/>
  <c r="G11" i="48" s="1"/>
  <c r="F12" i="48"/>
  <c r="G12" i="48" s="1"/>
  <c r="E13" i="45"/>
  <c r="D36" i="44" s="1"/>
  <c r="F13" i="48"/>
  <c r="E35" i="43"/>
  <c r="E38" i="43"/>
  <c r="F38" i="43" s="1"/>
  <c r="D38" i="43"/>
  <c r="D35" i="43"/>
  <c r="D42" i="43" s="1"/>
  <c r="D31" i="43"/>
  <c r="D23" i="43"/>
  <c r="D26" i="43"/>
  <c r="E26" i="43"/>
  <c r="E23" i="43"/>
  <c r="F23" i="43" s="1"/>
  <c r="D38" i="48"/>
  <c r="D42" i="48" s="1"/>
  <c r="E38" i="48"/>
  <c r="E42" i="48" s="1"/>
  <c r="F38" i="48"/>
  <c r="F42" i="48" s="1"/>
  <c r="D35" i="48"/>
  <c r="E35" i="48"/>
  <c r="F35" i="48"/>
  <c r="D31" i="48"/>
  <c r="D29" i="48" s="1"/>
  <c r="F26" i="48"/>
  <c r="E26" i="48"/>
  <c r="D26" i="48"/>
  <c r="E23" i="48"/>
  <c r="F23" i="48"/>
  <c r="D23" i="48"/>
  <c r="D32" i="57"/>
  <c r="M16" i="46"/>
  <c r="D42" i="49"/>
  <c r="D35" i="49"/>
  <c r="B35" i="49"/>
  <c r="D14" i="49"/>
  <c r="C42" i="49"/>
  <c r="B42" i="49"/>
  <c r="N10" i="59"/>
  <c r="D17" i="46"/>
  <c r="E17" i="46"/>
  <c r="B17" i="50" s="1"/>
  <c r="F17" i="46"/>
  <c r="B10" i="50" s="1"/>
  <c r="O11" i="59" s="1"/>
  <c r="G17" i="46"/>
  <c r="B11" i="50" s="1"/>
  <c r="O12" i="59" s="1"/>
  <c r="H17" i="46"/>
  <c r="I17" i="46"/>
  <c r="J17" i="46"/>
  <c r="O13" i="59" s="1"/>
  <c r="B13" i="59" s="1"/>
  <c r="N13" i="59" s="1"/>
  <c r="K17" i="46"/>
  <c r="L17" i="46"/>
  <c r="C17" i="46"/>
  <c r="D41" i="44"/>
  <c r="D39" i="44" s="1"/>
  <c r="D24" i="44"/>
  <c r="D29" i="44"/>
  <c r="D8" i="44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5" i="43"/>
  <c r="F36" i="43"/>
  <c r="F37" i="43"/>
  <c r="F39" i="43"/>
  <c r="F40" i="43"/>
  <c r="F41" i="43"/>
  <c r="E31" i="43"/>
  <c r="E29" i="43" s="1"/>
  <c r="E18" i="43"/>
  <c r="D18" i="43"/>
  <c r="D46" i="43" s="1"/>
  <c r="E10" i="43"/>
  <c r="F10" i="43" s="1"/>
  <c r="D10" i="43"/>
  <c r="D9" i="43" s="1"/>
  <c r="F31" i="48"/>
  <c r="E31" i="48"/>
  <c r="E29" i="48" s="1"/>
  <c r="E18" i="48"/>
  <c r="E46" i="48" s="1"/>
  <c r="F18" i="48"/>
  <c r="D18" i="48"/>
  <c r="E10" i="48"/>
  <c r="D10" i="48"/>
  <c r="D9" i="48" s="1"/>
  <c r="G13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4" i="49"/>
  <c r="C9" i="49"/>
  <c r="C7" i="49" s="1"/>
  <c r="B9" i="49"/>
  <c r="B7" i="49" s="1"/>
  <c r="B14" i="49"/>
  <c r="D9" i="49"/>
  <c r="D7" i="49" s="1"/>
  <c r="G24" i="48"/>
  <c r="G25" i="48"/>
  <c r="G30" i="48"/>
  <c r="G33" i="48"/>
  <c r="M9" i="46"/>
  <c r="M10" i="46"/>
  <c r="M11" i="46"/>
  <c r="H9" i="57" s="1"/>
  <c r="M12" i="46"/>
  <c r="M13" i="46"/>
  <c r="M14" i="46"/>
  <c r="M15" i="46"/>
  <c r="O22" i="59" l="1"/>
  <c r="H22" i="59" s="1"/>
  <c r="N22" i="59" s="1"/>
  <c r="O20" i="59"/>
  <c r="D20" i="59" s="1"/>
  <c r="N20" i="59" s="1"/>
  <c r="O19" i="59"/>
  <c r="F10" i="48"/>
  <c r="F9" i="48" s="1"/>
  <c r="O17" i="59"/>
  <c r="O16" i="59"/>
  <c r="O18" i="59"/>
  <c r="B12" i="59"/>
  <c r="C12" i="59"/>
  <c r="H23" i="57"/>
  <c r="H27" i="57"/>
  <c r="G32" i="57"/>
  <c r="C11" i="59"/>
  <c r="G11" i="59"/>
  <c r="K11" i="59"/>
  <c r="B11" i="59"/>
  <c r="D11" i="59"/>
  <c r="H11" i="59"/>
  <c r="L11" i="59"/>
  <c r="F11" i="59"/>
  <c r="E11" i="59"/>
  <c r="I11" i="59"/>
  <c r="M11" i="59"/>
  <c r="J11" i="59"/>
  <c r="B15" i="50"/>
  <c r="B22" i="50" s="1"/>
  <c r="B21" i="50"/>
  <c r="O9" i="59"/>
  <c r="G14" i="48"/>
  <c r="E9" i="45"/>
  <c r="G35" i="48"/>
  <c r="F31" i="43"/>
  <c r="D46" i="49"/>
  <c r="D46" i="48"/>
  <c r="E22" i="43"/>
  <c r="D22" i="43"/>
  <c r="E42" i="43"/>
  <c r="F42" i="43" s="1"/>
  <c r="D29" i="43"/>
  <c r="D34" i="43" s="1"/>
  <c r="E9" i="43"/>
  <c r="E45" i="43" s="1"/>
  <c r="F18" i="43"/>
  <c r="F26" i="43"/>
  <c r="F29" i="43"/>
  <c r="E34" i="43"/>
  <c r="F22" i="43"/>
  <c r="E46" i="43"/>
  <c r="F46" i="43" s="1"/>
  <c r="D45" i="43"/>
  <c r="G42" i="48"/>
  <c r="G38" i="48"/>
  <c r="F29" i="48"/>
  <c r="F34" i="48" s="1"/>
  <c r="F43" i="48" s="1"/>
  <c r="G31" i="48"/>
  <c r="G26" i="48"/>
  <c r="E22" i="48"/>
  <c r="F46" i="48"/>
  <c r="D22" i="48"/>
  <c r="F22" i="48"/>
  <c r="G23" i="48"/>
  <c r="G18" i="48"/>
  <c r="F45" i="48"/>
  <c r="G10" i="48"/>
  <c r="E9" i="48"/>
  <c r="D45" i="48"/>
  <c r="D34" i="48"/>
  <c r="M17" i="46"/>
  <c r="C46" i="49"/>
  <c r="D33" i="44"/>
  <c r="D46" i="44" s="1"/>
  <c r="G9" i="48" l="1"/>
  <c r="E19" i="59"/>
  <c r="C19" i="59"/>
  <c r="H19" i="59"/>
  <c r="B19" i="59"/>
  <c r="F19" i="59"/>
  <c r="G19" i="59"/>
  <c r="L19" i="59"/>
  <c r="D19" i="59"/>
  <c r="J19" i="59"/>
  <c r="K19" i="59"/>
  <c r="M19" i="59"/>
  <c r="I19" i="59"/>
  <c r="G46" i="48"/>
  <c r="D15" i="50"/>
  <c r="D21" i="50"/>
  <c r="D45" i="45"/>
  <c r="D34" i="45"/>
  <c r="C18" i="59"/>
  <c r="M18" i="59"/>
  <c r="D18" i="59"/>
  <c r="E18" i="59"/>
  <c r="J18" i="59"/>
  <c r="I18" i="59"/>
  <c r="F18" i="59"/>
  <c r="L18" i="59"/>
  <c r="K18" i="59"/>
  <c r="H18" i="59"/>
  <c r="B18" i="59"/>
  <c r="G18" i="59"/>
  <c r="C17" i="59"/>
  <c r="J17" i="59"/>
  <c r="B17" i="59"/>
  <c r="F17" i="59"/>
  <c r="K17" i="59"/>
  <c r="L17" i="59"/>
  <c r="M17" i="59"/>
  <c r="G17" i="59"/>
  <c r="H17" i="59"/>
  <c r="E17" i="59"/>
  <c r="I17" i="59"/>
  <c r="D17" i="59"/>
  <c r="C16" i="59"/>
  <c r="C24" i="59" s="1"/>
  <c r="I16" i="59"/>
  <c r="B16" i="59"/>
  <c r="J16" i="59"/>
  <c r="E16" i="59"/>
  <c r="M16" i="59"/>
  <c r="F16" i="59"/>
  <c r="D16" i="59"/>
  <c r="L16" i="59"/>
  <c r="K16" i="59"/>
  <c r="H16" i="59"/>
  <c r="G16" i="59"/>
  <c r="H32" i="57"/>
  <c r="N12" i="59"/>
  <c r="N11" i="59"/>
  <c r="O14" i="59"/>
  <c r="F9" i="59"/>
  <c r="F14" i="59" s="1"/>
  <c r="J9" i="59"/>
  <c r="J14" i="59" s="1"/>
  <c r="B9" i="59"/>
  <c r="M9" i="59"/>
  <c r="M14" i="59" s="1"/>
  <c r="C9" i="59"/>
  <c r="C14" i="59" s="1"/>
  <c r="G9" i="59"/>
  <c r="G14" i="59" s="1"/>
  <c r="K9" i="59"/>
  <c r="K14" i="59" s="1"/>
  <c r="I9" i="59"/>
  <c r="I14" i="59" s="1"/>
  <c r="D9" i="59"/>
  <c r="D14" i="59" s="1"/>
  <c r="H9" i="59"/>
  <c r="H14" i="59" s="1"/>
  <c r="L9" i="59"/>
  <c r="L14" i="59" s="1"/>
  <c r="E9" i="59"/>
  <c r="E14" i="59" s="1"/>
  <c r="E43" i="43"/>
  <c r="F9" i="43"/>
  <c r="E47" i="43"/>
  <c r="F34" i="43"/>
  <c r="D43" i="43"/>
  <c r="F43" i="43" s="1"/>
  <c r="D47" i="43"/>
  <c r="F45" i="43"/>
  <c r="G29" i="48"/>
  <c r="O23" i="59" s="1"/>
  <c r="M23" i="59" s="1"/>
  <c r="N23" i="59" s="1"/>
  <c r="G22" i="48"/>
  <c r="O21" i="59" s="1"/>
  <c r="D21" i="59" s="1"/>
  <c r="N21" i="59" s="1"/>
  <c r="F47" i="48"/>
  <c r="E34" i="48"/>
  <c r="E43" i="48" s="1"/>
  <c r="E45" i="48"/>
  <c r="E47" i="48" s="1"/>
  <c r="D47" i="48"/>
  <c r="D43" i="48"/>
  <c r="D22" i="50" l="1"/>
  <c r="O24" i="59"/>
  <c r="N19" i="59"/>
  <c r="E34" i="45"/>
  <c r="D43" i="45"/>
  <c r="E43" i="45" s="1"/>
  <c r="D47" i="45"/>
  <c r="E47" i="45" s="1"/>
  <c r="E45" i="45"/>
  <c r="H24" i="59"/>
  <c r="J24" i="59"/>
  <c r="D24" i="59"/>
  <c r="G24" i="59"/>
  <c r="K24" i="59"/>
  <c r="F24" i="59"/>
  <c r="B24" i="59"/>
  <c r="N16" i="59"/>
  <c r="N17" i="59"/>
  <c r="L24" i="59"/>
  <c r="I24" i="59"/>
  <c r="E24" i="59"/>
  <c r="N18" i="59"/>
  <c r="M24" i="59"/>
  <c r="N9" i="59"/>
  <c r="B14" i="59"/>
  <c r="N14" i="59" s="1"/>
  <c r="F47" i="43"/>
  <c r="G43" i="48"/>
  <c r="G34" i="48"/>
  <c r="G45" i="48"/>
  <c r="G47" i="48"/>
  <c r="N24" i="59" l="1"/>
</calcChain>
</file>

<file path=xl/sharedStrings.xml><?xml version="1.0" encoding="utf-8"?>
<sst xmlns="http://schemas.openxmlformats.org/spreadsheetml/2006/main" count="568" uniqueCount="331">
  <si>
    <t>Összesen:</t>
  </si>
  <si>
    <t>Nemesbük község Önkormányzata</t>
  </si>
  <si>
    <t>Bevétel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</si>
  <si>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</si>
  <si>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</si>
  <si>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</si>
  <si>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</si>
  <si>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</si>
  <si>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</si>
  <si>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</si>
  <si>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</si>
  <si>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</si>
  <si>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</si>
  <si>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</si>
  <si>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</si>
  <si>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</si>
  <si>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</si>
  <si>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</si>
  <si>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</si>
  <si>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</si>
  <si>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</si>
  <si>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</si>
  <si>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</si>
  <si>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</si>
  <si>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</si>
  <si>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</si>
  <si>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</si>
  <si>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</si>
  <si>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</si>
  <si>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</si>
  <si>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</si>
  <si>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</si>
  <si>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</si>
  <si>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</si>
  <si>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</si>
  <si>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</si>
  <si>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</si>
  <si>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</si>
  <si>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</si>
  <si>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</si>
  <si>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</si>
  <si>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</si>
  <si>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</si>
  <si>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</si>
  <si>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</si>
  <si>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</si>
  <si>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</si>
  <si>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</si>
  <si>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</si>
  <si>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</si>
  <si>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</si>
  <si>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</si>
  <si>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</si>
  <si>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</si>
  <si>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</si>
  <si>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</si>
  <si>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</si>
  <si>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</si>
  <si>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</si>
  <si>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</si>
  <si>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</si>
  <si>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</si>
  <si>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</si>
  <si>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</si>
  <si>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</si>
  <si>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</si>
  <si>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</si>
  <si>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</si>
  <si>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</si>
  <si>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</si>
  <si>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</si>
  <si>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</si>
  <si>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</si>
  <si>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</si>
  <si>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</si>
  <si>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</si>
  <si>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</si>
  <si>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</si>
  <si>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</si>
  <si>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</si>
  <si>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</si>
  <si>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</si>
  <si>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</si>
  <si>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</si>
  <si>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</si>
  <si>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</si>
  <si>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</si>
  <si>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</si>
  <si>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</si>
  <si>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</si>
  <si>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</si>
  <si>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</si>
  <si>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</si>
  <si>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</si>
  <si>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</si>
  <si>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</si>
  <si>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</si>
  <si>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</si>
  <si>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</si>
  <si>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</si>
  <si>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</si>
  <si>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</si>
  <si>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</si>
  <si>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</si>
  <si>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</si>
  <si>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</si>
  <si>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</si>
  <si>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</si>
  <si>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</si>
  <si>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</si>
  <si>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</si>
  <si>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</si>
  <si>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</si>
  <si>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</si>
  <si>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</si>
  <si>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</si>
  <si>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</si>
  <si>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</si>
  <si>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</si>
  <si>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</si>
  <si>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</si>
  <si>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</si>
  <si>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</si>
  <si>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</si>
  <si>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</si>
  <si>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</si>
  <si>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</si>
  <si>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</si>
  <si>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</si>
  <si>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</si>
  <si>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</si>
  <si>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</si>
  <si>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</si>
  <si>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</si>
  <si>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</si>
  <si>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</si>
  <si>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</si>
  <si>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</si>
  <si>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</si>
  <si>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</si>
  <si>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</si>
  <si>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</si>
  <si>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</si>
  <si>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</si>
  <si>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</si>
  <si>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</si>
  <si>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</si>
  <si>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</si>
  <si>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</si>
  <si>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</si>
  <si>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</si>
  <si>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</si>
  <si>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</si>
  <si>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</si>
  <si>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</si>
  <si>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</si>
  <si>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</si>
  <si>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</si>
  <si>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</si>
  <si>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</si>
  <si>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</si>
  <si>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</si>
  <si>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</si>
  <si>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</si>
  <si>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</si>
  <si>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</si>
  <si>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</si>
  <si>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</si>
  <si>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</si>
  <si>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</si>
  <si>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</si>
  <si>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</si>
  <si>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</si>
  <si>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</si>
  <si>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</si>
  <si>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</si>
  <si>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</si>
  <si>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</si>
  <si>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</si>
  <si>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Szakfeladat</t>
  </si>
  <si>
    <t>Megnevezése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</si>
  <si>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</si>
  <si>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</si>
  <si>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</si>
  <si>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</si>
  <si>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>Beruházás, felújítás</t>
  </si>
  <si>
    <t>Energiatámogatás</t>
  </si>
  <si>
    <t>Bursa Hungarica</t>
  </si>
  <si>
    <t>Települési támogatás</t>
  </si>
  <si>
    <t>Gyógyszertámogatás</t>
  </si>
  <si>
    <t>Lakásépítési támogatás</t>
  </si>
  <si>
    <t>EU-s társfinanszírozott programok, projektek kiadásai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</si>
  <si>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</si>
  <si>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</si>
  <si>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</si>
  <si>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</si>
  <si>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</si>
  <si>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</si>
  <si>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</si>
  <si>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</si>
  <si>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</si>
  <si>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</si>
  <si>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</si>
  <si>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>0960158</t>
  </si>
  <si>
    <t>NEMESBÜK KÖZSÉG ÖNKORMÁNYZAT 2017. ÉVI KÖLTSÉGVETÉSE</t>
  </si>
  <si>
    <t xml:space="preserve">II. Kapott támogatások (önkorm.ktgvetési támogatása) összesen </t>
  </si>
  <si>
    <t>Zöldterület</t>
  </si>
  <si>
    <t>Áfa</t>
  </si>
  <si>
    <t>Felhalmozási kiadások összesen</t>
  </si>
  <si>
    <t>Beruházás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</si>
  <si>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</si>
  <si>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</si>
  <si>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</si>
  <si>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</si>
  <si>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</si>
  <si>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</si>
  <si>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</si>
  <si>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</si>
  <si>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</si>
  <si>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</si>
  <si>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</si>
  <si>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</si>
  <si>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</si>
  <si>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</si>
  <si>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</si>
  <si>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</si>
  <si>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</si>
  <si>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</si>
  <si>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</si>
  <si>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</si>
  <si>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</si>
  <si>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</si>
  <si>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</si>
  <si>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</si>
  <si>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</si>
  <si>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</si>
  <si>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</si>
  <si>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</si>
  <si>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</si>
  <si>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</si>
  <si>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</si>
  <si>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</si>
  <si>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</si>
  <si>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</si>
  <si>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</si>
  <si>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</si>
  <si>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</si>
  <si>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</si>
  <si>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</si>
  <si>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</si>
  <si>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</si>
  <si>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</si>
  <si>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</si>
  <si>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</si>
  <si>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</si>
  <si>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</si>
  <si>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</si>
  <si>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</si>
  <si>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</si>
  <si>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</si>
  <si>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</si>
  <si>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</si>
  <si>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</si>
  <si>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</si>
  <si>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</si>
  <si>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</si>
  <si>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</si>
  <si>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</si>
  <si>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</si>
  <si>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</si>
  <si>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</si>
  <si>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</si>
  <si>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</si>
  <si>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</si>
  <si>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</si>
  <si>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</si>
  <si>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</si>
  <si>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</si>
  <si>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</si>
  <si>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</si>
  <si>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</si>
  <si>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</si>
  <si>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</si>
  <si>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</si>
  <si>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</si>
  <si>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</si>
  <si>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</si>
  <si>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</si>
  <si>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</si>
  <si>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</si>
  <si>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</si>
  <si>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</si>
  <si>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</si>
  <si>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</si>
  <si>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</si>
  <si>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</si>
  <si>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</si>
  <si>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</si>
  <si>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</si>
  <si>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</si>
  <si>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</si>
  <si>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</si>
  <si>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víz</t>
  </si>
  <si>
    <t>közfogl</t>
  </si>
  <si>
    <t>Támogatásértékű kiadások</t>
  </si>
  <si>
    <t>Működési célú pe. átadások</t>
  </si>
  <si>
    <t>Rendezési terv</t>
  </si>
  <si>
    <t>Útfelújítás</t>
  </si>
  <si>
    <t>Emlékmű</t>
  </si>
  <si>
    <t>Bükkösi u. vízellátása</t>
  </si>
  <si>
    <t>Várható kiadások jogcímenként</t>
  </si>
  <si>
    <t>7. melléklet a 2/2017.( II.17. ) önkormányzati rendelethez</t>
  </si>
  <si>
    <t>módosított előirányzat</t>
  </si>
  <si>
    <t xml:space="preserve"> Az önkormányzati költségvetési szervhez nem tartozó feladatok cím 2017. évi tervezett bevételei forrásonként</t>
  </si>
  <si>
    <t>2. Felhalmozási támogatás</t>
  </si>
  <si>
    <t>Önkormányzati feladathoz tartozó feladatok cím előirányzatai 2017.évben</t>
  </si>
  <si>
    <t>Módosított előirányzat</t>
  </si>
  <si>
    <t>2017. évi eredeti előirányzat</t>
  </si>
  <si>
    <t>NEMESBÜK ÖNKORMÁNYZAT 2017. ÉVI KÖLTSÉGVETÉSE</t>
  </si>
  <si>
    <t>Vis maior tám beruházásai</t>
  </si>
  <si>
    <t>2017.évi várható kiadásai és bevételei kiemelt előirányzatonként</t>
  </si>
  <si>
    <t>2017.évi költségvetése</t>
  </si>
  <si>
    <t>Az önkormányzat 2017. évi működési és felhalmozás célú bevételei és kiadásai tájékoztató jelleggel mérlegszerűen</t>
  </si>
  <si>
    <t>3. melléklet  a 9/2017.(IX.28. ) önkormányzati rendelethez</t>
  </si>
  <si>
    <t>2/a melléklet  a  2/2017.(II.17. ) önkormányzati rendelethez</t>
  </si>
  <si>
    <t>2. melléklet a 2/2017.(II.17. ) önkormányzati rendelethez</t>
  </si>
  <si>
    <t xml:space="preserve"> 4.melléklet a 2/2017.(II.17. ) önkormányzati rendelethez</t>
  </si>
  <si>
    <t>4. melléklet a 2/2017.(II.17. ) önkormányzati rendelethez</t>
  </si>
  <si>
    <t>5. melléklet a 2/2017.(II.17. ) önkormányzati rendelethez</t>
  </si>
  <si>
    <t>8. melléklet a 2/2017.(II.17. ) önkormányzati rendelethez</t>
  </si>
  <si>
    <t>10. melléklet a 2/2017.(II.17.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</si>
</sst>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5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3" fontId="3" fillId="0" borderId="25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1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/>
    </xf>
    <xf numFmtId="164" fontId="27" fillId="0" borderId="0" xfId="38" applyNumberFormat="1" applyFont="1" applyFill="1" applyAlignment="1" applyProtection="1">
      <alignment horizontal="left" vertical="center" wrapText="1"/>
    </xf>
    <xf numFmtId="164" fontId="27" fillId="0" borderId="0" xfId="38" applyNumberFormat="1" applyFont="1" applyFill="1" applyAlignment="1" applyProtection="1">
      <alignment vertical="center" wrapText="1"/>
    </xf>
    <xf numFmtId="164" fontId="27" fillId="0" borderId="0" xfId="38" applyNumberFormat="1" applyFont="1" applyFill="1" applyAlignment="1">
      <alignment vertical="center" wrapText="1"/>
    </xf>
    <xf numFmtId="0" fontId="30" fillId="0" borderId="0" xfId="38" applyFont="1" applyFill="1" applyAlignment="1">
      <alignment vertical="center"/>
    </xf>
    <xf numFmtId="0" fontId="29" fillId="0" borderId="34" xfId="38" applyFont="1" applyFill="1" applyBorder="1" applyAlignment="1" applyProtection="1">
      <alignment vertical="center"/>
    </xf>
    <xf numFmtId="0" fontId="29" fillId="0" borderId="35" xfId="38" applyFont="1" applyFill="1" applyBorder="1" applyAlignment="1" applyProtection="1">
      <alignment vertical="center"/>
    </xf>
    <xf numFmtId="0" fontId="29" fillId="0" borderId="0" xfId="38" applyFont="1" applyFill="1" applyAlignment="1" applyProtection="1">
      <alignment vertical="center"/>
    </xf>
    <xf numFmtId="0" fontId="31" fillId="0" borderId="0" xfId="38" applyFont="1" applyFill="1" applyAlignment="1">
      <alignment vertical="center"/>
    </xf>
    <xf numFmtId="0" fontId="29" fillId="0" borderId="36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center" vertical="center" wrapText="1"/>
    </xf>
    <xf numFmtId="0" fontId="24" fillId="0" borderId="0" xfId="38" applyFill="1" applyAlignment="1">
      <alignment vertical="center" wrapText="1"/>
    </xf>
    <xf numFmtId="0" fontId="32" fillId="0" borderId="27" xfId="38" applyFont="1" applyFill="1" applyBorder="1" applyAlignment="1" applyProtection="1">
      <alignment horizontal="center" vertical="center" wrapText="1"/>
    </xf>
    <xf numFmtId="0" fontId="32" fillId="0" borderId="37" xfId="38" applyFont="1" applyFill="1" applyBorder="1" applyAlignment="1" applyProtection="1">
      <alignment horizontal="center" vertical="center" wrapText="1"/>
    </xf>
    <xf numFmtId="0" fontId="32" fillId="0" borderId="38" xfId="38" applyFont="1" applyFill="1" applyBorder="1" applyAlignment="1" applyProtection="1">
      <alignment horizontal="center" vertical="center" wrapText="1"/>
    </xf>
    <xf numFmtId="0" fontId="30" fillId="0" borderId="0" xfId="38" applyFont="1" applyFill="1" applyAlignment="1">
      <alignment horizontal="center" vertical="center" wrapText="1"/>
    </xf>
    <xf numFmtId="0" fontId="29" fillId="0" borderId="39" xfId="38" applyFont="1" applyFill="1" applyBorder="1" applyAlignment="1" applyProtection="1">
      <alignment horizontal="center" vertical="center" wrapText="1"/>
    </xf>
    <xf numFmtId="0" fontId="33" fillId="0" borderId="40" xfId="38" applyFont="1" applyFill="1" applyBorder="1" applyAlignment="1" applyProtection="1">
      <alignment horizontal="center" vertical="center" wrapText="1"/>
    </xf>
    <xf numFmtId="0" fontId="34" fillId="0" borderId="36" xfId="38" applyFont="1" applyFill="1" applyBorder="1" applyAlignment="1" applyProtection="1">
      <alignment horizontal="center" vertical="center" wrapText="1"/>
    </xf>
    <xf numFmtId="0" fontId="35" fillId="0" borderId="0" xfId="38" applyFont="1" applyFill="1" applyAlignment="1">
      <alignment vertical="center" wrapText="1"/>
    </xf>
    <xf numFmtId="0" fontId="32" fillId="0" borderId="31" xfId="38" applyFont="1" applyFill="1" applyBorder="1" applyAlignment="1" applyProtection="1">
      <alignment horizontal="center" vertical="center" wrapText="1"/>
    </xf>
    <xf numFmtId="49" fontId="36" fillId="0" borderId="32" xfId="38" applyNumberFormat="1" applyFont="1" applyFill="1" applyBorder="1" applyAlignment="1" applyProtection="1">
      <alignment horizontal="center" vertical="center" wrapText="1"/>
    </xf>
    <xf numFmtId="0" fontId="36" fillId="0" borderId="32" xfId="41" applyFont="1" applyFill="1" applyBorder="1" applyAlignment="1" applyProtection="1">
      <alignment horizontal="left" vertical="center" wrapText="1" indent="1"/>
    </xf>
    <xf numFmtId="0" fontId="32" fillId="0" borderId="10" xfId="38" applyFont="1" applyFill="1" applyBorder="1" applyAlignment="1" applyProtection="1">
      <alignment horizontal="center" vertical="center" wrapText="1"/>
    </xf>
    <xf numFmtId="49" fontId="36" fillId="0" borderId="11" xfId="38" applyNumberFormat="1" applyFont="1" applyFill="1" applyBorder="1" applyAlignment="1" applyProtection="1">
      <alignment horizontal="center" vertical="center" wrapText="1"/>
    </xf>
    <xf numFmtId="0" fontId="36" fillId="0" borderId="11" xfId="41" applyFont="1" applyFill="1" applyBorder="1" applyAlignment="1" applyProtection="1">
      <alignment horizontal="left" vertical="center" wrapText="1" indent="1"/>
    </xf>
    <xf numFmtId="0" fontId="36" fillId="0" borderId="19" xfId="41" applyFont="1" applyFill="1" applyBorder="1" applyAlignment="1" applyProtection="1">
      <alignment horizontal="left" vertical="center" wrapText="1" indent="1"/>
    </xf>
    <xf numFmtId="0" fontId="32" fillId="0" borderId="28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2" fillId="0" borderId="23" xfId="38" applyFont="1" applyFill="1" applyBorder="1" applyAlignment="1" applyProtection="1">
      <alignment horizontal="center" vertical="center" wrapText="1"/>
    </xf>
    <xf numFmtId="49" fontId="36" fillId="0" borderId="29" xfId="38" applyNumberFormat="1" applyFont="1" applyFill="1" applyBorder="1" applyAlignment="1" applyProtection="1">
      <alignment horizontal="center" vertical="center" wrapText="1"/>
    </xf>
    <xf numFmtId="0" fontId="33" fillId="0" borderId="37" xfId="38" applyFont="1" applyFill="1" applyBorder="1" applyAlignment="1" applyProtection="1">
      <alignment horizontal="center" vertical="center" wrapText="1"/>
    </xf>
    <xf numFmtId="0" fontId="34" fillId="0" borderId="37" xfId="38" applyFont="1" applyFill="1" applyBorder="1" applyAlignment="1" applyProtection="1">
      <alignment horizontal="left" vertical="center" wrapText="1" indent="1"/>
    </xf>
    <xf numFmtId="0" fontId="32" fillId="0" borderId="24" xfId="38" applyFont="1" applyFill="1" applyBorder="1" applyAlignment="1" applyProtection="1">
      <alignment horizontal="center" vertical="center" wrapText="1"/>
    </xf>
    <xf numFmtId="49" fontId="36" fillId="0" borderId="25" xfId="38" applyNumberFormat="1" applyFont="1" applyFill="1" applyBorder="1" applyAlignment="1" applyProtection="1">
      <alignment horizontal="center" vertical="center" wrapText="1"/>
    </xf>
    <xf numFmtId="0" fontId="36" fillId="0" borderId="25" xfId="41" applyFont="1" applyFill="1" applyBorder="1" applyAlignment="1" applyProtection="1">
      <alignment horizontal="left" vertical="center" wrapText="1" indent="1"/>
    </xf>
    <xf numFmtId="0" fontId="36" fillId="0" borderId="29" xfId="41" applyFont="1" applyFill="1" applyBorder="1" applyAlignment="1" applyProtection="1">
      <alignment horizontal="left" vertical="center" wrapText="1" indent="1"/>
    </xf>
    <xf numFmtId="0" fontId="34" fillId="0" borderId="27" xfId="38" applyFont="1" applyFill="1" applyBorder="1" applyAlignment="1" applyProtection="1">
      <alignment horizontal="center" vertical="center" wrapText="1"/>
    </xf>
    <xf numFmtId="0" fontId="34" fillId="0" borderId="37" xfId="41" applyFont="1" applyFill="1" applyBorder="1" applyAlignment="1" applyProtection="1">
      <alignment horizontal="left" vertical="center" wrapText="1" indent="1"/>
    </xf>
    <xf numFmtId="0" fontId="33" fillId="0" borderId="44" xfId="38" applyFont="1" applyFill="1" applyBorder="1" applyAlignment="1" applyProtection="1">
      <alignment horizontal="center" vertical="center" wrapText="1"/>
    </xf>
    <xf numFmtId="49" fontId="34" fillId="0" borderId="37" xfId="41" applyNumberFormat="1" applyFont="1" applyFill="1" applyBorder="1" applyAlignment="1" applyProtection="1">
      <alignment horizontal="left" vertical="center" wrapText="1" indent="1"/>
    </xf>
    <xf numFmtId="49" fontId="36" fillId="0" borderId="25" xfId="41" applyNumberFormat="1" applyFont="1" applyFill="1" applyBorder="1" applyAlignment="1" applyProtection="1">
      <alignment horizontal="left" vertical="center" wrapText="1" indent="1"/>
    </xf>
    <xf numFmtId="0" fontId="26" fillId="0" borderId="25" xfId="41" applyFont="1" applyFill="1" applyBorder="1" applyAlignment="1" applyProtection="1">
      <alignment horizontal="left" vertical="center" wrapText="1" indent="1"/>
    </xf>
    <xf numFmtId="49" fontId="36" fillId="0" borderId="29" xfId="41" applyNumberFormat="1" applyFont="1" applyFill="1" applyBorder="1" applyAlignment="1" applyProtection="1">
      <alignment horizontal="left" vertical="center" wrapText="1" indent="1"/>
    </xf>
    <xf numFmtId="0" fontId="26" fillId="0" borderId="19" xfId="41" applyFont="1" applyFill="1" applyBorder="1" applyAlignment="1" applyProtection="1">
      <alignment horizontal="left" vertical="center" wrapText="1" indent="1"/>
    </xf>
    <xf numFmtId="0" fontId="38" fillId="0" borderId="27" xfId="38" applyFont="1" applyBorder="1" applyAlignment="1" applyProtection="1">
      <alignment horizontal="center" vertical="center" wrapText="1"/>
    </xf>
    <xf numFmtId="0" fontId="39" fillId="0" borderId="37" xfId="38" applyFont="1" applyBorder="1" applyAlignment="1" applyProtection="1">
      <alignment horizontal="center" wrapText="1"/>
    </xf>
    <xf numFmtId="0" fontId="39" fillId="0" borderId="44" xfId="38" applyFont="1" applyBorder="1" applyAlignment="1" applyProtection="1">
      <alignment horizontal="center" wrapText="1"/>
    </xf>
    <xf numFmtId="0" fontId="34" fillId="0" borderId="44" xfId="41" applyFont="1" applyFill="1" applyBorder="1" applyAlignment="1" applyProtection="1">
      <alignment horizontal="left" vertical="center" wrapText="1" indent="1"/>
    </xf>
    <xf numFmtId="0" fontId="40" fillId="0" borderId="44" xfId="38" applyFont="1" applyBorder="1" applyAlignment="1" applyProtection="1">
      <alignment horizontal="center" wrapText="1"/>
    </xf>
    <xf numFmtId="0" fontId="41" fillId="0" borderId="44" xfId="38" applyFont="1" applyBorder="1" applyAlignment="1" applyProtection="1">
      <alignment horizontal="left" wrapText="1" indent="1"/>
    </xf>
    <xf numFmtId="0" fontId="36" fillId="0" borderId="15" xfId="38" applyFont="1" applyFill="1" applyBorder="1" applyAlignment="1" applyProtection="1">
      <alignment horizontal="center" vertical="center" wrapText="1"/>
    </xf>
    <xf numFmtId="0" fontId="36" fillId="0" borderId="0" xfId="38" applyFont="1" applyFill="1" applyBorder="1" applyAlignment="1" applyProtection="1">
      <alignment horizontal="center" vertical="center" wrapText="1"/>
    </xf>
    <xf numFmtId="0" fontId="29" fillId="0" borderId="0" xfId="38" applyFont="1" applyFill="1" applyBorder="1" applyAlignment="1" applyProtection="1">
      <alignment horizontal="left" vertical="center" wrapText="1" indent="1"/>
    </xf>
    <xf numFmtId="0" fontId="36" fillId="0" borderId="15" xfId="38" applyFont="1" applyFill="1" applyBorder="1" applyAlignment="1" applyProtection="1">
      <alignment horizontal="left" vertical="center" wrapText="1"/>
    </xf>
    <xf numFmtId="0" fontId="36" fillId="0" borderId="0" xfId="38" applyFont="1" applyFill="1" applyBorder="1" applyAlignment="1" applyProtection="1">
      <alignment vertical="center" wrapText="1"/>
    </xf>
    <xf numFmtId="0" fontId="32" fillId="0" borderId="37" xfId="41" applyFont="1" applyFill="1" applyBorder="1" applyAlignment="1" applyProtection="1">
      <alignment horizontal="left" vertical="center" wrapText="1" indent="1"/>
    </xf>
    <xf numFmtId="0" fontId="32" fillId="0" borderId="37" xfId="41" applyFont="1" applyFill="1" applyBorder="1" applyAlignment="1" applyProtection="1">
      <alignment vertical="center" wrapText="1"/>
    </xf>
    <xf numFmtId="0" fontId="42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0" fontId="34" fillId="0" borderId="10" xfId="38" applyFont="1" applyFill="1" applyBorder="1" applyAlignment="1" applyProtection="1">
      <alignment horizontal="center" vertical="center" wrapText="1"/>
    </xf>
    <xf numFmtId="49" fontId="36" fillId="0" borderId="11" xfId="41" applyNumberFormat="1" applyFont="1" applyFill="1" applyBorder="1" applyAlignment="1" applyProtection="1">
      <alignment horizontal="left" vertical="center" wrapText="1" indent="1"/>
    </xf>
    <xf numFmtId="0" fontId="34" fillId="0" borderId="23" xfId="38" applyFont="1" applyFill="1" applyBorder="1" applyAlignment="1" applyProtection="1">
      <alignment horizontal="center" vertical="center" wrapText="1"/>
    </xf>
    <xf numFmtId="0" fontId="32" fillId="0" borderId="27" xfId="41" applyFont="1" applyFill="1" applyBorder="1" applyAlignment="1" applyProtection="1">
      <alignment horizontal="left" vertical="center" wrapText="1" indent="1"/>
    </xf>
    <xf numFmtId="0" fontId="36" fillId="0" borderId="37" xfId="38" applyFont="1" applyFill="1" applyBorder="1" applyAlignment="1" applyProtection="1">
      <alignment horizontal="center" vertical="center" wrapText="1"/>
    </xf>
    <xf numFmtId="0" fontId="29" fillId="0" borderId="37" xfId="38" applyFont="1" applyFill="1" applyBorder="1" applyAlignment="1" applyProtection="1">
      <alignment horizontal="left" vertical="center" wrapText="1" indent="1"/>
    </xf>
    <xf numFmtId="0" fontId="24" fillId="0" borderId="15" xfId="38" applyFill="1" applyBorder="1" applyAlignment="1" applyProtection="1">
      <alignment horizontal="left" vertical="center" wrapText="1"/>
    </xf>
    <xf numFmtId="0" fontId="24" fillId="0" borderId="0" xfId="38" applyFill="1" applyBorder="1" applyAlignment="1" applyProtection="1">
      <alignment vertical="center" wrapText="1"/>
    </xf>
    <xf numFmtId="0" fontId="31" fillId="0" borderId="36" xfId="38" applyFont="1" applyFill="1" applyBorder="1" applyAlignment="1" applyProtection="1">
      <alignment horizontal="left" vertical="center"/>
    </xf>
    <xf numFmtId="0" fontId="43" fillId="0" borderId="36" xfId="38" applyFont="1" applyFill="1" applyBorder="1" applyAlignment="1" applyProtection="1">
      <alignment vertical="center" wrapText="1"/>
    </xf>
    <xf numFmtId="0" fontId="31" fillId="0" borderId="44" xfId="38" applyFont="1" applyFill="1" applyBorder="1" applyAlignment="1" applyProtection="1">
      <alignment vertical="center" wrapText="1"/>
    </xf>
    <xf numFmtId="0" fontId="31" fillId="0" borderId="27" xfId="38" applyFont="1" applyFill="1" applyBorder="1" applyAlignment="1" applyProtection="1">
      <alignment horizontal="left" vertical="center"/>
    </xf>
    <xf numFmtId="0" fontId="43" fillId="0" borderId="39" xfId="38" applyFont="1" applyFill="1" applyBorder="1" applyAlignment="1" applyProtection="1">
      <alignment vertical="center" wrapText="1"/>
    </xf>
    <xf numFmtId="0" fontId="24" fillId="0" borderId="0" xfId="38" applyFill="1" applyAlignment="1">
      <alignment horizontal="left" vertical="center" wrapText="1"/>
    </xf>
    <xf numFmtId="3" fontId="2" fillId="0" borderId="45" xfId="0" applyNumberFormat="1" applyFont="1" applyFill="1" applyBorder="1" applyAlignment="1">
      <alignment horizontal="right" vertical="center" wrapText="1"/>
    </xf>
    <xf numFmtId="0" fontId="2" fillId="1" borderId="36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2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2" fillId="0" borderId="4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7" xfId="0" applyNumberFormat="1" applyFont="1" applyFill="1" applyBorder="1" applyAlignment="1">
      <alignment vertical="center" wrapText="1"/>
    </xf>
    <xf numFmtId="3" fontId="2" fillId="24" borderId="37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6" xfId="0" applyNumberFormat="1" applyFont="1" applyFill="1" applyBorder="1" applyAlignment="1">
      <alignment vertical="center" wrapText="1"/>
    </xf>
    <xf numFmtId="0" fontId="2" fillId="24" borderId="47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5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0" fontId="2" fillId="24" borderId="37" xfId="0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2" fillId="1" borderId="37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2" fillId="1" borderId="44" xfId="0" applyFont="1" applyFill="1" applyBorder="1" applyAlignment="1">
      <alignment horizontal="right" vertical="center"/>
    </xf>
    <xf numFmtId="3" fontId="2" fillId="1" borderId="3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7" xfId="0" applyFont="1" applyFill="1" applyBorder="1" applyAlignment="1">
      <alignment horizontal="right" vertical="center"/>
    </xf>
    <xf numFmtId="0" fontId="34" fillId="0" borderId="36" xfId="38" applyFont="1" applyFill="1" applyBorder="1" applyAlignment="1" applyProtection="1">
      <alignment vertical="center" wrapText="1"/>
    </xf>
    <xf numFmtId="0" fontId="32" fillId="0" borderId="21" xfId="38" applyFont="1" applyFill="1" applyBorder="1" applyAlignment="1" applyProtection="1">
      <alignment horizontal="center" vertical="center" wrapText="1"/>
    </xf>
    <xf numFmtId="49" fontId="36" fillId="0" borderId="20" xfId="38" applyNumberFormat="1" applyFont="1" applyFill="1" applyBorder="1" applyAlignment="1" applyProtection="1">
      <alignment horizontal="center" vertical="center" wrapText="1"/>
    </xf>
    <xf numFmtId="0" fontId="36" fillId="0" borderId="26" xfId="41" applyFont="1" applyFill="1" applyBorder="1" applyAlignment="1" applyProtection="1">
      <alignment horizontal="left" vertical="center" wrapText="1" indent="1"/>
    </xf>
    <xf numFmtId="0" fontId="49" fillId="0" borderId="0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46" fillId="0" borderId="54" xfId="40" applyFont="1" applyBorder="1" applyAlignment="1">
      <alignment horizontal="center"/>
    </xf>
    <xf numFmtId="0" fontId="46" fillId="0" borderId="52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2" xfId="40" applyBorder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46" fillId="0" borderId="70" xfId="40" applyFont="1" applyBorder="1" applyAlignment="1"/>
    <xf numFmtId="0" fontId="46" fillId="0" borderId="54" xfId="40" applyFont="1" applyBorder="1" applyAlignment="1"/>
    <xf numFmtId="0" fontId="46" fillId="0" borderId="71" xfId="40" applyFont="1" applyBorder="1" applyAlignment="1"/>
    <xf numFmtId="0" fontId="46" fillId="0" borderId="52" xfId="40" applyFont="1" applyBorder="1" applyAlignment="1"/>
    <xf numFmtId="0" fontId="21" fillId="0" borderId="46" xfId="40" applyBorder="1" applyAlignment="1"/>
    <xf numFmtId="0" fontId="21" fillId="0" borderId="17" xfId="40" applyBorder="1" applyAlignment="1"/>
    <xf numFmtId="0" fontId="48" fillId="0" borderId="17" xfId="40" applyFont="1" applyBorder="1" applyAlignment="1"/>
    <xf numFmtId="0" fontId="46" fillId="0" borderId="18" xfId="40" applyFont="1" applyBorder="1" applyAlignment="1"/>
    <xf numFmtId="0" fontId="46" fillId="0" borderId="43" xfId="40" applyFont="1" applyBorder="1" applyAlignment="1"/>
    <xf numFmtId="0" fontId="46" fillId="0" borderId="18" xfId="40" applyFont="1" applyBorder="1" applyAlignment="1">
      <alignment horizontal="center"/>
    </xf>
    <xf numFmtId="0" fontId="46" fillId="0" borderId="43" xfId="40" applyFont="1" applyBorder="1" applyAlignment="1">
      <alignment horizontal="center"/>
    </xf>
    <xf numFmtId="3" fontId="2" fillId="24" borderId="61" xfId="0" applyNumberFormat="1" applyFont="1" applyFill="1" applyBorder="1" applyAlignment="1">
      <alignment vertical="center" wrapText="1"/>
    </xf>
    <xf numFmtId="3" fontId="2" fillId="24" borderId="34" xfId="0" applyNumberFormat="1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4" xfId="39" applyBorder="1" applyAlignment="1"/>
    <xf numFmtId="0" fontId="21" fillId="0" borderId="12" xfId="39" applyBorder="1" applyAlignment="1"/>
    <xf numFmtId="0" fontId="21" fillId="0" borderId="71" xfId="39" applyBorder="1" applyAlignment="1"/>
    <xf numFmtId="0" fontId="46" fillId="0" borderId="46" xfId="39" applyFont="1" applyBorder="1" applyAlignment="1"/>
    <xf numFmtId="0" fontId="47" fillId="0" borderId="46" xfId="39" applyFont="1" applyBorder="1" applyAlignment="1"/>
    <xf numFmtId="0" fontId="21" fillId="0" borderId="46" xfId="39" applyBorder="1" applyAlignment="1"/>
    <xf numFmtId="0" fontId="46" fillId="0" borderId="46" xfId="39" applyFont="1" applyBorder="1" applyAlignment="1">
      <alignment wrapText="1"/>
    </xf>
    <xf numFmtId="0" fontId="46" fillId="0" borderId="71" xfId="39" applyFont="1" applyBorder="1" applyAlignment="1"/>
    <xf numFmtId="0" fontId="46" fillId="0" borderId="34" xfId="39" applyFont="1" applyBorder="1" applyAlignment="1"/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3" fillId="0" borderId="69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2" xfId="0" applyFont="1" applyBorder="1" applyAlignment="1">
      <alignment horizontal="right" vertical="center" wrapText="1"/>
    </xf>
    <xf numFmtId="0" fontId="3" fillId="26" borderId="72" xfId="0" applyFont="1" applyFill="1" applyBorder="1" applyAlignment="1">
      <alignment horizontal="center" vertical="center" wrapText="1"/>
    </xf>
    <xf numFmtId="0" fontId="2" fillId="27" borderId="67" xfId="0" applyFont="1" applyFill="1" applyBorder="1" applyAlignment="1">
      <alignment horizontal="right" vertical="center" wrapText="1"/>
    </xf>
    <xf numFmtId="0" fontId="3" fillId="26" borderId="69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3" fillId="0" borderId="7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7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51" fillId="0" borderId="3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81" xfId="0" applyFont="1" applyBorder="1" applyAlignment="1">
      <alignment horizontal="center" vertical="center" wrapText="1"/>
    </xf>
    <xf numFmtId="0" fontId="54" fillId="0" borderId="77" xfId="0" applyFont="1" applyBorder="1" applyAlignment="1">
      <alignment vertical="center" wrapText="1"/>
    </xf>
    <xf numFmtId="0" fontId="54" fillId="0" borderId="69" xfId="0" applyFont="1" applyBorder="1" applyAlignment="1">
      <alignment vertical="center" wrapText="1"/>
    </xf>
    <xf numFmtId="49" fontId="3" fillId="0" borderId="69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>
      <alignment horizontal="center" vertical="center" wrapText="1"/>
    </xf>
    <xf numFmtId="0" fontId="54" fillId="0" borderId="78" xfId="0" applyFont="1" applyBorder="1" applyAlignment="1">
      <alignment vertical="center"/>
    </xf>
    <xf numFmtId="0" fontId="54" fillId="0" borderId="77" xfId="0" applyFont="1" applyBorder="1" applyAlignment="1">
      <alignment vertical="center"/>
    </xf>
    <xf numFmtId="0" fontId="51" fillId="0" borderId="0" xfId="0" applyFont="1" applyAlignment="1">
      <alignment horizontal="left" vertical="center" indent="15"/>
    </xf>
    <xf numFmtId="0" fontId="3" fillId="0" borderId="83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74" xfId="0" applyFont="1" applyBorder="1" applyAlignment="1">
      <alignment horizontal="center" vertical="center" wrapText="1"/>
    </xf>
    <xf numFmtId="0" fontId="46" fillId="0" borderId="70" xfId="39" applyFont="1" applyBorder="1" applyAlignment="1">
      <alignment horizontal="left" wrapText="1"/>
    </xf>
    <xf numFmtId="0" fontId="48" fillId="0" borderId="46" xfId="39" applyFont="1" applyBorder="1" applyAlignment="1"/>
    <xf numFmtId="0" fontId="48" fillId="0" borderId="70" xfId="39" applyFont="1" applyBorder="1" applyAlignment="1">
      <alignment wrapText="1"/>
    </xf>
    <xf numFmtId="0" fontId="3" fillId="0" borderId="51" xfId="0" applyFont="1" applyBorder="1" applyAlignment="1">
      <alignment horizontal="right" vertical="center" wrapText="1"/>
    </xf>
    <xf numFmtId="0" fontId="54" fillId="0" borderId="51" xfId="0" applyFont="1" applyBorder="1" applyAlignment="1">
      <alignment horizontal="right" vertical="center" wrapText="1"/>
    </xf>
    <xf numFmtId="0" fontId="2" fillId="0" borderId="51" xfId="0" applyFont="1" applyBorder="1" applyAlignment="1">
      <alignment vertical="center" wrapText="1"/>
    </xf>
    <xf numFmtId="3" fontId="3" fillId="0" borderId="32" xfId="0" applyNumberFormat="1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54" xfId="39" applyNumberFormat="1" applyBorder="1" applyAlignment="1"/>
    <xf numFmtId="3" fontId="21" fillId="0" borderId="59" xfId="39" applyNumberFormat="1" applyBorder="1" applyAlignment="1"/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57" xfId="0" applyNumberFormat="1" applyFont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3" fontId="2" fillId="24" borderId="3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0" fontId="48" fillId="0" borderId="46" xfId="40" applyFont="1" applyBorder="1" applyAlignment="1"/>
    <xf numFmtId="3" fontId="0" fillId="0" borderId="0" xfId="0" applyNumberFormat="1"/>
    <xf numFmtId="3" fontId="3" fillId="0" borderId="69" xfId="0" applyNumberFormat="1" applyFont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/>
    </xf>
    <xf numFmtId="3" fontId="2" fillId="24" borderId="37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 wrapText="1"/>
    </xf>
    <xf numFmtId="0" fontId="46" fillId="0" borderId="36" xfId="40" applyFont="1" applyBorder="1" applyAlignment="1"/>
    <xf numFmtId="0" fontId="46" fillId="0" borderId="40" xfId="40" applyFont="1" applyBorder="1" applyAlignment="1">
      <alignment horizontal="center"/>
    </xf>
    <xf numFmtId="0" fontId="46" fillId="0" borderId="33" xfId="40" applyFont="1" applyBorder="1" applyAlignment="1">
      <alignment horizontal="center"/>
    </xf>
    <xf numFmtId="0" fontId="55" fillId="0" borderId="11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1" fontId="55" fillId="0" borderId="11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1" fontId="56" fillId="0" borderId="75" xfId="0" applyNumberFormat="1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2" fillId="26" borderId="58" xfId="0" applyFont="1" applyFill="1" applyBorder="1" applyAlignment="1">
      <alignment horizontal="right" vertical="center" wrapText="1"/>
    </xf>
    <xf numFmtId="0" fontId="3" fillId="0" borderId="87" xfId="0" applyFont="1" applyBorder="1" applyAlignment="1">
      <alignment vertical="center" wrapText="1"/>
    </xf>
    <xf numFmtId="3" fontId="21" fillId="0" borderId="0" xfId="39" applyNumberFormat="1"/>
    <xf numFmtId="0" fontId="2" fillId="0" borderId="69" xfId="0" applyFont="1" applyBorder="1" applyAlignment="1">
      <alignment horizontal="center" vertical="center"/>
    </xf>
    <xf numFmtId="3" fontId="2" fillId="24" borderId="38" xfId="0" applyNumberFormat="1" applyFont="1" applyFill="1" applyBorder="1" applyAlignment="1">
      <alignment horizontal="center" vertical="center" wrapText="1"/>
    </xf>
    <xf numFmtId="3" fontId="2" fillId="24" borderId="88" xfId="0" applyNumberFormat="1" applyFont="1" applyFill="1" applyBorder="1" applyAlignment="1">
      <alignment horizontal="center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62" xfId="0" applyNumberFormat="1" applyFont="1" applyFill="1" applyBorder="1" applyAlignment="1">
      <alignment horizontal="right" vertical="center" wrapText="1"/>
    </xf>
    <xf numFmtId="3" fontId="2" fillId="1" borderId="40" xfId="0" applyNumberFormat="1" applyFont="1" applyFill="1" applyBorder="1" applyAlignment="1">
      <alignment horizontal="right" vertical="center"/>
    </xf>
    <xf numFmtId="3" fontId="2" fillId="24" borderId="40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24" borderId="54" xfId="0" applyNumberFormat="1" applyFont="1" applyFill="1" applyBorder="1" applyAlignment="1">
      <alignment horizontal="center" vertical="center" wrapText="1"/>
    </xf>
    <xf numFmtId="3" fontId="2" fillId="24" borderId="89" xfId="0" applyNumberFormat="1" applyFont="1" applyFill="1" applyBorder="1" applyAlignment="1">
      <alignment horizontal="center" vertical="center" wrapText="1"/>
    </xf>
    <xf numFmtId="3" fontId="2" fillId="24" borderId="40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vertical="center"/>
    </xf>
    <xf numFmtId="0" fontId="2" fillId="0" borderId="88" xfId="0" applyFont="1" applyFill="1" applyBorder="1" applyAlignment="1">
      <alignment horizontal="right" vertical="center"/>
    </xf>
    <xf numFmtId="3" fontId="21" fillId="0" borderId="42" xfId="40" applyNumberFormat="1" applyBorder="1" applyAlignment="1">
      <alignment horizontal="center"/>
    </xf>
    <xf numFmtId="0" fontId="3" fillId="0" borderId="58" xfId="0" applyFont="1" applyBorder="1" applyAlignment="1">
      <alignment horizontal="right" vertical="center" wrapText="1"/>
    </xf>
    <xf numFmtId="0" fontId="29" fillId="0" borderId="40" xfId="38" applyFont="1" applyFill="1" applyBorder="1" applyAlignment="1" applyProtection="1">
      <alignment horizontal="center" vertical="center" wrapText="1"/>
    </xf>
    <xf numFmtId="0" fontId="57" fillId="0" borderId="11" xfId="38" applyFont="1" applyFill="1" applyBorder="1" applyAlignment="1">
      <alignment horizontal="center" vertical="center" wrapText="1"/>
    </xf>
    <xf numFmtId="164" fontId="34" fillId="0" borderId="40" xfId="38" applyNumberFormat="1" applyFont="1" applyFill="1" applyBorder="1" applyAlignment="1" applyProtection="1">
      <alignment vertical="center" wrapText="1"/>
    </xf>
    <xf numFmtId="164" fontId="26" fillId="0" borderId="45" xfId="38" applyNumberFormat="1" applyFont="1" applyFill="1" applyBorder="1" applyAlignment="1" applyProtection="1">
      <alignment vertical="center" wrapText="1"/>
      <protection locked="0"/>
    </xf>
    <xf numFmtId="164" fontId="26" fillId="0" borderId="17" xfId="38" applyNumberFormat="1" applyFont="1" applyFill="1" applyBorder="1" applyAlignment="1" applyProtection="1">
      <alignment vertical="center" wrapText="1"/>
      <protection locked="0"/>
    </xf>
    <xf numFmtId="164" fontId="26" fillId="0" borderId="89" xfId="38" applyNumberFormat="1" applyFont="1" applyFill="1" applyBorder="1" applyAlignment="1" applyProtection="1">
      <alignment vertical="center" wrapText="1"/>
      <protection locked="0"/>
    </xf>
    <xf numFmtId="164" fontId="26" fillId="0" borderId="59" xfId="38" applyNumberFormat="1" applyFont="1" applyFill="1" applyBorder="1" applyAlignment="1" applyProtection="1">
      <alignment vertical="center" wrapText="1"/>
      <protection locked="0"/>
    </xf>
    <xf numFmtId="164" fontId="26" fillId="0" borderId="52" xfId="38" applyNumberFormat="1" applyFont="1" applyFill="1" applyBorder="1" applyAlignment="1" applyProtection="1">
      <alignment vertical="center" wrapText="1"/>
      <protection locked="0"/>
    </xf>
    <xf numFmtId="164" fontId="26" fillId="0" borderId="54" xfId="38" applyNumberFormat="1" applyFont="1" applyFill="1" applyBorder="1" applyAlignment="1" applyProtection="1">
      <alignment vertical="center" wrapText="1"/>
      <protection locked="0"/>
    </xf>
    <xf numFmtId="164" fontId="34" fillId="0" borderId="40" xfId="38" applyNumberFormat="1" applyFont="1" applyFill="1" applyBorder="1" applyAlignment="1" applyProtection="1">
      <alignment vertical="center" wrapText="1"/>
      <protection locked="0"/>
    </xf>
    <xf numFmtId="164" fontId="34" fillId="0" borderId="89" xfId="38" applyNumberFormat="1" applyFont="1" applyFill="1" applyBorder="1" applyAlignment="1" applyProtection="1">
      <alignment vertical="center" wrapText="1"/>
      <protection locked="0"/>
    </xf>
    <xf numFmtId="164" fontId="34" fillId="0" borderId="54" xfId="38" applyNumberFormat="1" applyFont="1" applyFill="1" applyBorder="1" applyAlignment="1" applyProtection="1">
      <alignment vertical="center" wrapText="1"/>
      <protection locked="0"/>
    </xf>
    <xf numFmtId="0" fontId="32" fillId="0" borderId="40" xfId="38" applyFont="1" applyFill="1" applyBorder="1" applyAlignment="1" applyProtection="1">
      <alignment horizontal="right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>
      <alignment horizontal="center" vertical="center" wrapText="1"/>
    </xf>
    <xf numFmtId="0" fontId="37" fillId="0" borderId="11" xfId="38" applyFont="1" applyFill="1" applyBorder="1" applyAlignment="1">
      <alignment vertical="center" wrapText="1"/>
    </xf>
    <xf numFmtId="0" fontId="24" fillId="0" borderId="11" xfId="38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41" xfId="0" applyNumberFormat="1" applyFont="1" applyFill="1" applyBorder="1" applyAlignment="1">
      <alignment horizontal="center" vertical="center"/>
    </xf>
    <xf numFmtId="3" fontId="2" fillId="24" borderId="31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1" xfId="0" applyNumberFormat="1" applyFont="1" applyFill="1" applyBorder="1" applyAlignment="1">
      <alignment horizontal="center" vertical="center"/>
    </xf>
    <xf numFmtId="3" fontId="2" fillId="24" borderId="56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6" xfId="0" applyNumberFormat="1" applyFont="1" applyFill="1" applyBorder="1" applyAlignment="1">
      <alignment horizontal="center" vertical="center" wrapText="1"/>
    </xf>
    <xf numFmtId="3" fontId="2" fillId="24" borderId="42" xfId="0" applyNumberFormat="1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 wrapText="1"/>
    </xf>
    <xf numFmtId="3" fontId="2" fillId="24" borderId="29" xfId="0" applyNumberFormat="1" applyFont="1" applyFill="1" applyBorder="1" applyAlignment="1">
      <alignment horizontal="center" vertical="center" wrapText="1"/>
    </xf>
    <xf numFmtId="0" fontId="48" fillId="0" borderId="0" xfId="39" applyFont="1" applyAlignment="1">
      <alignment horizontal="right"/>
    </xf>
    <xf numFmtId="0" fontId="21" fillId="0" borderId="0" xfId="39" applyFont="1" applyAlignment="1">
      <alignment horizontal="right"/>
    </xf>
    <xf numFmtId="0" fontId="48" fillId="0" borderId="0" xfId="39" applyFont="1" applyAlignment="1">
      <alignment horizontal="center"/>
    </xf>
    <xf numFmtId="0" fontId="21" fillId="0" borderId="0" xfId="39" applyAlignment="1">
      <alignment horizontal="center"/>
    </xf>
    <xf numFmtId="3" fontId="21" fillId="0" borderId="29" xfId="39" applyNumberFormat="1" applyBorder="1" applyAlignment="1">
      <alignment horizontal="center" wrapText="1"/>
    </xf>
    <xf numFmtId="3" fontId="21" fillId="0" borderId="25" xfId="39" applyNumberFormat="1" applyBorder="1" applyAlignment="1">
      <alignment horizontal="center" wrapText="1"/>
    </xf>
    <xf numFmtId="0" fontId="21" fillId="0" borderId="56" xfId="39" applyBorder="1" applyAlignment="1">
      <alignment horizontal="center" wrapText="1"/>
    </xf>
    <xf numFmtId="0" fontId="21" fillId="0" borderId="25" xfId="39" applyBorder="1" applyAlignment="1">
      <alignment horizont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3" fillId="0" borderId="11" xfId="0" applyFont="1" applyBorder="1"/>
    <xf numFmtId="0" fontId="2" fillId="1" borderId="40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3" fontId="45" fillId="24" borderId="1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2" fillId="1" borderId="3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3" fontId="2" fillId="24" borderId="59" xfId="0" applyNumberFormat="1" applyFont="1" applyFill="1" applyBorder="1" applyAlignment="1">
      <alignment horizontal="center" vertical="center" wrapText="1"/>
    </xf>
    <xf numFmtId="3" fontId="2" fillId="24" borderId="60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3" xfId="0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3" fontId="2" fillId="24" borderId="61" xfId="0" applyNumberFormat="1" applyFont="1" applyFill="1" applyBorder="1" applyAlignment="1">
      <alignment horizontal="center" vertical="center"/>
    </xf>
    <xf numFmtId="3" fontId="2" fillId="24" borderId="6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center"/>
    </xf>
    <xf numFmtId="3" fontId="2" fillId="24" borderId="45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3" fontId="2" fillId="24" borderId="36" xfId="0" applyNumberFormat="1" applyFont="1" applyFill="1" applyBorder="1" applyAlignment="1">
      <alignment horizontal="center" vertical="center" shrinkToFit="1"/>
    </xf>
    <xf numFmtId="3" fontId="2" fillId="24" borderId="39" xfId="0" applyNumberFormat="1" applyFont="1" applyFill="1" applyBorder="1" applyAlignment="1">
      <alignment horizontal="center" vertical="center" shrinkToFit="1"/>
    </xf>
    <xf numFmtId="0" fontId="2" fillId="1" borderId="36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2" fillId="24" borderId="36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25" borderId="40" xfId="0" applyFont="1" applyFill="1" applyBorder="1" applyAlignment="1">
      <alignment horizontal="left" vertical="center"/>
    </xf>
    <xf numFmtId="0" fontId="2" fillId="25" borderId="44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top" wrapText="1"/>
    </xf>
    <xf numFmtId="0" fontId="48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0" fontId="46" fillId="0" borderId="61" xfId="40" applyFont="1" applyBorder="1" applyAlignment="1">
      <alignment horizontal="center"/>
    </xf>
    <xf numFmtId="0" fontId="46" fillId="0" borderId="62" xfId="40" applyFont="1" applyBorder="1" applyAlignment="1">
      <alignment horizontal="center"/>
    </xf>
    <xf numFmtId="0" fontId="46" fillId="0" borderId="57" xfId="40" applyFont="1" applyBorder="1" applyAlignment="1">
      <alignment horizontal="center"/>
    </xf>
    <xf numFmtId="0" fontId="51" fillId="0" borderId="0" xfId="0" applyFont="1" applyAlignment="1">
      <alignment horizontal="right" vertical="center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36" xfId="0" applyFont="1" applyFill="1" applyBorder="1" applyAlignment="1">
      <alignment horizontal="center" vertical="center" wrapText="1"/>
    </xf>
    <xf numFmtId="0" fontId="2" fillId="27" borderId="67" xfId="0" applyFont="1" applyFill="1" applyBorder="1" applyAlignment="1">
      <alignment horizontal="center" vertical="center" wrapText="1"/>
    </xf>
    <xf numFmtId="0" fontId="2" fillId="26" borderId="46" xfId="0" applyFont="1" applyFill="1" applyBorder="1" applyAlignment="1">
      <alignment horizontal="center" vertical="center" wrapText="1"/>
    </xf>
    <xf numFmtId="0" fontId="2" fillId="26" borderId="58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1" fillId="26" borderId="63" xfId="0" applyFont="1" applyFill="1" applyBorder="1" applyAlignment="1">
      <alignment vertical="center" wrapText="1"/>
    </xf>
    <xf numFmtId="0" fontId="51" fillId="26" borderId="69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8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38" applyFont="1" applyFill="1" applyBorder="1" applyAlignment="1" applyProtection="1">
      <alignment horizontal="center" vertical="center"/>
      <protection locked="0"/>
    </xf>
    <xf numFmtId="0" fontId="29" fillId="0" borderId="0" xfId="38" applyFont="1" applyFill="1" applyBorder="1" applyAlignment="1" applyProtection="1">
      <alignment horizontal="center" vertical="center"/>
      <protection locked="0"/>
    </xf>
    <xf numFmtId="0" fontId="29" fillId="0" borderId="15" xfId="38" applyFont="1" applyFill="1" applyBorder="1" applyAlignment="1" applyProtection="1">
      <alignment horizontal="right" vertical="center"/>
      <protection locked="0"/>
    </xf>
    <xf numFmtId="0" fontId="29" fillId="0" borderId="0" xfId="38" applyFont="1" applyFill="1" applyBorder="1" applyAlignment="1" applyProtection="1">
      <alignment horizontal="right" vertical="center"/>
      <protection locked="0"/>
    </xf>
    <xf numFmtId="0" fontId="44" fillId="0" borderId="0" xfId="38" applyFont="1" applyFill="1" applyBorder="1" applyAlignment="1">
      <alignment horizontal="left" vertical="top" wrapText="1"/>
    </xf>
    <xf numFmtId="0" fontId="29" fillId="0" borderId="61" xfId="38" applyFont="1" applyFill="1" applyBorder="1" applyAlignment="1" applyProtection="1">
      <alignment horizontal="center" vertical="center" wrapText="1"/>
    </xf>
    <xf numFmtId="0" fontId="29" fillId="0" borderId="62" xfId="38" applyFont="1" applyFill="1" applyBorder="1" applyAlignment="1" applyProtection="1">
      <alignment horizontal="center" vertical="center" wrapText="1"/>
    </xf>
    <xf numFmtId="0" fontId="29" fillId="0" borderId="36" xfId="38" applyFont="1" applyFill="1" applyBorder="1" applyAlignment="1" applyProtection="1">
      <alignment horizontal="center" vertical="center" wrapText="1"/>
    </xf>
    <xf numFmtId="0" fontId="29" fillId="0" borderId="44" xfId="38" applyFont="1" applyFill="1" applyBorder="1" applyAlignment="1" applyProtection="1">
      <alignment horizontal="center" vertical="center" wrapText="1"/>
    </xf>
    <xf numFmtId="0" fontId="29" fillId="0" borderId="39" xfId="38" applyFont="1" applyFill="1" applyBorder="1" applyAlignment="1" applyProtection="1">
      <alignment horizontal="center"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KVRENMUNK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115" zoomScaleNormal="100" zoomScaleSheetLayoutView="115" workbookViewId="0">
      <selection sqref="A1:M1"/>
    </sheetView>
  </sheetViews>
  <sheetFormatPr defaultRowHeight="12.75" x14ac:dyDescent="0.2"/>
  <cols>
    <col min="1" max="1" width="35.5703125" style="121" customWidth="1"/>
    <col min="2" max="2" width="7.7109375" style="122" customWidth="1"/>
    <col min="3" max="4" width="10.42578125" style="121" customWidth="1"/>
    <col min="5" max="5" width="10.85546875" style="121" bestFit="1" customWidth="1"/>
    <col min="6" max="12" width="10.42578125" style="121" customWidth="1"/>
    <col min="13" max="13" width="12.42578125" style="121" customWidth="1"/>
    <col min="14" max="16384" width="9.140625" style="120"/>
  </cols>
  <sheetData>
    <row r="1" spans="1:15" ht="15.75" customHeight="1" x14ac:dyDescent="0.2">
      <c r="A1" s="332" t="s">
        <v>324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5" ht="15.75" customHeight="1" x14ac:dyDescent="0.2"/>
    <row r="3" spans="1:15" ht="15.75" customHeight="1" x14ac:dyDescent="0.2">
      <c r="A3" s="331" t="s">
        <v>204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5" ht="15.75" customHeight="1" x14ac:dyDescent="0.2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ht="9" customHeight="1" thickBot="1" x14ac:dyDescent="0.25"/>
    <row r="6" spans="1:15" s="123" customFormat="1" ht="21" customHeight="1" x14ac:dyDescent="0.2">
      <c r="A6" s="335" t="s">
        <v>4</v>
      </c>
      <c r="B6" s="338" t="s">
        <v>112</v>
      </c>
      <c r="C6" s="333" t="s">
        <v>53</v>
      </c>
      <c r="D6" s="333"/>
      <c r="E6" s="333"/>
      <c r="F6" s="333"/>
      <c r="G6" s="333"/>
      <c r="H6" s="333"/>
      <c r="I6" s="333"/>
      <c r="J6" s="333"/>
      <c r="K6" s="333"/>
      <c r="L6" s="333"/>
      <c r="M6" s="334"/>
    </row>
    <row r="7" spans="1:15" s="125" customFormat="1" ht="42.75" customHeight="1" x14ac:dyDescent="0.2">
      <c r="A7" s="336"/>
      <c r="B7" s="339"/>
      <c r="C7" s="343" t="s">
        <v>113</v>
      </c>
      <c r="D7" s="343" t="s">
        <v>114</v>
      </c>
      <c r="E7" s="343" t="s">
        <v>115</v>
      </c>
      <c r="F7" s="343" t="s">
        <v>116</v>
      </c>
      <c r="G7" s="343" t="s">
        <v>117</v>
      </c>
      <c r="H7" s="343" t="s">
        <v>118</v>
      </c>
      <c r="I7" s="343" t="s">
        <v>119</v>
      </c>
      <c r="J7" s="343" t="s">
        <v>120</v>
      </c>
      <c r="K7" s="343" t="s">
        <v>121</v>
      </c>
      <c r="L7" s="343" t="s">
        <v>122</v>
      </c>
      <c r="M7" s="341" t="s">
        <v>123</v>
      </c>
    </row>
    <row r="8" spans="1:15" s="126" customFormat="1" ht="12.75" customHeight="1" thickBot="1" x14ac:dyDescent="0.25">
      <c r="A8" s="337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2"/>
    </row>
    <row r="9" spans="1:15" ht="25.5" customHeight="1" thickBot="1" x14ac:dyDescent="0.25">
      <c r="A9" s="272" t="s">
        <v>124</v>
      </c>
      <c r="B9" s="273">
        <v>900020</v>
      </c>
      <c r="C9" s="274"/>
      <c r="D9" s="30">
        <f>'2'!B9</f>
        <v>15400000</v>
      </c>
      <c r="E9" s="30"/>
      <c r="F9" s="30"/>
      <c r="G9" s="30"/>
      <c r="H9" s="30"/>
      <c r="I9" s="30"/>
      <c r="J9" s="30"/>
      <c r="K9" s="30"/>
      <c r="L9" s="30"/>
      <c r="M9" s="275">
        <f>SUM(D9:L9)</f>
        <v>15400000</v>
      </c>
      <c r="N9" s="128"/>
      <c r="O9" s="121"/>
    </row>
    <row r="10" spans="1:15" ht="25.5" customHeight="1" thickBot="1" x14ac:dyDescent="0.25">
      <c r="A10" s="129" t="s">
        <v>125</v>
      </c>
      <c r="B10" s="203" t="s">
        <v>197</v>
      </c>
      <c r="C10" s="30"/>
      <c r="D10" s="30"/>
      <c r="E10" s="30">
        <v>88458000</v>
      </c>
      <c r="F10" s="30">
        <v>37940130</v>
      </c>
      <c r="G10" s="30"/>
      <c r="H10" s="30"/>
      <c r="I10" s="30"/>
      <c r="J10" s="30"/>
      <c r="K10" s="30"/>
      <c r="L10" s="30"/>
      <c r="M10" s="127">
        <f t="shared" ref="M10:M16" si="0">SUM(C10:L10)</f>
        <v>126398130</v>
      </c>
      <c r="N10" s="128"/>
      <c r="O10" s="121"/>
    </row>
    <row r="11" spans="1:15" ht="25.5" customHeight="1" thickBot="1" x14ac:dyDescent="0.25">
      <c r="A11" s="129" t="s">
        <v>126</v>
      </c>
      <c r="B11" s="203" t="s">
        <v>198</v>
      </c>
      <c r="C11" s="30"/>
      <c r="D11" s="30"/>
      <c r="E11" s="30">
        <v>9846350</v>
      </c>
      <c r="F11" s="30"/>
      <c r="G11" s="30"/>
      <c r="H11" s="30"/>
      <c r="I11" s="30"/>
      <c r="J11" s="30">
        <f>'2'!E42</f>
        <v>36058900</v>
      </c>
      <c r="K11" s="30"/>
      <c r="L11" s="30"/>
      <c r="M11" s="127">
        <f t="shared" si="0"/>
        <v>45905250</v>
      </c>
      <c r="N11" s="128"/>
      <c r="O11" s="121"/>
    </row>
    <row r="12" spans="1:15" ht="25.5" customHeight="1" thickBot="1" x14ac:dyDescent="0.25">
      <c r="A12" s="129" t="s">
        <v>127</v>
      </c>
      <c r="B12" s="203" t="s">
        <v>199</v>
      </c>
      <c r="C12" s="30"/>
      <c r="D12" s="30"/>
      <c r="E12" s="30"/>
      <c r="F12" s="30">
        <v>1200000</v>
      </c>
      <c r="G12" s="30"/>
      <c r="H12" s="30"/>
      <c r="I12" s="30"/>
      <c r="J12" s="30"/>
      <c r="K12" s="30"/>
      <c r="L12" s="30"/>
      <c r="M12" s="127">
        <f t="shared" si="0"/>
        <v>1200000</v>
      </c>
      <c r="N12" s="128"/>
      <c r="O12" s="121"/>
    </row>
    <row r="13" spans="1:15" ht="25.5" customHeight="1" thickBot="1" x14ac:dyDescent="0.25">
      <c r="A13" s="130" t="s">
        <v>128</v>
      </c>
      <c r="B13" s="203" t="s">
        <v>197</v>
      </c>
      <c r="C13" s="30"/>
      <c r="D13" s="30"/>
      <c r="E13" s="30"/>
      <c r="F13" s="30">
        <v>11884207</v>
      </c>
      <c r="G13" s="30"/>
      <c r="H13" s="30"/>
      <c r="I13" s="30"/>
      <c r="J13" s="30"/>
      <c r="K13" s="30"/>
      <c r="L13" s="30"/>
      <c r="M13" s="127">
        <f t="shared" si="0"/>
        <v>11884207</v>
      </c>
      <c r="N13" s="128"/>
      <c r="O13" s="121"/>
    </row>
    <row r="14" spans="1:15" ht="25.5" customHeight="1" thickBot="1" x14ac:dyDescent="0.25">
      <c r="A14" s="129" t="s">
        <v>200</v>
      </c>
      <c r="B14" s="204" t="s">
        <v>203</v>
      </c>
      <c r="C14" s="30">
        <v>6337925</v>
      </c>
      <c r="D14" s="30"/>
      <c r="E14" s="30"/>
      <c r="F14" s="30">
        <v>18387523</v>
      </c>
      <c r="G14" s="30"/>
      <c r="H14" s="30"/>
      <c r="I14" s="30"/>
      <c r="J14" s="30"/>
      <c r="K14" s="30"/>
      <c r="L14" s="30"/>
      <c r="M14" s="127">
        <f t="shared" si="0"/>
        <v>24725448</v>
      </c>
      <c r="N14" s="128"/>
      <c r="O14" s="121"/>
    </row>
    <row r="15" spans="1:15" ht="25.5" customHeight="1" thickBot="1" x14ac:dyDescent="0.25">
      <c r="A15" s="131" t="s">
        <v>279</v>
      </c>
      <c r="B15" s="203" t="s">
        <v>201</v>
      </c>
      <c r="C15" s="30"/>
      <c r="E15" s="30">
        <v>3716000</v>
      </c>
      <c r="F15" s="30"/>
      <c r="G15" s="30"/>
      <c r="H15" s="30"/>
      <c r="I15" s="30"/>
      <c r="J15" s="30"/>
      <c r="K15" s="30"/>
      <c r="L15" s="30"/>
      <c r="M15" s="127">
        <f t="shared" si="0"/>
        <v>3716000</v>
      </c>
      <c r="N15" s="128"/>
      <c r="O15" s="121"/>
    </row>
    <row r="16" spans="1:15" ht="25.5" customHeight="1" thickBot="1" x14ac:dyDescent="0.25">
      <c r="A16" s="132" t="s">
        <v>225</v>
      </c>
      <c r="B16" s="205" t="s">
        <v>202</v>
      </c>
      <c r="C16" s="133"/>
      <c r="D16" s="270"/>
      <c r="E16" s="133"/>
      <c r="G16" s="133">
        <v>3231127</v>
      </c>
      <c r="H16" s="133"/>
      <c r="I16" s="133"/>
      <c r="J16" s="133"/>
      <c r="K16" s="133"/>
      <c r="L16" s="133"/>
      <c r="M16" s="127">
        <f t="shared" si="0"/>
        <v>3231127</v>
      </c>
      <c r="N16" s="128"/>
      <c r="O16" s="121"/>
    </row>
    <row r="17" spans="1:14" s="123" customFormat="1" ht="30" customHeight="1" thickBot="1" x14ac:dyDescent="0.25">
      <c r="A17" s="134" t="s">
        <v>129</v>
      </c>
      <c r="B17" s="135"/>
      <c r="C17" s="136">
        <f>SUM(C9:C16)</f>
        <v>6337925</v>
      </c>
      <c r="D17" s="136">
        <f>SUM(D9:D16)</f>
        <v>15400000</v>
      </c>
      <c r="E17" s="136">
        <f t="shared" ref="E17:L17" si="1">SUM(E9:E16)</f>
        <v>102020350</v>
      </c>
      <c r="F17" s="136">
        <f t="shared" si="1"/>
        <v>69411860</v>
      </c>
      <c r="G17" s="136">
        <f>SUM(G9:G16)</f>
        <v>3231127</v>
      </c>
      <c r="H17" s="136">
        <f t="shared" si="1"/>
        <v>0</v>
      </c>
      <c r="I17" s="136">
        <f t="shared" si="1"/>
        <v>0</v>
      </c>
      <c r="J17" s="136">
        <f t="shared" si="1"/>
        <v>36058900</v>
      </c>
      <c r="K17" s="136">
        <f t="shared" si="1"/>
        <v>0</v>
      </c>
      <c r="L17" s="271">
        <f t="shared" si="1"/>
        <v>0</v>
      </c>
      <c r="M17" s="269">
        <f>SUM(C17:L17)</f>
        <v>232460162</v>
      </c>
      <c r="N17" s="137"/>
    </row>
    <row r="18" spans="1:14" x14ac:dyDescent="0.2">
      <c r="N18" s="128"/>
    </row>
    <row r="19" spans="1:14" x14ac:dyDescent="0.2">
      <c r="N19" s="128"/>
    </row>
    <row r="20" spans="1:14" x14ac:dyDescent="0.2">
      <c r="N20" s="128"/>
    </row>
    <row r="33" spans="1:2" x14ac:dyDescent="0.2">
      <c r="A33" s="138"/>
      <c r="B33" s="139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orientation="landscape" horizontalDpi="4294967292" r:id="rId1"/>
  <headerFooter alignWithMargins="0"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view="pageBreakPreview" zoomScale="115" zoomScaleNormal="100" zoomScaleSheetLayoutView="115" workbookViewId="0">
      <selection activeCell="C1" sqref="C1:E1"/>
    </sheetView>
  </sheetViews>
  <sheetFormatPr defaultColWidth="8" defaultRowHeight="12.75" x14ac:dyDescent="0.2"/>
  <cols>
    <col min="1" max="1" width="8.28515625" style="115" customWidth="1"/>
    <col min="2" max="2" width="8.28515625" style="53" customWidth="1"/>
    <col min="3" max="3" width="57.140625" style="53" customWidth="1"/>
    <col min="4" max="5" width="11.7109375" style="53" customWidth="1"/>
    <col min="6" max="16384" width="8" style="53"/>
  </cols>
  <sheetData>
    <row r="1" spans="1:5" s="45" customFormat="1" ht="21" customHeight="1" thickBot="1" x14ac:dyDescent="0.25">
      <c r="A1" s="43"/>
      <c r="B1" s="44"/>
      <c r="C1" s="456" t="s">
        <v>330</v>
      </c>
      <c r="D1" s="456"/>
      <c r="E1" s="456"/>
    </row>
    <row r="2" spans="1:5" s="46" customFormat="1" ht="25.5" customHeight="1" x14ac:dyDescent="0.2">
      <c r="A2" s="462" t="s">
        <v>48</v>
      </c>
      <c r="B2" s="463"/>
      <c r="C2" s="457" t="s">
        <v>49</v>
      </c>
      <c r="D2" s="458"/>
      <c r="E2" s="458"/>
    </row>
    <row r="3" spans="1:5" s="46" customFormat="1" ht="16.5" thickBot="1" x14ac:dyDescent="0.25">
      <c r="A3" s="47" t="s">
        <v>50</v>
      </c>
      <c r="B3" s="48"/>
      <c r="C3" s="459" t="s">
        <v>320</v>
      </c>
      <c r="D3" s="460"/>
      <c r="E3" s="460"/>
    </row>
    <row r="4" spans="1:5" s="50" customFormat="1" ht="15.95" customHeight="1" thickBot="1" x14ac:dyDescent="0.25">
      <c r="A4" s="49"/>
      <c r="B4" s="49"/>
      <c r="C4" s="49"/>
      <c r="D4" s="49"/>
    </row>
    <row r="5" spans="1:5" ht="30" customHeight="1" thickBot="1" x14ac:dyDescent="0.25">
      <c r="A5" s="464" t="s">
        <v>51</v>
      </c>
      <c r="B5" s="465"/>
      <c r="C5" s="52" t="s">
        <v>52</v>
      </c>
      <c r="D5" s="314" t="s">
        <v>53</v>
      </c>
      <c r="E5" s="315" t="s">
        <v>316</v>
      </c>
    </row>
    <row r="6" spans="1:5" s="57" customFormat="1" ht="12.95" customHeight="1" thickBot="1" x14ac:dyDescent="0.25">
      <c r="A6" s="54">
        <v>1</v>
      </c>
      <c r="B6" s="55">
        <v>2</v>
      </c>
      <c r="C6" s="55">
        <v>3</v>
      </c>
      <c r="D6" s="56"/>
    </row>
    <row r="7" spans="1:5" s="57" customFormat="1" ht="15.95" customHeight="1" thickBot="1" x14ac:dyDescent="0.25">
      <c r="A7" s="51"/>
      <c r="B7" s="58"/>
      <c r="C7" s="464" t="s">
        <v>54</v>
      </c>
      <c r="D7" s="466"/>
      <c r="E7" s="328"/>
    </row>
    <row r="8" spans="1:5" s="61" customFormat="1" ht="12" customHeight="1" thickBot="1" x14ac:dyDescent="0.25">
      <c r="A8" s="54" t="s">
        <v>10</v>
      </c>
      <c r="B8" s="59"/>
      <c r="C8" s="177" t="s">
        <v>55</v>
      </c>
      <c r="D8" s="316">
        <f>SUM(D9:D16)</f>
        <v>6337925</v>
      </c>
      <c r="E8" s="316">
        <f>SUM(E9:E16)</f>
        <v>6337925</v>
      </c>
    </row>
    <row r="9" spans="1:5" s="61" customFormat="1" ht="12" customHeight="1" x14ac:dyDescent="0.2">
      <c r="A9" s="62"/>
      <c r="B9" s="63" t="s">
        <v>56</v>
      </c>
      <c r="C9" s="64" t="s">
        <v>57</v>
      </c>
      <c r="D9" s="317">
        <f>'2'!B8</f>
        <v>6337925</v>
      </c>
      <c r="E9" s="317">
        <f>'2'!C8</f>
        <v>6337925</v>
      </c>
    </row>
    <row r="10" spans="1:5" s="61" customFormat="1" ht="12" customHeight="1" x14ac:dyDescent="0.2">
      <c r="A10" s="65"/>
      <c r="B10" s="66" t="s">
        <v>58</v>
      </c>
      <c r="C10" s="67" t="s">
        <v>59</v>
      </c>
      <c r="D10" s="318"/>
      <c r="E10" s="318"/>
    </row>
    <row r="11" spans="1:5" s="61" customFormat="1" ht="12" customHeight="1" x14ac:dyDescent="0.2">
      <c r="A11" s="65"/>
      <c r="B11" s="66" t="s">
        <v>60</v>
      </c>
      <c r="C11" s="67" t="s">
        <v>61</v>
      </c>
      <c r="D11" s="318"/>
      <c r="E11" s="318"/>
    </row>
    <row r="12" spans="1:5" s="61" customFormat="1" ht="12" customHeight="1" x14ac:dyDescent="0.2">
      <c r="A12" s="65"/>
      <c r="B12" s="66" t="s">
        <v>62</v>
      </c>
      <c r="C12" s="67" t="s">
        <v>63</v>
      </c>
      <c r="D12" s="318"/>
      <c r="E12" s="318"/>
    </row>
    <row r="13" spans="1:5" s="61" customFormat="1" ht="12" customHeight="1" x14ac:dyDescent="0.2">
      <c r="A13" s="65"/>
      <c r="B13" s="66" t="s">
        <v>64</v>
      </c>
      <c r="C13" s="68" t="s">
        <v>65</v>
      </c>
      <c r="D13" s="318"/>
      <c r="E13" s="318"/>
    </row>
    <row r="14" spans="1:5" s="61" customFormat="1" ht="12" customHeight="1" x14ac:dyDescent="0.2">
      <c r="A14" s="69"/>
      <c r="B14" s="66" t="s">
        <v>66</v>
      </c>
      <c r="C14" s="67" t="s">
        <v>67</v>
      </c>
      <c r="D14" s="319"/>
      <c r="E14" s="319"/>
    </row>
    <row r="15" spans="1:5" s="70" customFormat="1" ht="12" customHeight="1" x14ac:dyDescent="0.2">
      <c r="A15" s="65"/>
      <c r="B15" s="66" t="s">
        <v>68</v>
      </c>
      <c r="C15" s="67" t="s">
        <v>69</v>
      </c>
      <c r="D15" s="318"/>
      <c r="E15" s="318"/>
    </row>
    <row r="16" spans="1:5" s="70" customFormat="1" ht="12" customHeight="1" thickBot="1" x14ac:dyDescent="0.25">
      <c r="A16" s="178"/>
      <c r="B16" s="179" t="s">
        <v>70</v>
      </c>
      <c r="C16" s="180" t="s">
        <v>71</v>
      </c>
      <c r="D16" s="320"/>
      <c r="E16" s="320"/>
    </row>
    <row r="17" spans="1:5" s="61" customFormat="1" ht="12" customHeight="1" thickBot="1" x14ac:dyDescent="0.25">
      <c r="A17" s="54" t="s">
        <v>12</v>
      </c>
      <c r="B17" s="73"/>
      <c r="C17" s="74" t="s">
        <v>72</v>
      </c>
      <c r="D17" s="316">
        <f>SUM(D18:D21)</f>
        <v>0</v>
      </c>
      <c r="E17" s="316">
        <f>SUM(E18:E21)</f>
        <v>0</v>
      </c>
    </row>
    <row r="18" spans="1:5" s="70" customFormat="1" ht="12" customHeight="1" x14ac:dyDescent="0.2">
      <c r="A18" s="75"/>
      <c r="B18" s="76" t="s">
        <v>73</v>
      </c>
      <c r="C18" s="77" t="s">
        <v>74</v>
      </c>
      <c r="D18" s="321"/>
      <c r="E18" s="321"/>
    </row>
    <row r="19" spans="1:5" s="70" customFormat="1" ht="12" customHeight="1" x14ac:dyDescent="0.2">
      <c r="A19" s="65"/>
      <c r="B19" s="66" t="s">
        <v>75</v>
      </c>
      <c r="C19" s="67" t="s">
        <v>76</v>
      </c>
      <c r="D19" s="318"/>
      <c r="E19" s="318"/>
    </row>
    <row r="20" spans="1:5" s="70" customFormat="1" ht="12" customHeight="1" x14ac:dyDescent="0.2">
      <c r="A20" s="65"/>
      <c r="B20" s="66" t="s">
        <v>77</v>
      </c>
      <c r="C20" s="67" t="s">
        <v>78</v>
      </c>
      <c r="D20" s="318"/>
      <c r="E20" s="318"/>
    </row>
    <row r="21" spans="1:5" s="70" customFormat="1" ht="12" customHeight="1" thickBot="1" x14ac:dyDescent="0.25">
      <c r="A21" s="71"/>
      <c r="B21" s="72" t="s">
        <v>79</v>
      </c>
      <c r="C21" s="78" t="s">
        <v>80</v>
      </c>
      <c r="D21" s="322"/>
      <c r="E21" s="322"/>
    </row>
    <row r="22" spans="1:5" s="70" customFormat="1" ht="12" customHeight="1" thickBot="1" x14ac:dyDescent="0.25">
      <c r="A22" s="79" t="s">
        <v>14</v>
      </c>
      <c r="B22" s="80"/>
      <c r="C22" s="80" t="s">
        <v>81</v>
      </c>
      <c r="D22" s="323"/>
      <c r="E22" s="323"/>
    </row>
    <row r="23" spans="1:5" s="61" customFormat="1" ht="12" customHeight="1" thickBot="1" x14ac:dyDescent="0.25">
      <c r="A23" s="79" t="s">
        <v>16</v>
      </c>
      <c r="B23" s="81"/>
      <c r="C23" s="80" t="s">
        <v>82</v>
      </c>
      <c r="D23" s="323"/>
      <c r="E23" s="323"/>
    </row>
    <row r="24" spans="1:5" s="61" customFormat="1" ht="12" customHeight="1" thickBot="1" x14ac:dyDescent="0.25">
      <c r="A24" s="54" t="s">
        <v>18</v>
      </c>
      <c r="B24" s="82"/>
      <c r="C24" s="80" t="s">
        <v>83</v>
      </c>
      <c r="D24" s="316">
        <f>SUM(D25:D26)</f>
        <v>9409</v>
      </c>
      <c r="E24" s="316">
        <f>SUM(E25:E26)</f>
        <v>27980</v>
      </c>
    </row>
    <row r="25" spans="1:5" s="61" customFormat="1" ht="12" customHeight="1" x14ac:dyDescent="0.2">
      <c r="A25" s="75"/>
      <c r="B25" s="83" t="s">
        <v>84</v>
      </c>
      <c r="C25" s="84" t="s">
        <v>85</v>
      </c>
      <c r="D25" s="324">
        <v>0</v>
      </c>
      <c r="E25" s="324">
        <v>0</v>
      </c>
    </row>
    <row r="26" spans="1:5" s="61" customFormat="1" ht="12" customHeight="1" thickBot="1" x14ac:dyDescent="0.25">
      <c r="A26" s="71"/>
      <c r="B26" s="85" t="s">
        <v>86</v>
      </c>
      <c r="C26" s="86" t="s">
        <v>87</v>
      </c>
      <c r="D26" s="325">
        <v>9409</v>
      </c>
      <c r="E26" s="325">
        <f>9409+18571</f>
        <v>27980</v>
      </c>
    </row>
    <row r="27" spans="1:5" s="70" customFormat="1" ht="12" customHeight="1" thickBot="1" x14ac:dyDescent="0.25">
      <c r="A27" s="87" t="s">
        <v>88</v>
      </c>
      <c r="B27" s="88"/>
      <c r="C27" s="80" t="s">
        <v>89</v>
      </c>
      <c r="D27" s="323">
        <v>34717341</v>
      </c>
      <c r="E27" s="323">
        <v>35327341</v>
      </c>
    </row>
    <row r="28" spans="1:5" s="70" customFormat="1" ht="12" customHeight="1" thickBot="1" x14ac:dyDescent="0.25">
      <c r="A28" s="87" t="s">
        <v>90</v>
      </c>
      <c r="B28" s="89"/>
      <c r="C28" s="90" t="s">
        <v>91</v>
      </c>
      <c r="D28" s="323"/>
      <c r="E28" s="323"/>
    </row>
    <row r="29" spans="1:5" s="70" customFormat="1" ht="15" customHeight="1" thickBot="1" x14ac:dyDescent="0.25">
      <c r="A29" s="87" t="s">
        <v>92</v>
      </c>
      <c r="B29" s="91"/>
      <c r="C29" s="92" t="s">
        <v>93</v>
      </c>
      <c r="D29" s="316">
        <f>SUM(D8,D17,D22,D23,D24,D27,D28)</f>
        <v>41064675</v>
      </c>
      <c r="E29" s="316">
        <f>SUM(E8,E17,E22,E23,E24,E27,E28)</f>
        <v>41693246</v>
      </c>
    </row>
    <row r="30" spans="1:5" s="70" customFormat="1" ht="15" customHeight="1" x14ac:dyDescent="0.2">
      <c r="A30" s="93"/>
      <c r="B30" s="94"/>
      <c r="C30" s="95"/>
      <c r="D30" s="95"/>
      <c r="E30" s="329"/>
    </row>
    <row r="31" spans="1:5" ht="13.5" thickBot="1" x14ac:dyDescent="0.25">
      <c r="A31" s="96"/>
      <c r="B31" s="97"/>
      <c r="C31" s="97"/>
      <c r="D31" s="97"/>
      <c r="E31" s="330"/>
    </row>
    <row r="32" spans="1:5" s="57" customFormat="1" ht="16.5" customHeight="1" thickBot="1" x14ac:dyDescent="0.25">
      <c r="A32" s="464" t="s">
        <v>94</v>
      </c>
      <c r="B32" s="466"/>
      <c r="C32" s="466"/>
      <c r="D32" s="466"/>
      <c r="E32" s="328"/>
    </row>
    <row r="33" spans="1:5" s="100" customFormat="1" ht="12" customHeight="1" thickBot="1" x14ac:dyDescent="0.25">
      <c r="A33" s="79" t="s">
        <v>10</v>
      </c>
      <c r="B33" s="98"/>
      <c r="C33" s="99" t="s">
        <v>109</v>
      </c>
      <c r="D33" s="316">
        <f>SUM(D34:D38)</f>
        <v>41064675</v>
      </c>
      <c r="E33" s="316">
        <f>SUM(E34:E38)</f>
        <v>41693246</v>
      </c>
    </row>
    <row r="34" spans="1:5" ht="12" customHeight="1" x14ac:dyDescent="0.2">
      <c r="A34" s="101"/>
      <c r="B34" s="83" t="s">
        <v>56</v>
      </c>
      <c r="C34" s="77" t="s">
        <v>95</v>
      </c>
      <c r="D34" s="321">
        <f>'4o'!E11</f>
        <v>19946400</v>
      </c>
      <c r="E34" s="321">
        <f>'4o'!F11</f>
        <v>20946400</v>
      </c>
    </row>
    <row r="35" spans="1:5" ht="12" customHeight="1" x14ac:dyDescent="0.2">
      <c r="A35" s="102"/>
      <c r="B35" s="103" t="s">
        <v>58</v>
      </c>
      <c r="C35" s="67" t="s">
        <v>96</v>
      </c>
      <c r="D35" s="321">
        <f>'4o'!E12</f>
        <v>4588926</v>
      </c>
      <c r="E35" s="321">
        <f>'4o'!F12</f>
        <v>4698926</v>
      </c>
    </row>
    <row r="36" spans="1:5" ht="12" customHeight="1" x14ac:dyDescent="0.2">
      <c r="A36" s="102"/>
      <c r="B36" s="103" t="s">
        <v>60</v>
      </c>
      <c r="C36" s="67" t="s">
        <v>97</v>
      </c>
      <c r="D36" s="321">
        <f>'4o'!E13</f>
        <v>16529349</v>
      </c>
      <c r="E36" s="321">
        <f>'4o'!F13</f>
        <v>16029349</v>
      </c>
    </row>
    <row r="37" spans="1:5" ht="12" customHeight="1" x14ac:dyDescent="0.2">
      <c r="A37" s="102"/>
      <c r="B37" s="103" t="s">
        <v>62</v>
      </c>
      <c r="C37" s="67" t="s">
        <v>19</v>
      </c>
      <c r="D37" s="318"/>
      <c r="E37" s="318"/>
    </row>
    <row r="38" spans="1:5" ht="12" customHeight="1" thickBot="1" x14ac:dyDescent="0.25">
      <c r="A38" s="104"/>
      <c r="B38" s="85" t="s">
        <v>98</v>
      </c>
      <c r="C38" s="78" t="s">
        <v>170</v>
      </c>
      <c r="D38" s="322"/>
      <c r="E38" s="322">
        <v>18571</v>
      </c>
    </row>
    <row r="39" spans="1:5" ht="12" customHeight="1" thickBot="1" x14ac:dyDescent="0.25">
      <c r="A39" s="79" t="s">
        <v>12</v>
      </c>
      <c r="B39" s="98"/>
      <c r="C39" s="99" t="s">
        <v>110</v>
      </c>
      <c r="D39" s="316">
        <f>SUM(D40:D43)</f>
        <v>0</v>
      </c>
      <c r="E39" s="316">
        <f>SUM(E40:E43)</f>
        <v>0</v>
      </c>
    </row>
    <row r="40" spans="1:5" s="100" customFormat="1" ht="12" customHeight="1" x14ac:dyDescent="0.2">
      <c r="A40" s="101"/>
      <c r="B40" s="83" t="s">
        <v>73</v>
      </c>
      <c r="C40" s="77" t="s">
        <v>99</v>
      </c>
      <c r="D40" s="321"/>
      <c r="E40" s="321"/>
    </row>
    <row r="41" spans="1:5" ht="12" customHeight="1" x14ac:dyDescent="0.2">
      <c r="A41" s="102"/>
      <c r="B41" s="103" t="s">
        <v>75</v>
      </c>
      <c r="C41" s="67" t="s">
        <v>100</v>
      </c>
      <c r="D41" s="318">
        <f>'4o'!E19</f>
        <v>0</v>
      </c>
      <c r="E41" s="318">
        <f>'4o'!F19</f>
        <v>0</v>
      </c>
    </row>
    <row r="42" spans="1:5" ht="12" customHeight="1" x14ac:dyDescent="0.2">
      <c r="A42" s="102"/>
      <c r="B42" s="103" t="s">
        <v>101</v>
      </c>
      <c r="C42" s="67" t="s">
        <v>191</v>
      </c>
      <c r="D42" s="318"/>
      <c r="E42" s="318"/>
    </row>
    <row r="43" spans="1:5" ht="12" customHeight="1" thickBot="1" x14ac:dyDescent="0.25">
      <c r="A43" s="102"/>
      <c r="B43" s="85" t="s">
        <v>102</v>
      </c>
      <c r="C43" s="78" t="s">
        <v>103</v>
      </c>
      <c r="D43" s="322"/>
      <c r="E43" s="322"/>
    </row>
    <row r="44" spans="1:5" ht="12" customHeight="1" thickBot="1" x14ac:dyDescent="0.25">
      <c r="A44" s="60" t="s">
        <v>14</v>
      </c>
      <c r="B44" s="105"/>
      <c r="C44" s="99" t="s">
        <v>104</v>
      </c>
      <c r="D44" s="323"/>
      <c r="E44" s="323"/>
    </row>
    <row r="45" spans="1:5" ht="12" customHeight="1" thickBot="1" x14ac:dyDescent="0.25">
      <c r="A45" s="79" t="s">
        <v>16</v>
      </c>
      <c r="B45" s="98"/>
      <c r="C45" s="99" t="s">
        <v>105</v>
      </c>
      <c r="D45" s="323"/>
      <c r="E45" s="323"/>
    </row>
    <row r="46" spans="1:5" ht="15" customHeight="1" thickBot="1" x14ac:dyDescent="0.25">
      <c r="A46" s="79" t="s">
        <v>18</v>
      </c>
      <c r="B46" s="106"/>
      <c r="C46" s="107" t="s">
        <v>106</v>
      </c>
      <c r="D46" s="316">
        <f>+D33+D39+D44+D45</f>
        <v>41064675</v>
      </c>
      <c r="E46" s="316">
        <f>+E33+E39+E44+E45</f>
        <v>41693246</v>
      </c>
    </row>
    <row r="47" spans="1:5" ht="13.5" thickBot="1" x14ac:dyDescent="0.25">
      <c r="A47" s="108"/>
      <c r="B47" s="109"/>
      <c r="C47" s="109"/>
      <c r="D47" s="109"/>
      <c r="E47" s="109"/>
    </row>
    <row r="48" spans="1:5" ht="15" customHeight="1" thickBot="1" x14ac:dyDescent="0.25">
      <c r="A48" s="110" t="s">
        <v>107</v>
      </c>
      <c r="B48" s="111"/>
      <c r="C48" s="112"/>
      <c r="D48" s="326">
        <v>6</v>
      </c>
      <c r="E48" s="326">
        <v>6</v>
      </c>
    </row>
    <row r="49" spans="1:5" ht="14.25" customHeight="1" thickBot="1" x14ac:dyDescent="0.25">
      <c r="A49" s="113" t="s">
        <v>108</v>
      </c>
      <c r="B49" s="114"/>
      <c r="C49" s="112"/>
      <c r="D49" s="327"/>
      <c r="E49" s="330"/>
    </row>
    <row r="50" spans="1:5" ht="51" customHeight="1" x14ac:dyDescent="0.2">
      <c r="A50" s="461"/>
      <c r="B50" s="461"/>
      <c r="C50" s="461"/>
    </row>
  </sheetData>
  <sheetProtection formatCells="0"/>
  <mergeCells count="8">
    <mergeCell ref="C1:E1"/>
    <mergeCell ref="C2:E2"/>
    <mergeCell ref="C3:E3"/>
    <mergeCell ref="A50:C50"/>
    <mergeCell ref="A2:B2"/>
    <mergeCell ref="A5:B5"/>
    <mergeCell ref="C7:D7"/>
    <mergeCell ref="A32:D32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="130" zoomScaleNormal="100" zoomScaleSheetLayoutView="130" workbookViewId="0">
      <selection sqref="A1:E1"/>
    </sheetView>
  </sheetViews>
  <sheetFormatPr defaultRowHeight="12.75" x14ac:dyDescent="0.2"/>
  <cols>
    <col min="1" max="1" width="47.5703125" style="142" customWidth="1"/>
    <col min="2" max="4" width="15.85546875" style="142" customWidth="1"/>
    <col min="5" max="5" width="15.85546875" style="297" customWidth="1"/>
    <col min="6" max="16384" width="9.140625" style="142"/>
  </cols>
  <sheetData>
    <row r="1" spans="1:5" x14ac:dyDescent="0.2">
      <c r="A1" s="344" t="s">
        <v>325</v>
      </c>
      <c r="B1" s="345"/>
      <c r="C1" s="345"/>
      <c r="D1" s="345"/>
      <c r="E1" s="345"/>
    </row>
    <row r="2" spans="1:5" x14ac:dyDescent="0.2">
      <c r="A2" s="347"/>
      <c r="B2" s="347"/>
      <c r="C2" s="347"/>
      <c r="D2" s="347"/>
    </row>
    <row r="3" spans="1:5" x14ac:dyDescent="0.2">
      <c r="A3" s="346" t="s">
        <v>313</v>
      </c>
      <c r="B3" s="346"/>
      <c r="C3" s="346"/>
      <c r="D3" s="346"/>
      <c r="E3" s="346"/>
    </row>
    <row r="4" spans="1:5" ht="13.5" thickBot="1" x14ac:dyDescent="0.25">
      <c r="A4" s="206"/>
      <c r="B4" s="206"/>
      <c r="C4" s="206"/>
      <c r="D4" s="206"/>
    </row>
    <row r="5" spans="1:5" x14ac:dyDescent="0.2">
      <c r="A5" s="207" t="s">
        <v>132</v>
      </c>
      <c r="B5" s="350" t="s">
        <v>133</v>
      </c>
      <c r="C5" s="350" t="s">
        <v>134</v>
      </c>
      <c r="D5" s="350" t="s">
        <v>135</v>
      </c>
      <c r="E5" s="348" t="s">
        <v>312</v>
      </c>
    </row>
    <row r="6" spans="1:5" x14ac:dyDescent="0.2">
      <c r="A6" s="208"/>
      <c r="B6" s="351"/>
      <c r="C6" s="351"/>
      <c r="D6" s="351"/>
      <c r="E6" s="349"/>
    </row>
    <row r="7" spans="1:5" ht="13.5" customHeight="1" x14ac:dyDescent="0.2">
      <c r="A7" s="209" t="s">
        <v>136</v>
      </c>
      <c r="B7" s="264">
        <f>SUM(B8:B9)</f>
        <v>21737925</v>
      </c>
      <c r="C7" s="264">
        <f>SUM(C8:C9)</f>
        <v>21737925</v>
      </c>
      <c r="D7" s="264">
        <f>SUM(D8,D9)</f>
        <v>0</v>
      </c>
      <c r="E7" s="264">
        <f>SUM(E8:E9)</f>
        <v>21737925</v>
      </c>
    </row>
    <row r="8" spans="1:5" ht="13.5" customHeight="1" x14ac:dyDescent="0.2">
      <c r="A8" s="210" t="s">
        <v>137</v>
      </c>
      <c r="B8" s="264">
        <v>6337925</v>
      </c>
      <c r="C8" s="264">
        <v>6337925</v>
      </c>
      <c r="D8" s="264"/>
      <c r="E8" s="264">
        <v>6337925</v>
      </c>
    </row>
    <row r="9" spans="1:5" ht="13.5" customHeight="1" x14ac:dyDescent="0.2">
      <c r="A9" s="210" t="s">
        <v>138</v>
      </c>
      <c r="B9" s="264">
        <f>SUM(B10:B13)</f>
        <v>15400000</v>
      </c>
      <c r="C9" s="264">
        <f>SUM(C10:C13)</f>
        <v>15400000</v>
      </c>
      <c r="D9" s="264">
        <f>SUM(D10:D13)</f>
        <v>0</v>
      </c>
      <c r="E9" s="264">
        <f>SUM(E10:E13)</f>
        <v>15400000</v>
      </c>
    </row>
    <row r="10" spans="1:5" ht="13.5" customHeight="1" x14ac:dyDescent="0.2">
      <c r="A10" s="211" t="s">
        <v>139</v>
      </c>
      <c r="B10" s="264">
        <v>13000000</v>
      </c>
      <c r="C10" s="264">
        <v>13000000</v>
      </c>
      <c r="D10" s="264"/>
      <c r="E10" s="264">
        <v>13000000</v>
      </c>
    </row>
    <row r="11" spans="1:5" ht="13.5" customHeight="1" x14ac:dyDescent="0.2">
      <c r="A11" s="211" t="s">
        <v>140</v>
      </c>
      <c r="B11" s="264">
        <v>1800000</v>
      </c>
      <c r="C11" s="264">
        <v>1800000</v>
      </c>
      <c r="D11" s="264"/>
      <c r="E11" s="264">
        <v>1800000</v>
      </c>
    </row>
    <row r="12" spans="1:5" ht="13.5" customHeight="1" x14ac:dyDescent="0.2">
      <c r="A12" s="211" t="s">
        <v>141</v>
      </c>
      <c r="B12" s="264">
        <v>100000</v>
      </c>
      <c r="C12" s="264">
        <v>100000</v>
      </c>
      <c r="D12" s="264"/>
      <c r="E12" s="264">
        <v>100000</v>
      </c>
    </row>
    <row r="13" spans="1:5" ht="13.5" customHeight="1" x14ac:dyDescent="0.2">
      <c r="A13" s="211" t="s">
        <v>142</v>
      </c>
      <c r="B13" s="264">
        <v>500000</v>
      </c>
      <c r="C13" s="264">
        <v>500000</v>
      </c>
      <c r="D13" s="264"/>
      <c r="E13" s="264">
        <v>500000</v>
      </c>
    </row>
    <row r="14" spans="1:5" ht="25.5" x14ac:dyDescent="0.2">
      <c r="A14" s="256" t="s">
        <v>205</v>
      </c>
      <c r="B14" s="265">
        <f>SUM(B15:B31)</f>
        <v>64958160</v>
      </c>
      <c r="C14" s="265">
        <f>SUM(C15:C31)</f>
        <v>64958160</v>
      </c>
      <c r="D14" s="265">
        <f>SUM(D15:D31)</f>
        <v>0</v>
      </c>
      <c r="E14" s="265">
        <f>SUM(E15:E31)</f>
        <v>64958160</v>
      </c>
    </row>
    <row r="15" spans="1:5" ht="13.5" customHeight="1" x14ac:dyDescent="0.2">
      <c r="A15" s="211" t="s">
        <v>143</v>
      </c>
      <c r="B15" s="264"/>
      <c r="C15" s="264"/>
      <c r="D15" s="264"/>
      <c r="E15" s="264"/>
    </row>
    <row r="16" spans="1:5" ht="13.5" customHeight="1" x14ac:dyDescent="0.2">
      <c r="A16" s="257" t="s">
        <v>270</v>
      </c>
      <c r="B16" s="264">
        <v>7889740</v>
      </c>
      <c r="C16" s="264">
        <v>7889740</v>
      </c>
      <c r="D16" s="264"/>
      <c r="E16" s="264">
        <v>7889740</v>
      </c>
    </row>
    <row r="17" spans="1:5" ht="13.5" customHeight="1" x14ac:dyDescent="0.2">
      <c r="A17" s="257" t="s">
        <v>271</v>
      </c>
      <c r="B17" s="264">
        <v>3968000</v>
      </c>
      <c r="C17" s="264">
        <v>3968000</v>
      </c>
      <c r="D17" s="264"/>
      <c r="E17" s="264">
        <v>3968000</v>
      </c>
    </row>
    <row r="18" spans="1:5" ht="13.5" customHeight="1" x14ac:dyDescent="0.2">
      <c r="A18" s="257" t="s">
        <v>277</v>
      </c>
      <c r="B18" s="264">
        <v>559728</v>
      </c>
      <c r="C18" s="264">
        <v>559728</v>
      </c>
      <c r="D18" s="264"/>
      <c r="E18" s="264">
        <v>559728</v>
      </c>
    </row>
    <row r="19" spans="1:5" ht="13.5" customHeight="1" x14ac:dyDescent="0.2">
      <c r="A19" s="211" t="s">
        <v>144</v>
      </c>
      <c r="B19" s="264">
        <v>3037260</v>
      </c>
      <c r="C19" s="264">
        <v>3037260</v>
      </c>
      <c r="D19" s="264"/>
      <c r="E19" s="264">
        <v>3037260</v>
      </c>
    </row>
    <row r="20" spans="1:5" ht="13.5" customHeight="1" x14ac:dyDescent="0.2">
      <c r="A20" s="211" t="s">
        <v>145</v>
      </c>
      <c r="B20" s="264"/>
      <c r="C20" s="264"/>
      <c r="D20" s="264"/>
      <c r="E20" s="264"/>
    </row>
    <row r="21" spans="1:5" ht="13.5" customHeight="1" x14ac:dyDescent="0.2">
      <c r="A21" s="211" t="s">
        <v>146</v>
      </c>
      <c r="B21" s="264">
        <v>12363702</v>
      </c>
      <c r="C21" s="264">
        <v>12363702</v>
      </c>
      <c r="D21" s="264"/>
      <c r="E21" s="264">
        <v>12363702</v>
      </c>
    </row>
    <row r="22" spans="1:5" ht="13.5" customHeight="1" x14ac:dyDescent="0.2">
      <c r="A22" s="211" t="s">
        <v>147</v>
      </c>
      <c r="B22" s="264">
        <v>8412573</v>
      </c>
      <c r="C22" s="264">
        <v>8412573</v>
      </c>
      <c r="D22" s="264"/>
      <c r="E22" s="264">
        <v>8412573</v>
      </c>
    </row>
    <row r="23" spans="1:5" ht="25.5" x14ac:dyDescent="0.2">
      <c r="A23" s="258" t="s">
        <v>272</v>
      </c>
      <c r="B23" s="265">
        <v>1800000</v>
      </c>
      <c r="C23" s="265">
        <v>1800000</v>
      </c>
      <c r="D23" s="265"/>
      <c r="E23" s="265">
        <v>1800000</v>
      </c>
    </row>
    <row r="24" spans="1:5" ht="13.5" customHeight="1" x14ac:dyDescent="0.2">
      <c r="A24" s="211" t="s">
        <v>148</v>
      </c>
      <c r="B24" s="264">
        <v>1252734</v>
      </c>
      <c r="C24" s="264">
        <v>1252734</v>
      </c>
      <c r="D24" s="264"/>
      <c r="E24" s="264">
        <v>1252734</v>
      </c>
    </row>
    <row r="25" spans="1:5" ht="13.5" customHeight="1" x14ac:dyDescent="0.2">
      <c r="A25" s="211" t="s">
        <v>149</v>
      </c>
      <c r="B25" s="264">
        <v>418900</v>
      </c>
      <c r="C25" s="264">
        <v>418900</v>
      </c>
      <c r="D25" s="264"/>
      <c r="E25" s="264">
        <v>418900</v>
      </c>
    </row>
    <row r="26" spans="1:5" ht="25.5" x14ac:dyDescent="0.2">
      <c r="A26" s="258" t="s">
        <v>273</v>
      </c>
      <c r="B26" s="265">
        <v>17612483</v>
      </c>
      <c r="C26" s="265">
        <v>17612483</v>
      </c>
      <c r="D26" s="265"/>
      <c r="E26" s="265">
        <v>17612483</v>
      </c>
    </row>
    <row r="27" spans="1:5" ht="13.5" customHeight="1" x14ac:dyDescent="0.2">
      <c r="A27" s="211" t="s">
        <v>150</v>
      </c>
      <c r="B27" s="264">
        <v>5668000</v>
      </c>
      <c r="C27" s="264">
        <v>5668000</v>
      </c>
      <c r="D27" s="264"/>
      <c r="E27" s="264">
        <v>5668000</v>
      </c>
    </row>
    <row r="28" spans="1:5" ht="13.5" customHeight="1" x14ac:dyDescent="0.2">
      <c r="A28" s="211" t="s">
        <v>183</v>
      </c>
      <c r="B28" s="264">
        <v>775040</v>
      </c>
      <c r="C28" s="264">
        <v>775040</v>
      </c>
      <c r="D28" s="264"/>
      <c r="E28" s="264">
        <v>775040</v>
      </c>
    </row>
    <row r="29" spans="1:5" ht="13.5" customHeight="1" x14ac:dyDescent="0.2">
      <c r="A29" s="211" t="s">
        <v>151</v>
      </c>
      <c r="B29" s="264"/>
      <c r="C29" s="264"/>
      <c r="D29" s="264"/>
      <c r="E29" s="264"/>
    </row>
    <row r="30" spans="1:5" ht="13.5" customHeight="1" x14ac:dyDescent="0.2">
      <c r="A30" s="211" t="s">
        <v>152</v>
      </c>
      <c r="B30" s="264">
        <v>1200000</v>
      </c>
      <c r="C30" s="264">
        <v>1200000</v>
      </c>
      <c r="D30" s="264"/>
      <c r="E30" s="264">
        <v>1200000</v>
      </c>
    </row>
    <row r="31" spans="1:5" ht="13.5" customHeight="1" x14ac:dyDescent="0.2">
      <c r="A31" s="211" t="s">
        <v>153</v>
      </c>
      <c r="B31" s="264"/>
      <c r="C31" s="264"/>
      <c r="D31" s="264"/>
      <c r="E31" s="264"/>
    </row>
    <row r="32" spans="1:5" ht="13.5" customHeight="1" x14ac:dyDescent="0.2">
      <c r="A32" s="209" t="s">
        <v>154</v>
      </c>
      <c r="B32" s="264">
        <f>B33</f>
        <v>1363447</v>
      </c>
      <c r="C32" s="264">
        <f>C33</f>
        <v>1363447</v>
      </c>
      <c r="D32" s="264"/>
      <c r="E32" s="264">
        <f>E33</f>
        <v>7684827</v>
      </c>
    </row>
    <row r="33" spans="1:5" ht="13.5" customHeight="1" x14ac:dyDescent="0.2">
      <c r="A33" s="211" t="s">
        <v>155</v>
      </c>
      <c r="B33" s="264">
        <v>1363447</v>
      </c>
      <c r="C33" s="264">
        <v>1363447</v>
      </c>
      <c r="D33" s="264"/>
      <c r="E33" s="264">
        <v>7684827</v>
      </c>
    </row>
    <row r="34" spans="1:5" ht="13.5" customHeight="1" x14ac:dyDescent="0.2">
      <c r="A34" s="212" t="s">
        <v>184</v>
      </c>
      <c r="B34" s="264">
        <f>B35+B38+B39</f>
        <v>3716000</v>
      </c>
      <c r="C34" s="264">
        <f>C35+C38+C39</f>
        <v>0</v>
      </c>
      <c r="D34" s="264">
        <f>D35+D38+D39</f>
        <v>3716001</v>
      </c>
      <c r="E34" s="264">
        <f>E35+E38+E39</f>
        <v>102020350</v>
      </c>
    </row>
    <row r="35" spans="1:5" ht="13.5" customHeight="1" x14ac:dyDescent="0.2">
      <c r="A35" s="211" t="s">
        <v>156</v>
      </c>
      <c r="B35" s="264">
        <f>B36+B37</f>
        <v>3716000</v>
      </c>
      <c r="C35" s="264">
        <f>C36+C37</f>
        <v>0</v>
      </c>
      <c r="D35" s="264">
        <f t="shared" ref="D35" si="0">D36+D37</f>
        <v>3716001</v>
      </c>
      <c r="E35" s="264">
        <f>E36+E37</f>
        <v>13562350</v>
      </c>
    </row>
    <row r="36" spans="1:5" ht="13.5" customHeight="1" x14ac:dyDescent="0.2">
      <c r="A36" s="211" t="s">
        <v>157</v>
      </c>
      <c r="B36" s="264"/>
      <c r="C36" s="264"/>
      <c r="D36" s="264"/>
      <c r="E36" s="264">
        <v>9846350</v>
      </c>
    </row>
    <row r="37" spans="1:5" ht="25.5" x14ac:dyDescent="0.2">
      <c r="A37" s="258" t="s">
        <v>278</v>
      </c>
      <c r="B37" s="264">
        <v>3716000</v>
      </c>
      <c r="C37" s="264"/>
      <c r="D37" s="264">
        <v>3716001</v>
      </c>
      <c r="E37" s="264">
        <v>3716000</v>
      </c>
    </row>
    <row r="38" spans="1:5" ht="13.5" customHeight="1" x14ac:dyDescent="0.2">
      <c r="A38" s="257" t="s">
        <v>314</v>
      </c>
      <c r="B38" s="264"/>
      <c r="C38" s="264"/>
      <c r="D38" s="264"/>
      <c r="E38" s="264">
        <v>88458000</v>
      </c>
    </row>
    <row r="39" spans="1:5" ht="13.5" customHeight="1" x14ac:dyDescent="0.2">
      <c r="A39" s="211"/>
      <c r="B39" s="264"/>
      <c r="C39" s="264"/>
      <c r="D39" s="264"/>
      <c r="E39" s="264"/>
    </row>
    <row r="40" spans="1:5" ht="13.5" customHeight="1" x14ac:dyDescent="0.2">
      <c r="A40" s="213" t="s">
        <v>274</v>
      </c>
      <c r="B40" s="264">
        <f>B14+B7+B32+B34</f>
        <v>91775532</v>
      </c>
      <c r="C40" s="264">
        <f t="shared" ref="C40:D40" si="1">C14+C7+C32+C34</f>
        <v>88059532</v>
      </c>
      <c r="D40" s="264">
        <f t="shared" si="1"/>
        <v>3716001</v>
      </c>
      <c r="E40" s="264">
        <f>E14+E7+E32+E34</f>
        <v>196401262</v>
      </c>
    </row>
    <row r="41" spans="1:5" ht="25.5" x14ac:dyDescent="0.2">
      <c r="A41" s="258" t="s">
        <v>276</v>
      </c>
      <c r="B41" s="265"/>
      <c r="C41" s="265"/>
      <c r="D41" s="265"/>
      <c r="E41" s="265"/>
    </row>
    <row r="42" spans="1:5" ht="13.5" customHeight="1" x14ac:dyDescent="0.2">
      <c r="A42" s="211" t="s">
        <v>158</v>
      </c>
      <c r="B42" s="264">
        <f>SUM(B43:B44)</f>
        <v>28771966</v>
      </c>
      <c r="C42" s="264">
        <f>SUM(C43:C44)</f>
        <v>18771966</v>
      </c>
      <c r="D42" s="264">
        <f>SUM(D43:D44)</f>
        <v>10000000</v>
      </c>
      <c r="E42" s="264">
        <f>SUM(E43:E44)</f>
        <v>36058900</v>
      </c>
    </row>
    <row r="43" spans="1:5" ht="13.5" customHeight="1" x14ac:dyDescent="0.2">
      <c r="A43" s="211" t="s">
        <v>159</v>
      </c>
      <c r="B43" s="264">
        <v>18771966</v>
      </c>
      <c r="C43" s="264">
        <v>18771966</v>
      </c>
      <c r="D43" s="264"/>
      <c r="E43" s="264">
        <f>26040329+18571</f>
        <v>26058900</v>
      </c>
    </row>
    <row r="44" spans="1:5" ht="13.5" customHeight="1" x14ac:dyDescent="0.2">
      <c r="A44" s="211" t="s">
        <v>160</v>
      </c>
      <c r="B44" s="264">
        <v>10000000</v>
      </c>
      <c r="C44" s="264"/>
      <c r="D44" s="264">
        <v>10000000</v>
      </c>
      <c r="E44" s="264">
        <v>10000000</v>
      </c>
    </row>
    <row r="45" spans="1:5" ht="13.5" customHeight="1" x14ac:dyDescent="0.2">
      <c r="A45" s="209" t="s">
        <v>275</v>
      </c>
      <c r="B45" s="264"/>
      <c r="C45" s="264"/>
      <c r="D45" s="264"/>
      <c r="E45" s="264"/>
    </row>
    <row r="46" spans="1:5" ht="13.5" customHeight="1" thickBot="1" x14ac:dyDescent="0.25">
      <c r="A46" s="214" t="s">
        <v>161</v>
      </c>
      <c r="B46" s="266">
        <f>B40+B42</f>
        <v>120547498</v>
      </c>
      <c r="C46" s="266">
        <f>C40+C42</f>
        <v>106831498</v>
      </c>
      <c r="D46" s="266">
        <f>D40+D42</f>
        <v>13716001</v>
      </c>
      <c r="E46" s="266">
        <f>E40+E42</f>
        <v>232460162</v>
      </c>
    </row>
  </sheetData>
  <mergeCells count="7">
    <mergeCell ref="A1:E1"/>
    <mergeCell ref="A3:E3"/>
    <mergeCell ref="A2:D2"/>
    <mergeCell ref="E5:E6"/>
    <mergeCell ref="D5:D6"/>
    <mergeCell ref="C5:C6"/>
    <mergeCell ref="B5:B6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F1" sqref="F1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28515625" customWidth="1"/>
    <col min="7" max="7" width="11.140625" customWidth="1"/>
    <col min="8" max="8" width="10" bestFit="1" customWidth="1"/>
  </cols>
  <sheetData>
    <row r="1" spans="1:9" ht="15.75" x14ac:dyDescent="0.2">
      <c r="I1" s="218" t="s">
        <v>323</v>
      </c>
    </row>
    <row r="2" spans="1:9" x14ac:dyDescent="0.2">
      <c r="A2" s="219"/>
    </row>
    <row r="3" spans="1:9" x14ac:dyDescent="0.2">
      <c r="A3" s="355" t="s">
        <v>315</v>
      </c>
      <c r="B3" s="355"/>
      <c r="C3" s="355"/>
      <c r="D3" s="355"/>
      <c r="E3" s="355"/>
      <c r="F3" s="355"/>
      <c r="G3" s="355"/>
      <c r="H3" s="355"/>
      <c r="I3" s="355"/>
    </row>
    <row r="4" spans="1:9" ht="13.5" thickBot="1" x14ac:dyDescent="0.25">
      <c r="A4" s="144"/>
    </row>
    <row r="5" spans="1:9" ht="39.75" customHeight="1" thickBot="1" x14ac:dyDescent="0.25">
      <c r="A5" s="240"/>
      <c r="B5" s="353" t="s">
        <v>179</v>
      </c>
      <c r="C5" s="354"/>
      <c r="D5" s="352" t="s">
        <v>210</v>
      </c>
      <c r="E5" s="353"/>
      <c r="F5" s="354"/>
      <c r="G5" s="352" t="s">
        <v>211</v>
      </c>
      <c r="H5" s="353"/>
      <c r="I5" s="354"/>
    </row>
    <row r="6" spans="1:9" x14ac:dyDescent="0.2">
      <c r="A6" s="241" t="s">
        <v>212</v>
      </c>
      <c r="B6" s="233"/>
      <c r="C6" s="238"/>
      <c r="D6" s="232"/>
      <c r="E6" s="233"/>
      <c r="F6" s="233"/>
      <c r="G6" s="233"/>
      <c r="H6" s="233"/>
      <c r="I6" s="233"/>
    </row>
    <row r="7" spans="1:9" ht="13.5" thickBot="1" x14ac:dyDescent="0.25">
      <c r="A7" s="242" t="s">
        <v>216</v>
      </c>
      <c r="B7" s="234" t="s">
        <v>51</v>
      </c>
      <c r="C7" s="239" t="s">
        <v>180</v>
      </c>
      <c r="D7" s="231" t="s">
        <v>213</v>
      </c>
      <c r="E7" s="298" t="s">
        <v>214</v>
      </c>
      <c r="F7" s="234" t="s">
        <v>215</v>
      </c>
      <c r="G7" s="234" t="s">
        <v>213</v>
      </c>
      <c r="H7" s="298" t="s">
        <v>214</v>
      </c>
      <c r="I7" s="234" t="s">
        <v>215</v>
      </c>
    </row>
    <row r="8" spans="1:9" ht="16.5" customHeight="1" thickBot="1" x14ac:dyDescent="0.25">
      <c r="A8" s="356" t="s">
        <v>217</v>
      </c>
      <c r="B8" s="357"/>
      <c r="C8" s="357"/>
      <c r="D8" s="261"/>
      <c r="E8" s="221"/>
      <c r="F8" s="221"/>
      <c r="G8" s="221"/>
      <c r="H8" s="221"/>
      <c r="I8" s="221"/>
    </row>
    <row r="9" spans="1:9" ht="13.5" thickBot="1" x14ac:dyDescent="0.25">
      <c r="A9" s="230">
        <v>1</v>
      </c>
      <c r="B9" s="246" t="s">
        <v>198</v>
      </c>
      <c r="C9" s="236" t="s">
        <v>218</v>
      </c>
      <c r="D9" s="259">
        <v>42586361</v>
      </c>
      <c r="E9" s="259">
        <f>42586361+88458000+9846350+7268363+18571-1098000</f>
        <v>147079645</v>
      </c>
      <c r="F9" s="221"/>
      <c r="G9" s="278">
        <v>28771966</v>
      </c>
      <c r="H9" s="278">
        <f>'1'!$M11</f>
        <v>45905250</v>
      </c>
      <c r="I9" s="221"/>
    </row>
    <row r="10" spans="1:9" ht="13.5" thickBot="1" x14ac:dyDescent="0.25">
      <c r="A10" s="230">
        <v>1</v>
      </c>
      <c r="B10" s="246" t="s">
        <v>233</v>
      </c>
      <c r="C10" s="236" t="s">
        <v>219</v>
      </c>
      <c r="D10" s="224">
        <v>762000</v>
      </c>
      <c r="E10" s="224">
        <v>762000</v>
      </c>
      <c r="F10" s="221"/>
      <c r="G10" s="222"/>
      <c r="H10" s="222"/>
      <c r="I10" s="221"/>
    </row>
    <row r="11" spans="1:9" ht="13.5" thickBot="1" x14ac:dyDescent="0.25">
      <c r="A11" s="230">
        <v>1</v>
      </c>
      <c r="B11" s="246" t="s">
        <v>234</v>
      </c>
      <c r="C11" s="236" t="s">
        <v>206</v>
      </c>
      <c r="D11" s="224">
        <v>8863333</v>
      </c>
      <c r="E11" s="224">
        <f>8863333+366000</f>
        <v>9229333</v>
      </c>
      <c r="F11" s="221"/>
      <c r="G11" s="222"/>
      <c r="H11" s="222"/>
      <c r="I11" s="221"/>
    </row>
    <row r="12" spans="1:9" ht="13.5" thickBot="1" x14ac:dyDescent="0.25">
      <c r="A12" s="230">
        <v>1</v>
      </c>
      <c r="B12" s="246" t="s">
        <v>235</v>
      </c>
      <c r="C12" s="236" t="s">
        <v>220</v>
      </c>
      <c r="D12" s="224">
        <v>3968000</v>
      </c>
      <c r="E12" s="224">
        <v>3968000</v>
      </c>
      <c r="F12" s="221"/>
      <c r="G12" s="222"/>
      <c r="H12" s="222"/>
      <c r="I12" s="221"/>
    </row>
    <row r="13" spans="1:9" ht="13.5" thickBot="1" x14ac:dyDescent="0.25">
      <c r="A13" s="230">
        <v>1</v>
      </c>
      <c r="B13" s="246" t="s">
        <v>236</v>
      </c>
      <c r="C13" s="236" t="s">
        <v>221</v>
      </c>
      <c r="D13" s="224">
        <v>1393000</v>
      </c>
      <c r="E13" s="224">
        <v>1393000</v>
      </c>
      <c r="F13" s="221"/>
      <c r="G13" s="222"/>
      <c r="H13" s="222"/>
      <c r="I13" s="221"/>
    </row>
    <row r="14" spans="1:9" ht="13.5" thickBot="1" x14ac:dyDescent="0.25">
      <c r="A14" s="230">
        <v>1</v>
      </c>
      <c r="B14" s="246" t="s">
        <v>196</v>
      </c>
      <c r="C14" s="236" t="s">
        <v>190</v>
      </c>
      <c r="D14" s="224">
        <v>180000</v>
      </c>
      <c r="E14" s="224">
        <v>180000</v>
      </c>
      <c r="F14" s="221"/>
      <c r="G14" s="222"/>
      <c r="H14" s="222"/>
      <c r="I14" s="221"/>
    </row>
    <row r="15" spans="1:9" ht="13.5" thickBot="1" x14ac:dyDescent="0.25">
      <c r="A15" s="230">
        <v>1</v>
      </c>
      <c r="B15" s="246" t="s">
        <v>192</v>
      </c>
      <c r="C15" s="236" t="s">
        <v>186</v>
      </c>
      <c r="D15" s="224">
        <v>2220000</v>
      </c>
      <c r="E15" s="224">
        <v>2220000</v>
      </c>
      <c r="F15" s="221"/>
      <c r="G15" s="222"/>
      <c r="H15" s="222"/>
      <c r="I15" s="221"/>
    </row>
    <row r="16" spans="1:9" ht="13.5" thickBot="1" x14ac:dyDescent="0.25">
      <c r="A16" s="230">
        <v>1</v>
      </c>
      <c r="B16" s="246" t="s">
        <v>194</v>
      </c>
      <c r="C16" s="236" t="s">
        <v>188</v>
      </c>
      <c r="D16" s="224">
        <v>1980000</v>
      </c>
      <c r="E16" s="224">
        <v>1980000</v>
      </c>
      <c r="F16" s="221"/>
      <c r="G16" s="222"/>
      <c r="H16" s="222"/>
      <c r="I16" s="221"/>
    </row>
    <row r="17" spans="1:9" ht="13.5" thickBot="1" x14ac:dyDescent="0.25">
      <c r="A17" s="230">
        <v>1</v>
      </c>
      <c r="B17" s="246" t="s">
        <v>193</v>
      </c>
      <c r="C17" s="236" t="s">
        <v>187</v>
      </c>
      <c r="D17" s="224">
        <v>250000</v>
      </c>
      <c r="E17" s="224">
        <v>250000</v>
      </c>
      <c r="F17" s="221"/>
      <c r="G17" s="222"/>
      <c r="H17" s="222"/>
      <c r="I17" s="221"/>
    </row>
    <row r="18" spans="1:9" ht="13.5" thickBot="1" x14ac:dyDescent="0.25">
      <c r="A18" s="230">
        <v>1</v>
      </c>
      <c r="B18" s="246" t="s">
        <v>195</v>
      </c>
      <c r="C18" s="236" t="s">
        <v>189</v>
      </c>
      <c r="D18" s="224">
        <v>50000</v>
      </c>
      <c r="E18" s="224">
        <v>50000</v>
      </c>
      <c r="F18" s="221"/>
      <c r="G18" s="222"/>
      <c r="H18" s="222"/>
      <c r="I18" s="221"/>
    </row>
    <row r="19" spans="1:9" ht="13.5" thickBot="1" x14ac:dyDescent="0.25">
      <c r="A19" s="230">
        <v>1</v>
      </c>
      <c r="B19" s="246" t="s">
        <v>237</v>
      </c>
      <c r="C19" s="236" t="s">
        <v>222</v>
      </c>
      <c r="D19" s="224">
        <v>1096100</v>
      </c>
      <c r="E19" s="224">
        <v>1096100</v>
      </c>
      <c r="F19" s="221"/>
      <c r="G19" s="222"/>
      <c r="H19" s="222"/>
      <c r="I19" s="221"/>
    </row>
    <row r="20" spans="1:9" ht="13.5" thickBot="1" x14ac:dyDescent="0.25">
      <c r="A20" s="230">
        <v>1</v>
      </c>
      <c r="B20" s="246" t="s">
        <v>201</v>
      </c>
      <c r="C20" s="236" t="s">
        <v>223</v>
      </c>
      <c r="D20" s="224">
        <v>6941482</v>
      </c>
      <c r="E20" s="224">
        <f>6941482+122000</f>
        <v>7063482</v>
      </c>
      <c r="F20" s="221"/>
      <c r="G20" s="278">
        <f>'1'!$M12</f>
        <v>1200000</v>
      </c>
      <c r="H20" s="278">
        <f>'1'!$M12</f>
        <v>1200000</v>
      </c>
      <c r="I20" s="221"/>
    </row>
    <row r="21" spans="1:9" ht="13.5" thickBot="1" x14ac:dyDescent="0.25">
      <c r="A21" s="230">
        <v>1</v>
      </c>
      <c r="B21" s="246" t="s">
        <v>199</v>
      </c>
      <c r="C21" s="236" t="s">
        <v>127</v>
      </c>
      <c r="D21" s="224">
        <v>174240</v>
      </c>
      <c r="E21" s="224">
        <v>174240</v>
      </c>
      <c r="F21" s="221"/>
      <c r="G21" s="222"/>
      <c r="H21" s="222"/>
      <c r="I21" s="221"/>
    </row>
    <row r="22" spans="1:9" ht="13.5" thickBot="1" x14ac:dyDescent="0.25">
      <c r="A22" s="230">
        <v>1</v>
      </c>
      <c r="B22" s="246" t="s">
        <v>238</v>
      </c>
      <c r="C22" s="236" t="s">
        <v>224</v>
      </c>
      <c r="D22" s="224">
        <v>3716000</v>
      </c>
      <c r="E22" s="224">
        <f>3716000+4453700</f>
        <v>8169700</v>
      </c>
      <c r="F22" s="221"/>
      <c r="G22" s="278">
        <f>'1'!$M15</f>
        <v>3716000</v>
      </c>
      <c r="H22" s="278">
        <f>'1'!$M15</f>
        <v>3716000</v>
      </c>
      <c r="I22" s="221"/>
    </row>
    <row r="23" spans="1:9" ht="13.5" thickBot="1" x14ac:dyDescent="0.25">
      <c r="A23" s="230">
        <v>1</v>
      </c>
      <c r="B23" s="246" t="s">
        <v>202</v>
      </c>
      <c r="C23" s="236" t="s">
        <v>225</v>
      </c>
      <c r="D23" s="224">
        <v>1363447</v>
      </c>
      <c r="E23" s="224">
        <f>1363447+1867680</f>
        <v>3231127</v>
      </c>
      <c r="F23" s="221"/>
      <c r="G23" s="278">
        <v>1363447</v>
      </c>
      <c r="H23" s="278">
        <f>'1'!$M16</f>
        <v>3231127</v>
      </c>
      <c r="I23" s="221"/>
    </row>
    <row r="24" spans="1:9" ht="13.5" thickBot="1" x14ac:dyDescent="0.25">
      <c r="A24" s="230">
        <v>1</v>
      </c>
      <c r="B24" s="246" t="s">
        <v>281</v>
      </c>
      <c r="C24" s="236" t="s">
        <v>282</v>
      </c>
      <c r="D24" s="224">
        <v>901600</v>
      </c>
      <c r="E24" s="224">
        <v>901600</v>
      </c>
      <c r="F24" s="221"/>
      <c r="G24" s="222"/>
      <c r="H24" s="222"/>
      <c r="I24" s="221"/>
    </row>
    <row r="25" spans="1:9" ht="13.5" thickBot="1" x14ac:dyDescent="0.25">
      <c r="A25" s="230">
        <v>1</v>
      </c>
      <c r="B25" s="246" t="s">
        <v>240</v>
      </c>
      <c r="C25" s="236" t="s">
        <v>226</v>
      </c>
      <c r="D25" s="224">
        <v>3037260</v>
      </c>
      <c r="E25" s="224">
        <v>3037260</v>
      </c>
      <c r="F25" s="221"/>
      <c r="G25" s="222"/>
      <c r="H25" s="222"/>
      <c r="I25" s="221"/>
    </row>
    <row r="26" spans="1:9" ht="13.5" thickBot="1" x14ac:dyDescent="0.25">
      <c r="A26" s="230">
        <v>1</v>
      </c>
      <c r="B26" s="246" t="s">
        <v>241</v>
      </c>
      <c r="C26" s="236" t="s">
        <v>227</v>
      </c>
      <c r="D26" s="224"/>
      <c r="E26" s="224"/>
      <c r="F26" s="221"/>
      <c r="G26" s="278">
        <f>'1'!$M9</f>
        <v>15400000</v>
      </c>
      <c r="H26" s="278">
        <f>'1'!$M9</f>
        <v>15400000</v>
      </c>
      <c r="I26" s="221"/>
    </row>
    <row r="27" spans="1:9" ht="13.5" thickBot="1" x14ac:dyDescent="0.25">
      <c r="A27" s="230">
        <v>1</v>
      </c>
      <c r="B27" s="246" t="s">
        <v>197</v>
      </c>
      <c r="C27" s="236" t="s">
        <v>228</v>
      </c>
      <c r="D27" s="224"/>
      <c r="E27" s="224"/>
      <c r="F27" s="221"/>
      <c r="G27" s="278">
        <v>33486430</v>
      </c>
      <c r="H27" s="278">
        <f>'1'!$M10</f>
        <v>126398130</v>
      </c>
      <c r="I27" s="221"/>
    </row>
    <row r="28" spans="1:9" ht="13.5" thickBot="1" x14ac:dyDescent="0.25">
      <c r="A28" s="230">
        <v>1</v>
      </c>
      <c r="B28" s="246" t="s">
        <v>242</v>
      </c>
      <c r="C28" s="236" t="s">
        <v>229</v>
      </c>
      <c r="D28" s="224">
        <v>14826848</v>
      </c>
      <c r="E28" s="224">
        <f>14826848+244000</f>
        <v>15070848</v>
      </c>
      <c r="F28" s="221"/>
      <c r="G28" s="278">
        <f>'1'!$M13</f>
        <v>11884207</v>
      </c>
      <c r="H28" s="278">
        <f>'1'!$M13</f>
        <v>11884207</v>
      </c>
      <c r="I28" s="221"/>
    </row>
    <row r="29" spans="1:9" ht="13.5" thickBot="1" x14ac:dyDescent="0.25">
      <c r="A29" s="230">
        <v>1</v>
      </c>
      <c r="B29" s="246" t="s">
        <v>239</v>
      </c>
      <c r="C29" s="236" t="s">
        <v>230</v>
      </c>
      <c r="D29" s="224">
        <v>22351327</v>
      </c>
      <c r="E29" s="224">
        <f>22351327+366000</f>
        <v>22717327</v>
      </c>
      <c r="F29" s="221"/>
      <c r="G29" s="278">
        <f>'1'!$M14</f>
        <v>24725448</v>
      </c>
      <c r="H29" s="278">
        <f>'1'!$M14</f>
        <v>24725448</v>
      </c>
      <c r="I29" s="221"/>
    </row>
    <row r="30" spans="1:9" ht="13.5" thickBot="1" x14ac:dyDescent="0.25">
      <c r="A30" s="230">
        <v>1</v>
      </c>
      <c r="B30" s="246" t="s">
        <v>243</v>
      </c>
      <c r="C30" s="236" t="s">
        <v>231</v>
      </c>
      <c r="D30" s="224">
        <v>1746000</v>
      </c>
      <c r="E30" s="224">
        <v>1746000</v>
      </c>
      <c r="F30" s="221"/>
      <c r="G30" s="221"/>
      <c r="H30" s="221"/>
      <c r="I30" s="221"/>
    </row>
    <row r="31" spans="1:9" ht="13.5" thickBot="1" x14ac:dyDescent="0.25">
      <c r="A31" s="243">
        <v>1</v>
      </c>
      <c r="B31" s="247" t="s">
        <v>244</v>
      </c>
      <c r="C31" s="237" t="s">
        <v>232</v>
      </c>
      <c r="D31" s="224">
        <v>2140500</v>
      </c>
      <c r="E31" s="224">
        <v>2140500</v>
      </c>
      <c r="F31" s="235"/>
      <c r="G31" s="235"/>
      <c r="H31" s="235"/>
      <c r="I31" s="235"/>
    </row>
    <row r="32" spans="1:9" ht="15" thickTop="1" thickBot="1" x14ac:dyDescent="0.25">
      <c r="A32" s="248" t="s">
        <v>0</v>
      </c>
      <c r="B32" s="249"/>
      <c r="C32" s="244"/>
      <c r="D32" s="260">
        <f>SUM(D9:D31)</f>
        <v>120547498</v>
      </c>
      <c r="E32" s="260">
        <f>SUM(E9:E31)</f>
        <v>232460162</v>
      </c>
      <c r="F32" s="245"/>
      <c r="G32" s="260">
        <f>SUM(G9:G31)</f>
        <v>120547498</v>
      </c>
      <c r="H32" s="260">
        <f>SUM(H9:H31)</f>
        <v>232460162</v>
      </c>
      <c r="I32" s="245"/>
    </row>
    <row r="33" spans="1:9" x14ac:dyDescent="0.2">
      <c r="A33" s="220"/>
      <c r="B33" s="220"/>
      <c r="C33" s="220"/>
      <c r="D33" s="220"/>
      <c r="E33" s="220"/>
      <c r="F33" s="220"/>
      <c r="G33" s="220"/>
      <c r="H33" s="220"/>
      <c r="I33" s="220"/>
    </row>
    <row r="34" spans="1:9" ht="18.75" x14ac:dyDescent="0.2">
      <c r="A34" s="216"/>
    </row>
    <row r="35" spans="1:9" ht="15.75" x14ac:dyDescent="0.2">
      <c r="A35" s="218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M47"/>
  <sheetViews>
    <sheetView view="pageBreakPreview" zoomScale="115" zoomScaleNormal="100" zoomScaleSheetLayoutView="115" workbookViewId="0">
      <selection sqref="A1:H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7" width="11.5703125" style="5" customWidth="1"/>
    <col min="8" max="8" width="11.5703125" style="2" customWidth="1"/>
    <col min="9" max="16384" width="9.140625" style="2"/>
  </cols>
  <sheetData>
    <row r="1" spans="1:13" ht="15.75" customHeight="1" x14ac:dyDescent="0.2">
      <c r="A1" s="384" t="s">
        <v>326</v>
      </c>
      <c r="B1" s="384"/>
      <c r="C1" s="384"/>
      <c r="D1" s="384"/>
      <c r="E1" s="384"/>
      <c r="F1" s="384"/>
      <c r="G1" s="384"/>
      <c r="H1" s="384"/>
    </row>
    <row r="2" spans="1:13" ht="15.75" customHeight="1" x14ac:dyDescent="0.2">
      <c r="A2" s="331" t="s">
        <v>318</v>
      </c>
      <c r="B2" s="331"/>
      <c r="C2" s="331"/>
      <c r="D2" s="331"/>
      <c r="E2" s="331"/>
      <c r="F2" s="331"/>
      <c r="G2" s="331"/>
    </row>
    <row r="3" spans="1:13" ht="15.75" customHeight="1" x14ac:dyDescent="0.2">
      <c r="A3" s="331" t="s">
        <v>310</v>
      </c>
      <c r="B3" s="331"/>
      <c r="C3" s="331"/>
      <c r="D3" s="331"/>
      <c r="E3" s="331"/>
      <c r="F3" s="331"/>
      <c r="G3" s="331"/>
    </row>
    <row r="4" spans="1:13" ht="15.75" customHeight="1" x14ac:dyDescent="0.2">
      <c r="A4" s="8"/>
      <c r="B4" s="8"/>
      <c r="C4" s="8"/>
      <c r="D4" s="8"/>
      <c r="E4" s="9"/>
      <c r="F4" s="9"/>
      <c r="G4" s="10"/>
    </row>
    <row r="5" spans="1:13" ht="9" customHeight="1" thickBot="1" x14ac:dyDescent="0.25">
      <c r="E5" s="11"/>
      <c r="F5" s="11"/>
    </row>
    <row r="6" spans="1:13" ht="21" customHeight="1" x14ac:dyDescent="0.2">
      <c r="A6" s="392" t="s">
        <v>4</v>
      </c>
      <c r="B6" s="393"/>
      <c r="C6" s="393"/>
      <c r="D6" s="398" t="s">
        <v>317</v>
      </c>
      <c r="E6" s="399"/>
      <c r="F6" s="399"/>
      <c r="G6" s="399"/>
      <c r="H6" s="380" t="s">
        <v>316</v>
      </c>
    </row>
    <row r="7" spans="1:13" ht="39.75" customHeight="1" x14ac:dyDescent="0.2">
      <c r="A7" s="394"/>
      <c r="B7" s="395"/>
      <c r="C7" s="395"/>
      <c r="D7" s="140" t="s">
        <v>5</v>
      </c>
      <c r="E7" s="13" t="s">
        <v>130</v>
      </c>
      <c r="F7" s="124" t="s">
        <v>111</v>
      </c>
      <c r="G7" s="383" t="s">
        <v>131</v>
      </c>
      <c r="H7" s="381"/>
    </row>
    <row r="8" spans="1:13" ht="30" customHeight="1" thickBot="1" x14ac:dyDescent="0.25">
      <c r="A8" s="396"/>
      <c r="B8" s="397"/>
      <c r="C8" s="397"/>
      <c r="D8" s="141" t="s">
        <v>7</v>
      </c>
      <c r="E8" s="390" t="s">
        <v>8</v>
      </c>
      <c r="F8" s="391"/>
      <c r="G8" s="383"/>
      <c r="H8" s="382"/>
    </row>
    <row r="9" spans="1:13" ht="15.75" customHeight="1" thickBot="1" x14ac:dyDescent="0.25">
      <c r="A9" s="388" t="s">
        <v>9</v>
      </c>
      <c r="B9" s="389"/>
      <c r="C9" s="389"/>
      <c r="D9" s="154">
        <f>D10+D16+D17</f>
        <v>0</v>
      </c>
      <c r="E9" s="154">
        <f>E10+E16+E17</f>
        <v>46896594</v>
      </c>
      <c r="F9" s="154">
        <f>F10+F16+F17</f>
        <v>41064675</v>
      </c>
      <c r="G9" s="311">
        <f>SUM(D9:F9)</f>
        <v>87961269</v>
      </c>
      <c r="H9" s="154">
        <f>H10+H16+H17</f>
        <v>98579749</v>
      </c>
    </row>
    <row r="10" spans="1:13" ht="15.75" customHeight="1" thickBot="1" x14ac:dyDescent="0.25">
      <c r="A10" s="386" t="s">
        <v>10</v>
      </c>
      <c r="B10" s="364" t="s">
        <v>9</v>
      </c>
      <c r="C10" s="364"/>
      <c r="D10" s="155">
        <f>SUM(D11:D15)</f>
        <v>0</v>
      </c>
      <c r="E10" s="155">
        <f>SUM(E11:E15)</f>
        <v>42332862</v>
      </c>
      <c r="F10" s="155">
        <f>SUM(F11:F15)</f>
        <v>41064675</v>
      </c>
      <c r="G10" s="311">
        <f>SUM(D10:F10)</f>
        <v>83397537</v>
      </c>
      <c r="H10" s="155">
        <f>SUM(H11:H15)</f>
        <v>88611952</v>
      </c>
    </row>
    <row r="11" spans="1:13" ht="15.75" customHeight="1" thickBot="1" x14ac:dyDescent="0.25">
      <c r="A11" s="386"/>
      <c r="B11" s="17" t="s">
        <v>10</v>
      </c>
      <c r="C11" s="18" t="s">
        <v>11</v>
      </c>
      <c r="D11" s="150"/>
      <c r="E11" s="145">
        <f>'4önk'!E11</f>
        <v>9678835</v>
      </c>
      <c r="F11" s="285">
        <f>'4o'!D11</f>
        <v>19946400</v>
      </c>
      <c r="G11" s="311">
        <f>SUM(D11:F11)</f>
        <v>29625235</v>
      </c>
      <c r="H11" s="268">
        <f>'4önk'!G11+'4o'!F11</f>
        <v>32556120</v>
      </c>
    </row>
    <row r="12" spans="1:13" ht="15.75" customHeight="1" thickBot="1" x14ac:dyDescent="0.25">
      <c r="A12" s="386"/>
      <c r="B12" s="17" t="s">
        <v>12</v>
      </c>
      <c r="C12" s="18" t="s">
        <v>13</v>
      </c>
      <c r="D12" s="150"/>
      <c r="E12" s="145">
        <f>'4önk'!E12</f>
        <v>2084667</v>
      </c>
      <c r="F12" s="285">
        <f>'4o'!D12</f>
        <v>4588926</v>
      </c>
      <c r="G12" s="311">
        <f t="shared" ref="G12:G47" si="0">SUM(D12:F12)</f>
        <v>6673593</v>
      </c>
      <c r="H12" s="268">
        <f>'4önk'!G12+'4o'!F12</f>
        <v>7208388</v>
      </c>
    </row>
    <row r="13" spans="1:13" ht="15.75" customHeight="1" thickBot="1" x14ac:dyDescent="0.25">
      <c r="A13" s="386"/>
      <c r="B13" s="17" t="s">
        <v>14</v>
      </c>
      <c r="C13" s="18" t="s">
        <v>15</v>
      </c>
      <c r="D13" s="150"/>
      <c r="E13" s="145">
        <f>'4önk'!E13</f>
        <v>25519360</v>
      </c>
      <c r="F13" s="285">
        <f>'4o'!D13</f>
        <v>16529349</v>
      </c>
      <c r="G13" s="311">
        <f t="shared" si="0"/>
        <v>42048709</v>
      </c>
      <c r="H13" s="268">
        <f>'4önk'!G13+'4o'!F13</f>
        <v>43797444</v>
      </c>
    </row>
    <row r="14" spans="1:13" ht="15.75" customHeight="1" thickBot="1" x14ac:dyDescent="0.25">
      <c r="A14" s="386"/>
      <c r="B14" s="17" t="s">
        <v>16</v>
      </c>
      <c r="C14" s="18" t="s">
        <v>17</v>
      </c>
      <c r="D14" s="150"/>
      <c r="E14" s="145">
        <f>'4önk'!E14</f>
        <v>0</v>
      </c>
      <c r="F14" s="285">
        <f>'4o'!D14</f>
        <v>0</v>
      </c>
      <c r="G14" s="311">
        <f t="shared" si="0"/>
        <v>0</v>
      </c>
      <c r="H14" s="268">
        <f>'4önk'!G14+'4o'!F14</f>
        <v>0</v>
      </c>
    </row>
    <row r="15" spans="1:13" ht="15.75" customHeight="1" thickBot="1" x14ac:dyDescent="0.25">
      <c r="A15" s="386"/>
      <c r="B15" s="17" t="s">
        <v>18</v>
      </c>
      <c r="C15" s="18" t="s">
        <v>19</v>
      </c>
      <c r="D15" s="150"/>
      <c r="E15" s="145">
        <f>'4önk'!E15</f>
        <v>5050000</v>
      </c>
      <c r="F15" s="285">
        <f>'4o'!D15</f>
        <v>0</v>
      </c>
      <c r="G15" s="311">
        <f t="shared" si="0"/>
        <v>5050000</v>
      </c>
      <c r="H15" s="268">
        <f>'4önk'!G15+'4o'!F15</f>
        <v>5050000</v>
      </c>
    </row>
    <row r="16" spans="1:13" s="19" customFormat="1" ht="15.75" customHeight="1" thickBot="1" x14ac:dyDescent="0.25">
      <c r="A16" s="16" t="s">
        <v>12</v>
      </c>
      <c r="B16" s="361" t="s">
        <v>20</v>
      </c>
      <c r="C16" s="361"/>
      <c r="D16" s="149"/>
      <c r="E16" s="145">
        <f>'4önk'!E16</f>
        <v>3387732</v>
      </c>
      <c r="F16" s="285">
        <f>'4o'!D16</f>
        <v>0</v>
      </c>
      <c r="G16" s="311">
        <f t="shared" si="0"/>
        <v>3387732</v>
      </c>
      <c r="H16" s="268">
        <f>'4önk'!G16+'4o'!F16</f>
        <v>4338097</v>
      </c>
      <c r="J16" s="6"/>
      <c r="K16" s="6"/>
      <c r="L16" s="6"/>
      <c r="M16" s="6"/>
    </row>
    <row r="17" spans="1:13" s="19" customFormat="1" ht="15.75" customHeight="1" thickBot="1" x14ac:dyDescent="0.25">
      <c r="A17" s="20" t="s">
        <v>14</v>
      </c>
      <c r="B17" s="401" t="s">
        <v>21</v>
      </c>
      <c r="C17" s="401"/>
      <c r="D17" s="156"/>
      <c r="E17" s="145">
        <f>'4önk'!E17</f>
        <v>1176000</v>
      </c>
      <c r="F17" s="285">
        <f>'4o'!D17</f>
        <v>0</v>
      </c>
      <c r="G17" s="311">
        <f t="shared" si="0"/>
        <v>1176000</v>
      </c>
      <c r="H17" s="268">
        <f>'4önk'!G17+'4o'!F17</f>
        <v>5629700</v>
      </c>
      <c r="J17" s="6"/>
      <c r="K17" s="6"/>
      <c r="L17" s="6"/>
      <c r="M17" s="6"/>
    </row>
    <row r="18" spans="1:13" s="19" customFormat="1" ht="15.75" customHeight="1" thickBot="1" x14ac:dyDescent="0.25">
      <c r="A18" s="370" t="s">
        <v>22</v>
      </c>
      <c r="B18" s="371"/>
      <c r="C18" s="372"/>
      <c r="D18" s="21">
        <f>SUM(D19:D21)</f>
        <v>0</v>
      </c>
      <c r="E18" s="21">
        <f>SUM(E19:E21)</f>
        <v>12206822</v>
      </c>
      <c r="F18" s="21">
        <f>SUM(F19:F21)</f>
        <v>0</v>
      </c>
      <c r="G18" s="311">
        <f t="shared" si="0"/>
        <v>12206822</v>
      </c>
      <c r="H18" s="155">
        <f>SUM(H19:H21)</f>
        <v>108262437</v>
      </c>
      <c r="J18" s="6"/>
      <c r="K18" s="181"/>
      <c r="L18" s="6"/>
      <c r="M18" s="6"/>
    </row>
    <row r="19" spans="1:13" ht="20.25" customHeight="1" thickBot="1" x14ac:dyDescent="0.25">
      <c r="A19" s="22" t="s">
        <v>10</v>
      </c>
      <c r="B19" s="387" t="s">
        <v>185</v>
      </c>
      <c r="C19" s="387"/>
      <c r="D19" s="150"/>
      <c r="E19" s="145">
        <f>'4önk'!E19</f>
        <v>12206822</v>
      </c>
      <c r="F19" s="285">
        <f>'4o'!D19</f>
        <v>0</v>
      </c>
      <c r="G19" s="311">
        <f t="shared" si="0"/>
        <v>12206822</v>
      </c>
      <c r="H19" s="268">
        <f>'4önk'!G19+'4o'!F19</f>
        <v>108262437</v>
      </c>
      <c r="J19" s="4"/>
      <c r="K19" s="181"/>
      <c r="L19" s="4"/>
      <c r="M19" s="4"/>
    </row>
    <row r="20" spans="1:13" ht="15.75" customHeight="1" thickBot="1" x14ac:dyDescent="0.25">
      <c r="A20" s="22" t="s">
        <v>12</v>
      </c>
      <c r="B20" s="378" t="s">
        <v>24</v>
      </c>
      <c r="C20" s="379"/>
      <c r="D20" s="158"/>
      <c r="E20" s="145">
        <f>'4önk'!E20</f>
        <v>0</v>
      </c>
      <c r="F20" s="285">
        <f>'4o'!D20</f>
        <v>0</v>
      </c>
      <c r="G20" s="311">
        <f t="shared" si="0"/>
        <v>0</v>
      </c>
      <c r="H20" s="268">
        <f>'4önk'!G20+'4o'!F20</f>
        <v>0</v>
      </c>
      <c r="J20" s="4"/>
      <c r="K20" s="181"/>
      <c r="L20" s="4"/>
      <c r="M20" s="4"/>
    </row>
    <row r="21" spans="1:13" ht="15.75" customHeight="1" thickBot="1" x14ac:dyDescent="0.25">
      <c r="A21" s="23" t="s">
        <v>14</v>
      </c>
      <c r="B21" s="358" t="s">
        <v>25</v>
      </c>
      <c r="C21" s="358"/>
      <c r="D21" s="159"/>
      <c r="E21" s="145">
        <f>'4önk'!E21</f>
        <v>0</v>
      </c>
      <c r="F21" s="285">
        <f>'4o'!D21</f>
        <v>0</v>
      </c>
      <c r="G21" s="311">
        <f t="shared" si="0"/>
        <v>0</v>
      </c>
      <c r="H21" s="268">
        <f>'4önk'!G21+'4o'!F21</f>
        <v>0</v>
      </c>
      <c r="J21" s="4"/>
      <c r="K21" s="181"/>
      <c r="L21" s="4"/>
      <c r="M21" s="4"/>
    </row>
    <row r="22" spans="1:13" ht="18" customHeight="1" thickBot="1" x14ac:dyDescent="0.25">
      <c r="A22" s="388" t="s">
        <v>26</v>
      </c>
      <c r="B22" s="389"/>
      <c r="C22" s="389"/>
      <c r="D22" s="262">
        <f>D23+D26</f>
        <v>0</v>
      </c>
      <c r="E22" s="262">
        <f>E23+E26</f>
        <v>180000</v>
      </c>
      <c r="F22" s="262">
        <f>F23+F26</f>
        <v>0</v>
      </c>
      <c r="G22" s="311">
        <f t="shared" si="0"/>
        <v>180000</v>
      </c>
      <c r="H22" s="310">
        <f>'4önk'!G22+'4o'!F22</f>
        <v>180000</v>
      </c>
      <c r="J22" s="4"/>
      <c r="K22" s="181"/>
      <c r="L22" s="4"/>
      <c r="M22" s="4"/>
    </row>
    <row r="23" spans="1:13" s="19" customFormat="1" ht="18" customHeight="1" thickBot="1" x14ac:dyDescent="0.25">
      <c r="A23" s="386" t="s">
        <v>10</v>
      </c>
      <c r="B23" s="364" t="s">
        <v>27</v>
      </c>
      <c r="C23" s="365"/>
      <c r="D23" s="161">
        <f>SUM(D24:D25)</f>
        <v>0</v>
      </c>
      <c r="E23" s="161">
        <f t="shared" ref="E23:F23" si="1">SUM(E24:E25)</f>
        <v>0</v>
      </c>
      <c r="F23" s="161">
        <f t="shared" si="1"/>
        <v>0</v>
      </c>
      <c r="G23" s="311">
        <f t="shared" si="0"/>
        <v>0</v>
      </c>
      <c r="H23" s="310">
        <f>'4önk'!G23+'4o'!F23</f>
        <v>0</v>
      </c>
      <c r="J23" s="6"/>
      <c r="K23" s="181"/>
      <c r="L23" s="6"/>
      <c r="M23" s="6"/>
    </row>
    <row r="24" spans="1:13" ht="18" customHeight="1" thickBot="1" x14ac:dyDescent="0.25">
      <c r="A24" s="386"/>
      <c r="B24" s="17" t="s">
        <v>10</v>
      </c>
      <c r="C24" s="24" t="s">
        <v>28</v>
      </c>
      <c r="D24" s="162"/>
      <c r="E24" s="145">
        <f>'4önk'!E24</f>
        <v>0</v>
      </c>
      <c r="F24" s="285">
        <f>'4o'!D24</f>
        <v>0</v>
      </c>
      <c r="G24" s="311">
        <f t="shared" si="0"/>
        <v>0</v>
      </c>
      <c r="H24" s="268">
        <f>'4önk'!G24+'4o'!F24</f>
        <v>0</v>
      </c>
      <c r="J24" s="4"/>
      <c r="K24" s="181"/>
      <c r="L24" s="4"/>
      <c r="M24" s="4"/>
    </row>
    <row r="25" spans="1:13" ht="18" customHeight="1" thickBot="1" x14ac:dyDescent="0.25">
      <c r="A25" s="386"/>
      <c r="B25" s="17" t="s">
        <v>12</v>
      </c>
      <c r="C25" s="24" t="s">
        <v>29</v>
      </c>
      <c r="D25" s="162"/>
      <c r="E25" s="145">
        <f>'4önk'!E25</f>
        <v>0</v>
      </c>
      <c r="F25" s="285">
        <f>'4o'!D25</f>
        <v>0</v>
      </c>
      <c r="G25" s="311">
        <f t="shared" si="0"/>
        <v>0</v>
      </c>
      <c r="H25" s="268">
        <f>'4önk'!G25+'4o'!F25</f>
        <v>0</v>
      </c>
      <c r="J25" s="4"/>
      <c r="K25" s="182"/>
      <c r="L25" s="4"/>
      <c r="M25" s="4"/>
    </row>
    <row r="26" spans="1:13" s="19" customFormat="1" ht="18" customHeight="1" thickBot="1" x14ac:dyDescent="0.25">
      <c r="A26" s="386" t="s">
        <v>12</v>
      </c>
      <c r="B26" s="364" t="s">
        <v>30</v>
      </c>
      <c r="C26" s="365"/>
      <c r="D26" s="161">
        <f>SUM(D27:D28)</f>
        <v>0</v>
      </c>
      <c r="E26" s="161">
        <f>SUM(E27:E28)</f>
        <v>180000</v>
      </c>
      <c r="F26" s="161">
        <f>SUM(F27:F28)</f>
        <v>0</v>
      </c>
      <c r="G26" s="311">
        <f t="shared" si="0"/>
        <v>180000</v>
      </c>
      <c r="H26" s="310">
        <f>'4önk'!G26+'4o'!F26</f>
        <v>180000</v>
      </c>
      <c r="J26" s="6"/>
      <c r="K26" s="6"/>
      <c r="L26" s="6"/>
      <c r="M26" s="6"/>
    </row>
    <row r="27" spans="1:13" ht="15.75" customHeight="1" thickBot="1" x14ac:dyDescent="0.25">
      <c r="A27" s="386"/>
      <c r="B27" s="17" t="s">
        <v>10</v>
      </c>
      <c r="C27" s="24" t="s">
        <v>28</v>
      </c>
      <c r="D27" s="162"/>
      <c r="E27" s="145">
        <f>'4önk'!E27</f>
        <v>180000</v>
      </c>
      <c r="F27" s="285">
        <f>'4o'!D27</f>
        <v>0</v>
      </c>
      <c r="G27" s="311">
        <f t="shared" si="0"/>
        <v>180000</v>
      </c>
      <c r="H27" s="268">
        <f>'4önk'!G27+'4o'!F27</f>
        <v>180000</v>
      </c>
      <c r="J27" s="4"/>
      <c r="K27" s="4"/>
      <c r="L27" s="4"/>
      <c r="M27" s="4"/>
    </row>
    <row r="28" spans="1:13" ht="15.75" customHeight="1" thickBot="1" x14ac:dyDescent="0.25">
      <c r="A28" s="400"/>
      <c r="B28" s="25" t="s">
        <v>12</v>
      </c>
      <c r="C28" s="26" t="s">
        <v>29</v>
      </c>
      <c r="D28" s="163"/>
      <c r="E28" s="145">
        <f>'4önk'!E28</f>
        <v>0</v>
      </c>
      <c r="F28" s="285">
        <f>'4o'!D28</f>
        <v>0</v>
      </c>
      <c r="G28" s="311">
        <f t="shared" si="0"/>
        <v>0</v>
      </c>
      <c r="H28" s="268">
        <f>'4önk'!G28+'4o'!F28</f>
        <v>0</v>
      </c>
      <c r="J28" s="4"/>
      <c r="K28" s="4"/>
      <c r="L28" s="4"/>
      <c r="M28" s="4"/>
    </row>
    <row r="29" spans="1:13" s="19" customFormat="1" ht="18" customHeight="1" thickBot="1" x14ac:dyDescent="0.25">
      <c r="A29" s="370" t="s">
        <v>31</v>
      </c>
      <c r="B29" s="371"/>
      <c r="C29" s="372"/>
      <c r="D29" s="164">
        <f>D30+D31</f>
        <v>0</v>
      </c>
      <c r="E29" s="164">
        <f>E30+E31</f>
        <v>20199407</v>
      </c>
      <c r="F29" s="164">
        <f>F30+F31</f>
        <v>0</v>
      </c>
      <c r="G29" s="311">
        <f t="shared" si="0"/>
        <v>20199407</v>
      </c>
      <c r="H29" s="310">
        <f>'4önk'!G29+'4o'!F29</f>
        <v>25437976</v>
      </c>
      <c r="J29" s="6"/>
      <c r="K29" s="6"/>
      <c r="L29" s="6"/>
      <c r="M29" s="6"/>
    </row>
    <row r="30" spans="1:13" s="19" customFormat="1" ht="18" customHeight="1" thickBot="1" x14ac:dyDescent="0.25">
      <c r="A30" s="27" t="s">
        <v>10</v>
      </c>
      <c r="B30" s="373" t="s">
        <v>32</v>
      </c>
      <c r="C30" s="374"/>
      <c r="D30" s="21"/>
      <c r="E30" s="145">
        <f>'4önk'!E30</f>
        <v>0</v>
      </c>
      <c r="F30" s="285">
        <f>'4o'!D30</f>
        <v>0</v>
      </c>
      <c r="G30" s="311">
        <f t="shared" si="0"/>
        <v>0</v>
      </c>
      <c r="H30" s="268">
        <f>'4önk'!G30+'4o'!F30</f>
        <v>0</v>
      </c>
    </row>
    <row r="31" spans="1:13" s="19" customFormat="1" ht="18" customHeight="1" thickBot="1" x14ac:dyDescent="0.25">
      <c r="A31" s="375" t="s">
        <v>12</v>
      </c>
      <c r="B31" s="373" t="s">
        <v>33</v>
      </c>
      <c r="C31" s="374"/>
      <c r="D31" s="148">
        <f>SUM(D32:D33)</f>
        <v>0</v>
      </c>
      <c r="E31" s="148">
        <f>SUM(E32:E33)</f>
        <v>20199407</v>
      </c>
      <c r="F31" s="148">
        <f>SUM(F32:F33)</f>
        <v>0</v>
      </c>
      <c r="G31" s="311">
        <f t="shared" si="0"/>
        <v>20199407</v>
      </c>
      <c r="H31" s="268">
        <f>'4önk'!G31+'4o'!F31</f>
        <v>25437976</v>
      </c>
    </row>
    <row r="32" spans="1:13" ht="18" customHeight="1" thickBot="1" x14ac:dyDescent="0.25">
      <c r="A32" s="376"/>
      <c r="B32" s="28" t="s">
        <v>10</v>
      </c>
      <c r="C32" s="29" t="s">
        <v>34</v>
      </c>
      <c r="D32" s="165"/>
      <c r="E32" s="145">
        <f>'4önk'!E32</f>
        <v>20199407</v>
      </c>
      <c r="F32" s="285">
        <f>'4o'!D32</f>
        <v>0</v>
      </c>
      <c r="G32" s="311">
        <f t="shared" si="0"/>
        <v>20199407</v>
      </c>
      <c r="H32" s="268">
        <f>'4önk'!G32+'4o'!F32</f>
        <v>25437976</v>
      </c>
    </row>
    <row r="33" spans="1:8" s="19" customFormat="1" ht="18" customHeight="1" thickBot="1" x14ac:dyDescent="0.25">
      <c r="A33" s="377"/>
      <c r="B33" s="31" t="s">
        <v>12</v>
      </c>
      <c r="C33" s="32" t="s">
        <v>35</v>
      </c>
      <c r="D33" s="167"/>
      <c r="E33" s="145">
        <f>'4önk'!E33</f>
        <v>0</v>
      </c>
      <c r="F33" s="285">
        <f>'4o'!D33</f>
        <v>0</v>
      </c>
      <c r="G33" s="311">
        <f t="shared" si="0"/>
        <v>0</v>
      </c>
      <c r="H33" s="268">
        <f>'4önk'!G33+'4o'!F33</f>
        <v>0</v>
      </c>
    </row>
    <row r="34" spans="1:8" s="19" customFormat="1" ht="18" customHeight="1" thickBot="1" x14ac:dyDescent="0.25">
      <c r="A34" s="33"/>
      <c r="B34" s="385" t="s">
        <v>36</v>
      </c>
      <c r="C34" s="385"/>
      <c r="D34" s="169">
        <f>SUM(D9,D18,D29)</f>
        <v>0</v>
      </c>
      <c r="E34" s="169">
        <f>SUM(E9,E18,E29)</f>
        <v>79302823</v>
      </c>
      <c r="F34" s="169">
        <f>SUM(F9,F18,F29)</f>
        <v>41064675</v>
      </c>
      <c r="G34" s="311">
        <f t="shared" si="0"/>
        <v>120367498</v>
      </c>
      <c r="H34" s="310">
        <f>'4önk'!G34+'4o'!F34</f>
        <v>232280162</v>
      </c>
    </row>
    <row r="35" spans="1:8" s="19" customFormat="1" ht="18" customHeight="1" thickBot="1" x14ac:dyDescent="0.25">
      <c r="A35" s="27">
        <v>1</v>
      </c>
      <c r="B35" s="368" t="s">
        <v>37</v>
      </c>
      <c r="C35" s="368"/>
      <c r="D35" s="116">
        <f t="shared" ref="D35:E35" si="2">SUM(D36:D37)</f>
        <v>0</v>
      </c>
      <c r="E35" s="116">
        <f t="shared" si="2"/>
        <v>0</v>
      </c>
      <c r="F35" s="116">
        <f>SUM(F36:F37)</f>
        <v>0</v>
      </c>
      <c r="G35" s="311">
        <f t="shared" si="0"/>
        <v>0</v>
      </c>
      <c r="H35" s="268">
        <f>'4önk'!G35+'4o'!F35</f>
        <v>0</v>
      </c>
    </row>
    <row r="36" spans="1:8" s="19" customFormat="1" ht="18" customHeight="1" thickBot="1" x14ac:dyDescent="0.25">
      <c r="A36" s="359"/>
      <c r="B36" s="17" t="s">
        <v>10</v>
      </c>
      <c r="C36" s="34" t="s">
        <v>38</v>
      </c>
      <c r="D36" s="151"/>
      <c r="E36" s="145">
        <f>'4önk'!E36</f>
        <v>0</v>
      </c>
      <c r="F36" s="285">
        <f>'4o'!D36</f>
        <v>0</v>
      </c>
      <c r="G36" s="311">
        <f t="shared" si="0"/>
        <v>0</v>
      </c>
      <c r="H36" s="268">
        <f>'4önk'!G36+'4o'!F36</f>
        <v>0</v>
      </c>
    </row>
    <row r="37" spans="1:8" s="19" customFormat="1" ht="18" customHeight="1" thickBot="1" x14ac:dyDescent="0.25">
      <c r="A37" s="360"/>
      <c r="B37" s="17" t="s">
        <v>12</v>
      </c>
      <c r="C37" s="34" t="s">
        <v>39</v>
      </c>
      <c r="D37" s="151"/>
      <c r="E37" s="145">
        <f>'4önk'!E37</f>
        <v>0</v>
      </c>
      <c r="F37" s="285">
        <f>'4o'!D37</f>
        <v>0</v>
      </c>
      <c r="G37" s="311">
        <f t="shared" si="0"/>
        <v>0</v>
      </c>
      <c r="H37" s="268">
        <f>'4önk'!G37+'4o'!F37</f>
        <v>0</v>
      </c>
    </row>
    <row r="38" spans="1:8" s="19" customFormat="1" ht="18" customHeight="1" thickBot="1" x14ac:dyDescent="0.25">
      <c r="A38" s="35" t="s">
        <v>12</v>
      </c>
      <c r="B38" s="361" t="s">
        <v>40</v>
      </c>
      <c r="C38" s="361"/>
      <c r="D38" s="116">
        <f t="shared" ref="D38:E38" si="3">SUM(D39:D41)</f>
        <v>0</v>
      </c>
      <c r="E38" s="116">
        <f t="shared" si="3"/>
        <v>0</v>
      </c>
      <c r="F38" s="116">
        <f>SUM(F39:F41)</f>
        <v>0</v>
      </c>
      <c r="G38" s="311">
        <f t="shared" si="0"/>
        <v>0</v>
      </c>
      <c r="H38" s="268">
        <f>'4önk'!G38+'4o'!F38</f>
        <v>0</v>
      </c>
    </row>
    <row r="39" spans="1:8" s="19" customFormat="1" ht="18" customHeight="1" thickBot="1" x14ac:dyDescent="0.25">
      <c r="A39" s="359"/>
      <c r="B39" s="17" t="s">
        <v>10</v>
      </c>
      <c r="C39" s="18" t="s">
        <v>41</v>
      </c>
      <c r="D39" s="150"/>
      <c r="E39" s="145">
        <f>'4önk'!E39</f>
        <v>0</v>
      </c>
      <c r="F39" s="285">
        <f>'4o'!D39</f>
        <v>0</v>
      </c>
      <c r="G39" s="311">
        <f t="shared" si="0"/>
        <v>0</v>
      </c>
      <c r="H39" s="268">
        <f>'4önk'!G39+'4o'!F39</f>
        <v>0</v>
      </c>
    </row>
    <row r="40" spans="1:8" s="19" customFormat="1" ht="18" customHeight="1" thickBot="1" x14ac:dyDescent="0.25">
      <c r="A40" s="360"/>
      <c r="B40" s="17" t="s">
        <v>12</v>
      </c>
      <c r="C40" s="18" t="s">
        <v>42</v>
      </c>
      <c r="D40" s="150"/>
      <c r="E40" s="145">
        <f>'4önk'!E40</f>
        <v>0</v>
      </c>
      <c r="F40" s="285">
        <f>'4o'!D40</f>
        <v>0</v>
      </c>
      <c r="G40" s="311">
        <f t="shared" si="0"/>
        <v>0</v>
      </c>
      <c r="H40" s="268">
        <f>'4önk'!G40+'4o'!F40</f>
        <v>0</v>
      </c>
    </row>
    <row r="41" spans="1:8" s="19" customFormat="1" ht="18" customHeight="1" thickBot="1" x14ac:dyDescent="0.25">
      <c r="A41" s="36"/>
      <c r="B41" s="37" t="s">
        <v>14</v>
      </c>
      <c r="C41" s="38" t="s">
        <v>43</v>
      </c>
      <c r="D41" s="171"/>
      <c r="E41" s="145">
        <f>'4önk'!E41</f>
        <v>0</v>
      </c>
      <c r="F41" s="285">
        <f>'4o'!D41</f>
        <v>0</v>
      </c>
      <c r="G41" s="311">
        <f t="shared" si="0"/>
        <v>0</v>
      </c>
      <c r="H41" s="268">
        <f>'4önk'!G41+'4o'!F41</f>
        <v>0</v>
      </c>
    </row>
    <row r="42" spans="1:8" s="19" customFormat="1" ht="18" customHeight="1" thickBot="1" x14ac:dyDescent="0.25">
      <c r="A42" s="33"/>
      <c r="B42" s="366" t="s">
        <v>44</v>
      </c>
      <c r="C42" s="367"/>
      <c r="D42" s="263">
        <f>D38+D35</f>
        <v>0</v>
      </c>
      <c r="E42" s="263">
        <f t="shared" ref="E42:F42" si="4">E38+E35</f>
        <v>0</v>
      </c>
      <c r="F42" s="263">
        <f t="shared" si="4"/>
        <v>0</v>
      </c>
      <c r="G42" s="311">
        <f t="shared" si="0"/>
        <v>0</v>
      </c>
      <c r="H42" s="268">
        <f>'4önk'!G42+'4o'!F42</f>
        <v>0</v>
      </c>
    </row>
    <row r="43" spans="1:8" s="19" customFormat="1" ht="21" customHeight="1" thickBot="1" x14ac:dyDescent="0.25">
      <c r="A43" s="39"/>
      <c r="B43" s="362" t="s">
        <v>45</v>
      </c>
      <c r="C43" s="362"/>
      <c r="D43" s="153">
        <f>D42+D34</f>
        <v>0</v>
      </c>
      <c r="E43" s="153">
        <f>E42+E34</f>
        <v>79302823</v>
      </c>
      <c r="F43" s="153">
        <f>F42+F34</f>
        <v>41064675</v>
      </c>
      <c r="G43" s="311">
        <f t="shared" si="0"/>
        <v>120367498</v>
      </c>
      <c r="H43" s="310">
        <f>'4önk'!G43+'4o'!F43</f>
        <v>232280162</v>
      </c>
    </row>
    <row r="44" spans="1:8" ht="15.75" customHeight="1" thickBot="1" x14ac:dyDescent="0.25">
      <c r="A44" s="119"/>
      <c r="B44" s="7"/>
      <c r="C44" s="4"/>
      <c r="D44" s="174"/>
      <c r="E44" s="175"/>
      <c r="F44" s="116"/>
      <c r="G44" s="311"/>
      <c r="H44" s="268">
        <f>'4önk'!G44+'4o'!F44</f>
        <v>0</v>
      </c>
    </row>
    <row r="45" spans="1:8" ht="15.75" customHeight="1" thickBot="1" x14ac:dyDescent="0.25">
      <c r="A45" s="40" t="s">
        <v>10</v>
      </c>
      <c r="B45" s="369" t="s">
        <v>46</v>
      </c>
      <c r="C45" s="369"/>
      <c r="D45" s="160">
        <f>D9+D32+D36+D39</f>
        <v>0</v>
      </c>
      <c r="E45" s="160">
        <f>E9+E32+E36+E39</f>
        <v>67096001</v>
      </c>
      <c r="F45" s="160">
        <f>F9+F32+F36+F39</f>
        <v>41064675</v>
      </c>
      <c r="G45" s="311">
        <f t="shared" si="0"/>
        <v>108160676</v>
      </c>
      <c r="H45" s="268">
        <f>'4önk'!G45+'4o'!F45</f>
        <v>124017725</v>
      </c>
    </row>
    <row r="46" spans="1:8" ht="15.75" customHeight="1" thickBot="1" x14ac:dyDescent="0.25">
      <c r="A46" s="41" t="s">
        <v>12</v>
      </c>
      <c r="B46" s="358" t="s">
        <v>47</v>
      </c>
      <c r="C46" s="358"/>
      <c r="D46" s="159">
        <f>D18+D26+D33+D37+D40+D41</f>
        <v>0</v>
      </c>
      <c r="E46" s="159">
        <f>E18+E26+E33+E37+E40+E41</f>
        <v>12386822</v>
      </c>
      <c r="F46" s="159">
        <f>F18+F26+F33+F37+F40+F41</f>
        <v>0</v>
      </c>
      <c r="G46" s="311">
        <f t="shared" si="0"/>
        <v>12386822</v>
      </c>
      <c r="H46" s="268">
        <f>'4önk'!G46+'4o'!F46</f>
        <v>108442437</v>
      </c>
    </row>
    <row r="47" spans="1:8" ht="21" customHeight="1" thickBot="1" x14ac:dyDescent="0.25">
      <c r="A47" s="42"/>
      <c r="B47" s="362" t="s">
        <v>45</v>
      </c>
      <c r="C47" s="363"/>
      <c r="D47" s="176">
        <f>D45+D46</f>
        <v>0</v>
      </c>
      <c r="E47" s="176">
        <f>E45+E46</f>
        <v>79482823</v>
      </c>
      <c r="F47" s="176">
        <f>F45+F46</f>
        <v>41064675</v>
      </c>
      <c r="G47" s="311">
        <f t="shared" si="0"/>
        <v>120547498</v>
      </c>
      <c r="H47" s="310">
        <f>'4önk'!G47+'4o'!F47</f>
        <v>232460162</v>
      </c>
    </row>
  </sheetData>
  <mergeCells count="36">
    <mergeCell ref="A26:A28"/>
    <mergeCell ref="A9:C9"/>
    <mergeCell ref="B17:C17"/>
    <mergeCell ref="A18:C18"/>
    <mergeCell ref="H6:H8"/>
    <mergeCell ref="A3:G3"/>
    <mergeCell ref="G7:G8"/>
    <mergeCell ref="A36:A37"/>
    <mergeCell ref="A1:H1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B46:C46"/>
    <mergeCell ref="A39:A40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B20:C2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5" customWidth="1"/>
    <col min="6" max="6" width="11.5703125" style="5" customWidth="1"/>
    <col min="7" max="7" width="12.5703125" style="2" customWidth="1"/>
    <col min="8" max="8" width="12" style="2" customWidth="1"/>
    <col min="9" max="16384" width="9.140625" style="2"/>
  </cols>
  <sheetData>
    <row r="1" spans="1:27" ht="15.75" customHeight="1" x14ac:dyDescent="0.2">
      <c r="A1" s="332" t="s">
        <v>327</v>
      </c>
      <c r="B1" s="332"/>
      <c r="C1" s="332"/>
      <c r="D1" s="332"/>
      <c r="E1" s="332"/>
      <c r="F1" s="332"/>
      <c r="G1" s="332"/>
    </row>
    <row r="2" spans="1:27" ht="15.75" customHeight="1" x14ac:dyDescent="0.2">
      <c r="A2" s="331" t="s">
        <v>182</v>
      </c>
      <c r="B2" s="331"/>
      <c r="C2" s="331"/>
      <c r="D2" s="331"/>
      <c r="E2" s="331"/>
      <c r="F2" s="331"/>
    </row>
    <row r="3" spans="1:27" ht="15.75" customHeight="1" x14ac:dyDescent="0.2">
      <c r="A3" s="8"/>
      <c r="B3" s="8"/>
      <c r="C3" s="8"/>
      <c r="D3" s="8"/>
      <c r="E3" s="9"/>
    </row>
    <row r="4" spans="1:27" ht="15.75" customHeight="1" x14ac:dyDescent="0.2">
      <c r="A4" s="8"/>
      <c r="B4" s="8"/>
      <c r="C4" s="332" t="s">
        <v>3</v>
      </c>
      <c r="D4" s="332"/>
      <c r="E4" s="332"/>
      <c r="F4" s="332"/>
      <c r="G4" s="332"/>
    </row>
    <row r="5" spans="1:27" ht="9" customHeight="1" thickBot="1" x14ac:dyDescent="0.25">
      <c r="E5" s="11"/>
    </row>
    <row r="6" spans="1:27" ht="21" customHeight="1" x14ac:dyDescent="0.2">
      <c r="A6" s="392" t="s">
        <v>4</v>
      </c>
      <c r="B6" s="393"/>
      <c r="C6" s="406"/>
      <c r="D6" s="402" t="s">
        <v>317</v>
      </c>
      <c r="E6" s="399"/>
      <c r="F6" s="399"/>
      <c r="G6" s="403" t="s">
        <v>316</v>
      </c>
    </row>
    <row r="7" spans="1:27" ht="39.75" customHeight="1" x14ac:dyDescent="0.2">
      <c r="A7" s="394"/>
      <c r="B7" s="395"/>
      <c r="C7" s="407"/>
      <c r="D7" s="12" t="s">
        <v>5</v>
      </c>
      <c r="E7" s="13" t="s">
        <v>5</v>
      </c>
      <c r="F7" s="307" t="s">
        <v>6</v>
      </c>
      <c r="G7" s="404"/>
    </row>
    <row r="8" spans="1:27" ht="30" customHeight="1" thickBot="1" x14ac:dyDescent="0.25">
      <c r="A8" s="396"/>
      <c r="B8" s="397"/>
      <c r="C8" s="408"/>
      <c r="D8" s="14" t="s">
        <v>7</v>
      </c>
      <c r="E8" s="15" t="s">
        <v>8</v>
      </c>
      <c r="F8" s="308"/>
      <c r="G8" s="405"/>
    </row>
    <row r="9" spans="1:27" ht="15.75" customHeight="1" thickBot="1" x14ac:dyDescent="0.25">
      <c r="A9" s="388" t="s">
        <v>9</v>
      </c>
      <c r="B9" s="389"/>
      <c r="C9" s="389"/>
      <c r="D9" s="154">
        <f>D10+D16+D17</f>
        <v>0</v>
      </c>
      <c r="E9" s="154">
        <f>E10+E16+E17</f>
        <v>46896594</v>
      </c>
      <c r="F9" s="309">
        <f t="shared" ref="F9:F46" si="0">SUM(D9:E9)</f>
        <v>46896594</v>
      </c>
      <c r="G9" s="154">
        <f>G10+G16+G17</f>
        <v>56905074</v>
      </c>
    </row>
    <row r="10" spans="1:27" ht="15.75" customHeight="1" thickBot="1" x14ac:dyDescent="0.25">
      <c r="A10" s="386" t="s">
        <v>10</v>
      </c>
      <c r="B10" s="364" t="s">
        <v>9</v>
      </c>
      <c r="C10" s="364"/>
      <c r="D10" s="155">
        <f>SUM(D11:D15)</f>
        <v>0</v>
      </c>
      <c r="E10" s="155">
        <f>SUM(E11:E15)</f>
        <v>42332862</v>
      </c>
      <c r="F10" s="309">
        <f t="shared" si="0"/>
        <v>42332862</v>
      </c>
      <c r="G10" s="155">
        <f>SUM(G11:G15)</f>
        <v>46937277</v>
      </c>
      <c r="H10" s="188" t="s">
        <v>287</v>
      </c>
      <c r="I10" s="188" t="s">
        <v>288</v>
      </c>
      <c r="J10" s="188" t="s">
        <v>289</v>
      </c>
      <c r="K10" s="188" t="s">
        <v>290</v>
      </c>
      <c r="L10" s="188" t="s">
        <v>291</v>
      </c>
      <c r="M10" s="188" t="s">
        <v>292</v>
      </c>
      <c r="N10" s="188" t="s">
        <v>293</v>
      </c>
      <c r="O10" s="188" t="s">
        <v>294</v>
      </c>
      <c r="P10" s="188" t="s">
        <v>295</v>
      </c>
      <c r="Q10" s="188" t="s">
        <v>296</v>
      </c>
      <c r="R10" s="188" t="s">
        <v>297</v>
      </c>
      <c r="S10" s="188" t="s">
        <v>298</v>
      </c>
      <c r="T10" s="188" t="s">
        <v>299</v>
      </c>
      <c r="U10" s="188" t="s">
        <v>300</v>
      </c>
      <c r="V10" s="188" t="s">
        <v>301</v>
      </c>
      <c r="W10" s="188" t="s">
        <v>302</v>
      </c>
      <c r="X10" s="188" t="s">
        <v>303</v>
      </c>
      <c r="Y10" s="188"/>
      <c r="Z10" s="188"/>
      <c r="AA10" s="188"/>
    </row>
    <row r="11" spans="1:27" ht="15.75" customHeight="1" thickBot="1" x14ac:dyDescent="0.25">
      <c r="A11" s="386"/>
      <c r="B11" s="17" t="s">
        <v>10</v>
      </c>
      <c r="C11" s="18" t="s">
        <v>11</v>
      </c>
      <c r="D11" s="150"/>
      <c r="E11" s="145">
        <f>SUM(H11:X11)</f>
        <v>9678835</v>
      </c>
      <c r="F11" s="309">
        <f t="shared" si="0"/>
        <v>9678835</v>
      </c>
      <c r="G11" s="268">
        <f>F11+1530885+400000</f>
        <v>11609720</v>
      </c>
      <c r="K11" s="2">
        <v>5368000</v>
      </c>
      <c r="N11" s="2">
        <v>3019200</v>
      </c>
      <c r="U11" s="2">
        <v>90360</v>
      </c>
      <c r="X11" s="2">
        <v>1201275</v>
      </c>
    </row>
    <row r="12" spans="1:27" ht="15.75" customHeight="1" thickBot="1" x14ac:dyDescent="0.25">
      <c r="A12" s="386"/>
      <c r="B12" s="17" t="s">
        <v>12</v>
      </c>
      <c r="C12" s="18" t="s">
        <v>13</v>
      </c>
      <c r="D12" s="150"/>
      <c r="E12" s="145">
        <f t="shared" ref="E12:E21" si="1">SUM(H12:X12)</f>
        <v>2084667</v>
      </c>
      <c r="F12" s="309">
        <f t="shared" si="0"/>
        <v>2084667</v>
      </c>
      <c r="G12" s="268">
        <f>F12+336795+88000</f>
        <v>2509462</v>
      </c>
      <c r="K12" s="2">
        <v>1260333</v>
      </c>
      <c r="N12" s="2">
        <v>642282</v>
      </c>
      <c r="U12" s="2">
        <v>19880</v>
      </c>
      <c r="X12" s="2">
        <v>162172</v>
      </c>
    </row>
    <row r="13" spans="1:27" ht="15.75" customHeight="1" thickBot="1" x14ac:dyDescent="0.25">
      <c r="A13" s="386"/>
      <c r="B13" s="17" t="s">
        <v>14</v>
      </c>
      <c r="C13" s="18" t="s">
        <v>15</v>
      </c>
      <c r="D13" s="150"/>
      <c r="E13" s="145">
        <f t="shared" si="1"/>
        <v>25519360</v>
      </c>
      <c r="F13" s="309">
        <f t="shared" si="0"/>
        <v>25519360</v>
      </c>
      <c r="G13" s="268">
        <f>F13+2248735</f>
        <v>27768095</v>
      </c>
      <c r="H13" s="2">
        <v>7631000</v>
      </c>
      <c r="I13" s="2">
        <v>762000</v>
      </c>
      <c r="J13" s="2">
        <v>3037260</v>
      </c>
      <c r="K13" s="2">
        <v>2108000</v>
      </c>
      <c r="L13" s="2">
        <v>3968000</v>
      </c>
      <c r="M13" s="2">
        <v>407000</v>
      </c>
      <c r="N13" s="2">
        <v>3280000</v>
      </c>
      <c r="T13" s="2">
        <v>546100</v>
      </c>
      <c r="U13" s="2">
        <v>64000</v>
      </c>
      <c r="V13" s="2">
        <v>3716000</v>
      </c>
    </row>
    <row r="14" spans="1:27" ht="15.75" customHeight="1" thickBot="1" x14ac:dyDescent="0.25">
      <c r="A14" s="386"/>
      <c r="B14" s="17" t="s">
        <v>16</v>
      </c>
      <c r="C14" s="18" t="s">
        <v>17</v>
      </c>
      <c r="D14" s="150"/>
      <c r="E14" s="145">
        <f t="shared" si="1"/>
        <v>0</v>
      </c>
      <c r="F14" s="309">
        <f t="shared" si="0"/>
        <v>0</v>
      </c>
      <c r="G14" s="3"/>
    </row>
    <row r="15" spans="1:27" ht="15.75" customHeight="1" thickBot="1" x14ac:dyDescent="0.25">
      <c r="A15" s="386"/>
      <c r="B15" s="17" t="s">
        <v>18</v>
      </c>
      <c r="C15" s="18" t="s">
        <v>19</v>
      </c>
      <c r="D15" s="150"/>
      <c r="E15" s="145">
        <f t="shared" si="1"/>
        <v>5050000</v>
      </c>
      <c r="F15" s="309">
        <f t="shared" si="0"/>
        <v>5050000</v>
      </c>
      <c r="G15" s="268">
        <f>F15</f>
        <v>5050000</v>
      </c>
      <c r="O15" s="2">
        <v>2220000</v>
      </c>
      <c r="P15" s="2">
        <v>250000</v>
      </c>
      <c r="Q15" s="2">
        <v>1980000</v>
      </c>
      <c r="R15" s="2">
        <v>50000</v>
      </c>
      <c r="T15" s="2">
        <v>550000</v>
      </c>
    </row>
    <row r="16" spans="1:27" s="19" customFormat="1" ht="15.75" customHeight="1" thickBot="1" x14ac:dyDescent="0.25">
      <c r="A16" s="16" t="s">
        <v>12</v>
      </c>
      <c r="B16" s="361" t="s">
        <v>20</v>
      </c>
      <c r="C16" s="361"/>
      <c r="D16" s="149"/>
      <c r="E16" s="145">
        <f t="shared" si="1"/>
        <v>3387732</v>
      </c>
      <c r="F16" s="309">
        <f t="shared" si="0"/>
        <v>3387732</v>
      </c>
      <c r="G16" s="310">
        <f>F16+950365</f>
        <v>4338097</v>
      </c>
      <c r="H16" s="19">
        <v>3387732</v>
      </c>
    </row>
    <row r="17" spans="1:23" s="19" customFormat="1" ht="15.75" customHeight="1" thickBot="1" x14ac:dyDescent="0.25">
      <c r="A17" s="20" t="s">
        <v>14</v>
      </c>
      <c r="B17" s="401" t="s">
        <v>21</v>
      </c>
      <c r="C17" s="401"/>
      <c r="D17" s="156"/>
      <c r="E17" s="145">
        <f t="shared" si="1"/>
        <v>1176000</v>
      </c>
      <c r="F17" s="309">
        <f t="shared" si="0"/>
        <v>1176000</v>
      </c>
      <c r="G17" s="310">
        <f>F17+4453700</f>
        <v>5629700</v>
      </c>
      <c r="H17" s="19">
        <v>190000</v>
      </c>
      <c r="M17" s="19">
        <v>986000</v>
      </c>
    </row>
    <row r="18" spans="1:23" s="19" customFormat="1" ht="15.75" customHeight="1" thickBot="1" x14ac:dyDescent="0.25">
      <c r="A18" s="370" t="s">
        <v>22</v>
      </c>
      <c r="B18" s="371"/>
      <c r="C18" s="372"/>
      <c r="D18" s="21">
        <f>SUM(D19:D21)</f>
        <v>0</v>
      </c>
      <c r="E18" s="21">
        <f>SUM(E19:E21)</f>
        <v>12206822</v>
      </c>
      <c r="F18" s="309">
        <f t="shared" si="0"/>
        <v>12206822</v>
      </c>
      <c r="G18" s="21">
        <f>SUM(G19:G21)</f>
        <v>108262437</v>
      </c>
    </row>
    <row r="19" spans="1:23" ht="20.25" customHeight="1" thickBot="1" x14ac:dyDescent="0.25">
      <c r="A19" s="22" t="s">
        <v>10</v>
      </c>
      <c r="B19" s="387" t="s">
        <v>185</v>
      </c>
      <c r="C19" s="387"/>
      <c r="D19" s="150"/>
      <c r="E19" s="145">
        <f t="shared" si="1"/>
        <v>12206822</v>
      </c>
      <c r="F19" s="309">
        <f t="shared" si="0"/>
        <v>12206822</v>
      </c>
      <c r="G19" s="268">
        <f>F19+77405000+20899350-4831058+2582323</f>
        <v>108262437</v>
      </c>
      <c r="H19" s="2">
        <v>11178222</v>
      </c>
      <c r="K19" s="2">
        <v>127000</v>
      </c>
      <c r="W19" s="2">
        <v>901600</v>
      </c>
    </row>
    <row r="20" spans="1:23" ht="15.75" customHeight="1" thickBot="1" x14ac:dyDescent="0.25">
      <c r="A20" s="22" t="s">
        <v>12</v>
      </c>
      <c r="B20" s="378" t="s">
        <v>24</v>
      </c>
      <c r="C20" s="379"/>
      <c r="D20" s="158"/>
      <c r="E20" s="145">
        <f t="shared" si="1"/>
        <v>0</v>
      </c>
      <c r="F20" s="309">
        <f t="shared" si="0"/>
        <v>0</v>
      </c>
      <c r="G20" s="3"/>
    </row>
    <row r="21" spans="1:23" ht="15.75" customHeight="1" thickBot="1" x14ac:dyDescent="0.25">
      <c r="A21" s="23" t="s">
        <v>14</v>
      </c>
      <c r="B21" s="358" t="s">
        <v>25</v>
      </c>
      <c r="C21" s="358"/>
      <c r="D21" s="159"/>
      <c r="E21" s="145">
        <f t="shared" si="1"/>
        <v>0</v>
      </c>
      <c r="F21" s="309">
        <f t="shared" si="0"/>
        <v>0</v>
      </c>
      <c r="G21" s="3"/>
    </row>
    <row r="22" spans="1:23" ht="18" customHeight="1" thickBot="1" x14ac:dyDescent="0.25">
      <c r="A22" s="388" t="s">
        <v>26</v>
      </c>
      <c r="B22" s="389"/>
      <c r="C22" s="389"/>
      <c r="D22" s="262">
        <f>D23+D26</f>
        <v>0</v>
      </c>
      <c r="E22" s="262">
        <f>E23+E26</f>
        <v>180000</v>
      </c>
      <c r="F22" s="309">
        <f t="shared" si="0"/>
        <v>180000</v>
      </c>
      <c r="G22" s="262">
        <f>G23+G26</f>
        <v>180000</v>
      </c>
    </row>
    <row r="23" spans="1:23" s="19" customFormat="1" ht="18" customHeight="1" thickBot="1" x14ac:dyDescent="0.25">
      <c r="A23" s="386" t="s">
        <v>10</v>
      </c>
      <c r="B23" s="364" t="s">
        <v>27</v>
      </c>
      <c r="C23" s="365"/>
      <c r="D23" s="149">
        <f>D24+D25</f>
        <v>0</v>
      </c>
      <c r="E23" s="149">
        <f>E24+E25</f>
        <v>0</v>
      </c>
      <c r="F23" s="309">
        <f t="shared" si="0"/>
        <v>0</v>
      </c>
      <c r="G23" s="149">
        <f>G24+G25</f>
        <v>0</v>
      </c>
    </row>
    <row r="24" spans="1:23" ht="18" customHeight="1" thickBot="1" x14ac:dyDescent="0.25">
      <c r="A24" s="386"/>
      <c r="B24" s="17" t="s">
        <v>10</v>
      </c>
      <c r="C24" s="24" t="s">
        <v>28</v>
      </c>
      <c r="D24" s="150"/>
      <c r="E24" s="145">
        <f t="shared" ref="E24:G25" si="2">SUM(H24:X24)</f>
        <v>0</v>
      </c>
      <c r="F24" s="309">
        <f t="shared" si="0"/>
        <v>0</v>
      </c>
      <c r="G24" s="145">
        <f t="shared" si="2"/>
        <v>0</v>
      </c>
    </row>
    <row r="25" spans="1:23" ht="18" customHeight="1" thickBot="1" x14ac:dyDescent="0.25">
      <c r="A25" s="386"/>
      <c r="B25" s="17" t="s">
        <v>12</v>
      </c>
      <c r="C25" s="24" t="s">
        <v>29</v>
      </c>
      <c r="D25" s="150"/>
      <c r="E25" s="145">
        <f t="shared" si="2"/>
        <v>0</v>
      </c>
      <c r="F25" s="309">
        <f t="shared" si="0"/>
        <v>0</v>
      </c>
      <c r="G25" s="145">
        <f t="shared" si="2"/>
        <v>0</v>
      </c>
    </row>
    <row r="26" spans="1:23" s="19" customFormat="1" ht="18" customHeight="1" thickBot="1" x14ac:dyDescent="0.25">
      <c r="A26" s="386" t="s">
        <v>12</v>
      </c>
      <c r="B26" s="364" t="s">
        <v>30</v>
      </c>
      <c r="C26" s="365"/>
      <c r="D26" s="146">
        <f>D27+D28</f>
        <v>0</v>
      </c>
      <c r="E26" s="146">
        <f>E27+E28</f>
        <v>180000</v>
      </c>
      <c r="F26" s="309">
        <f t="shared" si="0"/>
        <v>180000</v>
      </c>
      <c r="G26" s="146">
        <f>G27+G28</f>
        <v>180000</v>
      </c>
    </row>
    <row r="27" spans="1:23" ht="15.75" customHeight="1" thickBot="1" x14ac:dyDescent="0.25">
      <c r="A27" s="386"/>
      <c r="B27" s="17" t="s">
        <v>10</v>
      </c>
      <c r="C27" s="24" t="s">
        <v>28</v>
      </c>
      <c r="D27" s="162"/>
      <c r="E27" s="145">
        <f t="shared" ref="E27:G28" si="3">SUM(H27:X27)</f>
        <v>180000</v>
      </c>
      <c r="F27" s="309">
        <f t="shared" si="0"/>
        <v>180000</v>
      </c>
      <c r="G27" s="145">
        <f t="shared" si="3"/>
        <v>180000</v>
      </c>
      <c r="S27" s="2">
        <v>180000</v>
      </c>
    </row>
    <row r="28" spans="1:23" ht="15.75" customHeight="1" thickBot="1" x14ac:dyDescent="0.25">
      <c r="A28" s="400"/>
      <c r="B28" s="25" t="s">
        <v>12</v>
      </c>
      <c r="C28" s="26" t="s">
        <v>29</v>
      </c>
      <c r="D28" s="163"/>
      <c r="E28" s="145">
        <f t="shared" si="3"/>
        <v>0</v>
      </c>
      <c r="F28" s="309">
        <f t="shared" si="0"/>
        <v>0</v>
      </c>
      <c r="G28" s="145">
        <f t="shared" si="3"/>
        <v>0</v>
      </c>
    </row>
    <row r="29" spans="1:23" s="19" customFormat="1" ht="18" customHeight="1" thickBot="1" x14ac:dyDescent="0.25">
      <c r="A29" s="370" t="s">
        <v>31</v>
      </c>
      <c r="B29" s="371"/>
      <c r="C29" s="372"/>
      <c r="D29" s="164">
        <f>D30+D31</f>
        <v>0</v>
      </c>
      <c r="E29" s="164">
        <f>E30+E31</f>
        <v>20199407</v>
      </c>
      <c r="F29" s="309">
        <f t="shared" si="0"/>
        <v>20199407</v>
      </c>
      <c r="G29" s="164">
        <f>G30+G31</f>
        <v>25419405</v>
      </c>
    </row>
    <row r="30" spans="1:23" s="19" customFormat="1" ht="18" customHeight="1" thickBot="1" x14ac:dyDescent="0.25">
      <c r="A30" s="27" t="s">
        <v>10</v>
      </c>
      <c r="B30" s="373" t="s">
        <v>32</v>
      </c>
      <c r="C30" s="374"/>
      <c r="D30" s="148"/>
      <c r="E30" s="145">
        <f t="shared" ref="E30:G30" si="4">SUM(H30:X30)</f>
        <v>0</v>
      </c>
      <c r="F30" s="309">
        <f t="shared" si="0"/>
        <v>0</v>
      </c>
      <c r="G30" s="145">
        <f t="shared" si="4"/>
        <v>0</v>
      </c>
    </row>
    <row r="31" spans="1:23" s="19" customFormat="1" ht="18" customHeight="1" thickBot="1" x14ac:dyDescent="0.25">
      <c r="A31" s="375" t="s">
        <v>12</v>
      </c>
      <c r="B31" s="373" t="s">
        <v>33</v>
      </c>
      <c r="C31" s="374"/>
      <c r="D31" s="148">
        <f>SUM(D32:D33)</f>
        <v>0</v>
      </c>
      <c r="E31" s="148">
        <f>SUM(E32:E33)</f>
        <v>20199407</v>
      </c>
      <c r="F31" s="309">
        <f t="shared" si="0"/>
        <v>20199407</v>
      </c>
      <c r="G31" s="148">
        <f>SUM(G32:G33)</f>
        <v>25419405</v>
      </c>
    </row>
    <row r="32" spans="1:23" ht="18" customHeight="1" thickBot="1" x14ac:dyDescent="0.25">
      <c r="A32" s="376"/>
      <c r="B32" s="28" t="s">
        <v>10</v>
      </c>
      <c r="C32" s="29" t="s">
        <v>34</v>
      </c>
      <c r="D32" s="165"/>
      <c r="E32" s="145">
        <f t="shared" ref="E32:E33" si="5">SUM(H32:X32)</f>
        <v>20199407</v>
      </c>
      <c r="F32" s="309">
        <f t="shared" si="0"/>
        <v>20199407</v>
      </c>
      <c r="G32" s="268">
        <f>F32+7268363-950365-1098000</f>
        <v>25419405</v>
      </c>
      <c r="H32" s="2">
        <v>20199407</v>
      </c>
    </row>
    <row r="33" spans="1:26" s="19" customFormat="1" ht="18" customHeight="1" thickBot="1" x14ac:dyDescent="0.25">
      <c r="A33" s="377"/>
      <c r="B33" s="31" t="s">
        <v>12</v>
      </c>
      <c r="C33" s="32" t="s">
        <v>35</v>
      </c>
      <c r="D33" s="167"/>
      <c r="E33" s="145">
        <f t="shared" si="5"/>
        <v>0</v>
      </c>
      <c r="F33" s="309">
        <f t="shared" si="0"/>
        <v>0</v>
      </c>
      <c r="G33" s="306"/>
    </row>
    <row r="34" spans="1:26" s="19" customFormat="1" ht="18" customHeight="1" thickBot="1" x14ac:dyDescent="0.25">
      <c r="A34" s="33"/>
      <c r="B34" s="385" t="s">
        <v>36</v>
      </c>
      <c r="C34" s="385"/>
      <c r="D34" s="169">
        <f>SUM(D9,D18,D29)</f>
        <v>0</v>
      </c>
      <c r="E34" s="169">
        <f>SUM(E9,E18,E29)</f>
        <v>79302823</v>
      </c>
      <c r="F34" s="309">
        <f t="shared" si="0"/>
        <v>79302823</v>
      </c>
      <c r="G34" s="169">
        <f>SUM(G9,G18,G29)</f>
        <v>190586916</v>
      </c>
    </row>
    <row r="35" spans="1:26" s="19" customFormat="1" ht="18" customHeight="1" thickBot="1" x14ac:dyDescent="0.25">
      <c r="A35" s="27">
        <v>1</v>
      </c>
      <c r="B35" s="368" t="s">
        <v>37</v>
      </c>
      <c r="C35" s="368"/>
      <c r="D35" s="170">
        <f>SUM(D36:D37)</f>
        <v>0</v>
      </c>
      <c r="E35" s="170">
        <f>SUM(E36:E37)</f>
        <v>0</v>
      </c>
      <c r="F35" s="309">
        <f>SUM(D35:E35)</f>
        <v>0</v>
      </c>
      <c r="G35" s="306"/>
    </row>
    <row r="36" spans="1:26" s="19" customFormat="1" ht="18" customHeight="1" thickBot="1" x14ac:dyDescent="0.25">
      <c r="A36" s="359"/>
      <c r="B36" s="17" t="s">
        <v>10</v>
      </c>
      <c r="C36" s="34" t="s">
        <v>38</v>
      </c>
      <c r="D36" s="151"/>
      <c r="E36" s="145">
        <f t="shared" ref="E36:E37" si="6">SUM(H36:X36)</f>
        <v>0</v>
      </c>
      <c r="F36" s="309">
        <f t="shared" si="0"/>
        <v>0</v>
      </c>
      <c r="G36" s="306"/>
    </row>
    <row r="37" spans="1:26" s="19" customFormat="1" ht="18" customHeight="1" thickBot="1" x14ac:dyDescent="0.25">
      <c r="A37" s="360"/>
      <c r="B37" s="17" t="s">
        <v>12</v>
      </c>
      <c r="C37" s="34" t="s">
        <v>39</v>
      </c>
      <c r="D37" s="151"/>
      <c r="E37" s="145">
        <f t="shared" si="6"/>
        <v>0</v>
      </c>
      <c r="F37" s="309">
        <f t="shared" si="0"/>
        <v>0</v>
      </c>
      <c r="G37" s="306"/>
    </row>
    <row r="38" spans="1:26" s="19" customFormat="1" ht="18" customHeight="1" thickBot="1" x14ac:dyDescent="0.25">
      <c r="A38" s="35" t="s">
        <v>12</v>
      </c>
      <c r="B38" s="361" t="s">
        <v>40</v>
      </c>
      <c r="C38" s="361"/>
      <c r="D38" s="149">
        <f>SUM(D39:D41)</f>
        <v>0</v>
      </c>
      <c r="E38" s="149">
        <f>SUM(E39:E41)</f>
        <v>0</v>
      </c>
      <c r="F38" s="309">
        <f t="shared" si="0"/>
        <v>0</v>
      </c>
      <c r="G38" s="306"/>
    </row>
    <row r="39" spans="1:26" s="19" customFormat="1" ht="18" customHeight="1" thickBot="1" x14ac:dyDescent="0.25">
      <c r="A39" s="359"/>
      <c r="B39" s="17" t="s">
        <v>10</v>
      </c>
      <c r="C39" s="18" t="s">
        <v>41</v>
      </c>
      <c r="D39" s="150"/>
      <c r="E39" s="145">
        <f t="shared" ref="E39:E41" si="7">SUM(H39:X39)</f>
        <v>0</v>
      </c>
      <c r="F39" s="309">
        <f t="shared" si="0"/>
        <v>0</v>
      </c>
      <c r="G39" s="306"/>
    </row>
    <row r="40" spans="1:26" s="19" customFormat="1" ht="18" customHeight="1" thickBot="1" x14ac:dyDescent="0.25">
      <c r="A40" s="360"/>
      <c r="B40" s="17" t="s">
        <v>12</v>
      </c>
      <c r="C40" s="18" t="s">
        <v>42</v>
      </c>
      <c r="D40" s="150"/>
      <c r="E40" s="145">
        <f t="shared" si="7"/>
        <v>0</v>
      </c>
      <c r="F40" s="309">
        <f t="shared" si="0"/>
        <v>0</v>
      </c>
      <c r="G40" s="306"/>
    </row>
    <row r="41" spans="1:26" s="19" customFormat="1" ht="18" customHeight="1" thickBot="1" x14ac:dyDescent="0.25">
      <c r="A41" s="36"/>
      <c r="B41" s="37" t="s">
        <v>14</v>
      </c>
      <c r="C41" s="38" t="s">
        <v>43</v>
      </c>
      <c r="D41" s="171"/>
      <c r="E41" s="145">
        <f t="shared" si="7"/>
        <v>0</v>
      </c>
      <c r="F41" s="309">
        <f t="shared" si="0"/>
        <v>0</v>
      </c>
      <c r="G41" s="306"/>
    </row>
    <row r="42" spans="1:26" s="19" customFormat="1" ht="18" customHeight="1" thickBot="1" x14ac:dyDescent="0.25">
      <c r="A42" s="33"/>
      <c r="B42" s="366" t="s">
        <v>44</v>
      </c>
      <c r="C42" s="367"/>
      <c r="D42" s="172">
        <f>D35+D38</f>
        <v>0</v>
      </c>
      <c r="E42" s="173">
        <f>E38+E35</f>
        <v>0</v>
      </c>
      <c r="F42" s="309">
        <f t="shared" si="0"/>
        <v>0</v>
      </c>
      <c r="G42" s="306"/>
    </row>
    <row r="43" spans="1:26" s="19" customFormat="1" ht="21" customHeight="1" thickBot="1" x14ac:dyDescent="0.25">
      <c r="A43" s="39"/>
      <c r="B43" s="362" t="s">
        <v>45</v>
      </c>
      <c r="C43" s="362"/>
      <c r="D43" s="153">
        <f>D42+D34</f>
        <v>0</v>
      </c>
      <c r="E43" s="153">
        <f>E42+E34</f>
        <v>79302823</v>
      </c>
      <c r="F43" s="309">
        <f t="shared" si="0"/>
        <v>79302823</v>
      </c>
      <c r="G43" s="153">
        <f>G42+G34</f>
        <v>190586916</v>
      </c>
      <c r="H43" s="19">
        <f>SUM(H11:H42)</f>
        <v>42586361</v>
      </c>
      <c r="I43" s="19">
        <f t="shared" ref="I43:Z43" si="8">SUM(I11:I42)</f>
        <v>762000</v>
      </c>
      <c r="J43" s="19">
        <f t="shared" si="8"/>
        <v>3037260</v>
      </c>
      <c r="K43" s="19">
        <f t="shared" si="8"/>
        <v>8863333</v>
      </c>
      <c r="L43" s="19">
        <f t="shared" si="8"/>
        <v>3968000</v>
      </c>
      <c r="M43" s="19">
        <f t="shared" si="8"/>
        <v>1393000</v>
      </c>
      <c r="N43" s="19">
        <f t="shared" si="8"/>
        <v>6941482</v>
      </c>
      <c r="O43" s="19">
        <f t="shared" si="8"/>
        <v>2220000</v>
      </c>
      <c r="P43" s="19">
        <f t="shared" si="8"/>
        <v>250000</v>
      </c>
      <c r="Q43" s="19">
        <f t="shared" si="8"/>
        <v>1980000</v>
      </c>
      <c r="R43" s="19">
        <f t="shared" si="8"/>
        <v>50000</v>
      </c>
      <c r="S43" s="19">
        <f t="shared" si="8"/>
        <v>180000</v>
      </c>
      <c r="T43" s="19">
        <f t="shared" si="8"/>
        <v>1096100</v>
      </c>
      <c r="U43" s="19">
        <f t="shared" si="8"/>
        <v>174240</v>
      </c>
      <c r="V43" s="19">
        <f t="shared" si="8"/>
        <v>3716000</v>
      </c>
      <c r="W43" s="19">
        <f t="shared" si="8"/>
        <v>901600</v>
      </c>
      <c r="X43" s="19">
        <f t="shared" si="8"/>
        <v>1363447</v>
      </c>
      <c r="Y43" s="19">
        <f t="shared" si="8"/>
        <v>0</v>
      </c>
      <c r="Z43" s="19">
        <f t="shared" si="8"/>
        <v>0</v>
      </c>
    </row>
    <row r="44" spans="1:26" ht="15.75" customHeight="1" thickBot="1" x14ac:dyDescent="0.25">
      <c r="D44" s="174"/>
      <c r="E44" s="175"/>
      <c r="F44" s="309"/>
      <c r="G44" s="3"/>
    </row>
    <row r="45" spans="1:26" ht="15.75" customHeight="1" thickBot="1" x14ac:dyDescent="0.25">
      <c r="A45" s="40" t="s">
        <v>10</v>
      </c>
      <c r="B45" s="369" t="s">
        <v>46</v>
      </c>
      <c r="C45" s="369"/>
      <c r="D45" s="160">
        <f>D9+D32+D36+D39</f>
        <v>0</v>
      </c>
      <c r="E45" s="160">
        <f>E9+E32+E36+E39</f>
        <v>67096001</v>
      </c>
      <c r="F45" s="309">
        <f t="shared" si="0"/>
        <v>67096001</v>
      </c>
      <c r="G45" s="160">
        <f>G9+G32+G36+G39</f>
        <v>82324479</v>
      </c>
    </row>
    <row r="46" spans="1:26" ht="15.75" customHeight="1" thickBot="1" x14ac:dyDescent="0.25">
      <c r="A46" s="41" t="s">
        <v>12</v>
      </c>
      <c r="B46" s="358" t="s">
        <v>47</v>
      </c>
      <c r="C46" s="358"/>
      <c r="D46" s="159">
        <f>D18+D26+D33+D37+D40+D41</f>
        <v>0</v>
      </c>
      <c r="E46" s="159">
        <f>E18+E26+E33+E37+E40+E41</f>
        <v>12386822</v>
      </c>
      <c r="F46" s="309">
        <f t="shared" si="0"/>
        <v>12386822</v>
      </c>
      <c r="G46" s="159">
        <f>G18+G26+G33+G37+G40+G41</f>
        <v>108442437</v>
      </c>
    </row>
    <row r="47" spans="1:26" ht="21" customHeight="1" thickBot="1" x14ac:dyDescent="0.25">
      <c r="A47" s="42"/>
      <c r="B47" s="362" t="s">
        <v>45</v>
      </c>
      <c r="C47" s="362"/>
      <c r="D47" s="176">
        <f>D45+D46</f>
        <v>0</v>
      </c>
      <c r="E47" s="176">
        <f>E45+E46</f>
        <v>79482823</v>
      </c>
      <c r="F47" s="309">
        <f>SUM(D47:E47)</f>
        <v>79482823</v>
      </c>
      <c r="G47" s="176">
        <f>G45+G46</f>
        <v>190766916</v>
      </c>
    </row>
  </sheetData>
  <mergeCells count="34">
    <mergeCell ref="C4:G4"/>
    <mergeCell ref="A1:G1"/>
    <mergeCell ref="B46:C46"/>
    <mergeCell ref="A39:A40"/>
    <mergeCell ref="G6:G8"/>
    <mergeCell ref="B34:C34"/>
    <mergeCell ref="A10:A15"/>
    <mergeCell ref="A2:F2"/>
    <mergeCell ref="B10:C10"/>
    <mergeCell ref="B19:C19"/>
    <mergeCell ref="A22:C22"/>
    <mergeCell ref="A23:A25"/>
    <mergeCell ref="B21:C21"/>
    <mergeCell ref="A6:C8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B20:C20"/>
    <mergeCell ref="A36:A37"/>
    <mergeCell ref="D6:F6"/>
    <mergeCell ref="A26:A28"/>
    <mergeCell ref="B17:C17"/>
    <mergeCell ref="A31:A33"/>
    <mergeCell ref="A18:C18"/>
    <mergeCell ref="A9:C9"/>
    <mergeCell ref="B16:C16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zoomScaleNormal="100" zoomScaleSheetLayoutView="100" workbookViewId="0">
      <selection sqref="A1:F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3.42578125" style="2" customWidth="1"/>
    <col min="5" max="5" width="13.42578125" style="5" customWidth="1"/>
    <col min="6" max="6" width="13.42578125" style="2" customWidth="1"/>
    <col min="7" max="7" width="12" style="2" customWidth="1"/>
    <col min="8" max="16384" width="9.140625" style="2"/>
  </cols>
  <sheetData>
    <row r="1" spans="1:10" ht="15.75" customHeight="1" x14ac:dyDescent="0.2">
      <c r="A1" s="332" t="s">
        <v>327</v>
      </c>
      <c r="B1" s="332"/>
      <c r="C1" s="332"/>
      <c r="D1" s="332"/>
      <c r="E1" s="332"/>
      <c r="F1" s="332"/>
    </row>
    <row r="2" spans="1:10" ht="15.75" customHeight="1" x14ac:dyDescent="0.2">
      <c r="A2" s="331" t="s">
        <v>181</v>
      </c>
      <c r="B2" s="331"/>
      <c r="C2" s="331"/>
      <c r="D2" s="331"/>
      <c r="E2" s="331"/>
    </row>
    <row r="3" spans="1:10" ht="8.25" customHeight="1" x14ac:dyDescent="0.2">
      <c r="A3" s="8"/>
      <c r="B3" s="8"/>
      <c r="C3" s="8"/>
      <c r="D3" s="8"/>
      <c r="E3" s="9"/>
    </row>
    <row r="4" spans="1:10" ht="15.75" customHeight="1" x14ac:dyDescent="0.2">
      <c r="A4" s="332" t="s">
        <v>111</v>
      </c>
      <c r="B4" s="332"/>
      <c r="C4" s="332"/>
      <c r="D4" s="332"/>
      <c r="E4" s="332"/>
      <c r="F4" s="332"/>
    </row>
    <row r="5" spans="1:10" ht="8.25" customHeight="1" thickBot="1" x14ac:dyDescent="0.25">
      <c r="E5" s="11"/>
    </row>
    <row r="6" spans="1:10" ht="21" customHeight="1" thickBot="1" x14ac:dyDescent="0.25">
      <c r="A6" s="392" t="s">
        <v>4</v>
      </c>
      <c r="B6" s="393"/>
      <c r="C6" s="393"/>
      <c r="D6" s="409" t="s">
        <v>53</v>
      </c>
      <c r="E6" s="410"/>
      <c r="F6" s="380" t="s">
        <v>316</v>
      </c>
    </row>
    <row r="7" spans="1:10" ht="39.75" customHeight="1" x14ac:dyDescent="0.2">
      <c r="A7" s="394"/>
      <c r="B7" s="395"/>
      <c r="C7" s="395"/>
      <c r="D7" s="200" t="s">
        <v>111</v>
      </c>
      <c r="E7" s="299" t="s">
        <v>131</v>
      </c>
      <c r="F7" s="381"/>
    </row>
    <row r="8" spans="1:10" ht="30" customHeight="1" thickBot="1" x14ac:dyDescent="0.25">
      <c r="A8" s="396"/>
      <c r="B8" s="397"/>
      <c r="C8" s="397"/>
      <c r="D8" s="201" t="s">
        <v>8</v>
      </c>
      <c r="E8" s="300"/>
      <c r="F8" s="382"/>
    </row>
    <row r="9" spans="1:10" ht="15.75" customHeight="1" thickBot="1" x14ac:dyDescent="0.25">
      <c r="A9" s="370" t="s">
        <v>9</v>
      </c>
      <c r="B9" s="371"/>
      <c r="C9" s="372"/>
      <c r="D9" s="279">
        <f>D10+D16+D17</f>
        <v>41064675</v>
      </c>
      <c r="E9" s="301">
        <f>D9</f>
        <v>41064675</v>
      </c>
      <c r="F9" s="279">
        <f>F10+F16+F17</f>
        <v>41674675</v>
      </c>
    </row>
    <row r="10" spans="1:10" ht="15.75" customHeight="1" thickBot="1" x14ac:dyDescent="0.25">
      <c r="A10" s="375" t="s">
        <v>10</v>
      </c>
      <c r="B10" s="373" t="s">
        <v>9</v>
      </c>
      <c r="C10" s="374"/>
      <c r="D10" s="280">
        <f>SUM(D11:D15)</f>
        <v>41064675</v>
      </c>
      <c r="E10" s="301">
        <f t="shared" ref="E10:E47" si="0">D10</f>
        <v>41064675</v>
      </c>
      <c r="F10" s="280">
        <f>SUM(F11:F15)</f>
        <v>41674675</v>
      </c>
      <c r="G10" s="2" t="s">
        <v>283</v>
      </c>
      <c r="H10" s="2" t="s">
        <v>284</v>
      </c>
      <c r="I10" s="2" t="s">
        <v>285</v>
      </c>
      <c r="J10" s="2" t="s">
        <v>286</v>
      </c>
    </row>
    <row r="11" spans="1:10" ht="15.75" customHeight="1" thickBot="1" x14ac:dyDescent="0.25">
      <c r="A11" s="376"/>
      <c r="B11" s="17" t="s">
        <v>10</v>
      </c>
      <c r="C11" s="18" t="s">
        <v>11</v>
      </c>
      <c r="D11" s="268">
        <f>SUM(G11:J11)</f>
        <v>19946400</v>
      </c>
      <c r="E11" s="302">
        <f>D11</f>
        <v>19946400</v>
      </c>
      <c r="F11" s="3">
        <f>20446400+500000</f>
        <v>20946400</v>
      </c>
      <c r="G11" s="305">
        <v>10285700</v>
      </c>
      <c r="H11" s="2">
        <v>9660700</v>
      </c>
    </row>
    <row r="12" spans="1:10" ht="15.75" customHeight="1" thickBot="1" x14ac:dyDescent="0.25">
      <c r="A12" s="376"/>
      <c r="B12" s="17" t="s">
        <v>12</v>
      </c>
      <c r="C12" s="18" t="s">
        <v>13</v>
      </c>
      <c r="D12" s="268">
        <f t="shared" ref="D12:D13" si="1">SUM(G12:J12)</f>
        <v>4588926</v>
      </c>
      <c r="E12" s="302">
        <f t="shared" ref="E12:E13" si="2">D12</f>
        <v>4588926</v>
      </c>
      <c r="F12" s="3">
        <f>4588926+110000</f>
        <v>4698926</v>
      </c>
      <c r="G12" s="305">
        <v>2319148</v>
      </c>
      <c r="H12" s="2">
        <v>2269778</v>
      </c>
    </row>
    <row r="13" spans="1:10" ht="15.75" customHeight="1" thickBot="1" x14ac:dyDescent="0.25">
      <c r="A13" s="376"/>
      <c r="B13" s="17" t="s">
        <v>14</v>
      </c>
      <c r="C13" s="18" t="s">
        <v>15</v>
      </c>
      <c r="D13" s="268">
        <f t="shared" si="1"/>
        <v>16529349</v>
      </c>
      <c r="E13" s="302">
        <f t="shared" si="2"/>
        <v>16529349</v>
      </c>
      <c r="F13" s="3">
        <v>16029349</v>
      </c>
      <c r="G13" s="2">
        <v>2222000</v>
      </c>
      <c r="H13" s="2">
        <v>10420849</v>
      </c>
      <c r="I13" s="2">
        <v>2140500</v>
      </c>
      <c r="J13" s="2">
        <v>1746000</v>
      </c>
    </row>
    <row r="14" spans="1:10" ht="15.75" customHeight="1" thickBot="1" x14ac:dyDescent="0.25">
      <c r="A14" s="376"/>
      <c r="B14" s="17" t="s">
        <v>16</v>
      </c>
      <c r="C14" s="18" t="s">
        <v>17</v>
      </c>
      <c r="D14" s="145"/>
      <c r="E14" s="301">
        <f t="shared" si="0"/>
        <v>0</v>
      </c>
      <c r="F14" s="3">
        <v>0</v>
      </c>
    </row>
    <row r="15" spans="1:10" ht="15.75" customHeight="1" thickBot="1" x14ac:dyDescent="0.25">
      <c r="A15" s="427"/>
      <c r="B15" s="17" t="s">
        <v>18</v>
      </c>
      <c r="C15" s="18" t="s">
        <v>19</v>
      </c>
      <c r="D15" s="145"/>
      <c r="E15" s="301">
        <f t="shared" si="0"/>
        <v>0</v>
      </c>
      <c r="F15" s="3">
        <v>0</v>
      </c>
    </row>
    <row r="16" spans="1:10" s="19" customFormat="1" ht="15.75" customHeight="1" thickBot="1" x14ac:dyDescent="0.25">
      <c r="A16" s="16" t="s">
        <v>12</v>
      </c>
      <c r="B16" s="417" t="s">
        <v>20</v>
      </c>
      <c r="C16" s="418"/>
      <c r="D16" s="146"/>
      <c r="E16" s="301">
        <f t="shared" si="0"/>
        <v>0</v>
      </c>
      <c r="F16" s="306">
        <v>0</v>
      </c>
    </row>
    <row r="17" spans="1:6" s="19" customFormat="1" ht="15.75" customHeight="1" thickBot="1" x14ac:dyDescent="0.25">
      <c r="A17" s="20" t="s">
        <v>14</v>
      </c>
      <c r="B17" s="425" t="s">
        <v>21</v>
      </c>
      <c r="C17" s="426"/>
      <c r="D17" s="157"/>
      <c r="E17" s="301">
        <f t="shared" si="0"/>
        <v>0</v>
      </c>
      <c r="F17" s="306">
        <v>0</v>
      </c>
    </row>
    <row r="18" spans="1:6" s="19" customFormat="1" ht="15.75" customHeight="1" thickBot="1" x14ac:dyDescent="0.25">
      <c r="A18" s="370" t="s">
        <v>22</v>
      </c>
      <c r="B18" s="371"/>
      <c r="C18" s="372"/>
      <c r="D18" s="281">
        <f>SUM(D19:D21)</f>
        <v>0</v>
      </c>
      <c r="E18" s="301">
        <f t="shared" si="0"/>
        <v>0</v>
      </c>
      <c r="F18" s="306">
        <v>0</v>
      </c>
    </row>
    <row r="19" spans="1:6" ht="20.25" customHeight="1" thickBot="1" x14ac:dyDescent="0.25">
      <c r="A19" s="22" t="s">
        <v>10</v>
      </c>
      <c r="B19" s="378" t="s">
        <v>23</v>
      </c>
      <c r="C19" s="379"/>
      <c r="D19" s="145"/>
      <c r="E19" s="301">
        <f t="shared" si="0"/>
        <v>0</v>
      </c>
      <c r="F19" s="3">
        <v>0</v>
      </c>
    </row>
    <row r="20" spans="1:6" ht="15.75" customHeight="1" thickBot="1" x14ac:dyDescent="0.25">
      <c r="A20" s="22" t="s">
        <v>12</v>
      </c>
      <c r="B20" s="378" t="s">
        <v>24</v>
      </c>
      <c r="C20" s="379"/>
      <c r="D20" s="145"/>
      <c r="E20" s="301">
        <f t="shared" si="0"/>
        <v>0</v>
      </c>
      <c r="F20" s="3">
        <v>0</v>
      </c>
    </row>
    <row r="21" spans="1:6" ht="15.75" customHeight="1" thickBot="1" x14ac:dyDescent="0.25">
      <c r="A21" s="23" t="s">
        <v>14</v>
      </c>
      <c r="B21" s="412" t="s">
        <v>25</v>
      </c>
      <c r="C21" s="413"/>
      <c r="D21" s="152"/>
      <c r="E21" s="301">
        <f t="shared" si="0"/>
        <v>0</v>
      </c>
      <c r="F21" s="3">
        <v>0</v>
      </c>
    </row>
    <row r="22" spans="1:6" ht="18" customHeight="1" thickBot="1" x14ac:dyDescent="0.25">
      <c r="A22" s="370" t="s">
        <v>26</v>
      </c>
      <c r="B22" s="371"/>
      <c r="C22" s="372"/>
      <c r="D22" s="262">
        <f>D23+D26</f>
        <v>0</v>
      </c>
      <c r="E22" s="301">
        <f t="shared" si="0"/>
        <v>0</v>
      </c>
      <c r="F22" s="3">
        <v>0</v>
      </c>
    </row>
    <row r="23" spans="1:6" s="19" customFormat="1" ht="18" customHeight="1" thickBot="1" x14ac:dyDescent="0.25">
      <c r="A23" s="375" t="s">
        <v>10</v>
      </c>
      <c r="B23" s="373" t="s">
        <v>27</v>
      </c>
      <c r="C23" s="374"/>
      <c r="D23" s="282">
        <f t="shared" ref="D23" si="3">SUM(D24:D25)</f>
        <v>0</v>
      </c>
      <c r="E23" s="301">
        <f t="shared" si="0"/>
        <v>0</v>
      </c>
      <c r="F23" s="306">
        <v>0</v>
      </c>
    </row>
    <row r="24" spans="1:6" ht="18" customHeight="1" thickBot="1" x14ac:dyDescent="0.25">
      <c r="A24" s="376"/>
      <c r="B24" s="17" t="s">
        <v>10</v>
      </c>
      <c r="C24" s="24" t="s">
        <v>28</v>
      </c>
      <c r="D24" s="145"/>
      <c r="E24" s="301">
        <f t="shared" si="0"/>
        <v>0</v>
      </c>
      <c r="F24" s="3">
        <v>0</v>
      </c>
    </row>
    <row r="25" spans="1:6" ht="18" customHeight="1" thickBot="1" x14ac:dyDescent="0.25">
      <c r="A25" s="427"/>
      <c r="B25" s="17" t="s">
        <v>12</v>
      </c>
      <c r="C25" s="24" t="s">
        <v>29</v>
      </c>
      <c r="D25" s="145"/>
      <c r="E25" s="301">
        <f t="shared" si="0"/>
        <v>0</v>
      </c>
      <c r="F25" s="3">
        <v>0</v>
      </c>
    </row>
    <row r="26" spans="1:6" s="19" customFormat="1" ht="18" customHeight="1" thickBot="1" x14ac:dyDescent="0.25">
      <c r="A26" s="375" t="s">
        <v>12</v>
      </c>
      <c r="B26" s="373" t="s">
        <v>30</v>
      </c>
      <c r="C26" s="374"/>
      <c r="D26" s="282">
        <f>SUM(D27:D28)</f>
        <v>0</v>
      </c>
      <c r="E26" s="301">
        <f t="shared" si="0"/>
        <v>0</v>
      </c>
      <c r="F26" s="306">
        <v>0</v>
      </c>
    </row>
    <row r="27" spans="1:6" ht="15.75" customHeight="1" thickBot="1" x14ac:dyDescent="0.25">
      <c r="A27" s="376"/>
      <c r="B27" s="17" t="s">
        <v>10</v>
      </c>
      <c r="C27" s="24" t="s">
        <v>28</v>
      </c>
      <c r="D27" s="145"/>
      <c r="E27" s="301">
        <f t="shared" si="0"/>
        <v>0</v>
      </c>
      <c r="F27" s="3">
        <v>0</v>
      </c>
    </row>
    <row r="28" spans="1:6" ht="15.75" customHeight="1" thickBot="1" x14ac:dyDescent="0.25">
      <c r="A28" s="377"/>
      <c r="B28" s="25" t="s">
        <v>12</v>
      </c>
      <c r="C28" s="26" t="s">
        <v>29</v>
      </c>
      <c r="D28" s="147"/>
      <c r="E28" s="301">
        <f t="shared" si="0"/>
        <v>0</v>
      </c>
      <c r="F28" s="3">
        <v>0</v>
      </c>
    </row>
    <row r="29" spans="1:6" s="19" customFormat="1" ht="18" customHeight="1" thickBot="1" x14ac:dyDescent="0.25">
      <c r="A29" s="370" t="s">
        <v>31</v>
      </c>
      <c r="B29" s="371"/>
      <c r="C29" s="372"/>
      <c r="D29" s="164">
        <f>D30+D31</f>
        <v>0</v>
      </c>
      <c r="E29" s="301">
        <f t="shared" si="0"/>
        <v>0</v>
      </c>
      <c r="F29" s="306">
        <v>18571</v>
      </c>
    </row>
    <row r="30" spans="1:6" s="19" customFormat="1" ht="18" customHeight="1" thickBot="1" x14ac:dyDescent="0.25">
      <c r="A30" s="27" t="s">
        <v>10</v>
      </c>
      <c r="B30" s="373" t="s">
        <v>32</v>
      </c>
      <c r="C30" s="374"/>
      <c r="D30" s="148"/>
      <c r="E30" s="301">
        <f t="shared" si="0"/>
        <v>0</v>
      </c>
      <c r="F30" s="306">
        <v>0</v>
      </c>
    </row>
    <row r="31" spans="1:6" s="19" customFormat="1" ht="18" customHeight="1" thickBot="1" x14ac:dyDescent="0.25">
      <c r="A31" s="375" t="s">
        <v>12</v>
      </c>
      <c r="B31" s="373" t="s">
        <v>33</v>
      </c>
      <c r="C31" s="374"/>
      <c r="D31" s="148">
        <f>SUM(D32:D33)</f>
        <v>0</v>
      </c>
      <c r="E31" s="301">
        <f t="shared" si="0"/>
        <v>0</v>
      </c>
      <c r="F31" s="306">
        <v>18571</v>
      </c>
    </row>
    <row r="32" spans="1:6" ht="18" customHeight="1" thickBot="1" x14ac:dyDescent="0.25">
      <c r="A32" s="376"/>
      <c r="B32" s="28" t="s">
        <v>10</v>
      </c>
      <c r="C32" s="29" t="s">
        <v>34</v>
      </c>
      <c r="D32" s="166"/>
      <c r="E32" s="301">
        <f t="shared" si="0"/>
        <v>0</v>
      </c>
      <c r="F32" s="3">
        <v>18571</v>
      </c>
    </row>
    <row r="33" spans="1:6" s="19" customFormat="1" ht="18" customHeight="1" thickBot="1" x14ac:dyDescent="0.25">
      <c r="A33" s="377"/>
      <c r="B33" s="31" t="s">
        <v>12</v>
      </c>
      <c r="C33" s="32" t="s">
        <v>35</v>
      </c>
      <c r="D33" s="168"/>
      <c r="E33" s="301">
        <f t="shared" si="0"/>
        <v>0</v>
      </c>
      <c r="F33" s="306">
        <v>0</v>
      </c>
    </row>
    <row r="34" spans="1:6" s="19" customFormat="1" ht="18" customHeight="1" thickBot="1" x14ac:dyDescent="0.25">
      <c r="A34" s="117"/>
      <c r="B34" s="411" t="s">
        <v>36</v>
      </c>
      <c r="C34" s="367"/>
      <c r="D34" s="173">
        <f>SUM(D9,D18,D29)</f>
        <v>41064675</v>
      </c>
      <c r="E34" s="303">
        <f t="shared" si="0"/>
        <v>41064675</v>
      </c>
      <c r="F34" s="173">
        <f>SUM(F9,F18,F29)</f>
        <v>41693246</v>
      </c>
    </row>
    <row r="35" spans="1:6" s="19" customFormat="1" ht="18" customHeight="1" thickBot="1" x14ac:dyDescent="0.25">
      <c r="A35" s="27">
        <v>1</v>
      </c>
      <c r="B35" s="421" t="s">
        <v>37</v>
      </c>
      <c r="C35" s="422"/>
      <c r="D35" s="116">
        <f t="shared" ref="D35" si="4">SUM(D36:D37)</f>
        <v>0</v>
      </c>
      <c r="E35" s="301">
        <f t="shared" si="0"/>
        <v>0</v>
      </c>
      <c r="F35" s="306">
        <v>0</v>
      </c>
    </row>
    <row r="36" spans="1:6" s="19" customFormat="1" ht="18" customHeight="1" thickBot="1" x14ac:dyDescent="0.25">
      <c r="A36" s="359"/>
      <c r="B36" s="17" t="s">
        <v>10</v>
      </c>
      <c r="C36" s="34" t="s">
        <v>38</v>
      </c>
      <c r="D36" s="145"/>
      <c r="E36" s="301">
        <f t="shared" si="0"/>
        <v>0</v>
      </c>
      <c r="F36" s="306">
        <v>0</v>
      </c>
    </row>
    <row r="37" spans="1:6" s="19" customFormat="1" ht="18" customHeight="1" thickBot="1" x14ac:dyDescent="0.25">
      <c r="A37" s="360"/>
      <c r="B37" s="17" t="s">
        <v>12</v>
      </c>
      <c r="C37" s="34" t="s">
        <v>39</v>
      </c>
      <c r="D37" s="145"/>
      <c r="E37" s="301">
        <f t="shared" si="0"/>
        <v>0</v>
      </c>
      <c r="F37" s="306">
        <v>0</v>
      </c>
    </row>
    <row r="38" spans="1:6" s="19" customFormat="1" ht="18" customHeight="1" thickBot="1" x14ac:dyDescent="0.25">
      <c r="A38" s="35" t="s">
        <v>12</v>
      </c>
      <c r="B38" s="417" t="s">
        <v>40</v>
      </c>
      <c r="C38" s="418"/>
      <c r="D38" s="116">
        <f t="shared" ref="D38" si="5">SUM(D39:D41)</f>
        <v>0</v>
      </c>
      <c r="E38" s="301">
        <f t="shared" si="0"/>
        <v>0</v>
      </c>
      <c r="F38" s="306">
        <v>0</v>
      </c>
    </row>
    <row r="39" spans="1:6" s="19" customFormat="1" ht="18" customHeight="1" thickBot="1" x14ac:dyDescent="0.25">
      <c r="A39" s="359"/>
      <c r="B39" s="17" t="s">
        <v>10</v>
      </c>
      <c r="C39" s="18" t="s">
        <v>41</v>
      </c>
      <c r="D39" s="145"/>
      <c r="E39" s="301">
        <f t="shared" si="0"/>
        <v>0</v>
      </c>
      <c r="F39" s="306">
        <v>0</v>
      </c>
    </row>
    <row r="40" spans="1:6" s="19" customFormat="1" ht="18" customHeight="1" thickBot="1" x14ac:dyDescent="0.25">
      <c r="A40" s="360"/>
      <c r="B40" s="17" t="s">
        <v>12</v>
      </c>
      <c r="C40" s="18" t="s">
        <v>42</v>
      </c>
      <c r="D40" s="145"/>
      <c r="E40" s="301">
        <f t="shared" si="0"/>
        <v>0</v>
      </c>
      <c r="F40" s="306">
        <v>0</v>
      </c>
    </row>
    <row r="41" spans="1:6" s="19" customFormat="1" ht="18" customHeight="1" thickBot="1" x14ac:dyDescent="0.25">
      <c r="A41" s="36"/>
      <c r="B41" s="37" t="s">
        <v>14</v>
      </c>
      <c r="C41" s="38" t="s">
        <v>43</v>
      </c>
      <c r="D41" s="152"/>
      <c r="E41" s="301">
        <f t="shared" si="0"/>
        <v>0</v>
      </c>
      <c r="F41" s="306">
        <v>0</v>
      </c>
    </row>
    <row r="42" spans="1:6" s="19" customFormat="1" ht="18" customHeight="1" thickBot="1" x14ac:dyDescent="0.25">
      <c r="A42" s="33"/>
      <c r="B42" s="419" t="s">
        <v>44</v>
      </c>
      <c r="C42" s="420"/>
      <c r="D42" s="263">
        <f t="shared" ref="D42" si="6">D38+D35</f>
        <v>0</v>
      </c>
      <c r="E42" s="303">
        <f t="shared" si="0"/>
        <v>0</v>
      </c>
      <c r="F42" s="306">
        <v>0</v>
      </c>
    </row>
    <row r="43" spans="1:6" s="19" customFormat="1" ht="21" customHeight="1" thickBot="1" x14ac:dyDescent="0.25">
      <c r="A43" s="118"/>
      <c r="B43" s="415" t="s">
        <v>45</v>
      </c>
      <c r="C43" s="416"/>
      <c r="D43" s="283">
        <f>D42+D34</f>
        <v>41064675</v>
      </c>
      <c r="E43" s="304">
        <f t="shared" si="0"/>
        <v>41064675</v>
      </c>
      <c r="F43" s="306">
        <f>F34</f>
        <v>41693246</v>
      </c>
    </row>
    <row r="44" spans="1:6" ht="15.75" customHeight="1" thickBot="1" x14ac:dyDescent="0.25">
      <c r="A44" s="119"/>
      <c r="B44" s="7"/>
      <c r="C44" s="202"/>
      <c r="D44" s="175"/>
      <c r="E44" s="301">
        <f t="shared" si="0"/>
        <v>0</v>
      </c>
      <c r="F44" s="3">
        <v>0</v>
      </c>
    </row>
    <row r="45" spans="1:6" ht="15.75" customHeight="1" thickBot="1" x14ac:dyDescent="0.25">
      <c r="A45" s="40" t="s">
        <v>10</v>
      </c>
      <c r="B45" s="423" t="s">
        <v>46</v>
      </c>
      <c r="C45" s="424"/>
      <c r="D45" s="262">
        <f>D9+D32+D36+D39</f>
        <v>41064675</v>
      </c>
      <c r="E45" s="301">
        <f t="shared" si="0"/>
        <v>41064675</v>
      </c>
      <c r="F45" s="306">
        <f>F34</f>
        <v>41693246</v>
      </c>
    </row>
    <row r="46" spans="1:6" ht="15.75" customHeight="1" thickBot="1" x14ac:dyDescent="0.25">
      <c r="A46" s="41" t="s">
        <v>12</v>
      </c>
      <c r="B46" s="412" t="s">
        <v>47</v>
      </c>
      <c r="C46" s="413"/>
      <c r="D46" s="152">
        <f>D18+D26+D33+D37+D40+D41</f>
        <v>0</v>
      </c>
      <c r="E46" s="301">
        <f t="shared" si="0"/>
        <v>0</v>
      </c>
      <c r="F46" s="3">
        <v>0</v>
      </c>
    </row>
    <row r="47" spans="1:6" ht="21" customHeight="1" thickBot="1" x14ac:dyDescent="0.25">
      <c r="A47" s="42"/>
      <c r="B47" s="363" t="s">
        <v>45</v>
      </c>
      <c r="C47" s="414"/>
      <c r="D47" s="284">
        <f>D45+D46</f>
        <v>41064675</v>
      </c>
      <c r="E47" s="304">
        <f t="shared" si="0"/>
        <v>41064675</v>
      </c>
      <c r="F47" s="306">
        <f>F34</f>
        <v>41693246</v>
      </c>
    </row>
  </sheetData>
  <mergeCells count="34">
    <mergeCell ref="A4:F4"/>
    <mergeCell ref="A1:F1"/>
    <mergeCell ref="F6:F8"/>
    <mergeCell ref="A2:E2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D6:E6"/>
    <mergeCell ref="A39:A40"/>
    <mergeCell ref="A29:C29"/>
    <mergeCell ref="B30:C30"/>
    <mergeCell ref="B31:C31"/>
    <mergeCell ref="A31:A33"/>
    <mergeCell ref="A36:A37"/>
    <mergeCell ref="B34:C34"/>
    <mergeCell ref="A6:C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sqref="A1:D1"/>
    </sheetView>
  </sheetViews>
  <sheetFormatPr defaultRowHeight="12.75" x14ac:dyDescent="0.2"/>
  <cols>
    <col min="1" max="1" width="52" style="143" customWidth="1"/>
    <col min="2" max="2" width="23" style="143" customWidth="1"/>
    <col min="3" max="3" width="52" style="143" customWidth="1"/>
    <col min="4" max="4" width="23" style="143" customWidth="1"/>
    <col min="5" max="16384" width="9.140625" style="143"/>
  </cols>
  <sheetData>
    <row r="1" spans="1:4" x14ac:dyDescent="0.2">
      <c r="A1" s="428" t="s">
        <v>328</v>
      </c>
      <c r="B1" s="428"/>
      <c r="C1" s="428"/>
      <c r="D1" s="428"/>
    </row>
    <row r="3" spans="1:4" x14ac:dyDescent="0.2">
      <c r="A3" s="429" t="s">
        <v>322</v>
      </c>
      <c r="B3" s="429"/>
      <c r="C3" s="429"/>
      <c r="D3" s="429"/>
    </row>
    <row r="4" spans="1:4" ht="13.5" thickBot="1" x14ac:dyDescent="0.25"/>
    <row r="5" spans="1:4" x14ac:dyDescent="0.2">
      <c r="A5" s="430" t="s">
        <v>2</v>
      </c>
      <c r="B5" s="431"/>
      <c r="C5" s="431" t="s">
        <v>162</v>
      </c>
      <c r="D5" s="432"/>
    </row>
    <row r="6" spans="1:4" x14ac:dyDescent="0.2">
      <c r="A6" s="189" t="s">
        <v>4</v>
      </c>
      <c r="B6" s="190" t="s">
        <v>316</v>
      </c>
      <c r="C6" s="190" t="s">
        <v>4</v>
      </c>
      <c r="D6" s="196" t="s">
        <v>316</v>
      </c>
    </row>
    <row r="7" spans="1:4" x14ac:dyDescent="0.2">
      <c r="A7" s="191"/>
      <c r="B7" s="192"/>
      <c r="C7" s="192"/>
      <c r="D7" s="197"/>
    </row>
    <row r="8" spans="1:4" x14ac:dyDescent="0.2">
      <c r="A8" s="193" t="s">
        <v>163</v>
      </c>
      <c r="B8" s="267">
        <f>'1'!C17</f>
        <v>6337925</v>
      </c>
      <c r="C8" s="194" t="s">
        <v>11</v>
      </c>
      <c r="D8" s="312">
        <f>'4'!H11</f>
        <v>32556120</v>
      </c>
    </row>
    <row r="9" spans="1:4" x14ac:dyDescent="0.2">
      <c r="A9" s="193" t="s">
        <v>164</v>
      </c>
      <c r="B9" s="267">
        <f>'1'!D17</f>
        <v>15400000</v>
      </c>
      <c r="C9" s="194" t="s">
        <v>165</v>
      </c>
      <c r="D9" s="312">
        <f>'4'!H12</f>
        <v>7208388</v>
      </c>
    </row>
    <row r="10" spans="1:4" x14ac:dyDescent="0.2">
      <c r="A10" s="193" t="s">
        <v>166</v>
      </c>
      <c r="B10" s="267">
        <f>'1'!F17</f>
        <v>69411860</v>
      </c>
      <c r="C10" s="194" t="s">
        <v>15</v>
      </c>
      <c r="D10" s="312">
        <f>'4'!H13</f>
        <v>43797444</v>
      </c>
    </row>
    <row r="11" spans="1:4" x14ac:dyDescent="0.2">
      <c r="A11" s="193" t="s">
        <v>167</v>
      </c>
      <c r="B11" s="267">
        <f>'1'!G17</f>
        <v>3231127</v>
      </c>
      <c r="C11" s="194" t="s">
        <v>168</v>
      </c>
      <c r="D11" s="312">
        <f>'4'!H15</f>
        <v>5050000</v>
      </c>
    </row>
    <row r="12" spans="1:4" x14ac:dyDescent="0.2">
      <c r="A12" s="276" t="s">
        <v>280</v>
      </c>
      <c r="B12" s="185"/>
      <c r="C12" s="195" t="s">
        <v>304</v>
      </c>
      <c r="D12" s="312">
        <f>'4'!H16</f>
        <v>4338097</v>
      </c>
    </row>
    <row r="13" spans="1:4" ht="13.5" customHeight="1" x14ac:dyDescent="0.2">
      <c r="A13" s="193" t="s">
        <v>169</v>
      </c>
      <c r="B13" s="267">
        <f>'2'!E43</f>
        <v>26058900</v>
      </c>
      <c r="C13" s="195" t="s">
        <v>305</v>
      </c>
      <c r="D13" s="312">
        <f>'4'!H17</f>
        <v>5629700</v>
      </c>
    </row>
    <row r="14" spans="1:4" ht="13.5" customHeight="1" x14ac:dyDescent="0.2">
      <c r="A14" s="193"/>
      <c r="B14" s="185"/>
      <c r="C14" s="194" t="s">
        <v>170</v>
      </c>
      <c r="D14" s="312">
        <f>'4'!H32</f>
        <v>25437976</v>
      </c>
    </row>
    <row r="15" spans="1:4" ht="13.5" customHeight="1" x14ac:dyDescent="0.2">
      <c r="A15" s="189" t="s">
        <v>171</v>
      </c>
      <c r="B15" s="183">
        <f>SUM(B8:B13)</f>
        <v>120439812</v>
      </c>
      <c r="C15" s="190" t="s">
        <v>172</v>
      </c>
      <c r="D15" s="198">
        <f>SUM(D8:D14)</f>
        <v>124017725</v>
      </c>
    </row>
    <row r="16" spans="1:4" x14ac:dyDescent="0.2">
      <c r="A16" s="191"/>
      <c r="B16" s="184"/>
      <c r="C16" s="192"/>
      <c r="D16" s="199"/>
    </row>
    <row r="17" spans="1:4" x14ac:dyDescent="0.2">
      <c r="A17" s="193" t="s">
        <v>173</v>
      </c>
      <c r="B17" s="267">
        <f>'1'!E17</f>
        <v>102020350</v>
      </c>
      <c r="C17" s="195" t="s">
        <v>185</v>
      </c>
      <c r="D17" s="312">
        <f>'4'!H19</f>
        <v>108262437</v>
      </c>
    </row>
    <row r="18" spans="1:4" x14ac:dyDescent="0.2">
      <c r="A18" s="193" t="s">
        <v>174</v>
      </c>
      <c r="B18" s="185"/>
      <c r="C18" s="195" t="s">
        <v>26</v>
      </c>
      <c r="D18" s="312">
        <f>'4'!H26</f>
        <v>180000</v>
      </c>
    </row>
    <row r="19" spans="1:4" x14ac:dyDescent="0.2">
      <c r="A19" s="193" t="s">
        <v>175</v>
      </c>
      <c r="B19" s="185"/>
      <c r="C19" s="194"/>
      <c r="D19" s="187"/>
    </row>
    <row r="20" spans="1:4" x14ac:dyDescent="0.2">
      <c r="A20" s="193" t="s">
        <v>176</v>
      </c>
      <c r="B20" s="267">
        <f>'2'!B44</f>
        <v>10000000</v>
      </c>
      <c r="C20" s="194"/>
      <c r="D20" s="187"/>
    </row>
    <row r="21" spans="1:4" ht="13.5" thickBot="1" x14ac:dyDescent="0.25">
      <c r="A21" s="189" t="s">
        <v>177</v>
      </c>
      <c r="B21" s="183">
        <f>SUM(B17:B20)</f>
        <v>112020350</v>
      </c>
      <c r="C21" s="190" t="s">
        <v>178</v>
      </c>
      <c r="D21" s="198">
        <f>SUM(D17:D20)</f>
        <v>108442437</v>
      </c>
    </row>
    <row r="22" spans="1:4" ht="13.5" thickBot="1" x14ac:dyDescent="0.25">
      <c r="A22" s="286" t="s">
        <v>123</v>
      </c>
      <c r="B22" s="287">
        <f>B15+B21</f>
        <v>232460162</v>
      </c>
      <c r="C22" s="286" t="s">
        <v>123</v>
      </c>
      <c r="D22" s="288">
        <f>D15+D21</f>
        <v>232460162</v>
      </c>
    </row>
    <row r="23" spans="1:4" x14ac:dyDescent="0.2">
      <c r="A23" s="186"/>
      <c r="B23" s="186"/>
      <c r="C23" s="186"/>
      <c r="D23" s="186"/>
    </row>
    <row r="24" spans="1:4" x14ac:dyDescent="0.2">
      <c r="A24" s="186"/>
      <c r="B24" s="186"/>
      <c r="C24" s="186"/>
      <c r="D24" s="18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Normal="100" zoomScaleSheetLayoutView="100" workbookViewId="0">
      <selection activeCell="A4" sqref="A4:N4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433" t="s">
        <v>311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5" ht="15.75" x14ac:dyDescent="0.2">
      <c r="A2" s="215"/>
    </row>
    <row r="3" spans="1:15" ht="15.75" x14ac:dyDescent="0.2">
      <c r="A3" s="437" t="s">
        <v>1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</row>
    <row r="4" spans="1:15" ht="15.75" x14ac:dyDescent="0.2">
      <c r="A4" s="437" t="s">
        <v>321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</row>
    <row r="5" spans="1:15" ht="15.75" x14ac:dyDescent="0.2">
      <c r="A5" s="437" t="s">
        <v>245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1:15" ht="16.5" thickBot="1" x14ac:dyDescent="0.25">
      <c r="A6" s="250"/>
    </row>
    <row r="7" spans="1:15" ht="18.75" customHeight="1" thickTop="1" thickBot="1" x14ac:dyDescent="0.25">
      <c r="A7" s="251" t="s">
        <v>4</v>
      </c>
      <c r="B7" s="252" t="s">
        <v>246</v>
      </c>
      <c r="C7" s="252" t="s">
        <v>247</v>
      </c>
      <c r="D7" s="252" t="s">
        <v>248</v>
      </c>
      <c r="E7" s="252" t="s">
        <v>249</v>
      </c>
      <c r="F7" s="252" t="s">
        <v>250</v>
      </c>
      <c r="G7" s="252" t="s">
        <v>251</v>
      </c>
      <c r="H7" s="252" t="s">
        <v>252</v>
      </c>
      <c r="I7" s="252" t="s">
        <v>253</v>
      </c>
      <c r="J7" s="252" t="s">
        <v>254</v>
      </c>
      <c r="K7" s="252" t="s">
        <v>255</v>
      </c>
      <c r="L7" s="252" t="s">
        <v>256</v>
      </c>
      <c r="M7" s="253" t="s">
        <v>257</v>
      </c>
      <c r="N7" s="253" t="s">
        <v>258</v>
      </c>
    </row>
    <row r="8" spans="1:15" ht="18.75" customHeight="1" thickTop="1" thickBot="1" x14ac:dyDescent="0.25">
      <c r="A8" s="434" t="s">
        <v>259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6"/>
    </row>
    <row r="9" spans="1:15" ht="18.75" customHeight="1" thickTop="1" thickBot="1" x14ac:dyDescent="0.25">
      <c r="A9" s="289" t="s">
        <v>260</v>
      </c>
      <c r="B9" s="291">
        <f>$O9/12</f>
        <v>9029856.25</v>
      </c>
      <c r="C9" s="291">
        <f t="shared" ref="C9:M9" si="0">$O9/12</f>
        <v>9029856.25</v>
      </c>
      <c r="D9" s="291">
        <f t="shared" si="0"/>
        <v>9029856.25</v>
      </c>
      <c r="E9" s="291">
        <f t="shared" si="0"/>
        <v>9029856.25</v>
      </c>
      <c r="F9" s="291">
        <f t="shared" si="0"/>
        <v>9029856.25</v>
      </c>
      <c r="G9" s="291">
        <f t="shared" si="0"/>
        <v>9029856.25</v>
      </c>
      <c r="H9" s="291">
        <f t="shared" si="0"/>
        <v>9029856.25</v>
      </c>
      <c r="I9" s="291">
        <f t="shared" si="0"/>
        <v>9029856.25</v>
      </c>
      <c r="J9" s="291">
        <f t="shared" si="0"/>
        <v>9029856.25</v>
      </c>
      <c r="K9" s="291">
        <f t="shared" si="0"/>
        <v>9029856.25</v>
      </c>
      <c r="L9" s="291">
        <f t="shared" si="0"/>
        <v>9029856.25</v>
      </c>
      <c r="M9" s="291">
        <f t="shared" si="0"/>
        <v>9029856.25</v>
      </c>
      <c r="N9" s="254">
        <f>SUM(B9:M9)</f>
        <v>108358275</v>
      </c>
      <c r="O9" s="277">
        <f>'5'!B8+'5'!B17</f>
        <v>108358275</v>
      </c>
    </row>
    <row r="10" spans="1:15" ht="18.75" customHeight="1" thickTop="1" thickBot="1" x14ac:dyDescent="0.25">
      <c r="A10" s="289" t="s">
        <v>164</v>
      </c>
      <c r="B10" s="291"/>
      <c r="C10" s="291"/>
      <c r="D10" s="291">
        <f>$O10/2</f>
        <v>7700000</v>
      </c>
      <c r="E10" s="291"/>
      <c r="F10" s="291"/>
      <c r="G10" s="291"/>
      <c r="H10" s="291"/>
      <c r="I10" s="291"/>
      <c r="J10" s="291">
        <f>$O10/2</f>
        <v>7700000</v>
      </c>
      <c r="K10" s="291"/>
      <c r="L10" s="291"/>
      <c r="M10" s="291"/>
      <c r="N10" s="254">
        <f t="shared" ref="N10:N14" si="1">SUM(B10:M10)</f>
        <v>15400000</v>
      </c>
      <c r="O10" s="277">
        <f>'5'!B9</f>
        <v>15400000</v>
      </c>
    </row>
    <row r="11" spans="1:15" ht="18.75" customHeight="1" thickTop="1" thickBot="1" x14ac:dyDescent="0.25">
      <c r="A11" s="289" t="s">
        <v>116</v>
      </c>
      <c r="B11" s="291">
        <f>$O11/12</f>
        <v>5784321.666666667</v>
      </c>
      <c r="C11" s="291">
        <f t="shared" ref="C11:M11" si="2">$O11/12</f>
        <v>5784321.666666667</v>
      </c>
      <c r="D11" s="291">
        <f t="shared" si="2"/>
        <v>5784321.666666667</v>
      </c>
      <c r="E11" s="291">
        <f t="shared" si="2"/>
        <v>5784321.666666667</v>
      </c>
      <c r="F11" s="291">
        <f t="shared" si="2"/>
        <v>5784321.666666667</v>
      </c>
      <c r="G11" s="291">
        <f t="shared" si="2"/>
        <v>5784321.666666667</v>
      </c>
      <c r="H11" s="291">
        <f t="shared" si="2"/>
        <v>5784321.666666667</v>
      </c>
      <c r="I11" s="291">
        <f t="shared" si="2"/>
        <v>5784321.666666667</v>
      </c>
      <c r="J11" s="291">
        <f t="shared" si="2"/>
        <v>5784321.666666667</v>
      </c>
      <c r="K11" s="291">
        <f t="shared" si="2"/>
        <v>5784321.666666667</v>
      </c>
      <c r="L11" s="291">
        <f t="shared" si="2"/>
        <v>5784321.666666667</v>
      </c>
      <c r="M11" s="291">
        <f t="shared" si="2"/>
        <v>5784321.666666667</v>
      </c>
      <c r="N11" s="254">
        <f t="shared" si="1"/>
        <v>69411859.999999985</v>
      </c>
      <c r="O11" s="277">
        <f>'5'!B10</f>
        <v>69411860</v>
      </c>
    </row>
    <row r="12" spans="1:15" ht="18.75" customHeight="1" thickTop="1" thickBot="1" x14ac:dyDescent="0.25">
      <c r="A12" s="289" t="s">
        <v>261</v>
      </c>
      <c r="B12" s="291">
        <f>O12/2</f>
        <v>1615563.5</v>
      </c>
      <c r="C12" s="291">
        <f>O12/2</f>
        <v>1615563.5</v>
      </c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54">
        <f t="shared" si="1"/>
        <v>3231127</v>
      </c>
      <c r="O12" s="277">
        <f>'5'!B11</f>
        <v>3231127</v>
      </c>
    </row>
    <row r="13" spans="1:15" ht="18.75" customHeight="1" thickTop="1" thickBot="1" x14ac:dyDescent="0.25">
      <c r="A13" s="289" t="s">
        <v>262</v>
      </c>
      <c r="B13" s="291">
        <f>O13</f>
        <v>36058900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54">
        <f t="shared" si="1"/>
        <v>36058900</v>
      </c>
      <c r="O13" s="277">
        <f>'1'!J17</f>
        <v>36058900</v>
      </c>
    </row>
    <row r="14" spans="1:15" ht="18.75" customHeight="1" thickTop="1" thickBot="1" x14ac:dyDescent="0.25">
      <c r="A14" s="255" t="s">
        <v>263</v>
      </c>
      <c r="B14" s="293">
        <f>SUM(B9:B13)</f>
        <v>52488641.416666672</v>
      </c>
      <c r="C14" s="293">
        <f t="shared" ref="C14:M14" si="3">SUM(C9:C13)</f>
        <v>16429741.416666668</v>
      </c>
      <c r="D14" s="293">
        <f t="shared" si="3"/>
        <v>22514177.916666668</v>
      </c>
      <c r="E14" s="293">
        <f t="shared" si="3"/>
        <v>14814177.916666668</v>
      </c>
      <c r="F14" s="293">
        <f t="shared" si="3"/>
        <v>14814177.916666668</v>
      </c>
      <c r="G14" s="293">
        <f t="shared" si="3"/>
        <v>14814177.916666668</v>
      </c>
      <c r="H14" s="293">
        <f t="shared" si="3"/>
        <v>14814177.916666668</v>
      </c>
      <c r="I14" s="293">
        <f t="shared" si="3"/>
        <v>14814177.916666668</v>
      </c>
      <c r="J14" s="293">
        <f t="shared" si="3"/>
        <v>22514177.916666668</v>
      </c>
      <c r="K14" s="293">
        <f t="shared" si="3"/>
        <v>14814177.916666668</v>
      </c>
      <c r="L14" s="293">
        <f t="shared" si="3"/>
        <v>14814177.916666668</v>
      </c>
      <c r="M14" s="293">
        <f t="shared" si="3"/>
        <v>14814177.916666668</v>
      </c>
      <c r="N14" s="254">
        <f t="shared" si="1"/>
        <v>232460161.99999997</v>
      </c>
      <c r="O14" s="277">
        <f>SUM(O9:O13)</f>
        <v>232460162</v>
      </c>
    </row>
    <row r="15" spans="1:15" ht="18.75" customHeight="1" thickTop="1" thickBot="1" x14ac:dyDescent="0.25">
      <c r="A15" s="434" t="s">
        <v>264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6"/>
    </row>
    <row r="16" spans="1:15" ht="18.75" customHeight="1" thickTop="1" thickBot="1" x14ac:dyDescent="0.25">
      <c r="A16" s="289" t="s">
        <v>11</v>
      </c>
      <c r="B16" s="291">
        <f>$O16/12</f>
        <v>2468769.5833333335</v>
      </c>
      <c r="C16" s="291">
        <f t="shared" ref="C16:M17" si="4">$O16/12</f>
        <v>2468769.5833333335</v>
      </c>
      <c r="D16" s="291">
        <f t="shared" si="4"/>
        <v>2468769.5833333335</v>
      </c>
      <c r="E16" s="291">
        <f t="shared" si="4"/>
        <v>2468769.5833333335</v>
      </c>
      <c r="F16" s="291">
        <f t="shared" si="4"/>
        <v>2468769.5833333335</v>
      </c>
      <c r="G16" s="291">
        <f t="shared" si="4"/>
        <v>2468769.5833333335</v>
      </c>
      <c r="H16" s="291">
        <f t="shared" si="4"/>
        <v>2468769.5833333335</v>
      </c>
      <c r="I16" s="291">
        <f t="shared" si="4"/>
        <v>2468769.5833333335</v>
      </c>
      <c r="J16" s="291">
        <f t="shared" si="4"/>
        <v>2468769.5833333335</v>
      </c>
      <c r="K16" s="291">
        <f t="shared" si="4"/>
        <v>2468769.5833333335</v>
      </c>
      <c r="L16" s="291">
        <f t="shared" si="4"/>
        <v>2468769.5833333335</v>
      </c>
      <c r="M16" s="291">
        <f t="shared" si="4"/>
        <v>2468769.5833333335</v>
      </c>
      <c r="N16" s="254">
        <f>SUM(B16:M16)</f>
        <v>29625234.999999996</v>
      </c>
      <c r="O16">
        <f>'4'!G11</f>
        <v>29625235</v>
      </c>
    </row>
    <row r="17" spans="1:15" ht="18.75" customHeight="1" thickTop="1" thickBot="1" x14ac:dyDescent="0.25">
      <c r="A17" s="289" t="s">
        <v>265</v>
      </c>
      <c r="B17" s="291">
        <f>$O17/12</f>
        <v>556132.75</v>
      </c>
      <c r="C17" s="291">
        <f t="shared" si="4"/>
        <v>556132.75</v>
      </c>
      <c r="D17" s="291">
        <f t="shared" si="4"/>
        <v>556132.75</v>
      </c>
      <c r="E17" s="291">
        <f t="shared" si="4"/>
        <v>556132.75</v>
      </c>
      <c r="F17" s="291">
        <f t="shared" si="4"/>
        <v>556132.75</v>
      </c>
      <c r="G17" s="291">
        <f t="shared" si="4"/>
        <v>556132.75</v>
      </c>
      <c r="H17" s="291">
        <f t="shared" si="4"/>
        <v>556132.75</v>
      </c>
      <c r="I17" s="291">
        <f t="shared" si="4"/>
        <v>556132.75</v>
      </c>
      <c r="J17" s="291">
        <f t="shared" si="4"/>
        <v>556132.75</v>
      </c>
      <c r="K17" s="291">
        <f t="shared" si="4"/>
        <v>556132.75</v>
      </c>
      <c r="L17" s="291">
        <f t="shared" si="4"/>
        <v>556132.75</v>
      </c>
      <c r="M17" s="291">
        <f t="shared" si="4"/>
        <v>556132.75</v>
      </c>
      <c r="N17" s="254">
        <f t="shared" ref="N17:N24" si="5">SUM(B17:M17)</f>
        <v>6673593</v>
      </c>
      <c r="O17">
        <f>'4'!G12</f>
        <v>6673593</v>
      </c>
    </row>
    <row r="18" spans="1:15" ht="18.75" customHeight="1" thickTop="1" thickBot="1" x14ac:dyDescent="0.25">
      <c r="A18" s="289" t="s">
        <v>15</v>
      </c>
      <c r="B18" s="291">
        <f t="shared" ref="B18:M19" si="6">$O18/12</f>
        <v>3504059.0833333335</v>
      </c>
      <c r="C18" s="291">
        <f t="shared" si="6"/>
        <v>3504059.0833333335</v>
      </c>
      <c r="D18" s="291">
        <f t="shared" si="6"/>
        <v>3504059.0833333335</v>
      </c>
      <c r="E18" s="291">
        <f t="shared" si="6"/>
        <v>3504059.0833333335</v>
      </c>
      <c r="F18" s="291">
        <f t="shared" si="6"/>
        <v>3504059.0833333335</v>
      </c>
      <c r="G18" s="291">
        <f t="shared" si="6"/>
        <v>3504059.0833333335</v>
      </c>
      <c r="H18" s="291">
        <f t="shared" si="6"/>
        <v>3504059.0833333335</v>
      </c>
      <c r="I18" s="291">
        <f t="shared" si="6"/>
        <v>3504059.0833333335</v>
      </c>
      <c r="J18" s="291">
        <f t="shared" si="6"/>
        <v>3504059.0833333335</v>
      </c>
      <c r="K18" s="291">
        <f t="shared" si="6"/>
        <v>3504059.0833333335</v>
      </c>
      <c r="L18" s="291">
        <f t="shared" si="6"/>
        <v>3504059.0833333335</v>
      </c>
      <c r="M18" s="291">
        <f t="shared" si="6"/>
        <v>3504059.0833333335</v>
      </c>
      <c r="N18" s="254">
        <f t="shared" si="5"/>
        <v>42048709</v>
      </c>
      <c r="O18">
        <f>'4'!G13</f>
        <v>42048709</v>
      </c>
    </row>
    <row r="19" spans="1:15" ht="18.75" customHeight="1" thickTop="1" thickBot="1" x14ac:dyDescent="0.25">
      <c r="A19" s="289" t="s">
        <v>266</v>
      </c>
      <c r="B19" s="291">
        <f t="shared" si="6"/>
        <v>420833.33333333331</v>
      </c>
      <c r="C19" s="291">
        <f t="shared" si="6"/>
        <v>420833.33333333331</v>
      </c>
      <c r="D19" s="291">
        <f t="shared" si="6"/>
        <v>420833.33333333331</v>
      </c>
      <c r="E19" s="291">
        <f t="shared" si="6"/>
        <v>420833.33333333331</v>
      </c>
      <c r="F19" s="291">
        <f t="shared" si="6"/>
        <v>420833.33333333331</v>
      </c>
      <c r="G19" s="291">
        <f t="shared" si="6"/>
        <v>420833.33333333331</v>
      </c>
      <c r="H19" s="291">
        <f t="shared" si="6"/>
        <v>420833.33333333331</v>
      </c>
      <c r="I19" s="291">
        <f t="shared" si="6"/>
        <v>420833.33333333331</v>
      </c>
      <c r="J19" s="291">
        <f t="shared" si="6"/>
        <v>420833.33333333331</v>
      </c>
      <c r="K19" s="291">
        <f t="shared" si="6"/>
        <v>420833.33333333331</v>
      </c>
      <c r="L19" s="291">
        <f t="shared" si="6"/>
        <v>420833.33333333331</v>
      </c>
      <c r="M19" s="291">
        <f t="shared" si="6"/>
        <v>420833.33333333331</v>
      </c>
      <c r="N19" s="254">
        <f t="shared" si="5"/>
        <v>5050000</v>
      </c>
      <c r="O19">
        <f>'4'!G15</f>
        <v>5050000</v>
      </c>
    </row>
    <row r="20" spans="1:15" ht="18.75" customHeight="1" thickTop="1" thickBot="1" x14ac:dyDescent="0.25">
      <c r="A20" s="289" t="s">
        <v>267</v>
      </c>
      <c r="B20" s="291"/>
      <c r="C20" s="291"/>
      <c r="D20" s="291">
        <f>O20</f>
        <v>3387732</v>
      </c>
      <c r="E20" s="291"/>
      <c r="F20" s="291"/>
      <c r="G20" s="291"/>
      <c r="H20" s="291"/>
      <c r="I20" s="291"/>
      <c r="J20" s="291"/>
      <c r="K20" s="291"/>
      <c r="L20" s="291"/>
      <c r="M20" s="291"/>
      <c r="N20" s="254">
        <f t="shared" si="5"/>
        <v>3387732</v>
      </c>
      <c r="O20">
        <f>'4'!G16</f>
        <v>3387732</v>
      </c>
    </row>
    <row r="21" spans="1:15" ht="18.75" customHeight="1" thickTop="1" thickBot="1" x14ac:dyDescent="0.25">
      <c r="A21" s="289" t="s">
        <v>268</v>
      </c>
      <c r="B21" s="291"/>
      <c r="C21" s="291"/>
      <c r="D21" s="291">
        <f>O21</f>
        <v>1356000</v>
      </c>
      <c r="E21" s="291"/>
      <c r="F21" s="291"/>
      <c r="G21" s="291"/>
      <c r="H21" s="291"/>
      <c r="I21" s="291"/>
      <c r="J21" s="291"/>
      <c r="K21" s="291"/>
      <c r="L21" s="291"/>
      <c r="M21" s="291"/>
      <c r="N21" s="254">
        <f t="shared" si="5"/>
        <v>1356000</v>
      </c>
      <c r="O21">
        <f>'4'!G17+'4'!G22</f>
        <v>1356000</v>
      </c>
    </row>
    <row r="22" spans="1:15" ht="18.75" customHeight="1" thickTop="1" thickBot="1" x14ac:dyDescent="0.25">
      <c r="A22" s="290" t="s">
        <v>185</v>
      </c>
      <c r="B22" s="291"/>
      <c r="C22" s="291"/>
      <c r="D22" s="291"/>
      <c r="E22" s="291"/>
      <c r="F22" s="291"/>
      <c r="G22" s="291"/>
      <c r="H22" s="291">
        <f>O22</f>
        <v>12206822</v>
      </c>
      <c r="I22" s="291"/>
      <c r="J22" s="291"/>
      <c r="K22" s="291"/>
      <c r="L22" s="291"/>
      <c r="M22" s="291"/>
      <c r="N22" s="254">
        <f t="shared" si="5"/>
        <v>12206822</v>
      </c>
      <c r="O22">
        <f>'4'!G19</f>
        <v>12206822</v>
      </c>
    </row>
    <row r="23" spans="1:15" ht="18.75" customHeight="1" thickTop="1" thickBot="1" x14ac:dyDescent="0.25">
      <c r="A23" s="289" t="s">
        <v>170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>
        <f>O23</f>
        <v>20199407</v>
      </c>
      <c r="N23" s="254">
        <f t="shared" si="5"/>
        <v>20199407</v>
      </c>
      <c r="O23">
        <f>'4'!G29</f>
        <v>20199407</v>
      </c>
    </row>
    <row r="24" spans="1:15" ht="18.75" customHeight="1" thickTop="1" thickBot="1" x14ac:dyDescent="0.25">
      <c r="A24" s="255" t="s">
        <v>269</v>
      </c>
      <c r="B24" s="293">
        <f>SUM(B16:B23)</f>
        <v>6949794.75</v>
      </c>
      <c r="C24" s="293">
        <f t="shared" ref="C24:M24" si="7">SUM(C16:C23)</f>
        <v>6949794.75</v>
      </c>
      <c r="D24" s="293">
        <f t="shared" si="7"/>
        <v>11693526.75</v>
      </c>
      <c r="E24" s="293">
        <f t="shared" si="7"/>
        <v>6949794.75</v>
      </c>
      <c r="F24" s="293">
        <f t="shared" si="7"/>
        <v>6949794.75</v>
      </c>
      <c r="G24" s="293">
        <f t="shared" si="7"/>
        <v>6949794.75</v>
      </c>
      <c r="H24" s="293">
        <f t="shared" si="7"/>
        <v>19156616.75</v>
      </c>
      <c r="I24" s="293">
        <f t="shared" si="7"/>
        <v>6949794.75</v>
      </c>
      <c r="J24" s="293">
        <f t="shared" si="7"/>
        <v>6949794.75</v>
      </c>
      <c r="K24" s="293">
        <f t="shared" si="7"/>
        <v>6949794.75</v>
      </c>
      <c r="L24" s="293">
        <f t="shared" si="7"/>
        <v>6949794.75</v>
      </c>
      <c r="M24" s="293">
        <f t="shared" si="7"/>
        <v>27149201.75</v>
      </c>
      <c r="N24" s="254">
        <f t="shared" si="5"/>
        <v>120547498</v>
      </c>
      <c r="O24" s="292">
        <f>SUM(O16:O23)</f>
        <v>120547498</v>
      </c>
    </row>
    <row r="25" spans="1:15" ht="16.5" thickTop="1" x14ac:dyDescent="0.2">
      <c r="A25" s="215"/>
    </row>
  </sheetData>
  <mergeCells count="6">
    <mergeCell ref="A1:N1"/>
    <mergeCell ref="A8:N8"/>
    <mergeCell ref="A15:N15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BreakPreview" zoomScale="115" zoomScaleNormal="100" zoomScaleSheetLayoutView="115" workbookViewId="0">
      <selection sqref="A1:C1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449" t="s">
        <v>329</v>
      </c>
      <c r="B1" s="449"/>
      <c r="C1" s="449"/>
    </row>
    <row r="2" spans="1:3" x14ac:dyDescent="0.2">
      <c r="A2" s="217"/>
    </row>
    <row r="3" spans="1:3" x14ac:dyDescent="0.2">
      <c r="A3" s="217"/>
    </row>
    <row r="4" spans="1:3" x14ac:dyDescent="0.2">
      <c r="A4" s="448" t="s">
        <v>204</v>
      </c>
      <c r="B4" s="448"/>
      <c r="C4" s="448"/>
    </row>
    <row r="5" spans="1:3" x14ac:dyDescent="0.2">
      <c r="A5" s="219"/>
    </row>
    <row r="6" spans="1:3" x14ac:dyDescent="0.2">
      <c r="A6" s="355" t="s">
        <v>22</v>
      </c>
      <c r="B6" s="355"/>
      <c r="C6" s="355"/>
    </row>
    <row r="7" spans="1:3" x14ac:dyDescent="0.2">
      <c r="A7" s="355"/>
      <c r="B7" s="355"/>
      <c r="C7" s="355"/>
    </row>
    <row r="8" spans="1:3" ht="15.75" x14ac:dyDescent="0.2">
      <c r="A8" s="215"/>
    </row>
    <row r="9" spans="1:3" ht="15.75" x14ac:dyDescent="0.2">
      <c r="A9" s="215"/>
    </row>
    <row r="10" spans="1:3" ht="16.5" thickBot="1" x14ac:dyDescent="0.25">
      <c r="A10" s="215"/>
    </row>
    <row r="11" spans="1:3" ht="24.75" customHeight="1" x14ac:dyDescent="0.2">
      <c r="A11" s="444" t="s">
        <v>4</v>
      </c>
      <c r="B11" s="445"/>
      <c r="C11" s="227" t="s">
        <v>316</v>
      </c>
    </row>
    <row r="12" spans="1:3" ht="16.5" thickBot="1" x14ac:dyDescent="0.25">
      <c r="A12" s="446"/>
      <c r="B12" s="447"/>
      <c r="C12" s="229" t="s">
        <v>3</v>
      </c>
    </row>
    <row r="13" spans="1:3" ht="21.75" customHeight="1" x14ac:dyDescent="0.2">
      <c r="A13" s="452" t="s">
        <v>3</v>
      </c>
      <c r="B13" s="453"/>
      <c r="C13" s="454"/>
    </row>
    <row r="14" spans="1:3" ht="24.75" customHeight="1" x14ac:dyDescent="0.2">
      <c r="A14" s="455">
        <v>1</v>
      </c>
      <c r="B14" s="296" t="s">
        <v>306</v>
      </c>
      <c r="C14" s="226">
        <v>3750000</v>
      </c>
    </row>
    <row r="15" spans="1:3" ht="24.75" customHeight="1" x14ac:dyDescent="0.2">
      <c r="A15" s="455"/>
      <c r="B15" s="296" t="s">
        <v>307</v>
      </c>
      <c r="C15" s="226">
        <f>5051750-1770657</f>
        <v>3281093</v>
      </c>
    </row>
    <row r="16" spans="1:3" ht="24.75" customHeight="1" x14ac:dyDescent="0.2">
      <c r="A16" s="455"/>
      <c r="B16" s="294" t="s">
        <v>308</v>
      </c>
      <c r="C16" s="226">
        <v>100000</v>
      </c>
    </row>
    <row r="17" spans="1:3" ht="24.75" customHeight="1" x14ac:dyDescent="0.2">
      <c r="A17" s="455"/>
      <c r="B17" s="294" t="s">
        <v>309</v>
      </c>
      <c r="C17" s="226">
        <v>745000</v>
      </c>
    </row>
    <row r="18" spans="1:3" ht="24.75" customHeight="1" x14ac:dyDescent="0.2">
      <c r="A18" s="455"/>
      <c r="B18" s="294" t="s">
        <v>207</v>
      </c>
      <c r="C18" s="226">
        <f>2560072-478078</f>
        <v>2081994</v>
      </c>
    </row>
    <row r="19" spans="1:3" ht="24.75" customHeight="1" x14ac:dyDescent="0.2">
      <c r="A19" s="455"/>
      <c r="B19" s="225" t="s">
        <v>319</v>
      </c>
      <c r="C19" s="313">
        <v>77405000</v>
      </c>
    </row>
    <row r="20" spans="1:3" ht="24.75" customHeight="1" x14ac:dyDescent="0.2">
      <c r="A20" s="455"/>
      <c r="B20" s="225" t="s">
        <v>207</v>
      </c>
      <c r="C20" s="313">
        <v>20899350</v>
      </c>
    </row>
    <row r="21" spans="1:3" ht="28.5" customHeight="1" x14ac:dyDescent="0.2">
      <c r="A21" s="442" t="s">
        <v>208</v>
      </c>
      <c r="B21" s="443"/>
      <c r="C21" s="295">
        <f>SUM(C14:C20)</f>
        <v>108262437</v>
      </c>
    </row>
    <row r="22" spans="1:3" ht="24.75" customHeight="1" x14ac:dyDescent="0.2">
      <c r="A22" s="452" t="s">
        <v>111</v>
      </c>
      <c r="B22" s="453"/>
      <c r="C22" s="454"/>
    </row>
    <row r="23" spans="1:3" ht="52.5" customHeight="1" x14ac:dyDescent="0.2">
      <c r="A23" s="450">
        <v>2</v>
      </c>
      <c r="B23" s="225" t="s">
        <v>209</v>
      </c>
      <c r="C23" s="226">
        <v>0</v>
      </c>
    </row>
    <row r="24" spans="1:3" ht="52.5" customHeight="1" x14ac:dyDescent="0.2">
      <c r="A24" s="451"/>
      <c r="B24" s="225" t="s">
        <v>207</v>
      </c>
      <c r="C24" s="226">
        <v>0</v>
      </c>
    </row>
    <row r="25" spans="1:3" ht="25.5" customHeight="1" thickBot="1" x14ac:dyDescent="0.25">
      <c r="A25" s="438" t="s">
        <v>208</v>
      </c>
      <c r="B25" s="439"/>
      <c r="C25" s="223">
        <f>SUM(C23:C24)</f>
        <v>0</v>
      </c>
    </row>
    <row r="26" spans="1:3" ht="25.5" customHeight="1" thickBot="1" x14ac:dyDescent="0.25">
      <c r="A26" s="440" t="s">
        <v>208</v>
      </c>
      <c r="B26" s="441"/>
      <c r="C26" s="228">
        <f>C25+C21</f>
        <v>108262437</v>
      </c>
    </row>
  </sheetData>
  <mergeCells count="13">
    <mergeCell ref="A4:C4"/>
    <mergeCell ref="A1:C1"/>
    <mergeCell ref="A23:A24"/>
    <mergeCell ref="A22:C22"/>
    <mergeCell ref="A13:C13"/>
    <mergeCell ref="A14:A20"/>
    <mergeCell ref="A25:B25"/>
    <mergeCell ref="A26:B26"/>
    <mergeCell ref="A6:C6"/>
    <mergeCell ref="A7:C7"/>
    <mergeCell ref="A21:B2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1</vt:lpstr>
      <vt:lpstr>2</vt:lpstr>
      <vt:lpstr>3</vt:lpstr>
      <vt:lpstr>4</vt:lpstr>
      <vt:lpstr>4önk</vt:lpstr>
      <vt:lpstr>4o</vt:lpstr>
      <vt:lpstr>5</vt:lpstr>
      <vt:lpstr>7</vt:lpstr>
      <vt:lpstr>8</vt:lpstr>
      <vt:lpstr>10</vt:lpstr>
      <vt:lpstr>'1'!Nyomtatási_cím</vt:lpstr>
      <vt:lpstr>'10'!Nyomtatási_cím</vt:lpstr>
      <vt:lpstr>'1'!Nyomtatási_terület</vt:lpstr>
      <vt:lpstr>'10'!Nyomtatási_terület</vt:lpstr>
      <vt:lpstr>'2'!Nyomtatási_terület</vt:lpstr>
      <vt:lpstr>'4'!Nyomtatási_terület</vt:lpstr>
      <vt:lpstr>'4o'!Nyomtatási_terület</vt:lpstr>
      <vt:lpstr>'4önk'!Nyomtatási_terület</vt:lpstr>
      <vt:lpstr>'7'!Nyomtatási_terület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2017-09-22T06:50:29Z</cp:lastPrinted>
  <dcterms:created xsi:type="dcterms:W3CDTF">2005-12-27T13:42:28Z</dcterms:created>
  <dcterms:modified xsi:type="dcterms:W3CDTF">2017-09-29T09:11:57Z</dcterms:modified>
</cp:coreProperties>
</file>